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26"/>
  <workbookPr defaultThemeVersion="124226"/>
  <mc:AlternateContent xmlns:mc="http://schemas.openxmlformats.org/markup-compatibility/2006">
    <mc:Choice Requires="x15">
      <x15ac:absPath xmlns:x15ac="http://schemas.microsoft.com/office/spreadsheetml/2010/11/ac" url="https://interkonzalting.sharepoint.com/sites/MEDIKOL/Zajednicki dokumenti/01 PROJEKTI/05 TROŠKOVNICI/"/>
    </mc:Choice>
  </mc:AlternateContent>
  <xr:revisionPtr revIDLastSave="441" documentId="8_{E84895C6-EA45-46D1-95C1-30ABBE9AEE10}" xr6:coauthVersionLast="47" xr6:coauthVersionMax="47" xr10:uidLastSave="{8C8D83FE-C406-4813-AF9D-CA1FB4393A03}"/>
  <bookViews>
    <workbookView xWindow="28680" yWindow="-120" windowWidth="29040" windowHeight="15720" tabRatio="819" xr2:uid="{00000000-000D-0000-FFFF-FFFF00000000}"/>
  </bookViews>
  <sheets>
    <sheet name="Tehnicki Opis- OPĆI UVJETI" sheetId="74" r:id="rId1"/>
    <sheet name="Rekapitulacija" sheetId="5" r:id="rId2"/>
    <sheet name="01 ARHITEKTURA" sheetId="16" r:id="rId3"/>
    <sheet name="02 KONSTRUKCIJA" sheetId="75" r:id="rId4"/>
    <sheet name="03 ViK" sheetId="76" r:id="rId5"/>
    <sheet name="04 GRIJANJE I HLAĐENJE" sheetId="77" r:id="rId6"/>
    <sheet name="05 VENTILACIJA I KLIMATIZACIJA" sheetId="78" r:id="rId7"/>
    <sheet name="06 MEDICINSKI PLINOVI" sheetId="79" r:id="rId8"/>
    <sheet name="07 CNUS" sheetId="80" r:id="rId9"/>
    <sheet name="08 PLINSKE INSTALACIJE" sheetId="81" r:id="rId10"/>
    <sheet name="09 PROTUPOŽARNI SUSTAVI" sheetId="82" r:id="rId11"/>
    <sheet name="10 EI - REKAPITULACIJA" sheetId="83" r:id="rId12"/>
    <sheet name="10 - 1A - TRANSFORMATORI" sheetId="84" r:id="rId13"/>
    <sheet name="10 - 1B - TRAFO STANICE" sheetId="85" r:id="rId14"/>
    <sheet name="10 - 2 - UZEMLJENJE - GROMOBRAN" sheetId="86" r:id="rId15"/>
    <sheet name="10 - 3 - GLAVNI ORMARI" sheetId="87" r:id="rId16"/>
    <sheet name="10 - 4 -SPRATNI ORMARI" sheetId="88" r:id="rId17"/>
    <sheet name="10 -5 - ORMARI STROJ." sheetId="89" r:id="rId18"/>
    <sheet name="10 - 6 - ORMARI RASVJETA" sheetId="90" r:id="rId19"/>
    <sheet name="10 - 7 - ORMARI VANJSKA RASVJET" sheetId="91" r:id="rId20"/>
    <sheet name="10 - 8 - OPERACIJSKE SALE" sheetId="92" r:id="rId21"/>
    <sheet name="10 - 9 - KABLOVI" sheetId="93" r:id="rId22"/>
    <sheet name="10 - 10 - VERT. SABIRNICE" sheetId="94" r:id="rId23"/>
    <sheet name="10 - 11 - KABELSKI KANALI" sheetId="95" r:id="rId24"/>
    <sheet name="10 - 12 - BMS - KNX" sheetId="96" r:id="rId25"/>
    <sheet name="10 - 13 - SOCKETS " sheetId="97" r:id="rId26"/>
    <sheet name="10 - 14 - RACK-IT" sheetId="98" r:id="rId27"/>
    <sheet name="10 - 15 - IPTV" sheetId="99" r:id="rId28"/>
    <sheet name="10 - 16 - FDS" sheetId="100" r:id="rId29"/>
    <sheet name="10 - 17 - ELS" sheetId="101" r:id="rId30"/>
    <sheet name="10 - 18 - COD" sheetId="102" r:id="rId31"/>
    <sheet name="10 - 19 - PAS" sheetId="103" r:id="rId32"/>
    <sheet name="10 - 20 - AIS" sheetId="104" r:id="rId33"/>
    <sheet name="10 - 21 - CCTV" sheetId="105" r:id="rId34"/>
    <sheet name="10 - 22 - MCS" sheetId="106" r:id="rId35"/>
    <sheet name="10 - 23 - NCS" sheetId="107" r:id="rId36"/>
    <sheet name="10 - 24 - DSS" sheetId="108" r:id="rId37"/>
  </sheets>
  <externalReferences>
    <externalReference r:id="rId38"/>
    <externalReference r:id="rId39"/>
    <externalReference r:id="rId40"/>
    <externalReference r:id="rId41"/>
    <externalReference r:id="rId42"/>
    <externalReference r:id="rId43"/>
    <externalReference r:id="rId44"/>
    <externalReference r:id="rId45"/>
  </externalReferences>
  <definedNames>
    <definedName name="_xlnm._FilterDatabase" localSheetId="2" hidden="1">'01 ARHITEKTURA'!$A$110:$G$127</definedName>
    <definedName name="_xlnm._FilterDatabase" localSheetId="1" hidden="1">Rekapitulacija!#REF!</definedName>
    <definedName name="_xlnm._FilterDatabase" localSheetId="0" hidden="1">'Tehnicki Opis- OPĆI UVJETI'!#REF!</definedName>
    <definedName name="a">#REF!</definedName>
    <definedName name="BETONSKI_I_ARM.BET._RADOVI">#REF!</definedName>
    <definedName name="BETONSKI_I_ARM.BETONSKI_RADOVI">#REF!</definedName>
    <definedName name="brav">[1]Troskovnik!#REF!</definedName>
    <definedName name="BRAVARIJA_SKLONIŠTA">#REF!</definedName>
    <definedName name="BROD">#REF!</definedName>
    <definedName name="Copy_of_DA669E372">#REF!</definedName>
    <definedName name="CRNA_BRAVARIJA">#REF!</definedName>
    <definedName name="ČELIČNA_KONSTRUKCIJA">#REF!</definedName>
    <definedName name="d">#REF!</definedName>
    <definedName name="DALEKOVOD">#REF!</definedName>
    <definedName name="dd">#REF!</definedName>
    <definedName name="DIMNJACI">#REF!</definedName>
    <definedName name="DIZALA">#REF!</definedName>
    <definedName name="Excel_BuiltIn_Print_Area_1">NA()</definedName>
    <definedName name="Excel_BuiltIn_Print_Area_1_1">0</definedName>
    <definedName name="Excel_BuiltIn_Print_Area_2">"$#REF!.$A$1:$H$44"</definedName>
    <definedName name="Excel_BuiltIn_Print_Area_2_1">NA()</definedName>
    <definedName name="Excel_BuiltIn_Print_Area_2_1_1">NA()</definedName>
    <definedName name="Excel_BuiltIn_Print_Area_3">"$#REF!.$A$1:$H$152"</definedName>
    <definedName name="Excel_BuiltIn_Print_Area_3_1">"$#REF!.$A$1:$G$4"</definedName>
    <definedName name="Excel_BuiltIn_Print_Area_3_1_1">NA()</definedName>
    <definedName name="Excel_BuiltIn_Print_Area_3_1_1_1">"$#REF!.$A$1:$G$24"</definedName>
    <definedName name="Excel_BuiltIn_Print_Area_4">"$#REF!.$A$1:$G$16"</definedName>
    <definedName name="Excel_BuiltIn_Print_Area_4_1">NA()</definedName>
    <definedName name="Excel_BuiltIn_Print_Area_4_1_1">"$#REF!.$A$1:$G$54"</definedName>
    <definedName name="Excel_BuiltIn_Print_Area_5">"$#REF!.$A$1:$H$144"</definedName>
    <definedName name="Excel_BuiltIn_Print_Area_5_1">#REF!</definedName>
    <definedName name="Excel_BuiltIn_Print_Area_5_1_1">NA()</definedName>
    <definedName name="Excel_BuiltIn_Print_Area_5_1_1_1">NA()</definedName>
    <definedName name="Excel_BuiltIn_Print_Area_5_1_1_1_1">NA()</definedName>
    <definedName name="Excel_BuiltIn_Print_Area_6_1">NA()</definedName>
    <definedName name="Excel_BuiltIn_Print_Area_6_1_1">NA()</definedName>
    <definedName name="Excel_BuiltIn_Print_Area_7">NA()</definedName>
    <definedName name="Excel_BuiltIn_Print_Area_8">NA()</definedName>
    <definedName name="Excel_BuiltIn_Print_Titles_1">NA()</definedName>
    <definedName name="Excel_BuiltIn_Print_Titles_1_1">NA()</definedName>
    <definedName name="Excel_BuiltIn_Print_Titles_2">NA()</definedName>
    <definedName name="Excel_BuiltIn_Print_Titles_2_1">NA()</definedName>
    <definedName name="Excel_BuiltIn_Print_Titles_3">NA()</definedName>
    <definedName name="Excel_BuiltIn_Print_Titles_4">NA()</definedName>
    <definedName name="Excel_BuiltIn_Print_Titles_5">NA()</definedName>
    <definedName name="Excel_BuiltIn_Print_Titles_5_1">NA()</definedName>
    <definedName name="Excel_BuiltIn_Print_Titles_5_1_1">NA()</definedName>
    <definedName name="Excel_BuiltIn_Print_Titles_6">NA()</definedName>
    <definedName name="Excel_BuiltIn_Print_Titles_7">NA()</definedName>
    <definedName name="FASADERSKI_RADOVI">#REF!</definedName>
    <definedName name="Gradec">#REF!</definedName>
    <definedName name="Gradjevina">#REF!</definedName>
    <definedName name="GRANIT">[2]FAKTORI!$B$4</definedName>
    <definedName name="GRANIT1">[2]FAKTORI!$B$5</definedName>
    <definedName name="HIDRA">[3]FAKTORI!$B$4</definedName>
    <definedName name="i">#REF!</definedName>
    <definedName name="ii">#REF!</definedName>
    <definedName name="INOX_BRAVARIJA">#REF!</definedName>
    <definedName name="is">#REF!</definedName>
    <definedName name="IZOLACIJE">#REF!</definedName>
    <definedName name="IZOLATERSKI_RADOVI">#REF!</definedName>
    <definedName name="jm">#REF!</definedName>
    <definedName name="k">#REF!</definedName>
    <definedName name="KAMENARSKI_RADOVI">#REF!</definedName>
    <definedName name="KERAMIČARSKI_I_KAMENARSKI_RADOVI">#REF!</definedName>
    <definedName name="KERAMIČARSKI_RADOVI">#REF!</definedName>
    <definedName name="Kolnik_16.3.">'[4]16. Prometnice'!$G$277</definedName>
    <definedName name="KRADOVI2">#REF!</definedName>
    <definedName name="krizanje">#REF!</definedName>
    <definedName name="KROVOPOKRIVAČKI_RADOVI">#REF!</definedName>
    <definedName name="l">#REF!</definedName>
    <definedName name="LALA">#REF!</definedName>
    <definedName name="LIMARSKI_RADOVI">#REF!</definedName>
    <definedName name="m">#REF!</definedName>
    <definedName name="n">#REF!</definedName>
    <definedName name="NB">#REF!</definedName>
    <definedName name="NEHRĐAJUĆA_BRAVARIJA">#REF!</definedName>
    <definedName name="nnm">#REF!</definedName>
    <definedName name="o">#REF!</definedName>
    <definedName name="Odvod_16.4.">'[4]16. Prometnice'!$G$329</definedName>
    <definedName name="OLE_LINK2">#REF!</definedName>
    <definedName name="OSTALI_RADOVI">#REF!</definedName>
    <definedName name="PILOTI">#REF!</definedName>
    <definedName name="po">#REF!</definedName>
    <definedName name="PODOVI">#REF!</definedName>
    <definedName name="_xlnm.Print_Area" localSheetId="2">'01 ARHITEKTURA'!$A$1:$H$876</definedName>
    <definedName name="_xlnm.Print_Area" localSheetId="1">Rekapitulacija!$A$1:$F$29</definedName>
    <definedName name="_xlnm.Print_Area" localSheetId="0">'Tehnicki Opis- OPĆI UVJETI'!$A$1:$F$68</definedName>
    <definedName name="Ponudjac">#REF!</definedName>
    <definedName name="pop">#REF!</definedName>
    <definedName name="POPUST">[5]FAKTORI!$B$2</definedName>
    <definedName name="POPUST_2">[6]FAKTORI!$B$3</definedName>
    <definedName name="POSTO">[7]Rekapitulacija!$C$52</definedName>
    <definedName name="PREGRADNE_STIJENE">#REF!</definedName>
    <definedName name="Pripr_16.1.">'[4]16. Prometnice'!$G$66</definedName>
    <definedName name="PROTUPOŽARNA_BRAVARIJA">#REF!</definedName>
    <definedName name="R_E_K_A_P_I_T_U_L_A_C_I_J_A">#REF!</definedName>
    <definedName name="RTG_BRAVARIJA">#REF!</definedName>
    <definedName name="RUŠENJA_I_PRILAGODBE_GRAĐEVINSKIH_ELEMENATA_POSTOJEĆIH_GRAĐEVINA">#REF!</definedName>
    <definedName name="s">#REF!</definedName>
    <definedName name="Sign_16.5.">'[4]16. Prometnice'!$G$408</definedName>
    <definedName name="SOBOSLIKARSKI_RADOVI">#REF!</definedName>
    <definedName name="SPUŠTENI_STROPOVI">#REF!</definedName>
    <definedName name="st">#REF!</definedName>
    <definedName name="STAKLARSKI">#REF!</definedName>
    <definedName name="STAKLARSKII">#REF!</definedName>
    <definedName name="STOLARSKI_RADOVI">#REF!</definedName>
    <definedName name="SWIETELSKY">[8]FAKTORI!$B$3</definedName>
    <definedName name="UKLANJANJE_OBJEKATA_I_IZGRADNJA_PRIVREMENE_SAOBRAČAJNICE">#REF!</definedName>
    <definedName name="UNUTARNJA_ALUMINIJSKA__BRAVARIJA">#REF!</definedName>
    <definedName name="UNUTARNJA_ALUMINIJSKA_BRAVARIJA">#REF!</definedName>
    <definedName name="VANJSKA_ALUMINIJSKA__BRAVARIJA">#REF!</definedName>
    <definedName name="VANJSKA_ALUMINIJSKA_BRAVARIJA">#REF!</definedName>
    <definedName name="yx">#REF!</definedName>
    <definedName name="z">#REF!</definedName>
    <definedName name="Z_8C33792F_4D92_4BEE_A6C1_488E2818F7E6_.wvu.FilterData" localSheetId="2" hidden="1">'01 ARHITEKTURA'!#REF!</definedName>
    <definedName name="Z_8C33792F_4D92_4BEE_A6C1_488E2818F7E6_.wvu.FilterData" localSheetId="1" hidden="1">Rekapitulacija!#REF!</definedName>
    <definedName name="Z_8C33792F_4D92_4BEE_A6C1_488E2818F7E6_.wvu.FilterData" localSheetId="0" hidden="1">'Tehnicki Opis- OPĆI UVJETI'!#REF!</definedName>
    <definedName name="Z_8C33792F_4D92_4BEE_A6C1_488E2818F7E6_.wvu.PrintArea" localSheetId="2" hidden="1">'01 ARHITEKTURA'!$A$4:$G$873</definedName>
    <definedName name="Z_8C33792F_4D92_4BEE_A6C1_488E2818F7E6_.wvu.PrintArea" localSheetId="1" hidden="1">Rekapitulacija!$A$1:$F$20</definedName>
    <definedName name="Z_8C33792F_4D92_4BEE_A6C1_488E2818F7E6_.wvu.PrintArea" localSheetId="0" hidden="1">'Tehnicki Opis- OPĆI UVJETI'!$A$1:$F$7</definedName>
    <definedName name="Z_8C33792F_4D92_4BEE_A6C1_488E2818F7E6_.wvu.Rows" localSheetId="2" hidden="1">'01 ARHITEKTURA'!#REF!</definedName>
    <definedName name="Z_8C33792F_4D92_4BEE_A6C1_488E2818F7E6_.wvu.Rows" localSheetId="1" hidden="1">Rekapitulacija!#REF!</definedName>
    <definedName name="Z_8C33792F_4D92_4BEE_A6C1_488E2818F7E6_.wvu.Rows" localSheetId="0" hidden="1">'Tehnicki Opis- OPĆI UVJETI'!#REF!</definedName>
    <definedName name="Zem_16.2.">'[4]16. Prometnice'!$G$130</definedName>
    <definedName name="ZEMLJANI_RADOVI">#REF!</definedName>
    <definedName name="ZIDARSKI_RADOVI">#REF!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9" i="75" l="1"/>
  <c r="E9" i="5" s="1" a="1"/>
  <c r="E9" i="5" s="1"/>
  <c r="F872" i="16"/>
  <c r="E8" i="5" a="1"/>
  <c r="E8" i="5" s="1"/>
  <c r="G530" i="16"/>
  <c r="E10" i="5" a="1"/>
  <c r="E10" i="5" s="1"/>
  <c r="E16" i="5" l="1" a="1"/>
  <c r="E16" i="5" s="1"/>
  <c r="E15" i="5" a="1"/>
  <c r="E15" i="5" s="1"/>
  <c r="E14" i="5"/>
  <c r="E13" i="5"/>
  <c r="E12" i="5"/>
  <c r="E11" i="5"/>
  <c r="E15" i="108"/>
  <c r="G15" i="108" s="1"/>
  <c r="E14" i="108"/>
  <c r="G14" i="108" s="1"/>
  <c r="E13" i="108"/>
  <c r="G13" i="108" s="1"/>
  <c r="E12" i="108"/>
  <c r="G12" i="108" s="1"/>
  <c r="E11" i="108"/>
  <c r="G11" i="108" s="1"/>
  <c r="E10" i="108"/>
  <c r="G10" i="108" s="1"/>
  <c r="E9" i="108"/>
  <c r="G9" i="108" s="1"/>
  <c r="E19" i="107"/>
  <c r="G19" i="107" s="1"/>
  <c r="E18" i="107"/>
  <c r="G18" i="107" s="1"/>
  <c r="E17" i="107"/>
  <c r="G17" i="107" s="1"/>
  <c r="E16" i="107"/>
  <c r="G16" i="107" s="1"/>
  <c r="E15" i="107"/>
  <c r="G15" i="107" s="1"/>
  <c r="E14" i="107"/>
  <c r="G14" i="107" s="1"/>
  <c r="E13" i="107"/>
  <c r="G13" i="107" s="1"/>
  <c r="E12" i="107"/>
  <c r="G12" i="107" s="1"/>
  <c r="E11" i="107"/>
  <c r="G11" i="107" s="1"/>
  <c r="E10" i="107"/>
  <c r="G10" i="107" s="1"/>
  <c r="E9" i="107"/>
  <c r="G9" i="107" s="1"/>
  <c r="E17" i="106"/>
  <c r="G17" i="106" s="1"/>
  <c r="E16" i="106"/>
  <c r="G16" i="106" s="1"/>
  <c r="E15" i="106"/>
  <c r="G15" i="106" s="1"/>
  <c r="E14" i="106"/>
  <c r="G14" i="106" s="1"/>
  <c r="E13" i="106"/>
  <c r="G13" i="106" s="1"/>
  <c r="E12" i="106"/>
  <c r="G12" i="106" s="1"/>
  <c r="E11" i="106"/>
  <c r="E10" i="106"/>
  <c r="G10" i="106" s="1"/>
  <c r="E9" i="106"/>
  <c r="G9" i="106" s="1"/>
  <c r="E22" i="105"/>
  <c r="G22" i="105" s="1"/>
  <c r="E21" i="105"/>
  <c r="G21" i="105" s="1"/>
  <c r="E20" i="105"/>
  <c r="G20" i="105" s="1"/>
  <c r="E19" i="105"/>
  <c r="G19" i="105" s="1"/>
  <c r="E18" i="105"/>
  <c r="G18" i="105" s="1"/>
  <c r="E17" i="105"/>
  <c r="G17" i="105" s="1"/>
  <c r="E16" i="105"/>
  <c r="G16" i="105" s="1"/>
  <c r="E15" i="105"/>
  <c r="G15" i="105" s="1"/>
  <c r="E14" i="105"/>
  <c r="G14" i="105" s="1"/>
  <c r="E13" i="105"/>
  <c r="G13" i="105" s="1"/>
  <c r="E12" i="105"/>
  <c r="G12" i="105" s="1"/>
  <c r="E11" i="105"/>
  <c r="G11" i="105" s="1"/>
  <c r="E10" i="105"/>
  <c r="G10" i="105" s="1"/>
  <c r="E9" i="105"/>
  <c r="G9" i="105" s="1"/>
  <c r="G17" i="104"/>
  <c r="G16" i="104"/>
  <c r="E16" i="104"/>
  <c r="E15" i="104"/>
  <c r="G15" i="104" s="1"/>
  <c r="E14" i="104"/>
  <c r="G14" i="104" s="1"/>
  <c r="E13" i="104"/>
  <c r="G13" i="104" s="1"/>
  <c r="E12" i="104"/>
  <c r="G12" i="104" s="1"/>
  <c r="E11" i="104"/>
  <c r="G11" i="104" s="1"/>
  <c r="E10" i="104"/>
  <c r="G10" i="104" s="1"/>
  <c r="E9" i="104"/>
  <c r="G9" i="104" s="1"/>
  <c r="G26" i="103"/>
  <c r="E25" i="103"/>
  <c r="G25" i="103" s="1"/>
  <c r="E24" i="103"/>
  <c r="G24" i="103" s="1"/>
  <c r="E23" i="103"/>
  <c r="G23" i="103" s="1"/>
  <c r="E22" i="103"/>
  <c r="G22" i="103" s="1"/>
  <c r="E21" i="103"/>
  <c r="G21" i="103" s="1"/>
  <c r="E20" i="103"/>
  <c r="G20" i="103" s="1"/>
  <c r="E19" i="103"/>
  <c r="G19" i="103" s="1"/>
  <c r="E18" i="103"/>
  <c r="G18" i="103" s="1"/>
  <c r="E17" i="103"/>
  <c r="G17" i="103" s="1"/>
  <c r="E16" i="103"/>
  <c r="G16" i="103" s="1"/>
  <c r="E15" i="103"/>
  <c r="G15" i="103" s="1"/>
  <c r="E14" i="103"/>
  <c r="G14" i="103" s="1"/>
  <c r="E13" i="103"/>
  <c r="G13" i="103" s="1"/>
  <c r="E12" i="103"/>
  <c r="G12" i="103" s="1"/>
  <c r="E11" i="103"/>
  <c r="G11" i="103" s="1"/>
  <c r="E10" i="103"/>
  <c r="G10" i="103" s="1"/>
  <c r="E9" i="103"/>
  <c r="G9" i="103" s="1"/>
  <c r="F43" i="102"/>
  <c r="F42" i="102"/>
  <c r="F41" i="102"/>
  <c r="F40" i="102"/>
  <c r="F39" i="102"/>
  <c r="F38" i="102"/>
  <c r="F9" i="102"/>
  <c r="F44" i="102" s="1"/>
  <c r="E26" i="83" s="1"/>
  <c r="G14" i="101"/>
  <c r="E14" i="101"/>
  <c r="E13" i="101"/>
  <c r="G13" i="101" s="1"/>
  <c r="E12" i="101"/>
  <c r="G12" i="101" s="1"/>
  <c r="E11" i="101"/>
  <c r="G11" i="101" s="1"/>
  <c r="E10" i="101"/>
  <c r="G10" i="101" s="1"/>
  <c r="E9" i="101"/>
  <c r="G9" i="101" s="1"/>
  <c r="E57" i="100"/>
  <c r="G57" i="100" s="1"/>
  <c r="E56" i="100"/>
  <c r="G56" i="100" s="1"/>
  <c r="E55" i="100"/>
  <c r="G55" i="100" s="1"/>
  <c r="E54" i="100"/>
  <c r="G54" i="100" s="1"/>
  <c r="E52" i="100"/>
  <c r="G52" i="100" s="1"/>
  <c r="E51" i="100"/>
  <c r="G51" i="100" s="1"/>
  <c r="E50" i="100"/>
  <c r="G50" i="100" s="1"/>
  <c r="E47" i="100"/>
  <c r="G47" i="100" s="1"/>
  <c r="E45" i="100"/>
  <c r="G45" i="100" s="1"/>
  <c r="E43" i="100"/>
  <c r="G43" i="100" s="1"/>
  <c r="E41" i="100"/>
  <c r="G41" i="100" s="1"/>
  <c r="E40" i="100"/>
  <c r="G40" i="100" s="1"/>
  <c r="E39" i="100"/>
  <c r="G39" i="100" s="1"/>
  <c r="E38" i="100"/>
  <c r="G38" i="100" s="1"/>
  <c r="E36" i="100"/>
  <c r="G36" i="100" s="1"/>
  <c r="E35" i="100"/>
  <c r="G35" i="100" s="1"/>
  <c r="E34" i="100"/>
  <c r="G34" i="100" s="1"/>
  <c r="E33" i="100"/>
  <c r="G33" i="100" s="1"/>
  <c r="E31" i="100"/>
  <c r="G31" i="100" s="1"/>
  <c r="E30" i="100"/>
  <c r="G30" i="100" s="1"/>
  <c r="E29" i="100"/>
  <c r="G29" i="100" s="1"/>
  <c r="E28" i="100"/>
  <c r="G28" i="100" s="1"/>
  <c r="E26" i="100"/>
  <c r="G26" i="100" s="1"/>
  <c r="E25" i="100"/>
  <c r="G25" i="100" s="1"/>
  <c r="E24" i="100"/>
  <c r="G24" i="100" s="1"/>
  <c r="E23" i="100"/>
  <c r="G23" i="100" s="1"/>
  <c r="E22" i="100"/>
  <c r="G22" i="100" s="1"/>
  <c r="E21" i="100"/>
  <c r="G21" i="100" s="1"/>
  <c r="E20" i="100"/>
  <c r="G20" i="100" s="1"/>
  <c r="E19" i="100"/>
  <c r="G19" i="100" s="1"/>
  <c r="E18" i="100"/>
  <c r="G18" i="100" s="1"/>
  <c r="E17" i="100"/>
  <c r="G17" i="100" s="1"/>
  <c r="E16" i="100"/>
  <c r="G16" i="100" s="1"/>
  <c r="E14" i="100"/>
  <c r="G14" i="100" s="1"/>
  <c r="E13" i="100"/>
  <c r="G13" i="100" s="1"/>
  <c r="E12" i="100"/>
  <c r="G12" i="100" s="1"/>
  <c r="E11" i="100"/>
  <c r="G11" i="100" s="1"/>
  <c r="E10" i="100"/>
  <c r="G10" i="100" s="1"/>
  <c r="F17" i="99"/>
  <c r="F16" i="99"/>
  <c r="F15" i="99"/>
  <c r="F14" i="99"/>
  <c r="F13" i="99"/>
  <c r="F12" i="99"/>
  <c r="F11" i="99"/>
  <c r="F10" i="99"/>
  <c r="F9" i="99"/>
  <c r="F18" i="99" s="1"/>
  <c r="E23" i="83" s="1"/>
  <c r="G45" i="98"/>
  <c r="E44" i="98"/>
  <c r="G44" i="98" s="1"/>
  <c r="E43" i="98"/>
  <c r="G43" i="98" s="1"/>
  <c r="E42" i="98"/>
  <c r="G42" i="98" s="1"/>
  <c r="E41" i="98"/>
  <c r="G41" i="98" s="1"/>
  <c r="E39" i="98"/>
  <c r="G39" i="98" s="1"/>
  <c r="E38" i="98"/>
  <c r="G38" i="98" s="1"/>
  <c r="E37" i="98"/>
  <c r="G37" i="98" s="1"/>
  <c r="E36" i="98"/>
  <c r="G36" i="98" s="1"/>
  <c r="E35" i="98"/>
  <c r="G35" i="98" s="1"/>
  <c r="E34" i="98"/>
  <c r="G34" i="98" s="1"/>
  <c r="E33" i="98"/>
  <c r="G33" i="98" s="1"/>
  <c r="E32" i="98"/>
  <c r="G32" i="98" s="1"/>
  <c r="E31" i="98"/>
  <c r="G31" i="98" s="1"/>
  <c r="E30" i="98"/>
  <c r="G30" i="98" s="1"/>
  <c r="E29" i="98"/>
  <c r="G29" i="98" s="1"/>
  <c r="E28" i="98"/>
  <c r="G28" i="98" s="1"/>
  <c r="E27" i="98"/>
  <c r="G27" i="98" s="1"/>
  <c r="E26" i="98"/>
  <c r="G26" i="98" s="1"/>
  <c r="E25" i="98"/>
  <c r="G25" i="98" s="1"/>
  <c r="E24" i="98"/>
  <c r="G24" i="98" s="1"/>
  <c r="E23" i="98"/>
  <c r="G23" i="98" s="1"/>
  <c r="E22" i="98"/>
  <c r="G22" i="98" s="1"/>
  <c r="E21" i="98"/>
  <c r="G21" i="98" s="1"/>
  <c r="E20" i="98"/>
  <c r="G20" i="98" s="1"/>
  <c r="E19" i="98"/>
  <c r="G19" i="98" s="1"/>
  <c r="E18" i="98"/>
  <c r="G18" i="98" s="1"/>
  <c r="E17" i="98"/>
  <c r="G17" i="98" s="1"/>
  <c r="E16" i="98"/>
  <c r="G16" i="98" s="1"/>
  <c r="E15" i="98"/>
  <c r="G15" i="98" s="1"/>
  <c r="E14" i="98"/>
  <c r="G14" i="98" s="1"/>
  <c r="E13" i="98"/>
  <c r="G13" i="98" s="1"/>
  <c r="E12" i="98"/>
  <c r="G12" i="98" s="1"/>
  <c r="E11" i="98"/>
  <c r="G11" i="98" s="1"/>
  <c r="E10" i="98"/>
  <c r="G10" i="98" s="1"/>
  <c r="E9" i="98"/>
  <c r="G9" i="98" s="1"/>
  <c r="E42" i="97"/>
  <c r="G42" i="97" s="1"/>
  <c r="E41" i="97"/>
  <c r="G41" i="97" s="1"/>
  <c r="E40" i="97"/>
  <c r="G40" i="97" s="1"/>
  <c r="E39" i="97"/>
  <c r="G39" i="97" s="1"/>
  <c r="E38" i="97"/>
  <c r="G38" i="97" s="1"/>
  <c r="E35" i="97"/>
  <c r="G35" i="97" s="1"/>
  <c r="E34" i="97"/>
  <c r="G34" i="97" s="1"/>
  <c r="E33" i="97"/>
  <c r="G33" i="97" s="1"/>
  <c r="E32" i="97"/>
  <c r="G32" i="97" s="1"/>
  <c r="E31" i="97"/>
  <c r="G31" i="97" s="1"/>
  <c r="E30" i="97"/>
  <c r="G30" i="97" s="1"/>
  <c r="E29" i="97"/>
  <c r="G29" i="97" s="1"/>
  <c r="E28" i="97"/>
  <c r="G28" i="97" s="1"/>
  <c r="E27" i="97"/>
  <c r="G27" i="97" s="1"/>
  <c r="E26" i="97"/>
  <c r="G26" i="97" s="1"/>
  <c r="E25" i="97"/>
  <c r="G25" i="97" s="1"/>
  <c r="E24" i="97"/>
  <c r="G24" i="97" s="1"/>
  <c r="E23" i="97"/>
  <c r="G23" i="97" s="1"/>
  <c r="E22" i="97"/>
  <c r="G22" i="97" s="1"/>
  <c r="E21" i="97"/>
  <c r="G21" i="97" s="1"/>
  <c r="E20" i="97"/>
  <c r="G20" i="97" s="1"/>
  <c r="E19" i="97"/>
  <c r="G19" i="97" s="1"/>
  <c r="E18" i="97"/>
  <c r="G18" i="97" s="1"/>
  <c r="E17" i="97"/>
  <c r="G17" i="97" s="1"/>
  <c r="E16" i="97"/>
  <c r="G16" i="97" s="1"/>
  <c r="E15" i="97"/>
  <c r="G15" i="97" s="1"/>
  <c r="E14" i="97"/>
  <c r="G14" i="97" s="1"/>
  <c r="E13" i="97"/>
  <c r="G13" i="97" s="1"/>
  <c r="E12" i="97"/>
  <c r="G12" i="97" s="1"/>
  <c r="E11" i="97"/>
  <c r="G11" i="97" s="1"/>
  <c r="E10" i="97"/>
  <c r="G10" i="97" s="1"/>
  <c r="G30" i="96"/>
  <c r="E29" i="96"/>
  <c r="G29" i="96" s="1"/>
  <c r="E28" i="96"/>
  <c r="G28" i="96" s="1"/>
  <c r="G27" i="96"/>
  <c r="G26" i="96"/>
  <c r="G25" i="96"/>
  <c r="G24" i="96"/>
  <c r="G23" i="96"/>
  <c r="G22" i="96"/>
  <c r="G21" i="96"/>
  <c r="G20" i="96"/>
  <c r="G19" i="96"/>
  <c r="G18" i="96"/>
  <c r="G17" i="96"/>
  <c r="G16" i="96"/>
  <c r="G15" i="96"/>
  <c r="G14" i="96"/>
  <c r="G13" i="96"/>
  <c r="G12" i="96"/>
  <c r="G11" i="96"/>
  <c r="G10" i="96"/>
  <c r="E43" i="95"/>
  <c r="G43" i="95" s="1"/>
  <c r="E42" i="95"/>
  <c r="G42" i="95" s="1"/>
  <c r="G41" i="95"/>
  <c r="E40" i="95"/>
  <c r="G40" i="95" s="1"/>
  <c r="E39" i="95"/>
  <c r="G39" i="95" s="1"/>
  <c r="E38" i="95"/>
  <c r="G38" i="95" s="1"/>
  <c r="E37" i="95"/>
  <c r="G37" i="95" s="1"/>
  <c r="E36" i="95"/>
  <c r="G36" i="95" s="1"/>
  <c r="E34" i="95"/>
  <c r="G34" i="95" s="1"/>
  <c r="E33" i="95"/>
  <c r="G33" i="95" s="1"/>
  <c r="E32" i="95"/>
  <c r="G32" i="95" s="1"/>
  <c r="E31" i="95"/>
  <c r="G31" i="95" s="1"/>
  <c r="E30" i="95"/>
  <c r="G30" i="95" s="1"/>
  <c r="E29" i="95"/>
  <c r="G29" i="95" s="1"/>
  <c r="E28" i="95"/>
  <c r="G28" i="95" s="1"/>
  <c r="E27" i="95"/>
  <c r="G27" i="95" s="1"/>
  <c r="E26" i="95"/>
  <c r="G26" i="95" s="1"/>
  <c r="E25" i="95"/>
  <c r="G25" i="95" s="1"/>
  <c r="E24" i="95"/>
  <c r="G24" i="95" s="1"/>
  <c r="E23" i="95"/>
  <c r="G23" i="95" s="1"/>
  <c r="E22" i="95"/>
  <c r="G22" i="95" s="1"/>
  <c r="E21" i="95"/>
  <c r="G21" i="95" s="1"/>
  <c r="E20" i="95"/>
  <c r="G20" i="95" s="1"/>
  <c r="E19" i="95"/>
  <c r="G19" i="95" s="1"/>
  <c r="E18" i="95"/>
  <c r="G18" i="95" s="1"/>
  <c r="E17" i="95"/>
  <c r="G17" i="95" s="1"/>
  <c r="E16" i="95"/>
  <c r="G16" i="95" s="1"/>
  <c r="E15" i="95"/>
  <c r="G15" i="95" s="1"/>
  <c r="E14" i="95"/>
  <c r="G14" i="95" s="1"/>
  <c r="E12" i="95"/>
  <c r="G12" i="95" s="1"/>
  <c r="E11" i="95"/>
  <c r="G11" i="95" s="1"/>
  <c r="E10" i="95"/>
  <c r="G10" i="95" s="1"/>
  <c r="F62" i="94"/>
  <c r="F61" i="94"/>
  <c r="F60" i="94"/>
  <c r="F59" i="94"/>
  <c r="F58" i="94"/>
  <c r="F57" i="94"/>
  <c r="F56" i="94"/>
  <c r="F55" i="94"/>
  <c r="F54" i="94"/>
  <c r="F52" i="94"/>
  <c r="F51" i="94"/>
  <c r="F50" i="94"/>
  <c r="F49" i="94"/>
  <c r="F48" i="94"/>
  <c r="F47" i="94"/>
  <c r="F46" i="94"/>
  <c r="F45" i="94"/>
  <c r="F43" i="94"/>
  <c r="F42" i="94"/>
  <c r="F41" i="94"/>
  <c r="F40" i="94"/>
  <c r="F39" i="94"/>
  <c r="F38" i="94"/>
  <c r="F37" i="94"/>
  <c r="F34" i="94"/>
  <c r="F33" i="94"/>
  <c r="F32" i="94"/>
  <c r="F31" i="94"/>
  <c r="F30" i="94"/>
  <c r="F29" i="94"/>
  <c r="F28" i="94"/>
  <c r="F27" i="94"/>
  <c r="F25" i="94"/>
  <c r="F24" i="94"/>
  <c r="F23" i="94"/>
  <c r="F22" i="94"/>
  <c r="F21" i="94"/>
  <c r="F20" i="94"/>
  <c r="F19" i="94"/>
  <c r="F18" i="94"/>
  <c r="F16" i="94"/>
  <c r="F63" i="94" s="1"/>
  <c r="E18" i="83" s="1"/>
  <c r="F15" i="94"/>
  <c r="F14" i="94"/>
  <c r="F13" i="94"/>
  <c r="F12" i="94"/>
  <c r="F11" i="94"/>
  <c r="F10" i="94"/>
  <c r="E56" i="93"/>
  <c r="G56" i="93" s="1"/>
  <c r="E55" i="93"/>
  <c r="G55" i="93" s="1"/>
  <c r="E54" i="93"/>
  <c r="G54" i="93" s="1"/>
  <c r="E53" i="93"/>
  <c r="G53" i="93" s="1"/>
  <c r="E52" i="93"/>
  <c r="G52" i="93" s="1"/>
  <c r="E51" i="93"/>
  <c r="G51" i="93" s="1"/>
  <c r="E50" i="93"/>
  <c r="G50" i="93" s="1"/>
  <c r="E49" i="93"/>
  <c r="G49" i="93" s="1"/>
  <c r="E48" i="93"/>
  <c r="G48" i="93" s="1"/>
  <c r="E47" i="93"/>
  <c r="G47" i="93" s="1"/>
  <c r="E46" i="93"/>
  <c r="G46" i="93" s="1"/>
  <c r="E45" i="93"/>
  <c r="G45" i="93" s="1"/>
  <c r="E44" i="93"/>
  <c r="G44" i="93" s="1"/>
  <c r="E43" i="93"/>
  <c r="G43" i="93" s="1"/>
  <c r="E42" i="93"/>
  <c r="G42" i="93" s="1"/>
  <c r="E41" i="93"/>
  <c r="G41" i="93" s="1"/>
  <c r="E40" i="93"/>
  <c r="G40" i="93" s="1"/>
  <c r="E39" i="93"/>
  <c r="G39" i="93" s="1"/>
  <c r="E38" i="93"/>
  <c r="G38" i="93" s="1"/>
  <c r="E37" i="93"/>
  <c r="G37" i="93" s="1"/>
  <c r="E36" i="93"/>
  <c r="G36" i="93" s="1"/>
  <c r="E35" i="93"/>
  <c r="G35" i="93" s="1"/>
  <c r="E34" i="93"/>
  <c r="G34" i="93" s="1"/>
  <c r="E33" i="93"/>
  <c r="G33" i="93" s="1"/>
  <c r="E32" i="93"/>
  <c r="G32" i="93" s="1"/>
  <c r="E31" i="93"/>
  <c r="G31" i="93" s="1"/>
  <c r="E30" i="93"/>
  <c r="G30" i="93" s="1"/>
  <c r="E29" i="93"/>
  <c r="G29" i="93" s="1"/>
  <c r="E28" i="93"/>
  <c r="G28" i="93" s="1"/>
  <c r="E27" i="93"/>
  <c r="G27" i="93" s="1"/>
  <c r="E26" i="93"/>
  <c r="G26" i="93" s="1"/>
  <c r="E25" i="93"/>
  <c r="G25" i="93" s="1"/>
  <c r="E24" i="93"/>
  <c r="G24" i="93" s="1"/>
  <c r="E23" i="93"/>
  <c r="G23" i="93" s="1"/>
  <c r="E22" i="93"/>
  <c r="G22" i="93" s="1"/>
  <c r="E21" i="93"/>
  <c r="G21" i="93" s="1"/>
  <c r="E20" i="93"/>
  <c r="G20" i="93" s="1"/>
  <c r="E19" i="93"/>
  <c r="G19" i="93" s="1"/>
  <c r="E18" i="93"/>
  <c r="G18" i="93" s="1"/>
  <c r="E17" i="93"/>
  <c r="G17" i="93" s="1"/>
  <c r="E16" i="93"/>
  <c r="G16" i="93" s="1"/>
  <c r="E15" i="93"/>
  <c r="G15" i="93" s="1"/>
  <c r="E14" i="93"/>
  <c r="G14" i="93" s="1"/>
  <c r="E13" i="93"/>
  <c r="G13" i="93" s="1"/>
  <c r="E12" i="93"/>
  <c r="G12" i="93" s="1"/>
  <c r="E11" i="93"/>
  <c r="G11" i="93" s="1"/>
  <c r="E10" i="93"/>
  <c r="G10" i="93" s="1"/>
  <c r="E39" i="92"/>
  <c r="G39" i="92" s="1"/>
  <c r="E24" i="92"/>
  <c r="G24" i="92" s="1"/>
  <c r="E9" i="92"/>
  <c r="G9" i="92" s="1"/>
  <c r="G54" i="92" s="1"/>
  <c r="E16" i="83" s="1"/>
  <c r="H77" i="91"/>
  <c r="H64" i="91"/>
  <c r="H51" i="91"/>
  <c r="H38" i="91"/>
  <c r="H36" i="91"/>
  <c r="H23" i="91"/>
  <c r="H22" i="91"/>
  <c r="H21" i="91"/>
  <c r="H20" i="91"/>
  <c r="H19" i="91"/>
  <c r="H18" i="91"/>
  <c r="H17" i="91"/>
  <c r="H16" i="91"/>
  <c r="H15" i="91"/>
  <c r="H14" i="91"/>
  <c r="H13" i="91"/>
  <c r="H12" i="91"/>
  <c r="H11" i="91"/>
  <c r="H10" i="91"/>
  <c r="H9" i="91"/>
  <c r="E9" i="90"/>
  <c r="E29" i="90"/>
  <c r="E48" i="90"/>
  <c r="E68" i="90"/>
  <c r="G68" i="90" s="1"/>
  <c r="E108" i="90"/>
  <c r="G108" i="90" s="1"/>
  <c r="E209" i="90"/>
  <c r="G209" i="90" s="1"/>
  <c r="E229" i="90"/>
  <c r="E248" i="90"/>
  <c r="E309" i="90"/>
  <c r="E328" i="90"/>
  <c r="G328" i="90" s="1"/>
  <c r="E348" i="90"/>
  <c r="E367" i="90"/>
  <c r="E368" i="90"/>
  <c r="G368" i="90" s="1"/>
  <c r="E370" i="90"/>
  <c r="G370" i="90" s="1"/>
  <c r="E371" i="90"/>
  <c r="G371" i="90" s="1"/>
  <c r="E373" i="90"/>
  <c r="G373" i="90" s="1"/>
  <c r="E374" i="90"/>
  <c r="E376" i="90"/>
  <c r="E377" i="90"/>
  <c r="E378" i="90"/>
  <c r="G378" i="90" s="1"/>
  <c r="E380" i="90"/>
  <c r="G380" i="90" s="1"/>
  <c r="E381" i="90"/>
  <c r="G381" i="90" s="1"/>
  <c r="E383" i="90"/>
  <c r="E386" i="90"/>
  <c r="E388" i="90"/>
  <c r="G388" i="90" s="1"/>
  <c r="E389" i="90"/>
  <c r="G389" i="90" s="1"/>
  <c r="E391" i="90"/>
  <c r="E392" i="90"/>
  <c r="G392" i="90" s="1"/>
  <c r="E393" i="90"/>
  <c r="G393" i="90" s="1"/>
  <c r="E394" i="90"/>
  <c r="G394" i="90" s="1"/>
  <c r="E396" i="90"/>
  <c r="G396" i="90" s="1"/>
  <c r="G391" i="90"/>
  <c r="G386" i="90"/>
  <c r="G385" i="90"/>
  <c r="G383" i="90"/>
  <c r="G377" i="90"/>
  <c r="G376" i="90"/>
  <c r="G374" i="90"/>
  <c r="G367" i="90"/>
  <c r="G348" i="90"/>
  <c r="G309" i="90"/>
  <c r="G288" i="90"/>
  <c r="G268" i="90"/>
  <c r="G248" i="90"/>
  <c r="G229" i="90"/>
  <c r="G189" i="90"/>
  <c r="G168" i="90"/>
  <c r="G148" i="90"/>
  <c r="G127" i="90"/>
  <c r="G87" i="90"/>
  <c r="G48" i="90"/>
  <c r="G29" i="90"/>
  <c r="G9" i="90"/>
  <c r="E138" i="89"/>
  <c r="G138" i="89" s="1"/>
  <c r="E114" i="89"/>
  <c r="G114" i="89" s="1"/>
  <c r="E86" i="89"/>
  <c r="G86" i="89" s="1"/>
  <c r="E56" i="89"/>
  <c r="G56" i="89" s="1"/>
  <c r="E34" i="89"/>
  <c r="G34" i="89" s="1"/>
  <c r="E9" i="89"/>
  <c r="G9" i="89" s="1"/>
  <c r="E418" i="88"/>
  <c r="G418" i="88" s="1"/>
  <c r="E405" i="88"/>
  <c r="G405" i="88" s="1"/>
  <c r="E392" i="88"/>
  <c r="G392" i="88" s="1"/>
  <c r="E378" i="88"/>
  <c r="G378" i="88" s="1"/>
  <c r="E352" i="88"/>
  <c r="G352" i="88" s="1"/>
  <c r="E338" i="88"/>
  <c r="G338" i="88" s="1"/>
  <c r="E325" i="88"/>
  <c r="G325" i="88" s="1"/>
  <c r="E310" i="88"/>
  <c r="G310" i="88" s="1"/>
  <c r="E296" i="88"/>
  <c r="G296" i="88" s="1"/>
  <c r="E281" i="88"/>
  <c r="G281" i="88" s="1"/>
  <c r="E267" i="88"/>
  <c r="G267" i="88" s="1"/>
  <c r="E251" i="88"/>
  <c r="G251" i="88" s="1"/>
  <c r="E237" i="88"/>
  <c r="G237" i="88" s="1"/>
  <c r="E222" i="88"/>
  <c r="G222" i="88" s="1"/>
  <c r="E208" i="88"/>
  <c r="G208" i="88" s="1"/>
  <c r="E193" i="88"/>
  <c r="G193" i="88" s="1"/>
  <c r="E179" i="88"/>
  <c r="G179" i="88" s="1"/>
  <c r="E165" i="88"/>
  <c r="G165" i="88" s="1"/>
  <c r="E151" i="88"/>
  <c r="G151" i="88" s="1"/>
  <c r="E137" i="88"/>
  <c r="G137" i="88" s="1"/>
  <c r="E123" i="88"/>
  <c r="G123" i="88" s="1"/>
  <c r="E108" i="88"/>
  <c r="G108" i="88" s="1"/>
  <c r="E94" i="88"/>
  <c r="G94" i="88" s="1"/>
  <c r="E80" i="88"/>
  <c r="G80" i="88" s="1"/>
  <c r="E67" i="88"/>
  <c r="G67" i="88" s="1"/>
  <c r="E52" i="88"/>
  <c r="G52" i="88" s="1"/>
  <c r="E38" i="88"/>
  <c r="G38" i="88" s="1"/>
  <c r="E23" i="88"/>
  <c r="G23" i="88" s="1"/>
  <c r="E9" i="88"/>
  <c r="G9" i="88" s="1"/>
  <c r="E205" i="87"/>
  <c r="G205" i="87" s="1"/>
  <c r="E187" i="87"/>
  <c r="G187" i="87" s="1"/>
  <c r="E174" i="87"/>
  <c r="G174" i="87" s="1"/>
  <c r="E155" i="87"/>
  <c r="G155" i="87" s="1"/>
  <c r="E137" i="87"/>
  <c r="G137" i="87" s="1"/>
  <c r="E126" i="87"/>
  <c r="G126" i="87" s="1"/>
  <c r="E113" i="87"/>
  <c r="G113" i="87" s="1"/>
  <c r="E97" i="87"/>
  <c r="G97" i="87" s="1"/>
  <c r="E85" i="87"/>
  <c r="G85" i="87" s="1"/>
  <c r="E65" i="87"/>
  <c r="G65" i="87" s="1"/>
  <c r="E35" i="87"/>
  <c r="G35" i="87" s="1"/>
  <c r="E9" i="87"/>
  <c r="G9" i="87" s="1"/>
  <c r="F22" i="86"/>
  <c r="F21" i="86"/>
  <c r="F20" i="86"/>
  <c r="F19" i="86"/>
  <c r="F18" i="86"/>
  <c r="F17" i="86"/>
  <c r="F16" i="86"/>
  <c r="F15" i="86"/>
  <c r="F14" i="86"/>
  <c r="F13" i="86"/>
  <c r="F12" i="86"/>
  <c r="F11" i="86"/>
  <c r="F10" i="86"/>
  <c r="F34" i="85"/>
  <c r="F33" i="85"/>
  <c r="F32" i="85"/>
  <c r="F30" i="85"/>
  <c r="F29" i="85"/>
  <c r="F28" i="85"/>
  <c r="F26" i="85"/>
  <c r="F25" i="85"/>
  <c r="F24" i="85"/>
  <c r="F23" i="85"/>
  <c r="F22" i="85"/>
  <c r="F20" i="85"/>
  <c r="F19" i="85"/>
  <c r="F18" i="85"/>
  <c r="F17" i="85"/>
  <c r="F16" i="85"/>
  <c r="F14" i="85"/>
  <c r="F13" i="85"/>
  <c r="F12" i="85"/>
  <c r="F11" i="85"/>
  <c r="F10" i="85"/>
  <c r="F33" i="84"/>
  <c r="F32" i="84"/>
  <c r="F30" i="84"/>
  <c r="F29" i="84"/>
  <c r="F28" i="84"/>
  <c r="F25" i="84"/>
  <c r="F24" i="84"/>
  <c r="F23" i="84"/>
  <c r="F22" i="84"/>
  <c r="F21" i="84"/>
  <c r="F20" i="84"/>
  <c r="F19" i="84"/>
  <c r="F18" i="84"/>
  <c r="F17" i="84"/>
  <c r="F16" i="84"/>
  <c r="F15" i="84"/>
  <c r="F13" i="84"/>
  <c r="F12" i="84"/>
  <c r="F10" i="84"/>
  <c r="G18" i="106" l="1"/>
  <c r="E30" i="83" s="1"/>
  <c r="H103" i="91"/>
  <c r="E15" i="83" s="1"/>
  <c r="F23" i="86"/>
  <c r="E10" i="83" s="1"/>
  <c r="F35" i="85"/>
  <c r="E9" i="83" s="1"/>
  <c r="F34" i="84"/>
  <c r="E8" i="83" s="1"/>
  <c r="G16" i="108"/>
  <c r="E32" i="83" s="1"/>
  <c r="G20" i="107"/>
  <c r="E31" i="83" s="1"/>
  <c r="G23" i="105"/>
  <c r="E29" i="83" s="1"/>
  <c r="G18" i="104"/>
  <c r="E28" i="83" s="1"/>
  <c r="G27" i="103"/>
  <c r="E27" i="83" s="1"/>
  <c r="G15" i="101"/>
  <c r="E25" i="83" s="1"/>
  <c r="G58" i="100"/>
  <c r="E24" i="83" s="1"/>
  <c r="G46" i="98"/>
  <c r="E22" i="83" s="1"/>
  <c r="G43" i="97"/>
  <c r="E21" i="83" s="1"/>
  <c r="G31" i="96"/>
  <c r="E20" i="83" s="1"/>
  <c r="G44" i="95"/>
  <c r="E19" i="83" s="1"/>
  <c r="G57" i="93"/>
  <c r="E17" i="83" s="1"/>
  <c r="G397" i="90"/>
  <c r="E14" i="83" s="1"/>
  <c r="G152" i="89"/>
  <c r="E13" i="83" s="1"/>
  <c r="G431" i="88"/>
  <c r="E12" i="83" s="1"/>
  <c r="G225" i="87"/>
  <c r="E11" i="83" s="1"/>
  <c r="E33" i="83" l="1"/>
  <c r="E17" i="5" s="1" a="1"/>
  <c r="E17" i="5" s="1"/>
  <c r="A305" i="82"/>
  <c r="F298" i="82"/>
  <c r="F297" i="82"/>
  <c r="F296" i="82"/>
  <c r="F295" i="82"/>
  <c r="F294" i="82"/>
  <c r="F293" i="82"/>
  <c r="F292" i="82"/>
  <c r="F291" i="82"/>
  <c r="F290" i="82"/>
  <c r="F288" i="82"/>
  <c r="F287" i="82"/>
  <c r="F286" i="82"/>
  <c r="F285" i="82"/>
  <c r="F284" i="82"/>
  <c r="F283" i="82"/>
  <c r="F299" i="82" s="1"/>
  <c r="E315" i="82" s="1"/>
  <c r="F277" i="82"/>
  <c r="F276" i="82"/>
  <c r="F275" i="82"/>
  <c r="F274" i="82"/>
  <c r="F273" i="82"/>
  <c r="F272" i="82"/>
  <c r="F271" i="82"/>
  <c r="F270" i="82"/>
  <c r="F269" i="82"/>
  <c r="F268" i="82"/>
  <c r="F267" i="82"/>
  <c r="F266" i="82"/>
  <c r="F265" i="82"/>
  <c r="F264" i="82"/>
  <c r="F263" i="82"/>
  <c r="F262" i="82"/>
  <c r="F261" i="82"/>
  <c r="F260" i="82"/>
  <c r="F259" i="82"/>
  <c r="F257" i="82"/>
  <c r="F256" i="82"/>
  <c r="F255" i="82"/>
  <c r="F254" i="82"/>
  <c r="F253" i="82"/>
  <c r="F252" i="82"/>
  <c r="F251" i="82"/>
  <c r="F250" i="82"/>
  <c r="F249" i="82"/>
  <c r="F248" i="82"/>
  <c r="F247" i="82"/>
  <c r="F246" i="82"/>
  <c r="F245" i="82"/>
  <c r="F244" i="82"/>
  <c r="F243" i="82"/>
  <c r="F242" i="82"/>
  <c r="F241" i="82"/>
  <c r="F240" i="82"/>
  <c r="F239" i="82"/>
  <c r="F238" i="82"/>
  <c r="F237" i="82"/>
  <c r="F236" i="82"/>
  <c r="F235" i="82"/>
  <c r="F278" i="82" s="1"/>
  <c r="E314" i="82" s="1"/>
  <c r="F228" i="82"/>
  <c r="F227" i="82"/>
  <c r="F226" i="82"/>
  <c r="F225" i="82"/>
  <c r="F224" i="82"/>
  <c r="F223" i="82"/>
  <c r="F222" i="82"/>
  <c r="F221" i="82"/>
  <c r="F220" i="82"/>
  <c r="F219" i="82"/>
  <c r="F217" i="82"/>
  <c r="F216" i="82"/>
  <c r="F215" i="82"/>
  <c r="F214" i="82"/>
  <c r="F213" i="82"/>
  <c r="F211" i="82"/>
  <c r="F210" i="82"/>
  <c r="F209" i="82"/>
  <c r="F208" i="82"/>
  <c r="F207" i="82"/>
  <c r="F206" i="82"/>
  <c r="F205" i="82"/>
  <c r="F204" i="82"/>
  <c r="F203" i="82"/>
  <c r="F202" i="82"/>
  <c r="F201" i="82"/>
  <c r="F200" i="82"/>
  <c r="F199" i="82"/>
  <c r="F198" i="82"/>
  <c r="F196" i="82"/>
  <c r="D195" i="82"/>
  <c r="F195" i="82" s="1"/>
  <c r="D194" i="82"/>
  <c r="F194" i="82" s="1"/>
  <c r="D193" i="82"/>
  <c r="F193" i="82" s="1"/>
  <c r="D192" i="82"/>
  <c r="F192" i="82" s="1"/>
  <c r="F191" i="82"/>
  <c r="F190" i="82"/>
  <c r="F229" i="82" s="1"/>
  <c r="E313" i="82" s="1"/>
  <c r="F183" i="82"/>
  <c r="F182" i="82"/>
  <c r="F181" i="82"/>
  <c r="F180" i="82"/>
  <c r="F179" i="82"/>
  <c r="F178" i="82"/>
  <c r="F177" i="82"/>
  <c r="F176" i="82"/>
  <c r="F175" i="82"/>
  <c r="F174" i="82"/>
  <c r="F173" i="82"/>
  <c r="F172" i="82"/>
  <c r="F171" i="82"/>
  <c r="F170" i="82"/>
  <c r="F169" i="82"/>
  <c r="F168" i="82"/>
  <c r="F167" i="82"/>
  <c r="F166" i="82"/>
  <c r="F165" i="82"/>
  <c r="F164" i="82"/>
  <c r="F184" i="82" s="1"/>
  <c r="E312" i="82" s="1"/>
  <c r="F163" i="82"/>
  <c r="F162" i="82"/>
  <c r="F161" i="82"/>
  <c r="F159" i="82"/>
  <c r="F158" i="82"/>
  <c r="F157" i="82"/>
  <c r="F156" i="82"/>
  <c r="F155" i="82"/>
  <c r="F154" i="82"/>
  <c r="F70" i="82"/>
  <c r="F148" i="82" s="1"/>
  <c r="E311" i="82" s="1"/>
  <c r="E316" i="82" s="1"/>
  <c r="F170" i="81" l="1"/>
  <c r="F162" i="81"/>
  <c r="F161" i="81"/>
  <c r="F160" i="81"/>
  <c r="F159" i="81"/>
  <c r="F158" i="81"/>
  <c r="F155" i="81"/>
  <c r="F154" i="81"/>
  <c r="F153" i="81"/>
  <c r="F152" i="81"/>
  <c r="F151" i="81"/>
  <c r="F150" i="81"/>
  <c r="F149" i="81"/>
  <c r="F148" i="81"/>
  <c r="F147" i="81"/>
  <c r="F145" i="81"/>
  <c r="F144" i="81"/>
  <c r="F143" i="81"/>
  <c r="F142" i="81"/>
  <c r="F141" i="81"/>
  <c r="F140" i="81"/>
  <c r="F139" i="81"/>
  <c r="F138" i="81"/>
  <c r="F136" i="81"/>
  <c r="F131" i="81"/>
  <c r="F130" i="81"/>
  <c r="F129" i="81"/>
  <c r="F128" i="81"/>
  <c r="F127" i="81"/>
  <c r="F126" i="81"/>
  <c r="F124" i="81"/>
  <c r="F123" i="81"/>
  <c r="F122" i="81"/>
  <c r="F121" i="81"/>
  <c r="F120" i="81"/>
  <c r="F119" i="81"/>
  <c r="F118" i="81"/>
  <c r="F117" i="81"/>
  <c r="F116" i="81"/>
  <c r="F115" i="81"/>
  <c r="F114" i="81"/>
  <c r="F113" i="81"/>
  <c r="F112" i="81"/>
  <c r="F110" i="81"/>
  <c r="F109" i="81"/>
  <c r="F108" i="81"/>
  <c r="F107" i="81"/>
  <c r="F106" i="81"/>
  <c r="F105" i="81"/>
  <c r="F104" i="81"/>
  <c r="F103" i="81"/>
  <c r="F102" i="81"/>
  <c r="F101" i="81"/>
  <c r="F100" i="81"/>
  <c r="F99" i="81"/>
  <c r="F98" i="81"/>
  <c r="F97" i="81"/>
  <c r="F96" i="81"/>
  <c r="F95" i="81"/>
  <c r="F94" i="81"/>
  <c r="F93" i="81"/>
  <c r="F92" i="81"/>
  <c r="F91" i="81"/>
  <c r="F89" i="81"/>
  <c r="F88" i="81"/>
  <c r="F87" i="81"/>
  <c r="F86" i="81"/>
  <c r="F85" i="81"/>
  <c r="F84" i="81"/>
  <c r="F83" i="81"/>
  <c r="F82" i="81"/>
  <c r="F81" i="81"/>
  <c r="F80" i="81"/>
  <c r="F79" i="81"/>
  <c r="F78" i="81"/>
  <c r="F77" i="81"/>
  <c r="F76" i="81"/>
  <c r="F75" i="81"/>
  <c r="F69" i="81"/>
  <c r="F68" i="81"/>
  <c r="F67" i="81"/>
  <c r="F66" i="81"/>
  <c r="F65" i="81"/>
  <c r="F64" i="81"/>
  <c r="F63" i="81"/>
  <c r="F62" i="81"/>
  <c r="F61" i="81"/>
  <c r="F60" i="81"/>
  <c r="F55" i="81"/>
  <c r="F54" i="81"/>
  <c r="F53" i="81"/>
  <c r="F52" i="81"/>
  <c r="F51" i="81"/>
  <c r="F50" i="81"/>
  <c r="F49" i="81"/>
  <c r="F48" i="81"/>
  <c r="F47" i="81"/>
  <c r="F46" i="81"/>
  <c r="F45" i="81"/>
  <c r="F42" i="81"/>
  <c r="F39" i="81"/>
  <c r="F38" i="81"/>
  <c r="F37" i="81"/>
  <c r="F36" i="81"/>
  <c r="F35" i="81"/>
  <c r="F34" i="81"/>
  <c r="F31" i="81"/>
  <c r="F30" i="81"/>
  <c r="F29" i="81"/>
  <c r="F28" i="81"/>
  <c r="F26" i="81"/>
  <c r="F25" i="81"/>
  <c r="F23" i="81"/>
  <c r="F22" i="81"/>
  <c r="F21" i="81"/>
  <c r="F20" i="81"/>
  <c r="F19" i="81"/>
  <c r="F17" i="81"/>
  <c r="F16" i="81"/>
  <c r="F15" i="81"/>
  <c r="F14" i="81"/>
  <c r="F13" i="81"/>
  <c r="F11" i="81"/>
  <c r="F10" i="81"/>
  <c r="F9" i="81"/>
  <c r="F5" i="81"/>
  <c r="F94" i="80"/>
  <c r="F88" i="80"/>
  <c r="F87" i="80"/>
  <c r="F85" i="80"/>
  <c r="F84" i="80"/>
  <c r="F83" i="80"/>
  <c r="F82" i="80"/>
  <c r="F81" i="80"/>
  <c r="F80" i="80"/>
  <c r="F79" i="80"/>
  <c r="F78" i="80"/>
  <c r="F77" i="80"/>
  <c r="F76" i="80"/>
  <c r="F75" i="80"/>
  <c r="F69" i="80"/>
  <c r="F68" i="80"/>
  <c r="F57" i="80"/>
  <c r="F56" i="80"/>
  <c r="F55" i="80"/>
  <c r="F54" i="80"/>
  <c r="F53" i="80"/>
  <c r="F52" i="80"/>
  <c r="F51" i="80"/>
  <c r="F50" i="80"/>
  <c r="F49" i="80"/>
  <c r="F48" i="80"/>
  <c r="F46" i="80"/>
  <c r="F45" i="80"/>
  <c r="F44" i="80"/>
  <c r="F43" i="80"/>
  <c r="F42" i="80"/>
  <c r="F41" i="80"/>
  <c r="F40" i="80"/>
  <c r="F39" i="80"/>
  <c r="F38" i="80"/>
  <c r="F37" i="80"/>
  <c r="F36" i="80"/>
  <c r="F35" i="80"/>
  <c r="F34" i="80"/>
  <c r="F33" i="80"/>
  <c r="F31" i="80"/>
  <c r="F30" i="80"/>
  <c r="F29" i="80"/>
  <c r="F28" i="80"/>
  <c r="F27" i="80"/>
  <c r="F26" i="80"/>
  <c r="F25" i="80"/>
  <c r="F22" i="80"/>
  <c r="F21" i="80"/>
  <c r="F20" i="80"/>
  <c r="F19" i="80"/>
  <c r="F18" i="80"/>
  <c r="F17" i="80"/>
  <c r="F16" i="80"/>
  <c r="F15" i="80"/>
  <c r="F14" i="80"/>
  <c r="F13" i="80"/>
  <c r="F12" i="80"/>
  <c r="F11" i="80"/>
  <c r="F10" i="80"/>
  <c r="F9" i="80"/>
  <c r="A9" i="80"/>
  <c r="F239" i="79"/>
  <c r="F238" i="79"/>
  <c r="F237" i="79"/>
  <c r="F236" i="79"/>
  <c r="F235" i="79"/>
  <c r="F234" i="79"/>
  <c r="F233" i="79"/>
  <c r="F232" i="79"/>
  <c r="F231" i="79"/>
  <c r="F230" i="79"/>
  <c r="F229" i="79"/>
  <c r="F228" i="79"/>
  <c r="F227" i="79"/>
  <c r="F221" i="79"/>
  <c r="F207" i="79"/>
  <c r="F206" i="79"/>
  <c r="F205" i="79"/>
  <c r="F204" i="79"/>
  <c r="F203" i="79"/>
  <c r="F202" i="79"/>
  <c r="F201" i="79"/>
  <c r="F200" i="79"/>
  <c r="F199" i="79"/>
  <c r="F198" i="79"/>
  <c r="F197" i="79"/>
  <c r="F196" i="79"/>
  <c r="F195" i="79"/>
  <c r="F194" i="79"/>
  <c r="F193" i="79"/>
  <c r="F186" i="79"/>
  <c r="F185" i="79"/>
  <c r="F184" i="79"/>
  <c r="F183" i="79"/>
  <c r="F182" i="79"/>
  <c r="F181" i="79"/>
  <c r="F180" i="79"/>
  <c r="F179" i="79"/>
  <c r="F178" i="79"/>
  <c r="F177" i="79"/>
  <c r="F176" i="79"/>
  <c r="F175" i="79"/>
  <c r="F174" i="79"/>
  <c r="F173" i="79"/>
  <c r="F172" i="79"/>
  <c r="F171" i="79"/>
  <c r="F170" i="79"/>
  <c r="F169" i="79"/>
  <c r="F166" i="79"/>
  <c r="F165" i="79"/>
  <c r="F164" i="79"/>
  <c r="F163" i="79"/>
  <c r="F162" i="79"/>
  <c r="F161" i="79"/>
  <c r="F160" i="79"/>
  <c r="F159" i="79"/>
  <c r="F157" i="79"/>
  <c r="F156" i="79"/>
  <c r="F155" i="79"/>
  <c r="F154" i="79"/>
  <c r="F153" i="79"/>
  <c r="F152" i="79"/>
  <c r="F151" i="79"/>
  <c r="F150" i="79"/>
  <c r="F149" i="79"/>
  <c r="F148" i="79"/>
  <c r="F115" i="79"/>
  <c r="F114" i="79"/>
  <c r="F113" i="79"/>
  <c r="F112" i="79"/>
  <c r="F111" i="79"/>
  <c r="F110" i="79"/>
  <c r="F109" i="79"/>
  <c r="F108" i="79"/>
  <c r="F107" i="79"/>
  <c r="F85" i="79"/>
  <c r="F80" i="79"/>
  <c r="F79" i="79"/>
  <c r="F78" i="79"/>
  <c r="F67" i="79"/>
  <c r="F66" i="79"/>
  <c r="F38" i="79"/>
  <c r="F37" i="79"/>
  <c r="F36" i="79"/>
  <c r="F35" i="79"/>
  <c r="F34" i="79"/>
  <c r="F33" i="79"/>
  <c r="F31" i="79"/>
  <c r="F30" i="79"/>
  <c r="F29" i="79"/>
  <c r="E240" i="79" s="1"/>
  <c r="F240" i="79" s="1"/>
  <c r="A19" i="79"/>
  <c r="F15" i="79"/>
  <c r="F14" i="79"/>
  <c r="F8" i="79"/>
  <c r="F6" i="79"/>
  <c r="F6159" i="78"/>
  <c r="F6158" i="78"/>
  <c r="F6157" i="78"/>
  <c r="F6156" i="78"/>
  <c r="F6155" i="78"/>
  <c r="F6154" i="78"/>
  <c r="F6152" i="78"/>
  <c r="F6151" i="78"/>
  <c r="F6150" i="78"/>
  <c r="F6149" i="78"/>
  <c r="F6148" i="78"/>
  <c r="F6147" i="78"/>
  <c r="F6146" i="78"/>
  <c r="F6145" i="78"/>
  <c r="F6144" i="78"/>
  <c r="F6143" i="78"/>
  <c r="F6142" i="78"/>
  <c r="F6141" i="78"/>
  <c r="F6140" i="78"/>
  <c r="F6139" i="78"/>
  <c r="F6138" i="78"/>
  <c r="F6137" i="78"/>
  <c r="F6136" i="78"/>
  <c r="F6135" i="78"/>
  <c r="F6134" i="78"/>
  <c r="F6133" i="78"/>
  <c r="F6132" i="78"/>
  <c r="F6131" i="78"/>
  <c r="F6130" i="78"/>
  <c r="F6129" i="78"/>
  <c r="F6128" i="78"/>
  <c r="F6127" i="78"/>
  <c r="F6126" i="78"/>
  <c r="F6125" i="78"/>
  <c r="F6124" i="78"/>
  <c r="F6123" i="78"/>
  <c r="F6122" i="78"/>
  <c r="F6121" i="78"/>
  <c r="F6120" i="78"/>
  <c r="F6119" i="78"/>
  <c r="F6118" i="78"/>
  <c r="F6117" i="78"/>
  <c r="F6116" i="78"/>
  <c r="F6115" i="78"/>
  <c r="F6114" i="78"/>
  <c r="F6113" i="78"/>
  <c r="F6112" i="78"/>
  <c r="F6111" i="78"/>
  <c r="F6110" i="78"/>
  <c r="F6109" i="78"/>
  <c r="F6108" i="78"/>
  <c r="F6107" i="78"/>
  <c r="F6106" i="78"/>
  <c r="F6105" i="78"/>
  <c r="F6104" i="78"/>
  <c r="F6103" i="78"/>
  <c r="F6102" i="78"/>
  <c r="F6101" i="78"/>
  <c r="F6100" i="78"/>
  <c r="F6099" i="78"/>
  <c r="F6098" i="78"/>
  <c r="F6097" i="78"/>
  <c r="F6096" i="78"/>
  <c r="F6095" i="78"/>
  <c r="F6094" i="78"/>
  <c r="F6093" i="78"/>
  <c r="F6092" i="78"/>
  <c r="F6091" i="78"/>
  <c r="F6090" i="78"/>
  <c r="F6089" i="78"/>
  <c r="F6088" i="78"/>
  <c r="F6087" i="78"/>
  <c r="F6086" i="78"/>
  <c r="F6085" i="78"/>
  <c r="F6084" i="78"/>
  <c r="F6083" i="78"/>
  <c r="F6082" i="78"/>
  <c r="F6081" i="78"/>
  <c r="F6080" i="78"/>
  <c r="F6079" i="78"/>
  <c r="F6078" i="78"/>
  <c r="F6077" i="78"/>
  <c r="F6076" i="78"/>
  <c r="F6075" i="78"/>
  <c r="F6072" i="78"/>
  <c r="F6071" i="78"/>
  <c r="F6070" i="78"/>
  <c r="F6069" i="78"/>
  <c r="F6067" i="78"/>
  <c r="F6066" i="78"/>
  <c r="F6065" i="78"/>
  <c r="F6064" i="78"/>
  <c r="F6049" i="78"/>
  <c r="F6048" i="78"/>
  <c r="F6047" i="78"/>
  <c r="F6046" i="78"/>
  <c r="F6045" i="78"/>
  <c r="F6044" i="78"/>
  <c r="F6043" i="78"/>
  <c r="F6042" i="78"/>
  <c r="F6041" i="78"/>
  <c r="F6038" i="78"/>
  <c r="F6037" i="78"/>
  <c r="F6036" i="78"/>
  <c r="F6035" i="78"/>
  <c r="F6034" i="78"/>
  <c r="F6033" i="78"/>
  <c r="F6032" i="78"/>
  <c r="F6031" i="78"/>
  <c r="F6030" i="78"/>
  <c r="F6029" i="78"/>
  <c r="F6028" i="78"/>
  <c r="F6027" i="78"/>
  <c r="F6025" i="78"/>
  <c r="F6023" i="78"/>
  <c r="F6022" i="78"/>
  <c r="F6021" i="78"/>
  <c r="F6020" i="78"/>
  <c r="F6019" i="78"/>
  <c r="F6018" i="78"/>
  <c r="F6017" i="78"/>
  <c r="F6016" i="78"/>
  <c r="F6015" i="78"/>
  <c r="F6014" i="78"/>
  <c r="F6013" i="78"/>
  <c r="F6012" i="78"/>
  <c r="F6011" i="78"/>
  <c r="F6010" i="78"/>
  <c r="F6009" i="78"/>
  <c r="F6008" i="78"/>
  <c r="F6007" i="78"/>
  <c r="F6006" i="78"/>
  <c r="F6005" i="78"/>
  <c r="F6004" i="78"/>
  <c r="F6003" i="78"/>
  <c r="F6002" i="78"/>
  <c r="F6001" i="78"/>
  <c r="F6000" i="78"/>
  <c r="F5999" i="78"/>
  <c r="F5998" i="78"/>
  <c r="F5997" i="78"/>
  <c r="F5996" i="78"/>
  <c r="F5995" i="78"/>
  <c r="F5994" i="78"/>
  <c r="F5993" i="78"/>
  <c r="F5992" i="78"/>
  <c r="F5991" i="78"/>
  <c r="F5990" i="78"/>
  <c r="F5989" i="78"/>
  <c r="F5988" i="78"/>
  <c r="F5987" i="78"/>
  <c r="F5986" i="78"/>
  <c r="F5985" i="78"/>
  <c r="F5984" i="78"/>
  <c r="F5983" i="78"/>
  <c r="F5982" i="78"/>
  <c r="F5981" i="78"/>
  <c r="F5980" i="78"/>
  <c r="F5979" i="78"/>
  <c r="F5978" i="78"/>
  <c r="F5977" i="78"/>
  <c r="F5976" i="78"/>
  <c r="F5975" i="78"/>
  <c r="F5974" i="78"/>
  <c r="F5973" i="78"/>
  <c r="F5972" i="78"/>
  <c r="F5971" i="78"/>
  <c r="F5970" i="78"/>
  <c r="F5969" i="78"/>
  <c r="F5968" i="78"/>
  <c r="F5967" i="78"/>
  <c r="F5966" i="78"/>
  <c r="F5965" i="78"/>
  <c r="F5964" i="78"/>
  <c r="F5963" i="78"/>
  <c r="F5962" i="78"/>
  <c r="F5961" i="78"/>
  <c r="F5960" i="78"/>
  <c r="F5959" i="78"/>
  <c r="F5958" i="78"/>
  <c r="F5957" i="78"/>
  <c r="F5956" i="78"/>
  <c r="F5955" i="78"/>
  <c r="F5954" i="78"/>
  <c r="F5953" i="78"/>
  <c r="F5952" i="78"/>
  <c r="F5951" i="78"/>
  <c r="F5950" i="78"/>
  <c r="F5949" i="78"/>
  <c r="F5948" i="78"/>
  <c r="F5947" i="78"/>
  <c r="F5946" i="78"/>
  <c r="F5942" i="78"/>
  <c r="F5941" i="78"/>
  <c r="F5940" i="78"/>
  <c r="F5939" i="78"/>
  <c r="F5938" i="78"/>
  <c r="F5937" i="78"/>
  <c r="F5936" i="78"/>
  <c r="F5935" i="78"/>
  <c r="F5934" i="78"/>
  <c r="F5933" i="78"/>
  <c r="F5932" i="78"/>
  <c r="F5931" i="78"/>
  <c r="F5930" i="78"/>
  <c r="F5929" i="78"/>
  <c r="F5928" i="78"/>
  <c r="F5926" i="78"/>
  <c r="F5925" i="78"/>
  <c r="F5924" i="78"/>
  <c r="F5923" i="78"/>
  <c r="F5921" i="78"/>
  <c r="F5920" i="78"/>
  <c r="F5919" i="78"/>
  <c r="F5918" i="78"/>
  <c r="F5916" i="78"/>
  <c r="F5915" i="78"/>
  <c r="F5914" i="78"/>
  <c r="F5911" i="78"/>
  <c r="F5910" i="78"/>
  <c r="F5909" i="78"/>
  <c r="F5908" i="78"/>
  <c r="F5906" i="78"/>
  <c r="F5905" i="78"/>
  <c r="F5904" i="78"/>
  <c r="F5903" i="78"/>
  <c r="F5902" i="78"/>
  <c r="F5901" i="78"/>
  <c r="F5900" i="78"/>
  <c r="F5899" i="78"/>
  <c r="F5898" i="78"/>
  <c r="F5895" i="78"/>
  <c r="F5894" i="78"/>
  <c r="F5893" i="78"/>
  <c r="F5892" i="78"/>
  <c r="F5891" i="78"/>
  <c r="F5890" i="78"/>
  <c r="F5889" i="78"/>
  <c r="F5888" i="78"/>
  <c r="F5887" i="78"/>
  <c r="F5884" i="78"/>
  <c r="F5883" i="78"/>
  <c r="F5882" i="78"/>
  <c r="F5881" i="78"/>
  <c r="F5880" i="78"/>
  <c r="F5879" i="78"/>
  <c r="F5878" i="78"/>
  <c r="F5877" i="78"/>
  <c r="F5875" i="78"/>
  <c r="F5872" i="78"/>
  <c r="F5871" i="78"/>
  <c r="F5869" i="78"/>
  <c r="F5868" i="78"/>
  <c r="F5867" i="78"/>
  <c r="F5866" i="78"/>
  <c r="F5865" i="78"/>
  <c r="F5864" i="78"/>
  <c r="F5863" i="78"/>
  <c r="F5860" i="78"/>
  <c r="F5859" i="78"/>
  <c r="F5858" i="78"/>
  <c r="F5857" i="78"/>
  <c r="F5856" i="78"/>
  <c r="F5855" i="78"/>
  <c r="F5854" i="78"/>
  <c r="F5853" i="78"/>
  <c r="F5852" i="78"/>
  <c r="F5851" i="78"/>
  <c r="F5850" i="78"/>
  <c r="F5849" i="78"/>
  <c r="F5848" i="78"/>
  <c r="F5847" i="78"/>
  <c r="F5844" i="78"/>
  <c r="F5840" i="78"/>
  <c r="F5839" i="78"/>
  <c r="F5838" i="78"/>
  <c r="F5836" i="78"/>
  <c r="F5835" i="78"/>
  <c r="F5834" i="78"/>
  <c r="F5833" i="78"/>
  <c r="F5832" i="78"/>
  <c r="F5831" i="78"/>
  <c r="F5830" i="78"/>
  <c r="F5829" i="78"/>
  <c r="F5828" i="78"/>
  <c r="F5827" i="78"/>
  <c r="F5826" i="78"/>
  <c r="F5825" i="78"/>
  <c r="F5824" i="78"/>
  <c r="F5823" i="78"/>
  <c r="F5822" i="78"/>
  <c r="F5821" i="78"/>
  <c r="F5820" i="78"/>
  <c r="F5819" i="78"/>
  <c r="F5818" i="78"/>
  <c r="F5817" i="78"/>
  <c r="F5816" i="78"/>
  <c r="F5815" i="78"/>
  <c r="F5814" i="78"/>
  <c r="F5813" i="78"/>
  <c r="F5812" i="78"/>
  <c r="F5811" i="78"/>
  <c r="F5810" i="78"/>
  <c r="F5809" i="78"/>
  <c r="F5808" i="78"/>
  <c r="F5805" i="78"/>
  <c r="F5804" i="78"/>
  <c r="F5803" i="78"/>
  <c r="F5802" i="78"/>
  <c r="F5801" i="78"/>
  <c r="F5800" i="78"/>
  <c r="F5786" i="78"/>
  <c r="F5785" i="78"/>
  <c r="F5784" i="78"/>
  <c r="F5783" i="78"/>
  <c r="F5782" i="78"/>
  <c r="F5781" i="78"/>
  <c r="F5780" i="78"/>
  <c r="F5779" i="78"/>
  <c r="F5778" i="78"/>
  <c r="F5777" i="78"/>
  <c r="F5776" i="78"/>
  <c r="F5773" i="78"/>
  <c r="F5772" i="78"/>
  <c r="F5771" i="78"/>
  <c r="F5770" i="78"/>
  <c r="F5768" i="78"/>
  <c r="F5767" i="78"/>
  <c r="F5766" i="78"/>
  <c r="F5765" i="78"/>
  <c r="F5764" i="78"/>
  <c r="F5763" i="78"/>
  <c r="F5762" i="78"/>
  <c r="F5759" i="78"/>
  <c r="F5758" i="78"/>
  <c r="F5757" i="78"/>
  <c r="F5756" i="78"/>
  <c r="F5755" i="78"/>
  <c r="F5754" i="78"/>
  <c r="F5753" i="78"/>
  <c r="F5744" i="78"/>
  <c r="F5743" i="78"/>
  <c r="F5742" i="78"/>
  <c r="F5741" i="78"/>
  <c r="F5738" i="78"/>
  <c r="F5737" i="78"/>
  <c r="F5736" i="78"/>
  <c r="F5735" i="78"/>
  <c r="F5734" i="78"/>
  <c r="F5733" i="78"/>
  <c r="F5732" i="78"/>
  <c r="F5731" i="78"/>
  <c r="F5730" i="78"/>
  <c r="F5729" i="78"/>
  <c r="F5728" i="78"/>
  <c r="F5727" i="78"/>
  <c r="F5723" i="78"/>
  <c r="F27" i="78"/>
  <c r="A27" i="78"/>
  <c r="A10" i="80" l="1"/>
  <c r="F241" i="79"/>
  <c r="A28" i="79"/>
  <c r="A32" i="79"/>
  <c r="A215" i="78"/>
  <c r="E6160" i="78"/>
  <c r="F6160" i="78" s="1"/>
  <c r="F6161" i="78" s="1"/>
  <c r="A11" i="80" l="1"/>
  <c r="A34" i="79"/>
  <c r="A408" i="78"/>
  <c r="A12" i="80" l="1"/>
  <c r="A35" i="79"/>
  <c r="A37" i="79"/>
  <c r="A601" i="78"/>
  <c r="A13" i="80" l="1"/>
  <c r="A15" i="80" s="1"/>
  <c r="A14" i="80"/>
  <c r="A40" i="79"/>
  <c r="A794" i="78"/>
  <c r="A16" i="80" l="1"/>
  <c r="A17" i="80"/>
  <c r="A18" i="80" s="1"/>
  <c r="A61" i="79"/>
  <c r="A987" i="78"/>
  <c r="A19" i="80" l="1"/>
  <c r="A20" i="80" s="1"/>
  <c r="A21" i="80" s="1"/>
  <c r="A22" i="80" s="1"/>
  <c r="A25" i="80" s="1"/>
  <c r="A26" i="80" s="1"/>
  <c r="A27" i="80" s="1"/>
  <c r="A28" i="80" s="1"/>
  <c r="A29" i="80" s="1"/>
  <c r="A30" i="80" s="1"/>
  <c r="A31" i="80" s="1"/>
  <c r="A34" i="80" s="1"/>
  <c r="A35" i="80" s="1"/>
  <c r="A36" i="80" s="1"/>
  <c r="A37" i="80" s="1"/>
  <c r="A38" i="80" s="1"/>
  <c r="A39" i="80" s="1"/>
  <c r="A40" i="80" s="1"/>
  <c r="A41" i="80" s="1"/>
  <c r="A44" i="80" s="1"/>
  <c r="A46" i="80" s="1"/>
  <c r="A49" i="80" s="1"/>
  <c r="A51" i="80" s="1"/>
  <c r="A53" i="80" s="1"/>
  <c r="A55" i="80" s="1"/>
  <c r="A57" i="80" s="1"/>
  <c r="A69" i="80" s="1"/>
  <c r="A76" i="80" s="1"/>
  <c r="A77" i="80" s="1"/>
  <c r="A78" i="80" s="1"/>
  <c r="A79" i="80" s="1"/>
  <c r="A80" i="80" s="1"/>
  <c r="A81" i="80" s="1"/>
  <c r="A82" i="80" s="1"/>
  <c r="A83" i="80" s="1"/>
  <c r="A84" i="80" s="1"/>
  <c r="A85" i="80" s="1"/>
  <c r="A66" i="79"/>
  <c r="A67" i="79" s="1"/>
  <c r="A69" i="79" s="1"/>
  <c r="A72" i="79" s="1"/>
  <c r="A78" i="79" s="1"/>
  <c r="A80" i="79" s="1"/>
  <c r="A81" i="79" s="1"/>
  <c r="A85" i="79" s="1"/>
  <c r="A88" i="79" s="1"/>
  <c r="A107" i="79" s="1"/>
  <c r="A1180" i="78"/>
  <c r="A1366" i="78" l="1"/>
  <c r="F1751" i="77"/>
  <c r="F1749" i="77"/>
  <c r="F1748" i="77"/>
  <c r="F1747" i="77"/>
  <c r="F1745" i="77"/>
  <c r="F1743" i="77"/>
  <c r="F1742" i="77"/>
  <c r="F1741" i="77"/>
  <c r="F1740" i="77"/>
  <c r="F1739" i="77"/>
  <c r="F1731" i="77"/>
  <c r="F1730" i="77"/>
  <c r="F1729" i="77"/>
  <c r="F1728" i="77"/>
  <c r="F1727" i="77"/>
  <c r="F1726" i="77"/>
  <c r="F1724" i="77"/>
  <c r="F1722" i="77"/>
  <c r="F1720" i="77"/>
  <c r="F1717" i="77"/>
  <c r="F1715" i="77"/>
  <c r="F1714" i="77"/>
  <c r="F1713" i="77"/>
  <c r="F1712" i="77"/>
  <c r="F1709" i="77"/>
  <c r="F1708" i="77"/>
  <c r="F1707" i="77"/>
  <c r="F1706" i="77"/>
  <c r="F1705" i="77"/>
  <c r="F1704" i="77"/>
  <c r="F1703" i="77"/>
  <c r="F1702" i="77"/>
  <c r="F1701" i="77"/>
  <c r="F1700" i="77"/>
  <c r="F1699" i="77"/>
  <c r="F1698" i="77"/>
  <c r="F1697" i="77"/>
  <c r="F1696" i="77"/>
  <c r="F1695" i="77"/>
  <c r="F1692" i="77"/>
  <c r="F1691" i="77"/>
  <c r="F1690" i="77"/>
  <c r="F1687" i="77"/>
  <c r="F1686" i="77"/>
  <c r="F1685" i="77"/>
  <c r="F1684" i="77"/>
  <c r="F1683" i="77"/>
  <c r="F1682" i="77"/>
  <c r="F1681" i="77"/>
  <c r="F1680" i="77"/>
  <c r="F1679" i="77"/>
  <c r="F1677" i="77"/>
  <c r="F1676" i="77"/>
  <c r="F1675" i="77"/>
  <c r="F1674" i="77"/>
  <c r="F1673" i="77"/>
  <c r="F1672" i="77"/>
  <c r="F1671" i="77"/>
  <c r="F1670" i="77"/>
  <c r="F1669" i="77"/>
  <c r="F1668" i="77"/>
  <c r="F1667" i="77"/>
  <c r="F1665" i="77"/>
  <c r="F1664" i="77"/>
  <c r="F1663" i="77"/>
  <c r="F1662" i="77"/>
  <c r="F1661" i="77"/>
  <c r="F1660" i="77"/>
  <c r="F1659" i="77"/>
  <c r="F1658" i="77"/>
  <c r="F1656" i="77"/>
  <c r="F1655" i="77"/>
  <c r="F1654" i="77"/>
  <c r="F1652" i="77"/>
  <c r="F1651" i="77"/>
  <c r="F1650" i="77"/>
  <c r="F1649" i="77"/>
  <c r="F1648" i="77"/>
  <c r="F1647" i="77"/>
  <c r="F1646" i="77"/>
  <c r="F1645" i="77"/>
  <c r="F1644" i="77"/>
  <c r="F1643" i="77"/>
  <c r="F1637" i="77"/>
  <c r="F1636" i="77"/>
  <c r="F1635" i="77"/>
  <c r="F1634" i="77"/>
  <c r="F1633" i="77"/>
  <c r="F1632" i="77"/>
  <c r="F1631" i="77"/>
  <c r="F1630" i="77"/>
  <c r="F1629" i="77"/>
  <c r="F1628" i="77"/>
  <c r="F1625" i="77"/>
  <c r="F1624" i="77"/>
  <c r="F1623" i="77"/>
  <c r="F1622" i="77"/>
  <c r="F1621" i="77"/>
  <c r="F1620" i="77"/>
  <c r="F1619" i="77"/>
  <c r="F1618" i="77"/>
  <c r="F1617" i="77"/>
  <c r="F1616" i="77"/>
  <c r="F1615" i="77"/>
  <c r="F1614" i="77"/>
  <c r="F1612" i="77"/>
  <c r="F1611" i="77"/>
  <c r="F1609" i="77"/>
  <c r="F480" i="77"/>
  <c r="F399" i="77"/>
  <c r="F398" i="77"/>
  <c r="F397" i="77"/>
  <c r="F300" i="77"/>
  <c r="F187" i="77"/>
  <c r="F150" i="77"/>
  <c r="A150" i="77"/>
  <c r="F56" i="77"/>
  <c r="F1752" i="77" s="1"/>
  <c r="F22" i="77"/>
  <c r="A1559" i="78" l="1"/>
  <c r="E782" i="76"/>
  <c r="E781" i="76"/>
  <c r="E780" i="76"/>
  <c r="E779" i="76"/>
  <c r="E778" i="76"/>
  <c r="A772" i="76"/>
  <c r="F767" i="76"/>
  <c r="E783" i="76" s="1"/>
  <c r="F680" i="76"/>
  <c r="D630" i="76"/>
  <c r="D629" i="76"/>
  <c r="D628" i="76"/>
  <c r="D627" i="76"/>
  <c r="D626" i="76"/>
  <c r="D625" i="76"/>
  <c r="D623" i="76"/>
  <c r="D603" i="76"/>
  <c r="F578" i="76"/>
  <c r="F560" i="76"/>
  <c r="F580" i="76" s="1"/>
  <c r="D501" i="76"/>
  <c r="D488" i="76"/>
  <c r="D487" i="76"/>
  <c r="D485" i="76"/>
  <c r="D484" i="76"/>
  <c r="D482" i="76"/>
  <c r="D481" i="76"/>
  <c r="D480" i="76"/>
  <c r="D479" i="76"/>
  <c r="D478" i="76"/>
  <c r="D474" i="76"/>
  <c r="D473" i="76"/>
  <c r="D472" i="76"/>
  <c r="D471" i="76"/>
  <c r="D470" i="76"/>
  <c r="F459" i="76"/>
  <c r="D362" i="76"/>
  <c r="D361" i="76"/>
  <c r="D360" i="76"/>
  <c r="D352" i="76"/>
  <c r="D350" i="76"/>
  <c r="D348" i="76"/>
  <c r="D347" i="76"/>
  <c r="D346" i="76"/>
  <c r="D344" i="76"/>
  <c r="D343" i="76"/>
  <c r="D342" i="76"/>
  <c r="D339" i="76"/>
  <c r="D338" i="76"/>
  <c r="D337" i="76"/>
  <c r="D336" i="76"/>
  <c r="D334" i="76"/>
  <c r="D333" i="76"/>
  <c r="D332" i="76"/>
  <c r="D331" i="76"/>
  <c r="D329" i="76"/>
  <c r="D328" i="76"/>
  <c r="D325" i="76"/>
  <c r="D324" i="76"/>
  <c r="D321" i="76"/>
  <c r="D318" i="76"/>
  <c r="D315" i="76"/>
  <c r="D314" i="76"/>
  <c r="D313" i="76"/>
  <c r="D312" i="76"/>
  <c r="D311" i="76"/>
  <c r="D308" i="76"/>
  <c r="D307" i="76"/>
  <c r="D306" i="76"/>
  <c r="D305" i="76"/>
  <c r="D304" i="76"/>
  <c r="F295" i="76"/>
  <c r="D133" i="76"/>
  <c r="D132" i="76"/>
  <c r="D131" i="76"/>
  <c r="D130" i="76"/>
  <c r="D128" i="76"/>
  <c r="D127" i="76"/>
  <c r="D126" i="76"/>
  <c r="D125" i="76"/>
  <c r="D122" i="76"/>
  <c r="D121" i="76"/>
  <c r="D120" i="76"/>
  <c r="D119" i="76"/>
  <c r="D115" i="76"/>
  <c r="D114" i="76"/>
  <c r="D113" i="76"/>
  <c r="D112" i="76"/>
  <c r="D110" i="76"/>
  <c r="D109" i="76"/>
  <c r="D108" i="76"/>
  <c r="D107" i="76"/>
  <c r="D105" i="76"/>
  <c r="D104" i="76"/>
  <c r="D103" i="76"/>
  <c r="D102" i="76"/>
  <c r="D99" i="76"/>
  <c r="D98" i="76"/>
  <c r="D97" i="76"/>
  <c r="D96" i="76"/>
  <c r="D95" i="76"/>
  <c r="F75" i="76"/>
  <c r="D62" i="76"/>
  <c r="D60" i="76"/>
  <c r="D26" i="76"/>
  <c r="D25" i="76"/>
  <c r="D24" i="76"/>
  <c r="A1752" i="78" l="1"/>
  <c r="A1945" i="78" s="1"/>
  <c r="A2138" i="78" s="1"/>
  <c r="A2305" i="78" s="1"/>
  <c r="A2493" i="78" s="1"/>
  <c r="A2681" i="78" s="1"/>
  <c r="A2869" i="78" s="1"/>
  <c r="A3187" i="78" s="1"/>
  <c r="A3375" i="78" s="1"/>
  <c r="A3568" i="78" s="1"/>
  <c r="A3756" i="78" s="1"/>
  <c r="A3944" i="78" s="1"/>
  <c r="A4132" i="78" s="1"/>
  <c r="A4326" i="78" s="1"/>
  <c r="A4603" i="78" s="1"/>
  <c r="A4791" i="78" s="1"/>
  <c r="A4979" i="78" s="1"/>
  <c r="A5172" i="78" s="1"/>
  <c r="A5272" i="78" s="1"/>
  <c r="A5481" i="78" s="1"/>
  <c r="A5483" i="78" s="1"/>
  <c r="A5565" i="78" s="1"/>
  <c r="A5722" i="78" s="1"/>
  <c r="A5725" i="78" s="1"/>
  <c r="A5739" i="78" s="1"/>
  <c r="A5745" i="78" s="1"/>
  <c r="A5752" i="78" s="1"/>
  <c r="A5761" i="78" s="1"/>
  <c r="A5775" i="78" s="1"/>
  <c r="A5787" i="78" s="1"/>
  <c r="A5799" i="78" s="1"/>
  <c r="A5807" i="78" s="1"/>
  <c r="A5837" i="78" s="1"/>
  <c r="A5843" i="78" s="1"/>
  <c r="A5846" i="78" s="1"/>
  <c r="A5862" i="78" s="1"/>
  <c r="A5871" i="78" s="1"/>
  <c r="A5872" i="78" s="1"/>
  <c r="A5874" i="78" s="1"/>
  <c r="A5876" i="78" s="1"/>
  <c r="A5886" i="78" s="1"/>
  <c r="A5907" i="78" s="1"/>
  <c r="A5913" i="78" s="1"/>
  <c r="A5917" i="78" s="1"/>
  <c r="A5922" i="78" s="1"/>
  <c r="A5927" i="78" s="1"/>
  <c r="A5944" i="78" s="1"/>
  <c r="A5945" i="78" s="1"/>
  <c r="A6025" i="78" s="1"/>
  <c r="A6026" i="78" s="1"/>
  <c r="A6034" i="78" s="1"/>
  <c r="A6035" i="78" s="1"/>
  <c r="A6036" i="78" s="1"/>
  <c r="A6037" i="78" s="1"/>
  <c r="A6038" i="78" s="1"/>
  <c r="A6040" i="78" s="1"/>
  <c r="A6048" i="78" s="1"/>
  <c r="A6049" i="78" s="1"/>
  <c r="A6064" i="78" s="1"/>
  <c r="A6065" i="78" s="1"/>
  <c r="A6066" i="78" s="1"/>
  <c r="A6067" i="78" s="1"/>
  <c r="A6068" i="78" s="1"/>
  <c r="A6071" i="78" s="1"/>
  <c r="A6072" i="78" s="1"/>
  <c r="A6074" i="78" s="1"/>
  <c r="A6154" i="78" s="1"/>
  <c r="A6155" i="78" s="1"/>
  <c r="A6156" i="78" s="1"/>
  <c r="A6157" i="78" s="1"/>
  <c r="A6158" i="78" s="1"/>
  <c r="A6159" i="78" s="1"/>
  <c r="A6160" i="78" s="1"/>
  <c r="E784" i="76"/>
  <c r="F1008" i="75" l="1"/>
  <c r="F1006" i="75"/>
  <c r="F1004" i="75"/>
  <c r="F1001" i="75"/>
  <c r="F999" i="75"/>
  <c r="F1009" i="75" s="1"/>
  <c r="E18" i="75" s="1"/>
  <c r="F997" i="75"/>
  <c r="F995" i="75"/>
  <c r="F993" i="75"/>
  <c r="F982" i="75"/>
  <c r="F981" i="75"/>
  <c r="D980" i="75"/>
  <c r="F980" i="75" s="1"/>
  <c r="F979" i="75"/>
  <c r="F978" i="75"/>
  <c r="F975" i="75"/>
  <c r="F973" i="75"/>
  <c r="F971" i="75"/>
  <c r="F970" i="75"/>
  <c r="F983" i="75" s="1"/>
  <c r="E17" i="75" s="1"/>
  <c r="F961" i="75"/>
  <c r="F960" i="75"/>
  <c r="F959" i="75"/>
  <c r="F958" i="75"/>
  <c r="F957" i="75"/>
  <c r="F955" i="75"/>
  <c r="F954" i="75"/>
  <c r="F953" i="75"/>
  <c r="F952" i="75"/>
  <c r="F951" i="75"/>
  <c r="F949" i="75"/>
  <c r="F948" i="75"/>
  <c r="F947" i="75"/>
  <c r="F946" i="75"/>
  <c r="F945" i="75"/>
  <c r="F943" i="75"/>
  <c r="F942" i="75"/>
  <c r="F941" i="75"/>
  <c r="F940" i="75"/>
  <c r="F939" i="75"/>
  <c r="F934" i="75"/>
  <c r="F933" i="75"/>
  <c r="F932" i="75"/>
  <c r="F931" i="75"/>
  <c r="F930" i="75"/>
  <c r="F928" i="75"/>
  <c r="F927" i="75"/>
  <c r="F926" i="75"/>
  <c r="F925" i="75"/>
  <c r="F924" i="75"/>
  <c r="F922" i="75"/>
  <c r="F921" i="75"/>
  <c r="F920" i="75"/>
  <c r="F962" i="75" s="1"/>
  <c r="E16" i="75" s="1"/>
  <c r="F919" i="75"/>
  <c r="F918" i="75"/>
  <c r="F916" i="75"/>
  <c r="F915" i="75"/>
  <c r="F914" i="75"/>
  <c r="F913" i="75"/>
  <c r="F912" i="75"/>
  <c r="F902" i="75"/>
  <c r="F900" i="75"/>
  <c r="F896" i="75"/>
  <c r="F903" i="75" s="1"/>
  <c r="E15" i="75" s="1"/>
  <c r="D887" i="75"/>
  <c r="F887" i="75" s="1"/>
  <c r="F886" i="75"/>
  <c r="F885" i="75"/>
  <c r="F883" i="75"/>
  <c r="D883" i="75"/>
  <c r="F882" i="75"/>
  <c r="D882" i="75"/>
  <c r="D881" i="75"/>
  <c r="F881" i="75" s="1"/>
  <c r="F880" i="75"/>
  <c r="D878" i="75"/>
  <c r="F878" i="75" s="1"/>
  <c r="D877" i="75"/>
  <c r="F877" i="75" s="1"/>
  <c r="F876" i="75"/>
  <c r="D876" i="75"/>
  <c r="F875" i="75"/>
  <c r="D873" i="75"/>
  <c r="F873" i="75" s="1"/>
  <c r="D872" i="75"/>
  <c r="F872" i="75" s="1"/>
  <c r="F871" i="75"/>
  <c r="D871" i="75"/>
  <c r="F870" i="75"/>
  <c r="D868" i="75"/>
  <c r="F868" i="75" s="1"/>
  <c r="D864" i="75"/>
  <c r="F864" i="75" s="1"/>
  <c r="F863" i="75"/>
  <c r="F862" i="75"/>
  <c r="F860" i="75"/>
  <c r="D860" i="75"/>
  <c r="F859" i="75"/>
  <c r="F858" i="75"/>
  <c r="F856" i="75"/>
  <c r="D856" i="75"/>
  <c r="F855" i="75"/>
  <c r="F854" i="75"/>
  <c r="F852" i="75"/>
  <c r="D852" i="75"/>
  <c r="F851" i="75"/>
  <c r="F850" i="75"/>
  <c r="D847" i="75"/>
  <c r="F847" i="75" s="1"/>
  <c r="D846" i="75"/>
  <c r="F846" i="75" s="1"/>
  <c r="F845" i="75"/>
  <c r="F844" i="75"/>
  <c r="D842" i="75"/>
  <c r="F842" i="75" s="1"/>
  <c r="F841" i="75"/>
  <c r="F840" i="75"/>
  <c r="D838" i="75"/>
  <c r="F838" i="75" s="1"/>
  <c r="F837" i="75"/>
  <c r="F836" i="75"/>
  <c r="D833" i="75"/>
  <c r="F833" i="75" s="1"/>
  <c r="F832" i="75"/>
  <c r="F831" i="75"/>
  <c r="D829" i="75"/>
  <c r="F829" i="75" s="1"/>
  <c r="F828" i="75"/>
  <c r="F827" i="75"/>
  <c r="D825" i="75"/>
  <c r="F825" i="75" s="1"/>
  <c r="F824" i="75"/>
  <c r="F823" i="75"/>
  <c r="F821" i="75"/>
  <c r="F820" i="75"/>
  <c r="F819" i="75"/>
  <c r="D816" i="75"/>
  <c r="F816" i="75" s="1"/>
  <c r="F815" i="75"/>
  <c r="F814" i="75"/>
  <c r="F812" i="75"/>
  <c r="F811" i="75"/>
  <c r="F810" i="75"/>
  <c r="F809" i="75"/>
  <c r="D808" i="75"/>
  <c r="F808" i="75" s="1"/>
  <c r="F807" i="75"/>
  <c r="F806" i="75"/>
  <c r="F802" i="75"/>
  <c r="D802" i="75"/>
  <c r="F801" i="75"/>
  <c r="D801" i="75"/>
  <c r="F800" i="75"/>
  <c r="F799" i="75"/>
  <c r="D797" i="75"/>
  <c r="F797" i="75" s="1"/>
  <c r="F796" i="75"/>
  <c r="F795" i="75"/>
  <c r="D793" i="75"/>
  <c r="F793" i="75" s="1"/>
  <c r="F792" i="75"/>
  <c r="F791" i="75"/>
  <c r="D789" i="75"/>
  <c r="F789" i="75" s="1"/>
  <c r="F788" i="75"/>
  <c r="F787" i="75"/>
  <c r="F785" i="75"/>
  <c r="D785" i="75"/>
  <c r="F784" i="75"/>
  <c r="F783" i="75"/>
  <c r="D781" i="75"/>
  <c r="F781" i="75" s="1"/>
  <c r="F780" i="75"/>
  <c r="F779" i="75"/>
  <c r="F777" i="75"/>
  <c r="F776" i="75"/>
  <c r="F775" i="75"/>
  <c r="F772" i="75"/>
  <c r="D771" i="75"/>
  <c r="F771" i="75" s="1"/>
  <c r="F770" i="75"/>
  <c r="F769" i="75"/>
  <c r="F766" i="75"/>
  <c r="F765" i="75"/>
  <c r="F764" i="75"/>
  <c r="F763" i="75"/>
  <c r="D762" i="75"/>
  <c r="F762" i="75" s="1"/>
  <c r="F761" i="75"/>
  <c r="F760" i="75"/>
  <c r="D757" i="75"/>
  <c r="F757" i="75" s="1"/>
  <c r="D756" i="75"/>
  <c r="F756" i="75" s="1"/>
  <c r="F755" i="75"/>
  <c r="F754" i="75"/>
  <c r="F752" i="75"/>
  <c r="D752" i="75"/>
  <c r="F751" i="75"/>
  <c r="F750" i="75"/>
  <c r="D748" i="75"/>
  <c r="F748" i="75" s="1"/>
  <c r="F747" i="75"/>
  <c r="F746" i="75"/>
  <c r="D744" i="75"/>
  <c r="F744" i="75" s="1"/>
  <c r="F743" i="75"/>
  <c r="F742" i="75"/>
  <c r="D739" i="75"/>
  <c r="F739" i="75" s="1"/>
  <c r="F738" i="75"/>
  <c r="F737" i="75"/>
  <c r="F735" i="75"/>
  <c r="D735" i="75"/>
  <c r="F734" i="75"/>
  <c r="F733" i="75"/>
  <c r="F731" i="75"/>
  <c r="F730" i="75"/>
  <c r="F729" i="75"/>
  <c r="F726" i="75"/>
  <c r="F725" i="75"/>
  <c r="D724" i="75"/>
  <c r="F724" i="75" s="1"/>
  <c r="F723" i="75"/>
  <c r="F722" i="75"/>
  <c r="F720" i="75"/>
  <c r="F719" i="75"/>
  <c r="F718" i="75"/>
  <c r="F717" i="75"/>
  <c r="D716" i="75"/>
  <c r="F716" i="75" s="1"/>
  <c r="F715" i="75"/>
  <c r="F714" i="75"/>
  <c r="D710" i="75"/>
  <c r="F710" i="75" s="1"/>
  <c r="D709" i="75"/>
  <c r="F709" i="75" s="1"/>
  <c r="F708" i="75"/>
  <c r="F707" i="75"/>
  <c r="F705" i="75"/>
  <c r="D705" i="75"/>
  <c r="F704" i="75"/>
  <c r="F703" i="75"/>
  <c r="F701" i="75"/>
  <c r="D701" i="75"/>
  <c r="F700" i="75"/>
  <c r="F699" i="75"/>
  <c r="F697" i="75"/>
  <c r="D697" i="75"/>
  <c r="F696" i="75"/>
  <c r="F695" i="75"/>
  <c r="D693" i="75"/>
  <c r="F693" i="75" s="1"/>
  <c r="F692" i="75"/>
  <c r="F691" i="75"/>
  <c r="F689" i="75"/>
  <c r="D689" i="75"/>
  <c r="F688" i="75"/>
  <c r="F687" i="75"/>
  <c r="F684" i="75"/>
  <c r="D684" i="75"/>
  <c r="F683" i="75"/>
  <c r="F682" i="75"/>
  <c r="F680" i="75"/>
  <c r="F679" i="75"/>
  <c r="F678" i="75"/>
  <c r="F675" i="75"/>
  <c r="F674" i="75"/>
  <c r="D673" i="75"/>
  <c r="F673" i="75" s="1"/>
  <c r="F672" i="75"/>
  <c r="F671" i="75"/>
  <c r="F669" i="75"/>
  <c r="F668" i="75"/>
  <c r="F667" i="75"/>
  <c r="F666" i="75"/>
  <c r="F665" i="75"/>
  <c r="D664" i="75"/>
  <c r="F664" i="75" s="1"/>
  <c r="F663" i="75"/>
  <c r="F662" i="75"/>
  <c r="D659" i="75"/>
  <c r="F659" i="75" s="1"/>
  <c r="D658" i="75"/>
  <c r="F658" i="75" s="1"/>
  <c r="F657" i="75"/>
  <c r="F656" i="75"/>
  <c r="F653" i="75"/>
  <c r="D653" i="75"/>
  <c r="F652" i="75"/>
  <c r="F651" i="75"/>
  <c r="F649" i="75"/>
  <c r="D649" i="75"/>
  <c r="F648" i="75"/>
  <c r="F647" i="75"/>
  <c r="F645" i="75"/>
  <c r="D645" i="75"/>
  <c r="F644" i="75"/>
  <c r="F643" i="75"/>
  <c r="D641" i="75"/>
  <c r="F641" i="75" s="1"/>
  <c r="F640" i="75"/>
  <c r="F639" i="75"/>
  <c r="F637" i="75"/>
  <c r="D637" i="75"/>
  <c r="F636" i="75"/>
  <c r="F635" i="75"/>
  <c r="F633" i="75"/>
  <c r="D633" i="75"/>
  <c r="F632" i="75"/>
  <c r="F631" i="75"/>
  <c r="F629" i="75"/>
  <c r="D629" i="75"/>
  <c r="F628" i="75"/>
  <c r="F627" i="75"/>
  <c r="D625" i="75"/>
  <c r="F625" i="75" s="1"/>
  <c r="F624" i="75"/>
  <c r="F623" i="75"/>
  <c r="F620" i="75"/>
  <c r="D620" i="75"/>
  <c r="F619" i="75"/>
  <c r="F618" i="75"/>
  <c r="F616" i="75"/>
  <c r="D616" i="75"/>
  <c r="F615" i="75"/>
  <c r="F614" i="75"/>
  <c r="F612" i="75"/>
  <c r="D612" i="75"/>
  <c r="F611" i="75"/>
  <c r="F610" i="75"/>
  <c r="D608" i="75"/>
  <c r="F608" i="75" s="1"/>
  <c r="F607" i="75"/>
  <c r="F606" i="75"/>
  <c r="F604" i="75"/>
  <c r="D604" i="75"/>
  <c r="F603" i="75"/>
  <c r="F602" i="75"/>
  <c r="F600" i="75"/>
  <c r="D600" i="75"/>
  <c r="F599" i="75"/>
  <c r="F598" i="75"/>
  <c r="F596" i="75"/>
  <c r="D596" i="75"/>
  <c r="F595" i="75"/>
  <c r="F594" i="75"/>
  <c r="D592" i="75"/>
  <c r="F592" i="75" s="1"/>
  <c r="F591" i="75"/>
  <c r="F590" i="75"/>
  <c r="F587" i="75"/>
  <c r="D587" i="75"/>
  <c r="F586" i="75"/>
  <c r="F585" i="75"/>
  <c r="F583" i="75"/>
  <c r="D583" i="75"/>
  <c r="F582" i="75"/>
  <c r="F581" i="75"/>
  <c r="F579" i="75"/>
  <c r="D579" i="75"/>
  <c r="F578" i="75"/>
  <c r="F577" i="75"/>
  <c r="D575" i="75"/>
  <c r="F575" i="75" s="1"/>
  <c r="F574" i="75"/>
  <c r="F573" i="75"/>
  <c r="F571" i="75"/>
  <c r="F570" i="75"/>
  <c r="F569" i="75"/>
  <c r="D568" i="75"/>
  <c r="F568" i="75" s="1"/>
  <c r="F567" i="75"/>
  <c r="F566" i="75"/>
  <c r="F563" i="75"/>
  <c r="F562" i="75"/>
  <c r="F561" i="75"/>
  <c r="F560" i="75"/>
  <c r="F559" i="75"/>
  <c r="D558" i="75"/>
  <c r="F558" i="75" s="1"/>
  <c r="F557" i="75"/>
  <c r="F556" i="75"/>
  <c r="F554" i="75"/>
  <c r="F553" i="75"/>
  <c r="D552" i="75"/>
  <c r="F552" i="75" s="1"/>
  <c r="F551" i="75"/>
  <c r="F550" i="75"/>
  <c r="F548" i="75"/>
  <c r="F547" i="75"/>
  <c r="F546" i="75"/>
  <c r="F545" i="75"/>
  <c r="F544" i="75"/>
  <c r="F543" i="75"/>
  <c r="F542" i="75"/>
  <c r="F541" i="75"/>
  <c r="D540" i="75"/>
  <c r="F540" i="75" s="1"/>
  <c r="F539" i="75"/>
  <c r="F538" i="75"/>
  <c r="D534" i="75"/>
  <c r="F534" i="75" s="1"/>
  <c r="F533" i="75"/>
  <c r="D533" i="75"/>
  <c r="F532" i="75"/>
  <c r="F531" i="75"/>
  <c r="F529" i="75"/>
  <c r="D529" i="75"/>
  <c r="F528" i="75"/>
  <c r="F527" i="75"/>
  <c r="D525" i="75"/>
  <c r="F525" i="75" s="1"/>
  <c r="F524" i="75"/>
  <c r="F523" i="75"/>
  <c r="F521" i="75"/>
  <c r="D521" i="75"/>
  <c r="F520" i="75"/>
  <c r="F519" i="75"/>
  <c r="F517" i="75"/>
  <c r="D517" i="75"/>
  <c r="F516" i="75"/>
  <c r="F515" i="75"/>
  <c r="F512" i="75"/>
  <c r="D512" i="75"/>
  <c r="F511" i="75"/>
  <c r="F510" i="75"/>
  <c r="D508" i="75"/>
  <c r="F508" i="75" s="1"/>
  <c r="F507" i="75"/>
  <c r="F506" i="75"/>
  <c r="F504" i="75"/>
  <c r="D504" i="75"/>
  <c r="F503" i="75"/>
  <c r="F502" i="75"/>
  <c r="F500" i="75"/>
  <c r="D500" i="75"/>
  <c r="F499" i="75"/>
  <c r="F498" i="75"/>
  <c r="F496" i="75"/>
  <c r="F495" i="75"/>
  <c r="F494" i="75"/>
  <c r="F493" i="75"/>
  <c r="F492" i="75"/>
  <c r="F491" i="75"/>
  <c r="F490" i="75"/>
  <c r="F489" i="75"/>
  <c r="F488" i="75"/>
  <c r="D488" i="75"/>
  <c r="F487" i="75"/>
  <c r="F486" i="75"/>
  <c r="F483" i="75"/>
  <c r="D483" i="75"/>
  <c r="F482" i="75"/>
  <c r="F481" i="75"/>
  <c r="F479" i="75"/>
  <c r="D479" i="75"/>
  <c r="F478" i="75"/>
  <c r="F477" i="75"/>
  <c r="D475" i="75"/>
  <c r="F475" i="75" s="1"/>
  <c r="F474" i="75"/>
  <c r="F473" i="75"/>
  <c r="D464" i="75"/>
  <c r="F464" i="75" s="1"/>
  <c r="D463" i="75"/>
  <c r="F463" i="75" s="1"/>
  <c r="F462" i="75"/>
  <c r="D460" i="75"/>
  <c r="F460" i="75" s="1"/>
  <c r="F459" i="75"/>
  <c r="D459" i="75"/>
  <c r="D458" i="75"/>
  <c r="F458" i="75" s="1"/>
  <c r="F457" i="75"/>
  <c r="D455" i="75"/>
  <c r="F455" i="75" s="1"/>
  <c r="D454" i="75"/>
  <c r="F454" i="75" s="1"/>
  <c r="D453" i="75"/>
  <c r="F453" i="75" s="1"/>
  <c r="F452" i="75"/>
  <c r="F450" i="75"/>
  <c r="D450" i="75"/>
  <c r="D446" i="75"/>
  <c r="F446" i="75" s="1"/>
  <c r="F445" i="75"/>
  <c r="F444" i="75"/>
  <c r="D442" i="75"/>
  <c r="F442" i="75" s="1"/>
  <c r="F441" i="75"/>
  <c r="F440" i="75"/>
  <c r="D438" i="75"/>
  <c r="F438" i="75" s="1"/>
  <c r="F437" i="75"/>
  <c r="F436" i="75"/>
  <c r="D434" i="75"/>
  <c r="F434" i="75" s="1"/>
  <c r="F433" i="75"/>
  <c r="F432" i="75"/>
  <c r="D430" i="75"/>
  <c r="F430" i="75" s="1"/>
  <c r="F429" i="75"/>
  <c r="F428" i="75"/>
  <c r="D426" i="75"/>
  <c r="F426" i="75" s="1"/>
  <c r="F425" i="75"/>
  <c r="F424" i="75"/>
  <c r="D422" i="75"/>
  <c r="F422" i="75" s="1"/>
  <c r="F421" i="75"/>
  <c r="F420" i="75"/>
  <c r="D417" i="75"/>
  <c r="F417" i="75" s="1"/>
  <c r="F416" i="75"/>
  <c r="F415" i="75"/>
  <c r="D413" i="75"/>
  <c r="F413" i="75" s="1"/>
  <c r="F412" i="75"/>
  <c r="F411" i="75"/>
  <c r="D409" i="75"/>
  <c r="F409" i="75" s="1"/>
  <c r="F408" i="75"/>
  <c r="F407" i="75"/>
  <c r="D405" i="75"/>
  <c r="F405" i="75" s="1"/>
  <c r="F404" i="75"/>
  <c r="F403" i="75"/>
  <c r="F401" i="75"/>
  <c r="F400" i="75"/>
  <c r="F399" i="75"/>
  <c r="F398" i="75"/>
  <c r="F397" i="75"/>
  <c r="F396" i="75"/>
  <c r="D396" i="75"/>
  <c r="F395" i="75"/>
  <c r="F394" i="75"/>
  <c r="D385" i="75"/>
  <c r="F385" i="75" s="1"/>
  <c r="F384" i="75"/>
  <c r="F383" i="75"/>
  <c r="F381" i="75"/>
  <c r="D381" i="75"/>
  <c r="F380" i="75"/>
  <c r="F379" i="75"/>
  <c r="F377" i="75"/>
  <c r="D377" i="75"/>
  <c r="F376" i="75"/>
  <c r="F375" i="75"/>
  <c r="F373" i="75"/>
  <c r="D373" i="75"/>
  <c r="F372" i="75"/>
  <c r="F371" i="75"/>
  <c r="F369" i="75"/>
  <c r="F368" i="75"/>
  <c r="F367" i="75"/>
  <c r="F366" i="75"/>
  <c r="F365" i="75"/>
  <c r="F364" i="75"/>
  <c r="F363" i="75"/>
  <c r="D362" i="75"/>
  <c r="F362" i="75" s="1"/>
  <c r="F361" i="75"/>
  <c r="F360" i="75"/>
  <c r="F356" i="75"/>
  <c r="D356" i="75"/>
  <c r="F355" i="75"/>
  <c r="F354" i="75"/>
  <c r="D352" i="75"/>
  <c r="F352" i="75" s="1"/>
  <c r="F351" i="75"/>
  <c r="F350" i="75"/>
  <c r="D348" i="75"/>
  <c r="F348" i="75" s="1"/>
  <c r="F347" i="75"/>
  <c r="F346" i="75"/>
  <c r="D344" i="75"/>
  <c r="F344" i="75" s="1"/>
  <c r="F343" i="75"/>
  <c r="F342" i="75"/>
  <c r="F340" i="75"/>
  <c r="D340" i="75"/>
  <c r="F339" i="75"/>
  <c r="F338" i="75"/>
  <c r="D336" i="75"/>
  <c r="F336" i="75" s="1"/>
  <c r="F335" i="75"/>
  <c r="F334" i="75"/>
  <c r="F325" i="75"/>
  <c r="D325" i="75"/>
  <c r="F324" i="75"/>
  <c r="F323" i="75"/>
  <c r="F321" i="75"/>
  <c r="F320" i="75"/>
  <c r="F319" i="75"/>
  <c r="F318" i="75"/>
  <c r="F317" i="75"/>
  <c r="D316" i="75"/>
  <c r="F316" i="75" s="1"/>
  <c r="F315" i="75"/>
  <c r="F314" i="75"/>
  <c r="D311" i="75"/>
  <c r="F311" i="75" s="1"/>
  <c r="F310" i="75"/>
  <c r="F309" i="75"/>
  <c r="D307" i="75"/>
  <c r="F307" i="75" s="1"/>
  <c r="F306" i="75"/>
  <c r="F305" i="75"/>
  <c r="F326" i="75" s="1"/>
  <c r="E11" i="75" s="1"/>
  <c r="D296" i="75"/>
  <c r="F296" i="75" s="1"/>
  <c r="F295" i="75"/>
  <c r="F294" i="75"/>
  <c r="D290" i="75"/>
  <c r="F290" i="75" s="1"/>
  <c r="D289" i="75"/>
  <c r="F289" i="75" s="1"/>
  <c r="F288" i="75"/>
  <c r="F287" i="75"/>
  <c r="F285" i="75"/>
  <c r="D285" i="75"/>
  <c r="F284" i="75"/>
  <c r="F283" i="75"/>
  <c r="F281" i="75"/>
  <c r="D281" i="75"/>
  <c r="F280" i="75"/>
  <c r="F279" i="75"/>
  <c r="F277" i="75"/>
  <c r="D277" i="75"/>
  <c r="F276" i="75"/>
  <c r="F275" i="75"/>
  <c r="F273" i="75"/>
  <c r="F272" i="75"/>
  <c r="F271" i="75"/>
  <c r="F270" i="75"/>
  <c r="F269" i="75"/>
  <c r="D268" i="75"/>
  <c r="F268" i="75" s="1"/>
  <c r="F267" i="75"/>
  <c r="F266" i="75"/>
  <c r="F262" i="75"/>
  <c r="D262" i="75"/>
  <c r="F261" i="75"/>
  <c r="F260" i="75"/>
  <c r="D258" i="75"/>
  <c r="F258" i="75" s="1"/>
  <c r="F257" i="75"/>
  <c r="F256" i="75"/>
  <c r="D254" i="75"/>
  <c r="F254" i="75" s="1"/>
  <c r="F253" i="75"/>
  <c r="F252" i="75"/>
  <c r="D243" i="75"/>
  <c r="F243" i="75" s="1"/>
  <c r="F242" i="75"/>
  <c r="F241" i="75"/>
  <c r="D239" i="75"/>
  <c r="F239" i="75" s="1"/>
  <c r="F238" i="75"/>
  <c r="F237" i="75"/>
  <c r="D235" i="75"/>
  <c r="F235" i="75" s="1"/>
  <c r="F234" i="75"/>
  <c r="F233" i="75"/>
  <c r="D229" i="75"/>
  <c r="F229" i="75" s="1"/>
  <c r="F228" i="75"/>
  <c r="F227" i="75"/>
  <c r="D225" i="75"/>
  <c r="F225" i="75" s="1"/>
  <c r="F224" i="75"/>
  <c r="F223" i="75"/>
  <c r="D221" i="75"/>
  <c r="F221" i="75" s="1"/>
  <c r="F220" i="75"/>
  <c r="F219" i="75"/>
  <c r="D217" i="75"/>
  <c r="F217" i="75" s="1"/>
  <c r="F216" i="75"/>
  <c r="F215" i="75"/>
  <c r="D213" i="75"/>
  <c r="F213" i="75" s="1"/>
  <c r="F212" i="75"/>
  <c r="F211" i="75"/>
  <c r="D209" i="75"/>
  <c r="F209" i="75" s="1"/>
  <c r="F208" i="75"/>
  <c r="F207" i="75"/>
  <c r="D205" i="75"/>
  <c r="F205" i="75" s="1"/>
  <c r="F204" i="75"/>
  <c r="F203" i="75"/>
  <c r="D201" i="75"/>
  <c r="F201" i="75" s="1"/>
  <c r="F200" i="75"/>
  <c r="F199" i="75"/>
  <c r="F196" i="75"/>
  <c r="F195" i="75"/>
  <c r="F194" i="75"/>
  <c r="D194" i="75"/>
  <c r="F193" i="75"/>
  <c r="F192" i="75"/>
  <c r="F190" i="75"/>
  <c r="F189" i="75"/>
  <c r="F188" i="75"/>
  <c r="F187" i="75"/>
  <c r="D187" i="75"/>
  <c r="F186" i="75"/>
  <c r="F185" i="75"/>
  <c r="D182" i="75"/>
  <c r="F182" i="75" s="1"/>
  <c r="F181" i="75"/>
  <c r="F180" i="75"/>
  <c r="D178" i="75"/>
  <c r="F178" i="75" s="1"/>
  <c r="F177" i="75"/>
  <c r="F176" i="75"/>
  <c r="D174" i="75"/>
  <c r="F174" i="75" s="1"/>
  <c r="F173" i="75"/>
  <c r="F172" i="75"/>
  <c r="F169" i="75"/>
  <c r="D169" i="75"/>
  <c r="F168" i="75"/>
  <c r="F167" i="75"/>
  <c r="D165" i="75"/>
  <c r="F165" i="75" s="1"/>
  <c r="F164" i="75"/>
  <c r="F163" i="75"/>
  <c r="F161" i="75"/>
  <c r="F160" i="75"/>
  <c r="F159" i="75"/>
  <c r="D158" i="75"/>
  <c r="F158" i="75" s="1"/>
  <c r="F157" i="75"/>
  <c r="F156" i="75"/>
  <c r="D153" i="75"/>
  <c r="F153" i="75" s="1"/>
  <c r="F152" i="75"/>
  <c r="F151" i="75"/>
  <c r="D149" i="75"/>
  <c r="F149" i="75" s="1"/>
  <c r="F148" i="75"/>
  <c r="F147" i="75"/>
  <c r="D145" i="75"/>
  <c r="F145" i="75" s="1"/>
  <c r="F144" i="75"/>
  <c r="F143" i="75"/>
  <c r="F140" i="75"/>
  <c r="F139" i="75"/>
  <c r="F138" i="75"/>
  <c r="D138" i="75"/>
  <c r="F137" i="75"/>
  <c r="F136" i="75"/>
  <c r="F134" i="75"/>
  <c r="F133" i="75"/>
  <c r="D132" i="75"/>
  <c r="F132" i="75" s="1"/>
  <c r="F131" i="75"/>
  <c r="F130" i="75"/>
  <c r="F128" i="75"/>
  <c r="F127" i="75"/>
  <c r="F126" i="75"/>
  <c r="D125" i="75"/>
  <c r="F125" i="75" s="1"/>
  <c r="F124" i="75"/>
  <c r="F123" i="75"/>
  <c r="D119" i="75"/>
  <c r="F119" i="75" s="1"/>
  <c r="F118" i="75"/>
  <c r="F117" i="75"/>
  <c r="D115" i="75"/>
  <c r="F115" i="75" s="1"/>
  <c r="F114" i="75"/>
  <c r="F113" i="75"/>
  <c r="D111" i="75"/>
  <c r="F111" i="75" s="1"/>
  <c r="F110" i="75"/>
  <c r="F109" i="75"/>
  <c r="D107" i="75"/>
  <c r="F107" i="75" s="1"/>
  <c r="F106" i="75"/>
  <c r="F105" i="75"/>
  <c r="D103" i="75"/>
  <c r="F103" i="75" s="1"/>
  <c r="F102" i="75"/>
  <c r="F101" i="75"/>
  <c r="D99" i="75"/>
  <c r="F99" i="75" s="1"/>
  <c r="F98" i="75"/>
  <c r="F97" i="75"/>
  <c r="F95" i="75"/>
  <c r="F94" i="75"/>
  <c r="F93" i="75"/>
  <c r="F92" i="75"/>
  <c r="D91" i="75"/>
  <c r="F91" i="75" s="1"/>
  <c r="F90" i="75"/>
  <c r="F89" i="75"/>
  <c r="F86" i="75"/>
  <c r="F85" i="75"/>
  <c r="F84" i="75"/>
  <c r="F83" i="75"/>
  <c r="F82" i="75"/>
  <c r="D81" i="75"/>
  <c r="F81" i="75" s="1"/>
  <c r="F80" i="75"/>
  <c r="F79" i="75"/>
  <c r="D76" i="75"/>
  <c r="F76" i="75" s="1"/>
  <c r="F75" i="75"/>
  <c r="F74" i="75"/>
  <c r="D72" i="75"/>
  <c r="F72" i="75" s="1"/>
  <c r="F71" i="75"/>
  <c r="F70" i="75"/>
  <c r="D68" i="75"/>
  <c r="F68" i="75" s="1"/>
  <c r="F67" i="75"/>
  <c r="F66" i="75"/>
  <c r="D64" i="75"/>
  <c r="F64" i="75" s="1"/>
  <c r="F63" i="75"/>
  <c r="F62" i="75"/>
  <c r="D59" i="75"/>
  <c r="F59" i="75" s="1"/>
  <c r="F58" i="75"/>
  <c r="F57" i="75"/>
  <c r="D55" i="75"/>
  <c r="F55" i="75" s="1"/>
  <c r="F54" i="75"/>
  <c r="F53" i="75"/>
  <c r="D51" i="75"/>
  <c r="F51" i="75" s="1"/>
  <c r="F50" i="75"/>
  <c r="F49" i="75"/>
  <c r="D47" i="75"/>
  <c r="F47" i="75" s="1"/>
  <c r="F46" i="75"/>
  <c r="F45" i="75"/>
  <c r="D43" i="75"/>
  <c r="F43" i="75" s="1"/>
  <c r="F42" i="75"/>
  <c r="F41" i="75"/>
  <c r="D39" i="75"/>
  <c r="F39" i="75" s="1"/>
  <c r="F38" i="75"/>
  <c r="F37" i="75"/>
  <c r="F888" i="75" l="1"/>
  <c r="E14" i="75" s="1"/>
  <c r="F297" i="75"/>
  <c r="E10" i="75" s="1"/>
  <c r="F465" i="75"/>
  <c r="E13" i="75" s="1"/>
  <c r="F244" i="75"/>
  <c r="E9" i="75" s="1"/>
  <c r="F386" i="75"/>
  <c r="E12" i="75" s="1"/>
  <c r="E845" i="16" l="1"/>
  <c r="G845" i="16" s="1"/>
  <c r="G846" i="16" s="1"/>
  <c r="G844" i="16"/>
  <c r="E844" i="16"/>
  <c r="F871" i="16" l="1"/>
  <c r="D730" i="16"/>
  <c r="E743" i="16" l="1"/>
  <c r="G743" i="16" s="1"/>
  <c r="D724" i="16"/>
  <c r="D726" i="16"/>
  <c r="D719" i="16"/>
  <c r="D717" i="16"/>
  <c r="D709" i="16"/>
  <c r="E709" i="16" s="1"/>
  <c r="G709" i="16" s="1"/>
  <c r="D701" i="16"/>
  <c r="E21" i="16"/>
  <c r="G21" i="16" s="1"/>
  <c r="E458" i="16"/>
  <c r="G458" i="16" s="1"/>
  <c r="E492" i="16"/>
  <c r="G492" i="16" s="1"/>
  <c r="E512" i="16"/>
  <c r="G512" i="16" s="1"/>
  <c r="E513" i="16"/>
  <c r="G513" i="16" s="1"/>
  <c r="E524" i="16"/>
  <c r="G524" i="16" s="1"/>
  <c r="E525" i="16"/>
  <c r="G525" i="16" s="1"/>
  <c r="E724" i="16" l="1"/>
  <c r="G724" i="16" s="1"/>
  <c r="E529" i="16"/>
  <c r="G529" i="16" s="1"/>
  <c r="E528" i="16"/>
  <c r="G528" i="16" s="1"/>
  <c r="E624" i="16"/>
  <c r="G624" i="16" s="1"/>
  <c r="E623" i="16"/>
  <c r="G623" i="16" s="1"/>
  <c r="E622" i="16"/>
  <c r="G622" i="16" s="1"/>
  <c r="E619" i="16"/>
  <c r="G619" i="16" s="1"/>
  <c r="E618" i="16"/>
  <c r="G618" i="16" s="1"/>
  <c r="E617" i="16"/>
  <c r="G617" i="16" s="1"/>
  <c r="D60" i="16" l="1"/>
  <c r="D798" i="16"/>
  <c r="D807" i="16"/>
  <c r="D806" i="16"/>
  <c r="D795" i="16"/>
  <c r="D118" i="16"/>
  <c r="D121" i="16"/>
  <c r="E348" i="16"/>
  <c r="G348" i="16" s="1"/>
  <c r="D344" i="16"/>
  <c r="D82" i="16"/>
  <c r="D81" i="16"/>
  <c r="D78" i="16"/>
  <c r="D796" i="16" l="1"/>
  <c r="D805" i="16"/>
  <c r="D191" i="16"/>
  <c r="D190" i="16"/>
  <c r="D187" i="16"/>
  <c r="D186" i="16"/>
  <c r="E87" i="16"/>
  <c r="G87" i="16" s="1"/>
  <c r="E83" i="16"/>
  <c r="G83" i="16" s="1"/>
  <c r="E86" i="16"/>
  <c r="G86" i="16" s="1"/>
  <c r="D113" i="16"/>
  <c r="D92" i="16"/>
  <c r="D91" i="16"/>
  <c r="D90" i="16"/>
  <c r="D56" i="16"/>
  <c r="D39" i="16"/>
  <c r="D36" i="16"/>
  <c r="D682" i="16"/>
  <c r="D677" i="16"/>
  <c r="D676" i="16"/>
  <c r="D675" i="16"/>
  <c r="D671" i="16"/>
  <c r="D820" i="16"/>
  <c r="D819" i="16"/>
  <c r="D58" i="16"/>
  <c r="D115" i="16"/>
  <c r="D120" i="16" s="1"/>
  <c r="D43" i="16"/>
  <c r="D780" i="16"/>
  <c r="D813" i="16"/>
  <c r="E307" i="16"/>
  <c r="G307" i="16" s="1"/>
  <c r="E306" i="16"/>
  <c r="G306" i="16" s="1"/>
  <c r="E305" i="16"/>
  <c r="G305" i="16" s="1"/>
  <c r="E304" i="16"/>
  <c r="G304" i="16" s="1"/>
  <c r="D278" i="16"/>
  <c r="D276" i="16"/>
  <c r="D264" i="16"/>
  <c r="D262" i="16"/>
  <c r="D250" i="16"/>
  <c r="D248" i="16"/>
  <c r="D755" i="16"/>
  <c r="D119" i="16"/>
  <c r="D215" i="16"/>
  <c r="D214" i="16"/>
  <c r="D797" i="16" l="1"/>
  <c r="D686" i="16"/>
  <c r="E758" i="16" l="1"/>
  <c r="G758" i="16" s="1"/>
  <c r="D68" i="16"/>
  <c r="E68" i="16" l="1"/>
  <c r="G68" i="16" s="1"/>
  <c r="D692" i="16"/>
  <c r="D691" i="16"/>
  <c r="D821" i="16"/>
  <c r="D135" i="16"/>
  <c r="D124" i="16"/>
  <c r="D57" i="16"/>
  <c r="D340" i="16"/>
  <c r="D336" i="16"/>
  <c r="D331" i="16"/>
  <c r="D225" i="16"/>
  <c r="D224" i="16"/>
  <c r="D183" i="16"/>
  <c r="D182" i="16"/>
  <c r="D814" i="16"/>
  <c r="D125" i="16"/>
  <c r="D114" i="16"/>
  <c r="D174" i="16"/>
  <c r="D173" i="16"/>
  <c r="D153" i="16"/>
  <c r="D203" i="16"/>
  <c r="D202" i="16"/>
  <c r="D754" i="16"/>
  <c r="D753" i="16"/>
  <c r="E63" i="16"/>
  <c r="G63" i="16" s="1"/>
  <c r="E65" i="16" l="1"/>
  <c r="G65" i="16" s="1"/>
  <c r="D221" i="16" l="1"/>
  <c r="D220" i="16"/>
  <c r="E220" i="16" s="1"/>
  <c r="E312" i="16"/>
  <c r="G312" i="16" s="1"/>
  <c r="E311" i="16"/>
  <c r="G311" i="16" s="1"/>
  <c r="E310" i="16"/>
  <c r="G310" i="16" s="1"/>
  <c r="E301" i="16"/>
  <c r="G301" i="16" s="1"/>
  <c r="E300" i="16"/>
  <c r="G300" i="16" s="1"/>
  <c r="E299" i="16"/>
  <c r="G299" i="16" s="1"/>
  <c r="E298" i="16"/>
  <c r="G298" i="16" s="1"/>
  <c r="E297" i="16"/>
  <c r="G297" i="16" s="1"/>
  <c r="G220" i="16" l="1"/>
  <c r="E221" i="16"/>
  <c r="G221" i="16" s="1"/>
  <c r="D674" i="16" l="1"/>
  <c r="E148" i="16" l="1"/>
  <c r="G148" i="16" s="1"/>
  <c r="E174" i="16"/>
  <c r="G174" i="16" s="1"/>
  <c r="E798" i="16"/>
  <c r="G798" i="16" s="1"/>
  <c r="E838" i="16" l="1"/>
  <c r="E829" i="16"/>
  <c r="E830" i="16"/>
  <c r="E821" i="16"/>
  <c r="E820" i="16"/>
  <c r="E819" i="16"/>
  <c r="E818" i="16"/>
  <c r="E817" i="16"/>
  <c r="E814" i="16"/>
  <c r="E792" i="16"/>
  <c r="E791" i="16"/>
  <c r="E790" i="16"/>
  <c r="E777" i="16"/>
  <c r="E776" i="16"/>
  <c r="E768" i="16"/>
  <c r="E759" i="16"/>
  <c r="E755" i="16"/>
  <c r="E754" i="16"/>
  <c r="E753" i="16"/>
  <c r="E744" i="16"/>
  <c r="E738" i="16"/>
  <c r="E735" i="16"/>
  <c r="E734" i="16"/>
  <c r="E733" i="16"/>
  <c r="E731" i="16"/>
  <c r="E730" i="16"/>
  <c r="E727" i="16"/>
  <c r="E726" i="16"/>
  <c r="E725" i="16"/>
  <c r="E717" i="16"/>
  <c r="E663" i="16"/>
  <c r="E659" i="16"/>
  <c r="E655" i="16"/>
  <c r="E651" i="16"/>
  <c r="E647" i="16"/>
  <c r="E643" i="16"/>
  <c r="E639" i="16"/>
  <c r="E635" i="16"/>
  <c r="D317" i="16"/>
  <c r="E294" i="16"/>
  <c r="E293" i="16"/>
  <c r="E291" i="16"/>
  <c r="E290" i="16"/>
  <c r="E287" i="16"/>
  <c r="E286" i="16"/>
  <c r="E285" i="16"/>
  <c r="E284" i="16"/>
  <c r="E283" i="16"/>
  <c r="E280" i="16"/>
  <c r="E279" i="16"/>
  <c r="E278" i="16"/>
  <c r="E277" i="16"/>
  <c r="E276" i="16"/>
  <c r="E273" i="16"/>
  <c r="E272" i="16"/>
  <c r="E271" i="16"/>
  <c r="E270" i="16"/>
  <c r="E269" i="16"/>
  <c r="E266" i="16"/>
  <c r="E265" i="16"/>
  <c r="E264" i="16"/>
  <c r="E263" i="16"/>
  <c r="E262" i="16"/>
  <c r="E252" i="16"/>
  <c r="E251" i="16"/>
  <c r="E250" i="16"/>
  <c r="E249" i="16"/>
  <c r="E248" i="16"/>
  <c r="E245" i="16"/>
  <c r="E244" i="16"/>
  <c r="E243" i="16"/>
  <c r="E242" i="16"/>
  <c r="E241" i="16"/>
  <c r="E155" i="16"/>
  <c r="E152" i="16"/>
  <c r="E147" i="16"/>
  <c r="E146" i="16"/>
  <c r="E145" i="16"/>
  <c r="E104" i="16"/>
  <c r="E103" i="16"/>
  <c r="E102" i="16"/>
  <c r="E92" i="16"/>
  <c r="E91" i="16"/>
  <c r="E90" i="16"/>
  <c r="E82" i="16"/>
  <c r="E78" i="16"/>
  <c r="E81" i="16"/>
  <c r="E23" i="16"/>
  <c r="E22" i="16"/>
  <c r="E20" i="16"/>
  <c r="E13" i="16"/>
  <c r="E12" i="16"/>
  <c r="E11" i="16"/>
  <c r="E191" i="16" l="1"/>
  <c r="E190" i="16"/>
  <c r="E812" i="16"/>
  <c r="E813" i="16"/>
  <c r="E809" i="16"/>
  <c r="E202" i="16"/>
  <c r="E203" i="16"/>
  <c r="G776" i="16"/>
  <c r="D64" i="16"/>
  <c r="E64" i="16" s="1"/>
  <c r="E351" i="16"/>
  <c r="E347" i="16"/>
  <c r="E344" i="16"/>
  <c r="E343" i="16"/>
  <c r="E340" i="16"/>
  <c r="E335" i="16"/>
  <c r="E332" i="16"/>
  <c r="E320" i="16"/>
  <c r="E319" i="16"/>
  <c r="E318" i="16"/>
  <c r="E317" i="16"/>
  <c r="E314" i="16"/>
  <c r="E313" i="16"/>
  <c r="E238" i="16"/>
  <c r="E237" i="16"/>
  <c r="E234" i="16"/>
  <c r="E233" i="16"/>
  <c r="E230" i="16"/>
  <c r="E229" i="16"/>
  <c r="E226" i="16"/>
  <c r="E225" i="16"/>
  <c r="E224" i="16"/>
  <c r="E219" i="16"/>
  <c r="E216" i="16"/>
  <c r="E195" i="16"/>
  <c r="E194" i="16"/>
  <c r="E187" i="16"/>
  <c r="E186" i="16"/>
  <c r="E170" i="16"/>
  <c r="E166" i="16"/>
  <c r="E165" i="16"/>
  <c r="E169" i="16"/>
  <c r="E135" i="16"/>
  <c r="E134" i="16"/>
  <c r="E126" i="16"/>
  <c r="E119" i="16"/>
  <c r="E780" i="16"/>
  <c r="E59" i="16"/>
  <c r="E47" i="16"/>
  <c r="E44" i="16"/>
  <c r="E43" i="16"/>
  <c r="E36" i="16"/>
  <c r="D774" i="16"/>
  <c r="D769" i="16"/>
  <c r="E769" i="16" l="1"/>
  <c r="E770" i="16"/>
  <c r="E774" i="16"/>
  <c r="E775" i="16"/>
  <c r="G738" i="16"/>
  <c r="E671" i="16"/>
  <c r="E677" i="16"/>
  <c r="E676" i="16"/>
  <c r="E692" i="16"/>
  <c r="E682" i="16"/>
  <c r="E691" i="16"/>
  <c r="E675" i="16"/>
  <c r="E683" i="16"/>
  <c r="E681" i="16"/>
  <c r="E680" i="16"/>
  <c r="E686" i="16"/>
  <c r="E688" i="16"/>
  <c r="D687" i="16"/>
  <c r="E687" i="16" s="1"/>
  <c r="D762" i="16"/>
  <c r="D765" i="16"/>
  <c r="E149" i="16"/>
  <c r="E153" i="16"/>
  <c r="D144" i="16"/>
  <c r="E765" i="16" l="1"/>
  <c r="E762" i="16"/>
  <c r="E144" i="16"/>
  <c r="E616" i="16"/>
  <c r="G616" i="16" s="1"/>
  <c r="E613" i="16"/>
  <c r="E612" i="16"/>
  <c r="E611" i="16"/>
  <c r="E610" i="16"/>
  <c r="E606" i="16"/>
  <c r="E605" i="16"/>
  <c r="E604" i="16"/>
  <c r="E601" i="16"/>
  <c r="E600" i="16"/>
  <c r="E599" i="16"/>
  <c r="E598" i="16"/>
  <c r="E595" i="16"/>
  <c r="E594" i="16"/>
  <c r="E593" i="16"/>
  <c r="E592" i="16"/>
  <c r="E589" i="16"/>
  <c r="E588" i="16"/>
  <c r="E587" i="16"/>
  <c r="E586" i="16"/>
  <c r="E583" i="16"/>
  <c r="E582" i="16"/>
  <c r="E581" i="16"/>
  <c r="E580" i="16"/>
  <c r="E577" i="16"/>
  <c r="E576" i="16"/>
  <c r="E575" i="16"/>
  <c r="E574" i="16"/>
  <c r="E571" i="16"/>
  <c r="E570" i="16"/>
  <c r="E569" i="16"/>
  <c r="E568" i="16"/>
  <c r="E565" i="16"/>
  <c r="E564" i="16"/>
  <c r="E563" i="16"/>
  <c r="E562" i="16"/>
  <c r="E559" i="16"/>
  <c r="E558" i="16"/>
  <c r="E557" i="16"/>
  <c r="E556" i="16"/>
  <c r="E553" i="16"/>
  <c r="E552" i="16"/>
  <c r="E551" i="16"/>
  <c r="E550" i="16"/>
  <c r="E547" i="16"/>
  <c r="E546" i="16"/>
  <c r="E545" i="16"/>
  <c r="E544" i="16"/>
  <c r="E541" i="16"/>
  <c r="E540" i="16"/>
  <c r="E539" i="16"/>
  <c r="E538" i="16"/>
  <c r="E360" i="16" l="1"/>
  <c r="E361" i="16"/>
  <c r="E362" i="16"/>
  <c r="E363" i="16"/>
  <c r="E523" i="16"/>
  <c r="G523" i="16" s="1"/>
  <c r="E522" i="16"/>
  <c r="E516" i="16"/>
  <c r="E517" i="16"/>
  <c r="E518" i="16"/>
  <c r="E519" i="16"/>
  <c r="E510" i="16"/>
  <c r="E511" i="16"/>
  <c r="E504" i="16"/>
  <c r="E505" i="16"/>
  <c r="E506" i="16"/>
  <c r="E507" i="16"/>
  <c r="E498" i="16"/>
  <c r="E499" i="16"/>
  <c r="E500" i="16"/>
  <c r="E501" i="16"/>
  <c r="E493" i="16"/>
  <c r="E494" i="16"/>
  <c r="E495" i="16"/>
  <c r="E487" i="16"/>
  <c r="E488" i="16"/>
  <c r="E489" i="16"/>
  <c r="E481" i="16"/>
  <c r="E482" i="16"/>
  <c r="E483" i="16"/>
  <c r="E486" i="16"/>
  <c r="E475" i="16"/>
  <c r="E476" i="16"/>
  <c r="E477" i="16"/>
  <c r="E480" i="16"/>
  <c r="E469" i="16" l="1"/>
  <c r="E470" i="16"/>
  <c r="E471" i="16"/>
  <c r="E474" i="16"/>
  <c r="E463" i="16"/>
  <c r="E464" i="16"/>
  <c r="E465" i="16"/>
  <c r="E468" i="16"/>
  <c r="E456" i="16"/>
  <c r="G456" i="16" s="1"/>
  <c r="E453" i="16"/>
  <c r="E457" i="16"/>
  <c r="E459" i="16"/>
  <c r="E462" i="16"/>
  <c r="E447" i="16"/>
  <c r="E450" i="16"/>
  <c r="E451" i="16"/>
  <c r="E452" i="16"/>
  <c r="E441" i="16"/>
  <c r="E444" i="16"/>
  <c r="E445" i="16"/>
  <c r="E446" i="16"/>
  <c r="E435" i="16"/>
  <c r="E438" i="16"/>
  <c r="E439" i="16"/>
  <c r="E440" i="16"/>
  <c r="E429" i="16"/>
  <c r="E432" i="16"/>
  <c r="E433" i="16"/>
  <c r="E434" i="16"/>
  <c r="E423" i="16"/>
  <c r="E426" i="16"/>
  <c r="E427" i="16"/>
  <c r="E428" i="16"/>
  <c r="E417" i="16"/>
  <c r="E420" i="16"/>
  <c r="E421" i="16"/>
  <c r="E422" i="16"/>
  <c r="E411" i="16"/>
  <c r="E414" i="16"/>
  <c r="E415" i="16"/>
  <c r="E416" i="16"/>
  <c r="E405" i="16"/>
  <c r="E408" i="16"/>
  <c r="E409" i="16"/>
  <c r="E410" i="16"/>
  <c r="E399" i="16"/>
  <c r="E402" i="16"/>
  <c r="E403" i="16"/>
  <c r="E404" i="16"/>
  <c r="E393" i="16"/>
  <c r="E396" i="16"/>
  <c r="E397" i="16"/>
  <c r="E398" i="16"/>
  <c r="E387" i="16"/>
  <c r="E390" i="16"/>
  <c r="E391" i="16"/>
  <c r="E392" i="16"/>
  <c r="E380" i="16"/>
  <c r="G380" i="16" s="1"/>
  <c r="E381" i="16"/>
  <c r="E384" i="16"/>
  <c r="E385" i="16"/>
  <c r="E386" i="16"/>
  <c r="E374" i="16"/>
  <c r="G374" i="16" s="1"/>
  <c r="E373" i="16"/>
  <c r="E375" i="16"/>
  <c r="E378" i="16"/>
  <c r="E379" i="16"/>
  <c r="E367" i="16"/>
  <c r="E368" i="16"/>
  <c r="E369" i="16"/>
  <c r="E372" i="16"/>
  <c r="E366" i="16"/>
  <c r="G362" i="16"/>
  <c r="E808" i="16" l="1"/>
  <c r="E802" i="16" l="1"/>
  <c r="E796" i="16"/>
  <c r="E797" i="16"/>
  <c r="E801" i="16"/>
  <c r="E795" i="16"/>
  <c r="E807" i="16"/>
  <c r="E806" i="16"/>
  <c r="E805" i="16"/>
  <c r="E113" i="16" l="1"/>
  <c r="E183" i="16"/>
  <c r="E60" i="16"/>
  <c r="D339" i="16"/>
  <c r="E339" i="16" s="1"/>
  <c r="E336" i="16"/>
  <c r="E58" i="16" l="1"/>
  <c r="E115" i="16"/>
  <c r="E215" i="16"/>
  <c r="E214" i="16"/>
  <c r="E118" i="16"/>
  <c r="E182" i="16"/>
  <c r="E39" i="16"/>
  <c r="E331" i="16"/>
  <c r="E121" i="16"/>
  <c r="E120" i="16"/>
  <c r="E701" i="16"/>
  <c r="A850" i="16" l="1"/>
  <c r="G838" i="16"/>
  <c r="G839" i="16" s="1"/>
  <c r="F870" i="16" s="1"/>
  <c r="G830" i="16"/>
  <c r="G829" i="16"/>
  <c r="G831" i="16" s="1"/>
  <c r="G821" i="16"/>
  <c r="G820" i="16"/>
  <c r="G819" i="16"/>
  <c r="G818" i="16"/>
  <c r="G817" i="16"/>
  <c r="G814" i="16"/>
  <c r="G813" i="16"/>
  <c r="G812" i="16"/>
  <c r="G809" i="16"/>
  <c r="G808" i="16"/>
  <c r="G807" i="16"/>
  <c r="G806" i="16"/>
  <c r="G805" i="16"/>
  <c r="G802" i="16"/>
  <c r="G801" i="16"/>
  <c r="G797" i="16"/>
  <c r="G796" i="16"/>
  <c r="G795" i="16"/>
  <c r="G792" i="16"/>
  <c r="G791" i="16"/>
  <c r="G790" i="16"/>
  <c r="G777" i="16"/>
  <c r="G775" i="16"/>
  <c r="G774" i="16"/>
  <c r="D773" i="16"/>
  <c r="G770" i="16"/>
  <c r="G769" i="16"/>
  <c r="G768" i="16"/>
  <c r="G765" i="16"/>
  <c r="G762" i="16"/>
  <c r="G759" i="16"/>
  <c r="G755" i="16"/>
  <c r="G754" i="16"/>
  <c r="G753" i="16"/>
  <c r="G744" i="16"/>
  <c r="G735" i="16"/>
  <c r="G734" i="16"/>
  <c r="G733" i="16"/>
  <c r="G731" i="16"/>
  <c r="G730" i="16"/>
  <c r="G727" i="16"/>
  <c r="G726" i="16"/>
  <c r="G725" i="16"/>
  <c r="G717" i="16"/>
  <c r="G701" i="16"/>
  <c r="G692" i="16"/>
  <c r="G691" i="16"/>
  <c r="G688" i="16"/>
  <c r="G687" i="16"/>
  <c r="G686" i="16"/>
  <c r="G683" i="16"/>
  <c r="G682" i="16"/>
  <c r="G681" i="16"/>
  <c r="G680" i="16"/>
  <c r="G677" i="16"/>
  <c r="G676" i="16"/>
  <c r="G675" i="16"/>
  <c r="G671" i="16"/>
  <c r="G663" i="16"/>
  <c r="G659" i="16"/>
  <c r="G655" i="16"/>
  <c r="G651" i="16"/>
  <c r="G647" i="16"/>
  <c r="G643" i="16"/>
  <c r="G639" i="16"/>
  <c r="G635" i="16"/>
  <c r="G613" i="16"/>
  <c r="G612" i="16"/>
  <c r="G611" i="16"/>
  <c r="G610" i="16"/>
  <c r="G607" i="16"/>
  <c r="G606" i="16"/>
  <c r="G605" i="16"/>
  <c r="G604" i="16"/>
  <c r="G601" i="16"/>
  <c r="G600" i="16"/>
  <c r="G599" i="16"/>
  <c r="G598" i="16"/>
  <c r="G595" i="16"/>
  <c r="G594" i="16"/>
  <c r="G593" i="16"/>
  <c r="G625" i="16" s="1"/>
  <c r="G592" i="16"/>
  <c r="G589" i="16"/>
  <c r="G588" i="16"/>
  <c r="G587" i="16"/>
  <c r="G586" i="16"/>
  <c r="G583" i="16"/>
  <c r="G582" i="16"/>
  <c r="G581" i="16"/>
  <c r="G580" i="16"/>
  <c r="G577" i="16"/>
  <c r="G576" i="16"/>
  <c r="G575" i="16"/>
  <c r="G574" i="16"/>
  <c r="G571" i="16"/>
  <c r="G570" i="16"/>
  <c r="G569" i="16"/>
  <c r="G568" i="16"/>
  <c r="G565" i="16"/>
  <c r="G564" i="16"/>
  <c r="G563" i="16"/>
  <c r="G562" i="16"/>
  <c r="G559" i="16"/>
  <c r="G558" i="16"/>
  <c r="G557" i="16"/>
  <c r="G556" i="16"/>
  <c r="G553" i="16"/>
  <c r="G552" i="16"/>
  <c r="G551" i="16"/>
  <c r="G550" i="16"/>
  <c r="G547" i="16"/>
  <c r="G546" i="16"/>
  <c r="G545" i="16"/>
  <c r="G544" i="16"/>
  <c r="G541" i="16"/>
  <c r="G540" i="16"/>
  <c r="G539" i="16"/>
  <c r="G538" i="16"/>
  <c r="G522" i="16"/>
  <c r="G519" i="16"/>
  <c r="G518" i="16"/>
  <c r="G517" i="16"/>
  <c r="G516" i="16"/>
  <c r="G511" i="16"/>
  <c r="G510" i="16"/>
  <c r="G507" i="16"/>
  <c r="G506" i="16"/>
  <c r="G505" i="16"/>
  <c r="G504" i="16"/>
  <c r="G501" i="16"/>
  <c r="G500" i="16"/>
  <c r="G499" i="16"/>
  <c r="G498" i="16"/>
  <c r="G495" i="16"/>
  <c r="G494" i="16"/>
  <c r="G493" i="16"/>
  <c r="G489" i="16"/>
  <c r="G488" i="16"/>
  <c r="G487" i="16"/>
  <c r="G486" i="16"/>
  <c r="G483" i="16"/>
  <c r="G482" i="16"/>
  <c r="G481" i="16"/>
  <c r="G480" i="16"/>
  <c r="G477" i="16"/>
  <c r="G476" i="16"/>
  <c r="G475" i="16"/>
  <c r="G474" i="16"/>
  <c r="G471" i="16"/>
  <c r="G470" i="16"/>
  <c r="G469" i="16"/>
  <c r="G468" i="16"/>
  <c r="G465" i="16"/>
  <c r="G464" i="16"/>
  <c r="G463" i="16"/>
  <c r="G462" i="16"/>
  <c r="G459" i="16"/>
  <c r="G457" i="16"/>
  <c r="G453" i="16"/>
  <c r="G452" i="16"/>
  <c r="G451" i="16"/>
  <c r="G450" i="16"/>
  <c r="G447" i="16"/>
  <c r="G446" i="16"/>
  <c r="G445" i="16"/>
  <c r="G444" i="16"/>
  <c r="G441" i="16"/>
  <c r="G440" i="16"/>
  <c r="G439" i="16"/>
  <c r="G438" i="16"/>
  <c r="G435" i="16"/>
  <c r="G434" i="16"/>
  <c r="G433" i="16"/>
  <c r="G432" i="16"/>
  <c r="G429" i="16"/>
  <c r="G428" i="16"/>
  <c r="G427" i="16"/>
  <c r="G426" i="16"/>
  <c r="G423" i="16"/>
  <c r="G422" i="16"/>
  <c r="G421" i="16"/>
  <c r="G420" i="16"/>
  <c r="G417" i="16"/>
  <c r="G416" i="16"/>
  <c r="G415" i="16"/>
  <c r="G414" i="16"/>
  <c r="G411" i="16"/>
  <c r="G410" i="16"/>
  <c r="G409" i="16"/>
  <c r="G408" i="16"/>
  <c r="G405" i="16"/>
  <c r="G404" i="16"/>
  <c r="G403" i="16"/>
  <c r="G402" i="16"/>
  <c r="G399" i="16"/>
  <c r="G398" i="16"/>
  <c r="G397" i="16"/>
  <c r="G396" i="16"/>
  <c r="G393" i="16"/>
  <c r="G392" i="16"/>
  <c r="G391" i="16"/>
  <c r="G390" i="16"/>
  <c r="G387" i="16"/>
  <c r="G386" i="16"/>
  <c r="G385" i="16"/>
  <c r="G384" i="16"/>
  <c r="G381" i="16"/>
  <c r="G379" i="16"/>
  <c r="G378" i="16"/>
  <c r="G375" i="16"/>
  <c r="G373" i="16"/>
  <c r="G372" i="16"/>
  <c r="G369" i="16"/>
  <c r="G368" i="16"/>
  <c r="G367" i="16"/>
  <c r="G366" i="16"/>
  <c r="G361" i="16"/>
  <c r="G360" i="16"/>
  <c r="G351" i="16"/>
  <c r="G347" i="16"/>
  <c r="G344" i="16"/>
  <c r="G343" i="16"/>
  <c r="G340" i="16"/>
  <c r="G339" i="16"/>
  <c r="G336" i="16"/>
  <c r="G335" i="16"/>
  <c r="G332" i="16"/>
  <c r="G331" i="16"/>
  <c r="G320" i="16"/>
  <c r="G319" i="16"/>
  <c r="G318" i="16"/>
  <c r="G317" i="16"/>
  <c r="G314" i="16"/>
  <c r="G313" i="16"/>
  <c r="G294" i="16"/>
  <c r="G293" i="16"/>
  <c r="D292" i="16"/>
  <c r="G291" i="16"/>
  <c r="G290" i="16"/>
  <c r="G287" i="16"/>
  <c r="G286" i="16"/>
  <c r="G285" i="16"/>
  <c r="G284" i="16"/>
  <c r="G283" i="16"/>
  <c r="G280" i="16"/>
  <c r="G279" i="16"/>
  <c r="G278" i="16"/>
  <c r="G277" i="16"/>
  <c r="G276" i="16"/>
  <c r="G273" i="16"/>
  <c r="G272" i="16"/>
  <c r="G271" i="16"/>
  <c r="G270" i="16"/>
  <c r="G269" i="16"/>
  <c r="G266" i="16"/>
  <c r="G265" i="16"/>
  <c r="G264" i="16"/>
  <c r="G263" i="16"/>
  <c r="G262" i="16"/>
  <c r="D257" i="16"/>
  <c r="D256" i="16"/>
  <c r="D255" i="16"/>
  <c r="G252" i="16"/>
  <c r="G251" i="16"/>
  <c r="G250" i="16"/>
  <c r="G249" i="16"/>
  <c r="G248" i="16"/>
  <c r="G245" i="16"/>
  <c r="G244" i="16"/>
  <c r="G243" i="16"/>
  <c r="G242" i="16"/>
  <c r="G241" i="16"/>
  <c r="G238" i="16"/>
  <c r="G237" i="16"/>
  <c r="G234" i="16"/>
  <c r="G233" i="16"/>
  <c r="G230" i="16"/>
  <c r="G229" i="16"/>
  <c r="G226" i="16"/>
  <c r="G225" i="16"/>
  <c r="G224" i="16"/>
  <c r="G219" i="16"/>
  <c r="G216" i="16"/>
  <c r="G215" i="16"/>
  <c r="G214" i="16"/>
  <c r="G203" i="16"/>
  <c r="G202" i="16"/>
  <c r="G195" i="16"/>
  <c r="G194" i="16"/>
  <c r="G191" i="16"/>
  <c r="G190" i="16"/>
  <c r="G187" i="16"/>
  <c r="G186" i="16"/>
  <c r="G183" i="16"/>
  <c r="G182" i="16"/>
  <c r="G170" i="16"/>
  <c r="G169" i="16"/>
  <c r="G166" i="16"/>
  <c r="G165" i="16"/>
  <c r="G155" i="16"/>
  <c r="D154" i="16"/>
  <c r="G153" i="16"/>
  <c r="G152" i="16"/>
  <c r="G149" i="16"/>
  <c r="G147" i="16"/>
  <c r="G146" i="16"/>
  <c r="G145" i="16"/>
  <c r="G144" i="16"/>
  <c r="G135" i="16"/>
  <c r="G134" i="16"/>
  <c r="G126" i="16"/>
  <c r="G121" i="16"/>
  <c r="G119" i="16"/>
  <c r="G118" i="16"/>
  <c r="G113" i="16"/>
  <c r="G104" i="16"/>
  <c r="G103" i="16"/>
  <c r="G102" i="16"/>
  <c r="G92" i="16"/>
  <c r="G91" i="16"/>
  <c r="G90" i="16"/>
  <c r="G82" i="16"/>
  <c r="G78" i="16"/>
  <c r="G81" i="16"/>
  <c r="G780" i="16"/>
  <c r="G64" i="16"/>
  <c r="G60" i="16"/>
  <c r="G59" i="16"/>
  <c r="G58" i="16"/>
  <c r="G47" i="16"/>
  <c r="G44" i="16"/>
  <c r="G43" i="16"/>
  <c r="D40" i="16"/>
  <c r="G39" i="16"/>
  <c r="G36" i="16"/>
  <c r="G23" i="16"/>
  <c r="G22" i="16"/>
  <c r="G20" i="16"/>
  <c r="G13" i="16"/>
  <c r="G12" i="16"/>
  <c r="G11" i="16"/>
  <c r="G24" i="16" l="1"/>
  <c r="G93" i="16"/>
  <c r="E773" i="16"/>
  <c r="G773" i="16" s="1"/>
  <c r="G782" i="16" s="1"/>
  <c r="F867" i="16" s="1"/>
  <c r="E256" i="16"/>
  <c r="G256" i="16" s="1"/>
  <c r="E257" i="16"/>
  <c r="G257" i="16" s="1"/>
  <c r="E258" i="16"/>
  <c r="G258" i="16" s="1"/>
  <c r="E154" i="16"/>
  <c r="G154" i="16" s="1"/>
  <c r="G156" i="16" s="1"/>
  <c r="F859" i="16" s="1"/>
  <c r="E292" i="16"/>
  <c r="G292" i="16" s="1"/>
  <c r="E255" i="16"/>
  <c r="G255" i="16" s="1"/>
  <c r="E259" i="16"/>
  <c r="G259" i="16" s="1"/>
  <c r="E56" i="16"/>
  <c r="G56" i="16" s="1"/>
  <c r="E124" i="16"/>
  <c r="G124" i="16" s="1"/>
  <c r="E125" i="16"/>
  <c r="G125" i="16" s="1"/>
  <c r="E57" i="16"/>
  <c r="G57" i="16" s="1"/>
  <c r="E173" i="16"/>
  <c r="G173" i="16" s="1"/>
  <c r="G175" i="16" s="1"/>
  <c r="E40" i="16"/>
  <c r="G40" i="16" s="1"/>
  <c r="G48" i="16" s="1"/>
  <c r="E114" i="16"/>
  <c r="G114" i="16" s="1"/>
  <c r="E674" i="16"/>
  <c r="G674" i="16" s="1"/>
  <c r="G693" i="16" s="1"/>
  <c r="F865" i="16" s="1"/>
  <c r="G665" i="16"/>
  <c r="F864" i="16" s="1"/>
  <c r="G14" i="16"/>
  <c r="G352" i="16"/>
  <c r="F862" i="16" s="1"/>
  <c r="G115" i="16"/>
  <c r="G105" i="16"/>
  <c r="G196" i="16"/>
  <c r="G120" i="16"/>
  <c r="G204" i="16"/>
  <c r="G822" i="16"/>
  <c r="F868" i="16" s="1"/>
  <c r="F869" i="16"/>
  <c r="G136" i="16"/>
  <c r="F858" i="16" s="1"/>
  <c r="G745" i="16"/>
  <c r="F866" i="16" s="1"/>
  <c r="G26" i="16" l="1"/>
  <c r="F855" i="16" s="1"/>
  <c r="G69" i="16"/>
  <c r="G321" i="16"/>
  <c r="F861" i="16" s="1"/>
  <c r="G127" i="16"/>
  <c r="F857" i="16" s="1"/>
  <c r="G206" i="16"/>
  <c r="F860" i="16" s="1"/>
  <c r="G363" i="16" l="1"/>
  <c r="G627" i="16" s="1"/>
  <c r="F863" i="16" s="1"/>
  <c r="G107" i="16"/>
  <c r="F856" i="16" s="1"/>
  <c r="E18" i="5" l="1"/>
</calcChain>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2">
    <bk>
      <extLst>
        <ext uri="{3e2802c4-a4d2-4d8b-9148-e3be6c30e623}">
          <xlrd:rvb i="0"/>
        </ext>
      </extLst>
    </bk>
    <bk>
      <extLst>
        <ext uri="{3e2802c4-a4d2-4d8b-9148-e3be6c30e623}">
          <xlrd:rvb i="1"/>
        </ext>
      </extLst>
    </bk>
  </futureMetadata>
  <cellMetadata count="1">
    <bk>
      <rc t="1" v="0"/>
    </bk>
  </cellMetadata>
  <valueMetadata count="2">
    <bk>
      <rc t="2" v="0"/>
    </bk>
    <bk>
      <rc t="2" v="1"/>
    </bk>
  </valueMetadata>
</metadata>
</file>

<file path=xl/sharedStrings.xml><?xml version="1.0" encoding="utf-8"?>
<sst xmlns="http://schemas.openxmlformats.org/spreadsheetml/2006/main" count="19224" uniqueCount="5854">
  <si>
    <t>Br.</t>
  </si>
  <si>
    <t>Opis</t>
  </si>
  <si>
    <t>Ukupno</t>
  </si>
  <si>
    <t>REKAPITULACIJA</t>
  </si>
  <si>
    <t>1.</t>
  </si>
  <si>
    <t>1.1.1</t>
  </si>
  <si>
    <t>1.1.2</t>
  </si>
  <si>
    <t>1.1.3</t>
  </si>
  <si>
    <t>1.3.1</t>
  </si>
  <si>
    <t>2.</t>
  </si>
  <si>
    <t>m'</t>
  </si>
  <si>
    <t>3.</t>
  </si>
  <si>
    <t>4.</t>
  </si>
  <si>
    <t>5.</t>
  </si>
  <si>
    <t>6.</t>
  </si>
  <si>
    <t>7.</t>
  </si>
  <si>
    <t>8.</t>
  </si>
  <si>
    <t>9.</t>
  </si>
  <si>
    <t>10.</t>
  </si>
  <si>
    <t>11.</t>
  </si>
  <si>
    <t>m²</t>
  </si>
  <si>
    <t>11.10</t>
  </si>
  <si>
    <t>12.</t>
  </si>
  <si>
    <t>13.</t>
  </si>
  <si>
    <t>13.10</t>
  </si>
  <si>
    <t>14.</t>
  </si>
  <si>
    <t>15.</t>
  </si>
  <si>
    <t>1.3.2</t>
  </si>
  <si>
    <t>1.3.3</t>
  </si>
  <si>
    <t>2.1.</t>
  </si>
  <si>
    <t>2.1.1</t>
  </si>
  <si>
    <t>2.1.2</t>
  </si>
  <si>
    <t>2.2.1</t>
  </si>
  <si>
    <t>2.2.2</t>
  </si>
  <si>
    <t>2.2.3</t>
  </si>
  <si>
    <t>2.2.4</t>
  </si>
  <si>
    <t>2.2.5</t>
  </si>
  <si>
    <t>2.2.6</t>
  </si>
  <si>
    <t>2.2.7</t>
  </si>
  <si>
    <t>1.1</t>
  </si>
  <si>
    <t>6.1</t>
  </si>
  <si>
    <t>6.2</t>
  </si>
  <si>
    <t>6.3</t>
  </si>
  <si>
    <t>16.</t>
  </si>
  <si>
    <t>11.4</t>
  </si>
  <si>
    <t>11.5</t>
  </si>
  <si>
    <t>11.6</t>
  </si>
  <si>
    <t>11.7</t>
  </si>
  <si>
    <t>11.8</t>
  </si>
  <si>
    <t>11.9</t>
  </si>
  <si>
    <t>"MEDICINSKI CENTAR MEDIKOL" - ZAGREB, RH</t>
  </si>
  <si>
    <r>
      <t>ARHITEKTURA</t>
    </r>
    <r>
      <rPr>
        <sz val="10"/>
        <rFont val="Tahoma"/>
        <family val="2"/>
      </rPr>
      <t xml:space="preserve"> - ARCHITECTURE</t>
    </r>
  </si>
  <si>
    <r>
      <t xml:space="preserve">PRIPREMNI RADOVI, DEMONTAŽNI RADOVI POSTOJEĆE FASADE, VENTILACIJSKIH KANALA I OSTALIH INSTALACIJA U OBJEKTU
</t>
    </r>
    <r>
      <rPr>
        <sz val="10"/>
        <rFont val="Tahoma"/>
        <family val="2"/>
      </rPr>
      <t>PREPARATORY WORKS, DISASSEMBLY WORKS OF THE EXISTING FAÇADE, VENTILATION CHANNELS AND OTHER INSTALLATIONS IN THE BUILDING</t>
    </r>
  </si>
  <si>
    <r>
      <rPr>
        <b/>
        <i/>
        <sz val="10"/>
        <rFont val="Tahoma"/>
        <family val="2"/>
      </rPr>
      <t xml:space="preserve">PRIPREMNI RADOVI </t>
    </r>
    <r>
      <rPr>
        <i/>
        <sz val="10"/>
        <rFont val="Tahoma"/>
        <family val="2"/>
      </rPr>
      <t>- PREPARATORY WORKS</t>
    </r>
  </si>
  <si>
    <r>
      <t xml:space="preserve">Br.
</t>
    </r>
    <r>
      <rPr>
        <i/>
        <sz val="10"/>
        <rFont val="Tahoma"/>
        <family val="2"/>
      </rPr>
      <t>No.</t>
    </r>
  </si>
  <si>
    <r>
      <t xml:space="preserve">Opis
</t>
    </r>
    <r>
      <rPr>
        <i/>
        <sz val="10"/>
        <rFont val="Tahoma"/>
        <family val="2"/>
      </rPr>
      <t>Description</t>
    </r>
  </si>
  <si>
    <r>
      <t xml:space="preserve">Jed.
</t>
    </r>
    <r>
      <rPr>
        <i/>
        <sz val="10"/>
        <rFont val="Tahoma"/>
        <family val="2"/>
      </rPr>
      <t>Unit</t>
    </r>
  </si>
  <si>
    <r>
      <t xml:space="preserve">Kolicina - </t>
    </r>
    <r>
      <rPr>
        <i/>
        <sz val="10"/>
        <rFont val="Tahoma"/>
        <family val="2"/>
      </rPr>
      <t>Quantity</t>
    </r>
  </si>
  <si>
    <r>
      <t xml:space="preserve">Jed. cjena
</t>
    </r>
    <r>
      <rPr>
        <i/>
        <sz val="10"/>
        <rFont val="Tahoma"/>
        <family val="2"/>
      </rPr>
      <t>Unit price</t>
    </r>
  </si>
  <si>
    <r>
      <t xml:space="preserve">Ukupno
</t>
    </r>
    <r>
      <rPr>
        <i/>
        <sz val="10"/>
        <rFont val="Tahoma"/>
        <family val="2"/>
      </rPr>
      <t>Total</t>
    </r>
  </si>
  <si>
    <r>
      <t xml:space="preserve">1. FAZA
</t>
    </r>
    <r>
      <rPr>
        <i/>
        <sz val="10"/>
        <rFont val="Tahoma"/>
        <family val="2"/>
      </rPr>
      <t>PHASE 1</t>
    </r>
  </si>
  <si>
    <r>
      <t xml:space="preserve">Oformljenje Gradilišta:
- izrada gradilišne (nanosne) skele
- dobava i montaža gradilišnog kontejnera za smještaj     uprave, gradilišta i nadzorne službe
- dobava i montaža gradilišnog kontejnerta za smještaj i deponiranje alata i sitnih strojeva	
- osiguranje privremenog priključka vode
- osiguranje privremenog priključka električne energije komplet.
</t>
    </r>
    <r>
      <rPr>
        <sz val="10"/>
        <rFont val="Tahoma"/>
        <family val="2"/>
      </rPr>
      <t>Establishment of the construction site:
- construction of site scaffolding
- supply and assembly of a construction site container for housing the administration, construction and supervisory bodies.
- supply and assembly of a construction site container for housing and depositing tools and small machines
- provision of temporary water connection
- provision of temporary electricity connection.</t>
    </r>
  </si>
  <si>
    <r>
      <t xml:space="preserve">Kompl.
</t>
    </r>
    <r>
      <rPr>
        <sz val="10"/>
        <rFont val="Tahoma"/>
        <family val="2"/>
      </rPr>
      <t>Compl.</t>
    </r>
  </si>
  <si>
    <r>
      <t xml:space="preserve">Iskolčenje građevine prema geodetskom elaboratu, paušalno.
</t>
    </r>
    <r>
      <rPr>
        <sz val="10"/>
        <rFont val="Tahoma"/>
        <family val="2"/>
      </rPr>
      <t>Staking out the building according to the geodetic study, Lump-sum.</t>
    </r>
  </si>
  <si>
    <r>
      <t xml:space="preserve">Iskolčenje temelja i temeljne ploče sa izvođenjem nanosne skele, određivanje točnih geodetskih visina i osi građevine s povezivanjem na najbliži reper.
Obračun po m2 površine temeljne ploče.
</t>
    </r>
    <r>
      <rPr>
        <sz val="10"/>
        <rFont val="Tahoma"/>
        <family val="2"/>
      </rPr>
      <t>Staking out the foundation and foundation slab with the construction of drift scaffolding, determining the exact geodetic heights and axis of the building with connection to the nearest benchmark.
Calculation per m2 of foundation slab surface.</t>
    </r>
  </si>
  <si>
    <r>
      <t>m</t>
    </r>
    <r>
      <rPr>
        <b/>
        <vertAlign val="superscript"/>
        <sz val="10"/>
        <rFont val="Tahoma"/>
        <family val="2"/>
      </rPr>
      <t>2</t>
    </r>
  </si>
  <si>
    <r>
      <t>UKUPNO 1.1</t>
    </r>
    <r>
      <rPr>
        <i/>
        <sz val="10"/>
        <rFont val="Tahoma"/>
        <family val="2"/>
      </rPr>
      <t xml:space="preserve"> - TOTAL 1.1:</t>
    </r>
  </si>
  <si>
    <r>
      <rPr>
        <b/>
        <i/>
        <sz val="10"/>
        <rFont val="Tahoma"/>
        <family val="2"/>
      </rPr>
      <t>DEMONTAŽNI RADOVI POSTOJEĆE FASADE, VENTILACIJSKIH KANALA I OSTALIH INSTALACIJA U OBJEKTU</t>
    </r>
    <r>
      <rPr>
        <i/>
        <sz val="10"/>
        <rFont val="Tahoma"/>
        <family val="2"/>
      </rPr>
      <t xml:space="preserve">
DISASSEMBLY WORKS OF THE EXISTING FAÇADE, VENTILATION CHANNELS AND OTHER INSTALLATIONS IN THE BUILDING</t>
    </r>
  </si>
  <si>
    <r>
      <t>UKUPNO 1</t>
    </r>
    <r>
      <rPr>
        <sz val="10"/>
        <rFont val="Tahoma"/>
        <family val="2"/>
      </rPr>
      <t xml:space="preserve"> - TOTAL 1:</t>
    </r>
  </si>
  <si>
    <r>
      <t xml:space="preserve">ZIDOVI OD GIPS KARTONA, ZIDOVI OD GAS BETONSKIH BLOKOVA "SIPOREX" I PREGRADNI ZIDOVI OP SALA
</t>
    </r>
    <r>
      <rPr>
        <sz val="10"/>
        <rFont val="Tahoma"/>
        <family val="2"/>
      </rPr>
      <t xml:space="preserve">GYPSUM BOARD WALLS, “SIPOREX” GAS CONCRETE BRICK WALLS AND "OR" PARTITION WALLS </t>
    </r>
  </si>
  <si>
    <r>
      <t xml:space="preserve">ZIDOVI OD GIPS KARTONA </t>
    </r>
    <r>
      <rPr>
        <i/>
        <sz val="10"/>
        <rFont val="Tahoma"/>
        <family val="2"/>
      </rPr>
      <t>- GYPSUM BOARD WALLS</t>
    </r>
  </si>
  <si>
    <t>2.1.3</t>
  </si>
  <si>
    <t>2.1.4</t>
  </si>
  <si>
    <t>2.1.5</t>
  </si>
  <si>
    <t>2.1.6</t>
  </si>
  <si>
    <r>
      <t>UKUPNO 2.1</t>
    </r>
    <r>
      <rPr>
        <i/>
        <sz val="10"/>
        <rFont val="Tahoma"/>
        <family val="2"/>
      </rPr>
      <t xml:space="preserve"> - TOTAL 2.1:</t>
    </r>
  </si>
  <si>
    <r>
      <rPr>
        <b/>
        <sz val="10"/>
        <rFont val="Tahoma"/>
        <family val="2"/>
      </rPr>
      <t>Napomena: Ojačanja oko otvora vrata i prozora treba se uraditi sa UA profilima, deb.lima 2 mm.</t>
    </r>
    <r>
      <rPr>
        <sz val="10"/>
        <rFont val="Tahoma"/>
        <family val="2"/>
      </rPr>
      <t xml:space="preserve">
Note: Reinforcements around door and window openings should be done with UA profiles, sheet thickness 2 mm.</t>
    </r>
  </si>
  <si>
    <t>2.2</t>
  </si>
  <si>
    <r>
      <t>m</t>
    </r>
    <r>
      <rPr>
        <b/>
        <vertAlign val="superscript"/>
        <sz val="11"/>
        <rFont val="Tahoma"/>
        <family val="2"/>
      </rPr>
      <t>3</t>
    </r>
  </si>
  <si>
    <r>
      <rPr>
        <b/>
        <sz val="10"/>
        <rFont val="Tahoma"/>
        <family val="2"/>
      </rPr>
      <t>Dobava materijala i izrada serklaza (greda) iznad svih vanjskih zidova na Tehnickom katu objekta, od armiranog betona C-25/30 prosječne visine 20 cm.</t>
    </r>
    <r>
      <rPr>
        <sz val="10"/>
        <rFont val="Tahoma"/>
        <family val="2"/>
      </rPr>
      <t xml:space="preserve">
Supply of material and installation of the C-25/30 reinforced concrete beams (average 20 cm high) above all outdoor siporex brick walls at Technical floor of the building,</t>
    </r>
  </si>
  <si>
    <r>
      <t>UKUPNO 2.2</t>
    </r>
    <r>
      <rPr>
        <i/>
        <sz val="10"/>
        <rFont val="Tahoma"/>
        <family val="2"/>
      </rPr>
      <t xml:space="preserve"> - TOTAL 2.2:</t>
    </r>
  </si>
  <si>
    <t>2.3</t>
  </si>
  <si>
    <r>
      <t>PREGRADNI ZIDOVI OP SALA I STERILIZACIJE</t>
    </r>
    <r>
      <rPr>
        <i/>
        <sz val="10"/>
        <rFont val="Tahoma"/>
        <family val="2"/>
      </rPr>
      <t xml:space="preserve"> - OR AND STERILIZATION PARTITION WALLS </t>
    </r>
  </si>
  <si>
    <t>2.3.1</t>
  </si>
  <si>
    <t>2.3.2</t>
  </si>
  <si>
    <t>2.3.3</t>
  </si>
  <si>
    <t>2.3.4</t>
  </si>
  <si>
    <t>2.3.5</t>
  </si>
  <si>
    <t>2.3.6</t>
  </si>
  <si>
    <r>
      <t>UKUPNO 2.3</t>
    </r>
    <r>
      <rPr>
        <i/>
        <sz val="10"/>
        <rFont val="Tahoma"/>
        <family val="2"/>
      </rPr>
      <t xml:space="preserve"> - TOTAL 2.3:</t>
    </r>
  </si>
  <si>
    <t>2.4</t>
  </si>
  <si>
    <r>
      <t xml:space="preserve">RADOVI NA FARADAYEVIM KAVEZIMA </t>
    </r>
    <r>
      <rPr>
        <i/>
        <sz val="10"/>
        <rFont val="Tahoma"/>
        <family val="2"/>
      </rPr>
      <t>- WORKS ON FARADAY CAGES</t>
    </r>
  </si>
  <si>
    <t>2.4.1</t>
  </si>
  <si>
    <r>
      <rPr>
        <b/>
        <sz val="10"/>
        <rFont val="Tahoma"/>
        <family val="2"/>
      </rPr>
      <t>Zidovi</t>
    </r>
    <r>
      <rPr>
        <sz val="10"/>
        <rFont val="Tahoma"/>
        <family val="2"/>
      </rPr>
      <t xml:space="preserve">
Walls</t>
    </r>
  </si>
  <si>
    <r>
      <rPr>
        <b/>
        <sz val="10"/>
        <rFont val="Tahoma"/>
        <family val="2"/>
      </rPr>
      <t>Podovi</t>
    </r>
    <r>
      <rPr>
        <sz val="10"/>
        <rFont val="Tahoma"/>
        <family val="2"/>
      </rPr>
      <t xml:space="preserve">
Floors</t>
    </r>
  </si>
  <si>
    <r>
      <rPr>
        <b/>
        <sz val="10"/>
        <rFont val="Tahoma"/>
        <family val="2"/>
      </rPr>
      <t>Stropovi</t>
    </r>
    <r>
      <rPr>
        <sz val="10"/>
        <rFont val="Tahoma"/>
        <family val="2"/>
      </rPr>
      <t xml:space="preserve">
Ceilings</t>
    </r>
  </si>
  <si>
    <r>
      <t>UKUPNO 2.4</t>
    </r>
    <r>
      <rPr>
        <i/>
        <sz val="10"/>
        <rFont val="Tahoma"/>
        <family val="2"/>
      </rPr>
      <t xml:space="preserve"> - TOTAL 2.4:</t>
    </r>
  </si>
  <si>
    <r>
      <t>UKUPNO 2</t>
    </r>
    <r>
      <rPr>
        <sz val="10"/>
        <rFont val="Tahoma"/>
        <family val="2"/>
      </rPr>
      <t xml:space="preserve"> - TOTAL 2:</t>
    </r>
  </si>
  <si>
    <r>
      <t xml:space="preserve">RADOVI NA MALTERISANJU, GLETANJU I FARBANJU </t>
    </r>
    <r>
      <rPr>
        <i/>
        <sz val="10"/>
        <rFont val="Tahoma"/>
        <family val="2"/>
      </rPr>
      <t>- PLASTERING, SMOOTHING AND PAINTING WORKS</t>
    </r>
  </si>
  <si>
    <r>
      <rPr>
        <b/>
        <sz val="10"/>
        <rFont val="Tahoma"/>
        <family val="2"/>
      </rPr>
      <t>Dobava materijala i malterisanje plafona u dva sloja sa fabricki pripremljenim malterom ukljucujuci i sve pripremne radove.</t>
    </r>
    <r>
      <rPr>
        <sz val="10"/>
        <rFont val="Tahoma"/>
        <family val="2"/>
      </rPr>
      <t xml:space="preserve">
Supply of material and plastering of ceilings in two layers with factory-prepared mortar including all preparatory works.</t>
    </r>
  </si>
  <si>
    <r>
      <t>UKUPNO 3</t>
    </r>
    <r>
      <rPr>
        <i/>
        <sz val="10"/>
        <rFont val="Tahoma"/>
        <family val="2"/>
      </rPr>
      <t xml:space="preserve"> - TOTAL 3:</t>
    </r>
  </si>
  <si>
    <r>
      <t>HIDROIZOLACIONI RADOVI</t>
    </r>
    <r>
      <rPr>
        <i/>
        <sz val="10"/>
        <rFont val="Tahoma"/>
        <family val="2"/>
      </rPr>
      <t xml:space="preserve"> - HYDROISOLATION WORKS</t>
    </r>
  </si>
  <si>
    <r>
      <t>UKUPNO 4</t>
    </r>
    <r>
      <rPr>
        <i/>
        <sz val="10"/>
        <rFont val="Tahoma"/>
        <family val="2"/>
      </rPr>
      <t xml:space="preserve"> - TOTAL 4:</t>
    </r>
  </si>
  <si>
    <r>
      <rPr>
        <b/>
        <i/>
        <sz val="10"/>
        <rFont val="Tahoma"/>
        <family val="2"/>
      </rPr>
      <t xml:space="preserve">Napomena: Hidroizolacijski radovi na temeljnim pločama, podrumskim zidovima i garažnim pločama su obračunati i uključeni u troškovnik konstruktivnih radova.
Ove se pozicije odnose samo na radove hidroizolacije spremnika za vatrogasnu vodu, podova WC-a, kuhinja, jedinica za čišćenje, tuševa i drugih prostorija predviđenih projektom.
</t>
    </r>
    <r>
      <rPr>
        <i/>
        <sz val="10"/>
        <rFont val="Tahoma"/>
        <family val="2"/>
      </rPr>
      <t>Note: Waterproofing works on foundation slabs, basement walls and garage slabs are calculated and included in the BoQ of structural works.
This positions only applies to the waterproofing of fire water tanks, toilet floors, kitchens, cleaning units, showers and other areas foreseen by the design.</t>
    </r>
  </si>
  <si>
    <r>
      <t xml:space="preserve">RADOVI NA PLIVAJUCIM PODOVIMA </t>
    </r>
    <r>
      <rPr>
        <i/>
        <sz val="10"/>
        <rFont val="Tahoma"/>
        <family val="2"/>
      </rPr>
      <t>- CONCRETE FLOOR FINISHING LAYER</t>
    </r>
  </si>
  <si>
    <r>
      <rPr>
        <b/>
        <sz val="10"/>
        <rFont val="Tahoma"/>
        <family val="2"/>
      </rPr>
      <t>Dobava materijala i polaganje PVC folije debljine d=200 micron, sa preklopima od 10 cm na pripremljenom i ociscenom podu.</t>
    </r>
    <r>
      <rPr>
        <sz val="10"/>
        <rFont val="Tahoma"/>
        <family val="2"/>
      </rPr>
      <t xml:space="preserve">
Supply of material and installation of PVC layer in thickness of d-200 micron, with 10 cm overlaps on the prepared and cleaned floor.</t>
    </r>
  </si>
  <si>
    <r>
      <rPr>
        <b/>
        <sz val="10"/>
        <rFont val="Tahoma"/>
        <family val="2"/>
      </rPr>
      <t>Dobava materijala i postavljanje šljunka (zaobljenih ivica), granulacije 16/32, vodom ispran i bez sitnih čestica u debljini od 25 cm.</t>
    </r>
    <r>
      <rPr>
        <sz val="10"/>
        <rFont val="Tahoma"/>
        <family val="2"/>
      </rPr>
      <t xml:space="preserve">
Supply of material and placement of gravel (rounded edges), granulation 16/32, water washed and without small particles, in a thickness of 25 cm.</t>
    </r>
  </si>
  <si>
    <r>
      <rPr>
        <b/>
        <sz val="10"/>
        <rFont val="Tahoma"/>
        <family val="2"/>
      </rPr>
      <t>Dobava materijala i postavljanje šljunka (zaobljenih ivica), granulacije 16/32, vodom ispran i bez sitnih čestica u debljini od 67 cm.</t>
    </r>
    <r>
      <rPr>
        <sz val="10"/>
        <rFont val="Tahoma"/>
        <family val="2"/>
      </rPr>
      <t xml:space="preserve">
Supply of material and placement of gravel (rounded edges), granulation 16/32, water washed and without small particles, in a thickness of 67 cm.</t>
    </r>
  </si>
  <si>
    <r>
      <rPr>
        <b/>
        <sz val="10"/>
        <rFont val="Tahoma"/>
        <family val="2"/>
      </rPr>
      <t>Dobava materijala i postavljanje šljunka (zaobljenih ivica), granulacije 16/32, vodom ispran i bez sitnih čestica u debljini od 67-190 cm.</t>
    </r>
    <r>
      <rPr>
        <sz val="10"/>
        <rFont val="Tahoma"/>
        <family val="2"/>
      </rPr>
      <t xml:space="preserve">
Supply of material and placement of gravel (rounded edges), granulation 16/32, water washed and without small particles, in a thickness of 67 - 190 cm.</t>
    </r>
  </si>
  <si>
    <r>
      <t>m</t>
    </r>
    <r>
      <rPr>
        <b/>
        <vertAlign val="superscript"/>
        <sz val="10"/>
        <rFont val="Tahoma"/>
        <family val="2"/>
      </rPr>
      <t>3</t>
    </r>
  </si>
  <si>
    <r>
      <rPr>
        <b/>
        <sz val="10"/>
        <rFont val="Tahoma"/>
        <family val="2"/>
      </rPr>
      <t>Dobava materijala i polaganje tvrdo presanog Polistirola debljine 3 cm iznad ranije postavljene PVC folije. U cijenu uračunati i dilatacione trake koje se postavljaju
uz zid.</t>
    </r>
    <r>
      <rPr>
        <sz val="10"/>
        <rFont val="Tahoma"/>
        <family val="2"/>
      </rPr>
      <t xml:space="preserve">
Supply of material and installation of Polistirol on the floor in 3 cm thickness, above the previously placed PVC foil. The price also includes expansion joints that are placed along the wall.</t>
    </r>
  </si>
  <si>
    <r>
      <rPr>
        <b/>
        <sz val="10"/>
        <rFont val="Tahoma"/>
        <family val="2"/>
      </rPr>
      <t>Dobava materijala i polaganje tvrdo presanog Polistirola debljine 20 cm iznad ranije postavljene PVC folije. U cijenu uračunati i dilatacione trake koje se postavljaju
uz zid.</t>
    </r>
    <r>
      <rPr>
        <sz val="10"/>
        <rFont val="Tahoma"/>
        <family val="2"/>
      </rPr>
      <t xml:space="preserve">
Supply of material and installation of Polistirol on the floor in 20 cm thickness, above the previously placed PVC foil. The price also includes expansion joints that are placed along the wall.</t>
    </r>
  </si>
  <si>
    <r>
      <t>UKUPNO 5</t>
    </r>
    <r>
      <rPr>
        <i/>
        <sz val="10"/>
        <rFont val="Tahoma"/>
        <family val="2"/>
      </rPr>
      <t xml:space="preserve"> - TOTAL 5:</t>
    </r>
  </si>
  <si>
    <r>
      <t>PODOPOLAGACKI RADOVI</t>
    </r>
    <r>
      <rPr>
        <sz val="10"/>
        <rFont val="Tahoma"/>
        <family val="2"/>
      </rPr>
      <t xml:space="preserve"> - FLOOR LAYING WORKS</t>
    </r>
  </si>
  <si>
    <r>
      <t>PODOVI</t>
    </r>
    <r>
      <rPr>
        <i/>
        <sz val="10"/>
        <rFont val="Tahoma"/>
        <family val="2"/>
      </rPr>
      <t xml:space="preserve"> - FLOORS</t>
    </r>
  </si>
  <si>
    <t>6.1.1</t>
  </si>
  <si>
    <t>6.1.2</t>
  </si>
  <si>
    <r>
      <rPr>
        <b/>
        <sz val="10"/>
        <rFont val="Tahoma"/>
        <family val="2"/>
      </rPr>
      <t>Dobava materijala i postava cokli od MDF medijapana (sirovi) deblinje 10mm, visina cokle 6 cm.
MDF se treba farbati mat bojom. Boja se treba odabrati od strane investitora.
Cokle treba ugraditi dvokomponentnim ekološkim ljepilom.</t>
    </r>
    <r>
      <rPr>
        <sz val="10"/>
        <rFont val="Tahoma"/>
        <family val="2"/>
      </rPr>
      <t xml:space="preserve">
Supply of material and installation of MDF plinths (raw) 10 mm thick, plinth height 6 cm.
MDF should be painted in matt paint. The color should be chosen by the investor.
Plinths should be installed with two-componental ecological adhesive.</t>
    </r>
  </si>
  <si>
    <t>6.1.3</t>
  </si>
  <si>
    <r>
      <rPr>
        <b/>
        <sz val="10"/>
        <rFont val="Tahoma"/>
        <family val="2"/>
      </rPr>
      <t>F4.2
Dobava materijala i ugradnja podignutih podova 50 x 50 cm, visine 45 cm, u server sobi.
Kombinovani paneli od pločica iverice 28 mm, zajedno sa slojem kalcijum sulfata 12,5 mm i završnim slojem presovanog laminata. Pločica mora biti vatrootporna i zvučno izolirana.
Podkonstrukcija mora biti odgovarajuća za velike visine i s gredama za velike težine. Pod treba izvoditi prema detaljima.</t>
    </r>
    <r>
      <rPr>
        <sz val="10"/>
        <rFont val="Tahoma"/>
        <family val="2"/>
      </rPr>
      <t xml:space="preserve">
F4.2
Supply of the material and installation of of raised floors 50 x 50cm, with a height of 45 cm, in server room.
Combined panels from plywood tiles 28 mm together with layer of calcium sulfate 12.5 mm and finishing layer of pressed laminate. The tile must be fire resistant and acoustic insulation.
The substructure must be adequate for large heights and with beams for heavy weights. Floor should be done according to the drawing details.</t>
    </r>
  </si>
  <si>
    <t>6.1.4</t>
  </si>
  <si>
    <r>
      <rPr>
        <b/>
        <sz val="10"/>
        <rFont val="Tahoma"/>
        <family val="2"/>
      </rPr>
      <t>Dobava materijala i ugradnja aluminijumskih zidnih cokli, visine 6 cm i debljine 0,6 mm, oko zidova na kojima se postavlja podignuti pod, prema uputama proizvođača. Boja aluminija trebala bi biti ista kao i boja završnog sloja povišenog poda.</t>
    </r>
    <r>
      <rPr>
        <sz val="10"/>
        <rFont val="Tahoma"/>
        <family val="2"/>
      </rPr>
      <t xml:space="preserve">
Supply of material and installation of aluminum wall plinths at 6 cm height and thickness 0.6 mm, around the walls where the raised floor is installed, according to the manufacturer's instructions. The color of the aluminum should be the same as the color of the final layer of the raised floor.</t>
    </r>
  </si>
  <si>
    <t>6.1.5</t>
  </si>
  <si>
    <r>
      <t>UKUPNO 6.1</t>
    </r>
    <r>
      <rPr>
        <i/>
        <sz val="10"/>
        <rFont val="Tahoma"/>
        <family val="2"/>
      </rPr>
      <t xml:space="preserve"> - TOTAL 6.1:</t>
    </r>
  </si>
  <si>
    <r>
      <t>SINTETICKI HOMOGENI PODOVI (PVC-Pur)</t>
    </r>
    <r>
      <rPr>
        <i/>
        <sz val="10"/>
        <rFont val="Tahoma"/>
        <family val="2"/>
      </rPr>
      <t xml:space="preserve"> - SYNTHETIC HOMOGENEOUS FLOORS (PVC-Pur)</t>
    </r>
  </si>
  <si>
    <t>6.2.1</t>
  </si>
  <si>
    <t>6.2.2</t>
  </si>
  <si>
    <t>6.2.3</t>
  </si>
  <si>
    <t>6.2.4</t>
  </si>
  <si>
    <t>6.2.5</t>
  </si>
  <si>
    <t>6.2.6</t>
  </si>
  <si>
    <t>6.2.7</t>
  </si>
  <si>
    <t>6.2.8</t>
  </si>
  <si>
    <r>
      <t>UKUPNO 6.2</t>
    </r>
    <r>
      <rPr>
        <i/>
        <sz val="10"/>
        <rFont val="Tahoma"/>
        <family val="2"/>
      </rPr>
      <t xml:space="preserve"> - TOTAL 6.2:</t>
    </r>
  </si>
  <si>
    <r>
      <t>PODOVI OD INDUSTRIJSKIH KERAMICKIH PLOCICA</t>
    </r>
    <r>
      <rPr>
        <i/>
        <sz val="10"/>
        <rFont val="Tahoma"/>
        <family val="2"/>
      </rPr>
      <t xml:space="preserve"> - INDUSTRIAL CERAMIC TILE FLOORS </t>
    </r>
  </si>
  <si>
    <r>
      <t xml:space="preserve">Kolicina
</t>
    </r>
    <r>
      <rPr>
        <i/>
        <sz val="10"/>
        <rFont val="Tahoma"/>
        <family val="2"/>
      </rPr>
      <t>Quantity</t>
    </r>
  </si>
  <si>
    <t>6.3.1</t>
  </si>
  <si>
    <t>6.3.2</t>
  </si>
  <si>
    <r>
      <t>UKUPNO 6.3</t>
    </r>
    <r>
      <rPr>
        <i/>
        <sz val="10"/>
        <rFont val="Tahoma"/>
        <family val="2"/>
      </rPr>
      <t xml:space="preserve"> - TOTAL 6.3:</t>
    </r>
  </si>
  <si>
    <r>
      <t>UKUPNO 6</t>
    </r>
    <r>
      <rPr>
        <sz val="10"/>
        <rFont val="Tahoma"/>
        <family val="2"/>
      </rPr>
      <t xml:space="preserve"> - TOTAL 6:</t>
    </r>
  </si>
  <si>
    <r>
      <t xml:space="preserve">KERAMICKI, GRANITNI I MERMERNI RADOVI </t>
    </r>
    <r>
      <rPr>
        <i/>
        <sz val="10"/>
        <rFont val="Tahoma"/>
        <family val="2"/>
      </rPr>
      <t>- CERAMIC GRANITE AND MARBLE WORKS</t>
    </r>
  </si>
  <si>
    <r>
      <rPr>
        <b/>
        <sz val="10"/>
        <rFont val="Tahoma"/>
        <family val="2"/>
      </rPr>
      <t>F2.3
Dobava materijala i ugradnja mermernih plocica, dim. 60 x 60 x 2 cm.
Dizajn plocica se treba odabrati od strane investitora.
Koristiti ljepilo odredjeno od strane proizvodjaca.</t>
    </r>
    <r>
      <rPr>
        <sz val="10"/>
        <rFont val="Tahoma"/>
        <family val="2"/>
      </rPr>
      <t xml:space="preserve">
F2.3
Supply of material and installation of marble tiles, with dimensions 60 x 60 x 2 cm.
Tiles as selected by the investor.
Use adhesive specified by the manufacturer.</t>
    </r>
  </si>
  <si>
    <r>
      <rPr>
        <b/>
        <sz val="10"/>
        <rFont val="Tahoma"/>
        <family val="2"/>
      </rPr>
      <t xml:space="preserve">F2.3
Dobava materijala i ugradnja mermernih cokli na zidovima, visina cokle 6 cm.
Duzina cokle-prema duzini podnih plocica
Dizajn plocica se treba odabrati od strane investitora.
Koristiti ljepilo odredjeno od strane proizvodjaca.
</t>
    </r>
    <r>
      <rPr>
        <sz val="10"/>
        <rFont val="Tahoma"/>
        <family val="2"/>
      </rPr>
      <t>F2.3
Supply of material and installation of marble plinths on the walls. Plinth height 6 cm.
The length of the plinth-according to the length of the floor tiles.
Tiles as selected by theinvestor.
Use adhesive specified by the manufacturer.</t>
    </r>
  </si>
  <si>
    <r>
      <rPr>
        <b/>
        <sz val="10"/>
        <rFont val="Tahoma"/>
        <family val="2"/>
      </rPr>
      <t>Dobava materijala i ugradnja granitnih ploca (gazista), dimenzija 160 x 30 x 2 cm, na unutarnjim vertikalnim komunikacijama (Stubište 1).
Dizajn granita se treba odabrati od strane investitora.
Koristiti ljepilo odredjeno od strane proizvodjaca.</t>
    </r>
    <r>
      <rPr>
        <sz val="10"/>
        <rFont val="Tahoma"/>
        <family val="2"/>
      </rPr>
      <t xml:space="preserve">
Supply of material and installation of granite tiles (treads), dim. 160 x 30 x 2 cm, in vertical communication (Stairs 1).
Tiles as selected by the investor.
Use adhesive specified by the manufacturer.</t>
    </r>
  </si>
  <si>
    <r>
      <t xml:space="preserve">kom.
</t>
    </r>
    <r>
      <rPr>
        <sz val="10"/>
        <rFont val="Tahoma"/>
        <family val="2"/>
      </rPr>
      <t>pcs.</t>
    </r>
  </si>
  <si>
    <r>
      <rPr>
        <b/>
        <sz val="10"/>
        <rFont val="Tahoma"/>
        <family val="2"/>
      </rPr>
      <t>Dobava materijala i ugradnja granitnih ploca (ceonika), dimenzija 160 x 14.9 x 1 cm, na unutarnjim vertikalnim komunikacijama (Stubište 1).
Dizajn granita se treba odabrati od strane investitora.
Koristiti ljepilo odredjeno od strane proizvodjaca.</t>
    </r>
    <r>
      <rPr>
        <sz val="10"/>
        <rFont val="Tahoma"/>
        <family val="2"/>
      </rPr>
      <t xml:space="preserve">
Supply of material and installation of granite tiles (risers), dim. 160 x 14.9 x 1 cm, in vertical communication (Stairs 1).
Tiles as selected by the investor.
Use adhesive specified by the manufacturer.</t>
    </r>
  </si>
  <si>
    <r>
      <rPr>
        <b/>
        <sz val="10"/>
        <rFont val="Tahoma"/>
        <family val="2"/>
      </rPr>
      <t>Dobava materijala i ugradnja granitnih ploca (ceonika), dimenzija 160 x 15.5 x 1 cm, na unutarnjim vertikalnim komunikacijama (Stubište 1).
Dizajn granita se treba odabrati od strane investitora.
Koristiti ljepilo odredjeno od strane proizvodjaca.</t>
    </r>
    <r>
      <rPr>
        <sz val="10"/>
        <rFont val="Tahoma"/>
        <family val="2"/>
      </rPr>
      <t xml:space="preserve">
Supply of material and installation of granite tiles (risers), dim. 160 x 15.5 x 1 cm, in vertical communication (Stairs 1).
Tiles as selected by the investor.
Use adhesive specified by the manufacturer.</t>
    </r>
  </si>
  <si>
    <r>
      <rPr>
        <b/>
        <sz val="10"/>
        <rFont val="Tahoma"/>
        <family val="2"/>
      </rPr>
      <t>Dobava materijala i ugradnja granitnih stubištenih podesta, debljine 2 cm, na unutarnjim vertikalnim komunikacijama (Stubište 1).
Dizajn granita se treba odabrati od strane investitora.
Koristiti ljepilo odredjeno od strane proizvodjaca.</t>
    </r>
    <r>
      <rPr>
        <sz val="10"/>
        <rFont val="Tahoma"/>
        <family val="2"/>
      </rPr>
      <t xml:space="preserve">
Supply of material and installation of granite tiles in stair landings, 2 cm thickness, in vertical communication (Stairs 1).
Tiles as selected by the investor.
Use adhesive specified by the manufacturer.</t>
    </r>
  </si>
  <si>
    <r>
      <rPr>
        <b/>
        <sz val="10"/>
        <rFont val="Tahoma"/>
        <family val="2"/>
      </rPr>
      <t>Dobava materijala i ugradnja granitnih cokli duz perimetra stubišta na unutarnjim vertikalnim komunikacijama (Stubište 1)
Visina cokle 6 cm, debljina 1 cm.
Dizajn mermera se treba odabrati od strane investitora.
Koristiti ljepilo odredjeno od strane proizvodjaca.</t>
    </r>
    <r>
      <rPr>
        <sz val="10"/>
        <rFont val="Tahoma"/>
        <family val="2"/>
      </rPr>
      <t xml:space="preserve">
Supply of material and installation of granite plinths along the perimeter of the staircase walls in vertical communication (Stairs 1). Plinth height 6 cm, thickness 1 cm.
Tiles as selected by the investor.
Use adhesive specified by the manufacturer.</t>
    </r>
  </si>
  <si>
    <r>
      <rPr>
        <b/>
        <sz val="10"/>
        <rFont val="Tahoma"/>
        <family val="2"/>
      </rPr>
      <t>Dobava materijala i ugradnja granitnih ploca (gazista), dimenzija 160 x 30 x 2 cm, na unutarnjim vertikalnim komunikacijama (Stubište 2).
Dizajn granita se treba odabrati od strane investitora.
Koristiti ljepilo odredjeno od strane proizvodjaca.</t>
    </r>
    <r>
      <rPr>
        <sz val="10"/>
        <rFont val="Tahoma"/>
        <family val="2"/>
      </rPr>
      <t xml:space="preserve">
Supply of material and installation of granite tiles (treads), dim. 160 x 30 x 2 cm, in vertical communication (Stairs 2).
Tiles as selected by the investor.
Use adhesive specified by the manufacturer.</t>
    </r>
  </si>
  <si>
    <r>
      <rPr>
        <b/>
        <sz val="10"/>
        <rFont val="Tahoma"/>
        <family val="2"/>
      </rPr>
      <t>Dobava materijala i ugradnja granitnih ploca (ceonika), dimenzija 160 x 14.9 x 1 cm, na unutarnjim vertikalnim komunikacijama (Stubište 2).
Dizajn granita se treba odabrati od strane investitora.
Koristiti ljepilo odredjeno od strane proizvodjaca.</t>
    </r>
    <r>
      <rPr>
        <sz val="10"/>
        <rFont val="Tahoma"/>
        <family val="2"/>
      </rPr>
      <t xml:space="preserve">
Supply of material and installation of granite tiles (risers), dim. 160 x 14.9 x 1 cm, in vertical communication (Stairs 2).
Tiles as selected by the investor.
Use adhesive specified by the manufacturer.</t>
    </r>
  </si>
  <si>
    <r>
      <rPr>
        <b/>
        <sz val="10"/>
        <rFont val="Tahoma"/>
        <family val="2"/>
      </rPr>
      <t>Dobava materijala i ugradnja granitnih ploca (ceonika), dimenzija 160 x 15.5 x 1 cm, na unutarnjim vertikalnim komunikacijama (Stubište 2).
Dizajn granita se treba odabrati od strane investitora.
Koristiti ljepilo odredjeno od strane proizvodjaca.</t>
    </r>
    <r>
      <rPr>
        <sz val="10"/>
        <rFont val="Tahoma"/>
        <family val="2"/>
      </rPr>
      <t xml:space="preserve">
Supply of material and installation of granite tiles (risers), dim. 160 x 15.5 x 1 cm, in vertical communication (Stairs 2).
Tiles as selected by the investor.
Use adhesive specified by the manufacturer.</t>
    </r>
  </si>
  <si>
    <r>
      <rPr>
        <b/>
        <sz val="10"/>
        <rFont val="Tahoma"/>
        <family val="2"/>
      </rPr>
      <t>Dobava materijala i ugradnja granitnih stubištenih podesta, debljine 2 cm, na unutarnjim vertikalnim komunikacijama (Stubište 2).
Dizajn granita se treba odabrati od strane investitora.
Koristiti ljepilo odredjeno od strane proizvodjaca.</t>
    </r>
    <r>
      <rPr>
        <sz val="10"/>
        <rFont val="Tahoma"/>
        <family val="2"/>
      </rPr>
      <t xml:space="preserve">
Supply of material and installation of granite tiles in stair landings, 2 cm thickness, in vertical communication (Stairs 2).
Tiles as selected by the investor.
Use adhesive specified by the manufacturer.</t>
    </r>
  </si>
  <si>
    <r>
      <rPr>
        <b/>
        <sz val="10"/>
        <rFont val="Tahoma"/>
        <family val="2"/>
      </rPr>
      <t>Dobava materijala i ugradnja granitnih cokli duz perimetra stubišta na unutarnjim vertikalnim komunikacijama (Stubište 2). 
Visina cokle 6 cm, debljina 1 cm.
Dizajn mermera se treba odabrati od strane investitora.
Koristiti ljepilo odredjeno od strane proizvodjaca.</t>
    </r>
    <r>
      <rPr>
        <sz val="10"/>
        <rFont val="Tahoma"/>
        <family val="2"/>
      </rPr>
      <t xml:space="preserve">
Supply of material and installation of granite plinths along the perimeter of the staircase walls in vertical communication (Stairs 2). Plinth height 6 cm, thickness 1 cm.
Tiles as selected by the investor.
Use adhesive specified by the manufacturer.</t>
    </r>
  </si>
  <si>
    <r>
      <rPr>
        <b/>
        <sz val="10"/>
        <rFont val="Tahoma"/>
        <family val="2"/>
      </rPr>
      <t>Dobava materijala i ugradnja granitnih ploca (gazista), dimenzija 130 x 30 x 2 cm, na unutarnjim vertikalnim komunikacijama (Stubište 3 i 4).
Dizajn granita se treba odabrati od strane investitora.
Koristiti ljepilo odredjeno od strane proizvodjaca.</t>
    </r>
    <r>
      <rPr>
        <sz val="10"/>
        <rFont val="Tahoma"/>
        <family val="2"/>
      </rPr>
      <t xml:space="preserve">
Supply of material and installation of granite tiles (treads), dim. 130 x 30 x 2 cm, in vertical communication (Stairs 3 and 4).
Tiles as selected by the investor.
Use adhesive specified by the manufacturer.</t>
    </r>
  </si>
  <si>
    <r>
      <rPr>
        <b/>
        <sz val="10"/>
        <rFont val="Tahoma"/>
        <family val="2"/>
      </rPr>
      <t>Dobava materijala i ugradnja granitnih ploca (ceonika), dimenzija 130 x 14.9 x 1 cm, na unutarnjim vertikalnim komunikacijama (Stubište 3 i 4).
Dizajn granita se treba odabrati od strane investitora.
Koristiti ljepilo odredjeno od strane proizvodjaca.</t>
    </r>
    <r>
      <rPr>
        <sz val="10"/>
        <rFont val="Tahoma"/>
        <family val="2"/>
      </rPr>
      <t xml:space="preserve">
Supply of material and installation of granite tiles (risers), dim. 130 x 14.9 x 1 cm, in vertical communication (Stairs 3 and 4).
Tiles as selected by the investor.
Use adhesive specified by the manufacturer.</t>
    </r>
  </si>
  <si>
    <r>
      <rPr>
        <b/>
        <sz val="10"/>
        <rFont val="Tahoma"/>
        <family val="2"/>
      </rPr>
      <t>Dobava materijala i ugradnja granitnih ploca (ceonika), dimenzija 130 x 15.5 x 1 cm, na unutarnjim vertikalnim komunikacijama (Stubište 3 i 4).
Dizajn granita se treba odabrati od strane investitora.
Koristiti ljepilo odredjeno od strane proizvodjaca.</t>
    </r>
    <r>
      <rPr>
        <sz val="10"/>
        <rFont val="Tahoma"/>
        <family val="2"/>
      </rPr>
      <t xml:space="preserve">
Supply of material and installation of granite tiles (risers), dim. 130 x 15.5 x 1 cm, in vertical communication (Stairs 3 and 4).
Tiles as selected by the investor.
Use adhesive specified by the manufacturer.</t>
    </r>
  </si>
  <si>
    <r>
      <rPr>
        <b/>
        <sz val="10"/>
        <rFont val="Tahoma"/>
        <family val="2"/>
      </rPr>
      <t>Dobava materijala i ugradnja granitnih stubištenih podesta, debljine 2 cm, na unutarnjim vertikalnim komunikacijama (Stubište 3 i 4).
Dizajn granita se treba odabrati od strane investitora.
Koristiti ljepilo odredjeno od strane proizvodjaca.</t>
    </r>
    <r>
      <rPr>
        <sz val="10"/>
        <rFont val="Tahoma"/>
        <family val="2"/>
      </rPr>
      <t xml:space="preserve">
Supply of material and installation of granite tiles in stair landings, 2 cm thickness, in vertical communication (Stairs 3 and 4).
Tiles as selected by the investor.
Use adhesive specified by the manufacturer.</t>
    </r>
  </si>
  <si>
    <r>
      <rPr>
        <b/>
        <sz val="10"/>
        <rFont val="Tahoma"/>
        <family val="2"/>
      </rPr>
      <t>Dobava materijala i ugradnja granitnih cokli duz perimetra stubišta na unutarnjim vertikalnim komunikacijama (Stubište 3 i 4). 
Visina cokle 6 cm, debljina 1 cm.
Dizajn mermera se treba odabrati od strane investitora.
Koristiti ljepilo odredjeno od strane proizvodjaca.</t>
    </r>
    <r>
      <rPr>
        <sz val="10"/>
        <rFont val="Tahoma"/>
        <family val="2"/>
      </rPr>
      <t xml:space="preserve">
Supply of material and installation of granite plinths along the perimeter of the staircase walls in vertical communication (Stairs 3 and 4). Plinth height 6 cm, thickness 1 cm.
Tiles as selected by the investor.
Use adhesive specified by the manufacturer.</t>
    </r>
  </si>
  <si>
    <r>
      <rPr>
        <b/>
        <sz val="10"/>
        <rFont val="Tahoma"/>
        <family val="2"/>
      </rPr>
      <t>Dobava materijala i ugradnja granitnih ploca (gazista), dimenzija 120 x 30 x 2 cm, na unutarnjim vertikalnim komunikacijama (Stubište 5).
Dizajn granita se treba odabrati od strane investitora.
Koristiti ljepilo odredjeno od strane proizvodjaca.</t>
    </r>
    <r>
      <rPr>
        <sz val="10"/>
        <rFont val="Tahoma"/>
        <family val="2"/>
      </rPr>
      <t xml:space="preserve">
Supply of material and installation of granite tiles (treads), dim. 120 x 30 x 2 cm, in vertical communication (Stairs 5).
Tiles as selected by the investor.
Use adhesive specified by the manufacturer.</t>
    </r>
  </si>
  <si>
    <r>
      <rPr>
        <b/>
        <sz val="10"/>
        <rFont val="Tahoma"/>
        <family val="2"/>
      </rPr>
      <t>Dobava materijala i ugradnja granitnih ploca (ceonika), dimenzija 120 x 14.9 x 1 cm, na unutarnjim vertikalnim komunikacijama (Stubište 5).
Dizajn granita se treba odabrati od strane investitora.
Koristiti ljepilo odredjeno od strane proizvodjaca.</t>
    </r>
    <r>
      <rPr>
        <sz val="10"/>
        <rFont val="Tahoma"/>
        <family val="2"/>
      </rPr>
      <t xml:space="preserve">
Supply of material and installation of granite tiles (risers), dim. 120 x 14.9 x 1 cm, in vertical communication (Stairs 5).
Tiles as selected by the investor.
Use adhesive specified by the manufacturer.</t>
    </r>
  </si>
  <si>
    <r>
      <rPr>
        <b/>
        <sz val="10"/>
        <rFont val="Tahoma"/>
        <family val="2"/>
      </rPr>
      <t>Dobava materijala i ugradnja granitnih ploca (ceonika), dimenzija 120 x 15.5 x 1 cm, na unutarnjim vertikalnim komunikacijama (Stubište 5).
Dizajn granita se treba odabrati od strane investitora.
Koristiti ljepilo odredjeno od strane proizvodjaca.</t>
    </r>
    <r>
      <rPr>
        <sz val="10"/>
        <rFont val="Tahoma"/>
        <family val="2"/>
      </rPr>
      <t xml:space="preserve">
Supply of material and installation of granite tiles (risers), dim. 120 x 15.5 x 1 cm, in vertical communication (Stairs 5).
Tiles as selected by the investor.
Use adhesive specified by the manufacturer.</t>
    </r>
  </si>
  <si>
    <r>
      <rPr>
        <b/>
        <sz val="10"/>
        <rFont val="Tahoma"/>
        <family val="2"/>
      </rPr>
      <t>Dobava materijala i ugradnja granitnih stubištenih podesta, debljine 2 cm, na unutarnjim vertikalnim komunikacijama (Stubište 5).
Dizajn granita se treba odabrati od strane investitora.
Koristiti ljepilo odredjeno od strane proizvodjaca.</t>
    </r>
    <r>
      <rPr>
        <sz val="10"/>
        <rFont val="Tahoma"/>
        <family val="2"/>
      </rPr>
      <t xml:space="preserve">
Supply of material and installation of granite tiles in stair landings, 2 cm thickness, in vertical communication (Stairs 5).
Tiles as selected by the investor.
Use adhesive specified by the manufacturer.</t>
    </r>
  </si>
  <si>
    <r>
      <rPr>
        <b/>
        <sz val="10"/>
        <rFont val="Tahoma"/>
        <family val="2"/>
      </rPr>
      <t>Dobava materijala i ugradnja granitnih cokli duz perimetra stubišta na unutarnjim vertikalnim komunikacijama (Stubište 5). 
Visina cokle 6 cm, debljina 1 cm.
Dizajn mermera se treba odabrati od strane investitora.
Koristiti ljepilo odredjeno od strane proizvodjaca.</t>
    </r>
    <r>
      <rPr>
        <sz val="10"/>
        <rFont val="Tahoma"/>
        <family val="2"/>
      </rPr>
      <t xml:space="preserve">
Supply of material and installation of granite plinths along the perimeter of the staircase walls in vertical communication (Stairs 5). Plinth height 6 cm, thickness 1 cm.
Tiles as selected by the investor.
Use adhesive specified by the manufacturer.</t>
    </r>
  </si>
  <si>
    <r>
      <rPr>
        <b/>
        <sz val="10"/>
        <rFont val="Tahoma"/>
        <family val="2"/>
      </rPr>
      <t>Dobava materijala i ugradnja granitnih ploca (gazista), dimenzija 140 x 31 x 2 cm, na unutarnjim vertikalnim komunikacijama (Stubište 6).
Dizajn granita se treba odabrati od strane investitora.
Koristiti ljepilo odredjeno od strane proizvodjaca.</t>
    </r>
    <r>
      <rPr>
        <sz val="10"/>
        <rFont val="Tahoma"/>
        <family val="2"/>
      </rPr>
      <t xml:space="preserve">
Supply of material and installation of granite tiles (treads), dim. 140 x 31 x 2 cm, in vertical communication (Stairs 6).
Tiles as selected by the investor.
Use adhesive specified by the manufacturer.</t>
    </r>
  </si>
  <si>
    <r>
      <rPr>
        <b/>
        <sz val="10"/>
        <rFont val="Tahoma"/>
        <family val="2"/>
      </rPr>
      <t>Dobava materijala i ugradnja granitnih ploca (ceonika), dimenzija 140 x 14.9 x 1 cm, na unutarnjim vertikalnim komunikacijama (Stubište 6).
Dizajn granita se treba odabrati od strane investitora.
Koristiti ljepilo odredjeno od strane proizvodjaca.</t>
    </r>
    <r>
      <rPr>
        <sz val="10"/>
        <rFont val="Tahoma"/>
        <family val="2"/>
      </rPr>
      <t xml:space="preserve">
Supply of material and installation of granite tiles (risers), dim. 140 x 14.9 x 1 cm, in vertical communication (Stairs 6).
Tiles as selected by the investor.
Use adhesive specified by the manufacturer.</t>
    </r>
  </si>
  <si>
    <r>
      <rPr>
        <b/>
        <sz val="10"/>
        <rFont val="Tahoma"/>
        <family val="2"/>
      </rPr>
      <t>Dobava materijala i ugradnja granitnih ploca (ceonika), dimenzija 140 x 14.2 x 1 cm, na unutarnjim vertikalnim komunikacijama (Stubište 6).
Dizajn granita se treba odabrati od strane investitora.
Koristiti ljepilo odredjeno od strane proizvodjaca.</t>
    </r>
    <r>
      <rPr>
        <sz val="10"/>
        <rFont val="Tahoma"/>
        <family val="2"/>
      </rPr>
      <t xml:space="preserve">
Supply of material and installation of granite tiles (risers), dim. 140 x 14.2 x 1 cm, in vertical communication (Stairs 6).
Tiles as selected by the investor.
Use adhesive specified by the manufacturer.</t>
    </r>
  </si>
  <si>
    <r>
      <rPr>
        <b/>
        <sz val="10"/>
        <rFont val="Tahoma"/>
        <family val="2"/>
      </rPr>
      <t>Dobava materijala i ugradnja granitnih stubištenih podesta, debljine 2 cm, na unutarnjim vertikalnim komunikacijama (Stubište 6).
Dizajn granita se treba odabrati od strane investitora.
Koristiti ljepilo odredjeno od strane proizvodjaca.</t>
    </r>
    <r>
      <rPr>
        <sz val="10"/>
        <rFont val="Tahoma"/>
        <family val="2"/>
      </rPr>
      <t xml:space="preserve">
Supply of material and installation of granite tiles in stair landings, 2 cm thickness, in vertical communication (Stairs 6).
Tiles as selected by the investor.
Use adhesive specified by the manufacturer.</t>
    </r>
  </si>
  <si>
    <r>
      <rPr>
        <b/>
        <sz val="10"/>
        <rFont val="Tahoma"/>
        <family val="2"/>
      </rPr>
      <t>Dobava materijala i ugradnja granitnih cokli duz perimetra stubišta na unutarnjim vertikalnim komunikacijama (Stubište 6). 
Visina cokle 6 cm, debljina 1 cm.
Dizajn mermera se treba odabrati od strane investitora.
Koristiti ljepilo odredjeno od strane proizvodjaca.</t>
    </r>
    <r>
      <rPr>
        <sz val="10"/>
        <rFont val="Tahoma"/>
        <family val="2"/>
      </rPr>
      <t xml:space="preserve">
Supply of material and installation of granite plinths along the perimeter of the staircase walls in vertical communication (Stairs 6). Plinth height 6 cm, thickness 1 cm.
Tiles as selected by the investor.
Use adhesive specified by the manufacturer.</t>
    </r>
  </si>
  <si>
    <r>
      <rPr>
        <b/>
        <sz val="10"/>
        <rFont val="Tahoma"/>
        <family val="2"/>
      </rPr>
      <t>Dobava materijala i ugradnja granitnih ploca (gazista), dimenzija 120 x 31 x 2 cm, na unutarnjim vertikalnim komunikacijama (Stubište 7).
Dizajn granita se treba odabrati od strane investitora.
Koristiti ljepilo odredjeno od strane proizvodjaca.</t>
    </r>
    <r>
      <rPr>
        <sz val="10"/>
        <rFont val="Tahoma"/>
        <family val="2"/>
      </rPr>
      <t xml:space="preserve">
Supply of material and installation of granite tiles (treads), dim. 120 x 31 x 2 cm, in vertical communication (Stairs 7).
Tiles as selected by the investor.
Use adhesive specified by the manufacturer.</t>
    </r>
  </si>
  <si>
    <r>
      <rPr>
        <b/>
        <sz val="10"/>
        <rFont val="Tahoma"/>
        <family val="2"/>
      </rPr>
      <t>Dobava materijala i ugradnja granitnih ploca (ceonika), dimenzija 120 x 14.9 x 1 cm, na unutarnjim vertikalnim komunikacijama (Stubište 7).
Dizajn granita se treba odabrati od strane investitora.
Koristiti ljepilo odredjeno od strane proizvodjaca.</t>
    </r>
    <r>
      <rPr>
        <sz val="10"/>
        <rFont val="Tahoma"/>
        <family val="2"/>
      </rPr>
      <t xml:space="preserve">
Supply of material and installation of granite tiles (risers), dim. 120 x 14.9 x 1 cm, in vertical communication (Stairs 7).
Tiles as selected by the investor.
Use adhesive specified by the manufacturer.</t>
    </r>
  </si>
  <si>
    <r>
      <rPr>
        <b/>
        <sz val="10"/>
        <rFont val="Tahoma"/>
        <family val="2"/>
      </rPr>
      <t>Dobava materijala i ugradnja granitnih ploca (ceonika), dimenzija 120 x 14.2 x 1 cm, na unutarnjim vertikalnim komunikacijama (Stubište 7).
Dizajn granita se treba odabrati od strane investitora.
Koristiti ljepilo odredjeno od strane proizvodjaca.</t>
    </r>
    <r>
      <rPr>
        <sz val="10"/>
        <rFont val="Tahoma"/>
        <family val="2"/>
      </rPr>
      <t xml:space="preserve">
Supply of material and installation of granite tiles (risers), dim. 120 x 14.2 x 1 cm, in vertical communication (Stairs 7).
Tiles as selected by the investor.
Use adhesive specified by the manufacturer.</t>
    </r>
  </si>
  <si>
    <r>
      <rPr>
        <b/>
        <sz val="10"/>
        <rFont val="Tahoma"/>
        <family val="2"/>
      </rPr>
      <t>Dobava materijala i ugradnja granitnih stubištenih podesta, debljine 2 cm, na unutarnjim vertikalnim komunikacijama (Stubište 7).
Dizajn granita se treba odabrati od strane investitora.
Koristiti ljepilo odredjeno od strane proizvodjaca.</t>
    </r>
    <r>
      <rPr>
        <sz val="10"/>
        <rFont val="Tahoma"/>
        <family val="2"/>
      </rPr>
      <t xml:space="preserve">
Supply of material and installation of granite tiles in stair landings, 2 cm thickness, in vertical communication (Stairs 7).
Tiles as selected by the investor.
Use adhesive specified by the manufacturer.</t>
    </r>
  </si>
  <si>
    <r>
      <rPr>
        <b/>
        <sz val="10"/>
        <rFont val="Tahoma"/>
        <family val="2"/>
      </rPr>
      <t>Dobava materijala i ugradnja granitnih cokli duz perimetra stubišta na unutarnjim vertikalnim komunikacijama (Stubište 7). 
Visina cokle 6 cm, debljina 1 cm.
Dizajn mermera se treba odabrati od strane investitora.
Koristiti ljepilo odredjeno od strane proizvodjaca.</t>
    </r>
    <r>
      <rPr>
        <sz val="10"/>
        <rFont val="Tahoma"/>
        <family val="2"/>
      </rPr>
      <t xml:space="preserve">
Supply of material and installation of granite plinths along the perimeter of the staircase walls in vertical communication (Stairs 7). Plinth height 6 cm, thickness 1 cm.
Tiles as selected by the investor.
Use adhesive specified by the manufacturer.</t>
    </r>
  </si>
  <si>
    <r>
      <rPr>
        <b/>
        <sz val="10"/>
        <rFont val="Tahoma"/>
        <family val="2"/>
      </rPr>
      <t>Dobava materijala i ugradnja granitnih ploca (gazista), dimenzija 120 x 31 x 2 cm, na unutarnjim vertikalnim komunikacijama (Stubište 8).
Dizajn granita se treba odabrati od strane investitora.
Koristiti ljepilo odredjeno od strane proizvodjaca.</t>
    </r>
    <r>
      <rPr>
        <sz val="10"/>
        <rFont val="Tahoma"/>
        <family val="2"/>
      </rPr>
      <t xml:space="preserve">
Supply of material and installation of granite tiles (treads), dim. 120 x 31 x 2 cm, in vertical communication (Stairs 8).
Tiles as selected by the investor.
Use adhesive specified by the manufacturer.</t>
    </r>
  </si>
  <si>
    <r>
      <rPr>
        <b/>
        <sz val="10"/>
        <rFont val="Tahoma"/>
        <family val="2"/>
      </rPr>
      <t>Dobava materijala i ugradnja granitnih ploca (ceonika), dimenzija 120 x 14.9 x 1 cm, na unutarnjim vertikalnim komunikacijama (Stubište 8).
Dizajn granita se treba odabrati od strane investitora.
Koristiti ljepilo odredjeno od strane proizvodjaca.</t>
    </r>
    <r>
      <rPr>
        <sz val="10"/>
        <rFont val="Tahoma"/>
        <family val="2"/>
      </rPr>
      <t xml:space="preserve">
Supply of material and installation of granite tiles (risers), dim. 120 x 14.9 x 1 cm, in vertical communication (Stairs 8).
Tiles as selected by the investor.
Use adhesive specified by the manufacturer.</t>
    </r>
  </si>
  <si>
    <r>
      <rPr>
        <b/>
        <sz val="10"/>
        <rFont val="Tahoma"/>
        <family val="2"/>
      </rPr>
      <t>Dobava materijala i ugradnja granitnih ploca (ceonika), dimenzija 120 x 15.3 x 1 cm, na unutarnjim vertikalnim komunikacijama (Stubište 8).
Dizajn granita se treba odabrati od strane investitora.
Koristiti ljepilo odredjeno od strane proizvodjaca.</t>
    </r>
    <r>
      <rPr>
        <sz val="10"/>
        <rFont val="Tahoma"/>
        <family val="2"/>
      </rPr>
      <t xml:space="preserve">
Supply of material and installation of granite tiles (risers), dim. 120 x 15.3 x 1 cm, in vertical communication (Stairs 8).
Tiles as selected by the investor.
Use adhesive specified by the manufacturer.</t>
    </r>
  </si>
  <si>
    <r>
      <rPr>
        <b/>
        <sz val="10"/>
        <rFont val="Tahoma"/>
        <family val="2"/>
      </rPr>
      <t>Dobava materijala i ugradnja granitnih stubištenih podesta, debljine 2 cm, na unutarnjim vertikalnim komunikacijama (Stubište 8).
Dizajn granita se treba odabrati od strane investitora.
Koristiti ljepilo odredjeno od strane proizvodjaca.</t>
    </r>
    <r>
      <rPr>
        <sz val="10"/>
        <rFont val="Tahoma"/>
        <family val="2"/>
      </rPr>
      <t xml:space="preserve">
Supply of material and installation of granite tiles in stair landings, 2 cm thickness, in vertical communication (Stairs 8).
Tiles as selected by the investor.
Use adhesive specified by the manufacturer.</t>
    </r>
  </si>
  <si>
    <r>
      <rPr>
        <b/>
        <sz val="10"/>
        <rFont val="Tahoma"/>
        <family val="2"/>
      </rPr>
      <t>Dobava materijala i ugradnja granitnih cokli duz perimetra stubišta na unutarnjim vertikalnim komunikacijama (Stubište 8). 
Visina cokle 6 cm, debljina 1 cm.
Dizajn mermera se treba odabrati od strane investitora.
Koristiti ljepilo odredjeno od strane proizvodjaca.</t>
    </r>
    <r>
      <rPr>
        <sz val="10"/>
        <rFont val="Tahoma"/>
        <family val="2"/>
      </rPr>
      <t xml:space="preserve">
Supply of material and installation of granite plinths along the perimeter of the staircase walls in vertical communication (Stairs 8). Plinth height 6 cm, thickness 1 cm.
Tiles as selected by the investor.
Use adhesive specified by the manufacturer.</t>
    </r>
  </si>
  <si>
    <r>
      <rPr>
        <b/>
        <sz val="10"/>
        <rFont val="Tahoma"/>
        <family val="2"/>
      </rPr>
      <t>Dobava materijala i ugradnja granitnih stubištenih podesta, debljine 2 cm, na unutarnjim vertikalnim komunikacijama (Stubište 10 i 11).
Dizajn granita se treba odabrati od strane investitora.
Koristiti ljepilo odredjeno od strane proizvodjaca.</t>
    </r>
    <r>
      <rPr>
        <sz val="10"/>
        <rFont val="Tahoma"/>
        <family val="2"/>
      </rPr>
      <t xml:space="preserve">
Supply of material and installation of granite tiles in stair landings, 2 cm thickness, in vertical communication (Stairs 10 and 11).
Tiles as selected by the investor.
Use adhesive specified by the manufacturer.</t>
    </r>
  </si>
  <si>
    <r>
      <rPr>
        <b/>
        <sz val="10"/>
        <rFont val="Tahoma"/>
        <family val="2"/>
      </rPr>
      <t>Dobava materijala i ugradnja granitnih cokli duz perimetra stubišta na unutarnjim vertikalnim komunikacijama (Stubište 10 i 11). 
Visina cokle 6 cm, debljina 1 cm.
Dizajn mermera se treba odabrati od strane investitora.
Koristiti ljepilo odredjeno od strane proizvodjaca.</t>
    </r>
    <r>
      <rPr>
        <sz val="10"/>
        <rFont val="Tahoma"/>
        <family val="2"/>
      </rPr>
      <t xml:space="preserve">
Supply of material and installation of granite plinths along the perimeter of the staircase walls in vertical communication (Stairs 10 and 11). Plinth height 6 cm, thickness 1 cm.
Tiles as selected by the investor.
Use adhesive specified by the manufacturer.</t>
    </r>
  </si>
  <si>
    <r>
      <rPr>
        <b/>
        <sz val="10"/>
        <rFont val="Tahoma"/>
        <family val="2"/>
      </rPr>
      <t>Dobava materijala i ugradnja mermera u unutrasnje prozorske klupčice, debljine 2 cm i sirine od 23 cm. 
Dizajn mermera se treba odabrati od strane investitora.
Koristiti ljepilo odredjeno od strane proizvodjaca.</t>
    </r>
    <r>
      <rPr>
        <sz val="10"/>
        <rFont val="Tahoma"/>
        <family val="2"/>
      </rPr>
      <t xml:space="preserve">
Supply of the material and installation of marble in internal window sills, 2 cm thick and 27 cm wide.
Marble design should be chosen by the investor.
Use adhesive specified by the manufacturer.</t>
    </r>
  </si>
  <si>
    <r>
      <rPr>
        <b/>
        <sz val="10"/>
        <rFont val="Tahoma"/>
        <family val="2"/>
      </rPr>
      <t>Dobava materijala i ugradnja mermera u unutrasnje prozorske klupčice, debljine 2 cm i sirine od 25 cm. 
Dizajn mermera se treba odabrati od strane investitora.
Koristiti ljepilo odredjeno od strane proizvodjaca.</t>
    </r>
    <r>
      <rPr>
        <sz val="10"/>
        <rFont val="Tahoma"/>
        <family val="2"/>
      </rPr>
      <t xml:space="preserve">
Supply of the material and installation of marble in internal window sills, 2 cm thick and 27 cm wide.
Marble design should be chosen by the investor.
Use adhesive specified by the manufacturer.</t>
    </r>
  </si>
  <si>
    <r>
      <rPr>
        <b/>
        <sz val="10"/>
        <rFont val="Tahoma"/>
        <family val="2"/>
      </rPr>
      <t>Dobava materijala i ugradnja mermera u unutrasnje prozorske klupčice, debljine 2 cm i sirine od 28 cm. 
Dizajn mermera se treba odabrati od strane investitora.
Koristiti ljepilo odredjeno od strane proizvodjaca.</t>
    </r>
    <r>
      <rPr>
        <sz val="10"/>
        <rFont val="Tahoma"/>
        <family val="2"/>
      </rPr>
      <t xml:space="preserve">
Supply of the material and installation of marble in internal window sills, 2 cm thick and 27 cm wide.
Marble design should be chosen by the investor.
Use adhesive specified by the manufacturer.</t>
    </r>
  </si>
  <si>
    <r>
      <rPr>
        <b/>
        <sz val="10"/>
        <rFont val="Tahoma"/>
        <family val="2"/>
      </rPr>
      <t>Dobava materijala i ugradnja mermera unutar i van prozorske klupčice recepcija, debljine 3 cm i sirine 30 cm.
Dizajn mermera se treba odabrati od strane investitora.
Koristiti ljepilo odredjeno od strane proizvodjaca.</t>
    </r>
    <r>
      <rPr>
        <sz val="10"/>
        <rFont val="Tahoma"/>
        <family val="2"/>
      </rPr>
      <t xml:space="preserve">
Supply of the material and installation of marble inside and outside the recetions window sills, 3 cm thick and 30 cm wide.
Marble design should be chosen by the investor.
Use adhesive specified by the manufacturer.</t>
    </r>
  </si>
  <si>
    <r>
      <rPr>
        <b/>
        <sz val="10"/>
        <rFont val="Tahoma"/>
        <family val="2"/>
      </rPr>
      <t>Dobava materijala i ugradnja mermera u prednjem dijelu recepcija, debljine 2 cm i visine 110 cm.
Dizajn mermera se treba odabrati od strane investitora.
Koristiti ljepilo odredjeno od strane proizvodjaca.</t>
    </r>
    <r>
      <rPr>
        <sz val="10"/>
        <rFont val="Tahoma"/>
        <family val="2"/>
      </rPr>
      <t xml:space="preserve">
Supply of the material and installation of marble in the front part of the receptions, 2 cm thick and height of 110 cm.
Marble design should be chosen by the investor.
Use adhesive specified by the manufacturer.</t>
    </r>
  </si>
  <si>
    <r>
      <rPr>
        <b/>
        <sz val="10"/>
        <rFont val="Tahoma"/>
        <family val="2"/>
      </rPr>
      <t>Dobava materijala i ugradnja mermera u u prednjim dijelovima ulaza u lift, debljine 2 cm i visine 300 cm.
Dizajn mermera se treba odabrati od strane investitora.
Koristiti ljepilo odredjeno od strane proizvodjaca.</t>
    </r>
    <r>
      <rPr>
        <sz val="10"/>
        <rFont val="Tahoma"/>
        <family val="2"/>
      </rPr>
      <t xml:space="preserve">
Supply of the material and installation of marble in the front parts of the elevator entrances, 2 cm thick and height of 300 cm.
Marble design should be chosen by the investor.
Use adhesive specified by the manufacturer.</t>
    </r>
  </si>
  <si>
    <r>
      <t xml:space="preserve">UKUPNO 7 </t>
    </r>
    <r>
      <rPr>
        <i/>
        <sz val="10"/>
        <rFont val="Tahoma"/>
        <family val="2"/>
      </rPr>
      <t>- TOTAL 7:</t>
    </r>
  </si>
  <si>
    <r>
      <rPr>
        <b/>
        <sz val="10"/>
        <rFont val="Tahoma"/>
        <family val="2"/>
      </rPr>
      <t>Napomena: Sva keramika (podna i zidna) se treba izvesti bez fuga.</t>
    </r>
    <r>
      <rPr>
        <sz val="10"/>
        <rFont val="Tahoma"/>
        <family val="2"/>
      </rPr>
      <t xml:space="preserve">
Note: All ceramics (floor and wall) should be done without joints.</t>
    </r>
  </si>
  <si>
    <r>
      <t xml:space="preserve">SPUSTENI STROPOVI </t>
    </r>
    <r>
      <rPr>
        <i/>
        <sz val="10"/>
        <rFont val="Tahoma"/>
        <family val="2"/>
      </rPr>
      <t>- SUSPENDED CEILINGS</t>
    </r>
  </si>
  <si>
    <r>
      <t>UKUPNO 8</t>
    </r>
    <r>
      <rPr>
        <i/>
        <sz val="10"/>
        <rFont val="Tahoma"/>
        <family val="2"/>
      </rPr>
      <t xml:space="preserve"> - TOTAL 8:</t>
    </r>
  </si>
  <si>
    <r>
      <t>VRATA I PROZORI</t>
    </r>
    <r>
      <rPr>
        <sz val="10"/>
        <rFont val="Tahoma"/>
        <family val="2"/>
      </rPr>
      <t xml:space="preserve"> - DOORS AND WINDOWS</t>
    </r>
  </si>
  <si>
    <t>9.1.</t>
  </si>
  <si>
    <r>
      <t xml:space="preserve">VRATA </t>
    </r>
    <r>
      <rPr>
        <i/>
        <sz val="10"/>
        <rFont val="Tahoma"/>
        <family val="2"/>
      </rPr>
      <t>- DOORS</t>
    </r>
  </si>
  <si>
    <t>9.1.1</t>
  </si>
  <si>
    <t>9.1.2</t>
  </si>
  <si>
    <t>9.1.3</t>
  </si>
  <si>
    <t>9.1.4</t>
  </si>
  <si>
    <t>9.1.5</t>
  </si>
  <si>
    <t>9.1.6</t>
  </si>
  <si>
    <t>9.1.7</t>
  </si>
  <si>
    <t>9.1.8</t>
  </si>
  <si>
    <t>9.1.9</t>
  </si>
  <si>
    <t>9.1.10</t>
  </si>
  <si>
    <t>9.1.11</t>
  </si>
  <si>
    <t>9.1.12</t>
  </si>
  <si>
    <t>9.1.13</t>
  </si>
  <si>
    <t>9.1.14</t>
  </si>
  <si>
    <t>9.1.15</t>
  </si>
  <si>
    <t>9.1.16</t>
  </si>
  <si>
    <t>9.1.17</t>
  </si>
  <si>
    <t>9.1.18</t>
  </si>
  <si>
    <t>9.1.19</t>
  </si>
  <si>
    <t>9.1.20</t>
  </si>
  <si>
    <t>9.1.21</t>
  </si>
  <si>
    <t>9.1.22</t>
  </si>
  <si>
    <t>9.1.23</t>
  </si>
  <si>
    <t>9.1.24</t>
  </si>
  <si>
    <t>9.1.25</t>
  </si>
  <si>
    <t>9.1.26</t>
  </si>
  <si>
    <t>9.1.27</t>
  </si>
  <si>
    <t>9.1.28</t>
  </si>
  <si>
    <t>9.1.29</t>
  </si>
  <si>
    <t>9.1.30</t>
  </si>
  <si>
    <t>9.1.31</t>
  </si>
  <si>
    <t>9.1.32</t>
  </si>
  <si>
    <t>9.1.33</t>
  </si>
  <si>
    <t>9.1.34</t>
  </si>
  <si>
    <t>9.1.35</t>
  </si>
  <si>
    <t>9.1.36</t>
  </si>
  <si>
    <t>9.1.37</t>
  </si>
  <si>
    <t>9.1.38</t>
  </si>
  <si>
    <t>9.1.39</t>
  </si>
  <si>
    <t>9.1.40</t>
  </si>
  <si>
    <t>9.1.41</t>
  </si>
  <si>
    <t>9.1.42</t>
  </si>
  <si>
    <t>9.1.43</t>
  </si>
  <si>
    <t>9.1.44</t>
  </si>
  <si>
    <t>9.1.45</t>
  </si>
  <si>
    <t>9.1.46</t>
  </si>
  <si>
    <t>9.1.47</t>
  </si>
  <si>
    <t>9.1.48</t>
  </si>
  <si>
    <t>9.1.49</t>
  </si>
  <si>
    <t>9.1.50</t>
  </si>
  <si>
    <t>9.1.51</t>
  </si>
  <si>
    <t>9.1.52</t>
  </si>
  <si>
    <t>9.1.53</t>
  </si>
  <si>
    <t>9.1.54</t>
  </si>
  <si>
    <t>9.1.55</t>
  </si>
  <si>
    <t>9.1.56</t>
  </si>
  <si>
    <t>9.1.57</t>
  </si>
  <si>
    <t>9.1.58</t>
  </si>
  <si>
    <t>9.1.59</t>
  </si>
  <si>
    <t>9.1.60</t>
  </si>
  <si>
    <t>9.1.61</t>
  </si>
  <si>
    <t>9.1.62</t>
  </si>
  <si>
    <t>9.1.63</t>
  </si>
  <si>
    <t>9.1.64</t>
  </si>
  <si>
    <t>9.1.65</t>
  </si>
  <si>
    <t>9.1.66</t>
  </si>
  <si>
    <t>9.1.67</t>
  </si>
  <si>
    <t>9.1.68</t>
  </si>
  <si>
    <t>9.1.69</t>
  </si>
  <si>
    <t>9.1.70</t>
  </si>
  <si>
    <t>9.1.71</t>
  </si>
  <si>
    <t>9.1.72</t>
  </si>
  <si>
    <t>9.1.73</t>
  </si>
  <si>
    <t>9.1.74</t>
  </si>
  <si>
    <t>9.1.75</t>
  </si>
  <si>
    <t>9.1.76</t>
  </si>
  <si>
    <t>9.1.77</t>
  </si>
  <si>
    <t>9.1.78</t>
  </si>
  <si>
    <t>9.1.79</t>
  </si>
  <si>
    <t>9.1.80</t>
  </si>
  <si>
    <t>9.1.81</t>
  </si>
  <si>
    <t>9.1.82</t>
  </si>
  <si>
    <t>9.1.83</t>
  </si>
  <si>
    <t>9.1.84</t>
  </si>
  <si>
    <t>9.1.85</t>
  </si>
  <si>
    <t>9.1.86</t>
  </si>
  <si>
    <t>9.1.87</t>
  </si>
  <si>
    <t>9.1.88</t>
  </si>
  <si>
    <t>9.1.89</t>
  </si>
  <si>
    <t>9.1.90</t>
  </si>
  <si>
    <t>9.1.91</t>
  </si>
  <si>
    <t>9.1.92</t>
  </si>
  <si>
    <t>9.1.93</t>
  </si>
  <si>
    <t>9.1.94</t>
  </si>
  <si>
    <t>9.1.95</t>
  </si>
  <si>
    <t>9.1.96</t>
  </si>
  <si>
    <t>9.1.97</t>
  </si>
  <si>
    <t>9.1.98</t>
  </si>
  <si>
    <t>9.1.99</t>
  </si>
  <si>
    <t>9.1.100</t>
  </si>
  <si>
    <t>9.1.101</t>
  </si>
  <si>
    <t>9.1.102</t>
  </si>
  <si>
    <t>9.1.103</t>
  </si>
  <si>
    <t>9.1.104</t>
  </si>
  <si>
    <t>9.1.105</t>
  </si>
  <si>
    <t>9.1.106</t>
  </si>
  <si>
    <t>9.1.107</t>
  </si>
  <si>
    <r>
      <t>UKUPNO 9.1</t>
    </r>
    <r>
      <rPr>
        <i/>
        <sz val="10"/>
        <rFont val="Tahoma"/>
        <family val="2"/>
      </rPr>
      <t xml:space="preserve"> - TOTAL 9.1:</t>
    </r>
  </si>
  <si>
    <t>9.2.</t>
  </si>
  <si>
    <r>
      <t>PROZORI</t>
    </r>
    <r>
      <rPr>
        <i/>
        <sz val="10"/>
        <rFont val="Tahoma"/>
        <family val="2"/>
      </rPr>
      <t xml:space="preserve"> - WINDOWS</t>
    </r>
  </si>
  <si>
    <t>9.2.1</t>
  </si>
  <si>
    <t>9.2.2</t>
  </si>
  <si>
    <t>9.2.3</t>
  </si>
  <si>
    <t>9.2.4</t>
  </si>
  <si>
    <t>9.2.5</t>
  </si>
  <si>
    <t>9.2.6</t>
  </si>
  <si>
    <t>9.2.7</t>
  </si>
  <si>
    <t>9.2.8</t>
  </si>
  <si>
    <t>9.2.9</t>
  </si>
  <si>
    <t>9.2.10</t>
  </si>
  <si>
    <t>9.2.11</t>
  </si>
  <si>
    <t>9.2.12</t>
  </si>
  <si>
    <t>9.2.13</t>
  </si>
  <si>
    <t>9.2.14</t>
  </si>
  <si>
    <t>9.2.15</t>
  </si>
  <si>
    <t>9.2.16</t>
  </si>
  <si>
    <t>9.2.17</t>
  </si>
  <si>
    <t>9.2.18</t>
  </si>
  <si>
    <t>9.2.19</t>
  </si>
  <si>
    <t>9.2.20</t>
  </si>
  <si>
    <t>9.2.21</t>
  </si>
  <si>
    <t>9.2.22</t>
  </si>
  <si>
    <t>9.2.23</t>
  </si>
  <si>
    <t>9.2.24</t>
  </si>
  <si>
    <t>9.2.25</t>
  </si>
  <si>
    <t>9.2.26</t>
  </si>
  <si>
    <t>9.2.27</t>
  </si>
  <si>
    <t>9.2.28</t>
  </si>
  <si>
    <t>9.2.29</t>
  </si>
  <si>
    <t>9.2.30</t>
  </si>
  <si>
    <t>9.2.31</t>
  </si>
  <si>
    <t>9.2.32</t>
  </si>
  <si>
    <t>9.2.33</t>
  </si>
  <si>
    <t>9.2.34</t>
  </si>
  <si>
    <t>9.2.35</t>
  </si>
  <si>
    <t>9.2.36</t>
  </si>
  <si>
    <t>9.2.37</t>
  </si>
  <si>
    <t>9.2.38</t>
  </si>
  <si>
    <t>9.2.39</t>
  </si>
  <si>
    <t>9.2.40</t>
  </si>
  <si>
    <t>9.2.41</t>
  </si>
  <si>
    <t>9.2.42</t>
  </si>
  <si>
    <t>9.2.43</t>
  </si>
  <si>
    <t>9.2.44</t>
  </si>
  <si>
    <t>9.2.45</t>
  </si>
  <si>
    <t>9.2.46</t>
  </si>
  <si>
    <t>9.2.47</t>
  </si>
  <si>
    <t>9.2.48</t>
  </si>
  <si>
    <t>9.2.49</t>
  </si>
  <si>
    <t>9.2.50</t>
  </si>
  <si>
    <t>9.2.51</t>
  </si>
  <si>
    <t>9.2.52</t>
  </si>
  <si>
    <t>9.2.53</t>
  </si>
  <si>
    <t>9.2.54</t>
  </si>
  <si>
    <t>9.2.55</t>
  </si>
  <si>
    <t>9.2.56</t>
  </si>
  <si>
    <r>
      <t>UKUPNO 9.2</t>
    </r>
    <r>
      <rPr>
        <i/>
        <sz val="10"/>
        <rFont val="Tahoma"/>
        <family val="2"/>
      </rPr>
      <t xml:space="preserve"> - TOTAL 9.2:</t>
    </r>
  </si>
  <si>
    <r>
      <t>UKUPNO 9</t>
    </r>
    <r>
      <rPr>
        <sz val="10"/>
        <rFont val="Tahoma"/>
        <family val="2"/>
      </rPr>
      <t xml:space="preserve"> - TOTAL 9:</t>
    </r>
  </si>
  <si>
    <t>Dobava, isporuka i montaza elektromehanickog dizala bez pogonskog prostora (motor montiran na samoj kabini - unutar šahte), poz. L1 i L3 prema dolenavedenoj specifikaciji:
Nosivost: 1275 kg / 17 osobe
Brzina VKN (m/s): 1.0
Broj ulaza: 1
Broj stanica: 4
Dimenzije kabine:
BK-(Sirina): 1200 mm ,TK (Dubina): 2300 mm, HK (Visina): 2300 mm
Tip i dimenzije vrata: Teleskopska, BT (sirina): 1100 mm, HT (visina): 2100 mm
Dimenzije sahta: BS (sirina): 2100 mm, TS (dubina): 2750 mm, HSG (dubina pit-a): 1500 mm, HSK (min visina iznad zadnje ploce): 3800 mm.
Unutarnja obloga kabine lifta:
- Zidovi: Inox, Pod: gumeni, Strop: inox/ogledalo, Komandni panel: Inox, Rokuhvat od Inoxa
Dizalo treba ispuniti ove standarde:
EN81-28 daljinski sistem poziva u hitnim slučajevima
EN81-58 protupožarna vrata voznog okna.
EN81-70 siguran i neovisan pristup osobama s invaliditetom</t>
  </si>
  <si>
    <t>Supply, delivery and installation of electromechanical elevator without operating space (engine mounted on the cabin itself - inside the shaft), pos. L1 and L3 according to the specification below:
Load capacity: 1275 kg / 17 persons
Speed VKN (m/s): 1.0
Number of entrances: 1
Number of stations: 4
Cabin dimensions:
BK- (Width): 1200 mm, TK (Depth): 2300 mm, HK (Height): 2300 mm
Door type and dimensions: Telescopic, BT (width): 1100 mm, HT (height): 2100 mm
Manhole dimensions: BS (width): 2100 mm, TS (depth): 2750 mm, HSG (pit depth): 1500 mm, HSK (min height above last landing slab): 3800 mm.
Interior of the elevator car:
- Walls: Stainless steel, Floor: rubber, Ceiling: stainless steel / mirror, Control panel: Stainless steel, Stainless steel handle
Elevator should meet these standards:
EN81-28 remote emergency call system
EN81-58 fire resistance elevator landing doors
EN81-70 safe and independent access for people with disabilities</t>
  </si>
  <si>
    <t>Dobava, isporuka i montaza elektromehanickog dizala bez pogonskog prostora (motor montiran na samoj kabini - unutar šahte), poz. L2 i L4 prema dolenavedenoj specifikaciji:
Nosivost: 630 kg / 8 osobe
Brzina VKN (m/s): 1.0
Broj ulaza: 1
Broj stanica: 4
Dimenzije kabine:
BK-(Sirina): 1100 mm ,TK (Dubina): 1400 mm, HK (Visina): 2300 mm
Tip i dimenzije vrata: Teleskopska, BT (sirina): 900 mm, HT (visina): 2100 mm
Dimenzije sahta: BS (sirina): 1650 mm, TS (dubina): 2100 mm, HSG (dubina pit-a): 1400 mm, HSK (min visina iznad zadnje ploce): 3600 mm.
Unutarnja obloga kabine lifta:
- Zidovi: Inox, Pod: gumeni, Strop: inox/ogledalo, Komandni panel: Inox, Rokuhvat od Inoxa
Dizalo treba ispuniti ove standarde:
EN81-28 daljinski sistem poziva u hitnim slučajevima
EN81-58 protupožarna vrata voznog okna.
EN81-70 siguran i neovisan pristup osobama s invaliditetom</t>
  </si>
  <si>
    <t>Supply, delivery and installation of electromechanical elevator without operating space (engine mounted on the cabin itself - inside the shaft), pos. L2 and L4 according to the specification below:
Load capacity: 630 kg / 8 persons
Speed VKN (m/s): 1.0
Number of entrances: 1
Number of stations: 4
Cabin dimensions:
BK- (Width): 1100 mm, TK (Depth): 1400 mm, HK (Height): 2300 mm
Door type and dimensions: Telescopic, BT (width): 900 mm, HT (height): 2100 mm
Manhole dimensions: BS (width): 1650 mm, TS (depth): 2100 mm, HSG (pit depth): 1400 mm, HSK (min height above last landing slab): 3600 mm.
Interior of the elevator car:
- Walls: Stainless steel, Floor: rubber, Ceiling: stainless steel / mirror, Control panel: Stainless steel, Stainless steel handle
Elevator should meet these standards:
EN81-28 remote emergency call system
EN81-58 fire resistance elevator landing doors
EN81-70 safe and independent access for people with disabilities</t>
  </si>
  <si>
    <t>Dobava, isporuka i montaza elektromehanickog dizala bez pogonskog prostora (motor montiran na samoj kabini - unutar šahte), poz. L5 prema dolenavedenoj specifikaciji:
Nosivost: 1275 kg / 17 osobe
Brzina VKN (m/s): 1.0
Broj ulaza: 2
Broj stanica: 8
Dimenzije kabine:
BK-(Sirina): 1400 mm ,TK (Dubina): 2100 mm, HK (Visina): 2300 mm
Tip i dimenzije vrata: Teleskopska, BT (sirina): 900 mm, HT (visina): 2100 mm
Dimenzije sahta: BS (sirina): 2050 mm, TS (dubina): 2600 mm, HSG (dubina pit-a): 1400 mm, HSK (min visina iznad zadnje ploce): 3600 mm.
Unutarnja obloga kabine lifta:
- Zidovi: Inox, Pod: gumeni, Strop: inox/ogledalo, Komandni panel: Inox, Rokuhvat od Inoxa
Dizalo treba ispuniti ove standarde:
EN81-28 daljinski sistem poziva u hitnim slučajevima
EN81-58 protupožarna vrata voznog okna.
EN81-70 siguran i neovisan pristup osobama s invaliditetom</t>
  </si>
  <si>
    <t>Supply, delivery and installation of electromechanical elevator without operating space (engine mounted on the cabin itself - inside the shaft), pos. L5 according to the specification below:
Load capacity: 1275 kg / 17 persons
Speed VKN (m/s): 1.0
Number of entrances: 2
Number of stations: 8
Cabin dimensions:
BK- (Width): 1400 mm, TK (Depth): 2100 mm, HK (Height): 2300 mm
Door type and dimensions: Telescopic, BT (width): 900 mm, HT (height): 2100 mm
Manhole dimensions: BS (width): 2050 mm, TS (depth): 2600 mm, HSG (pit depth): 1400 mm, HSK (min height above last landing slab): 3600 mm.
Interior of the elevator car:
- Walls: Stainless steel, Floor: rubber, Ceiling: stainless steel / mirror, Control panel: Stainless steel, Stainless steel handle
Elevator should meet these standards:
EN81-28 remote emergency call system
EN81-58 fire resistance elevator landing doors
EN81-70 safe and independent access for people with disabilities</t>
  </si>
  <si>
    <t>Dobava, isporuka i montaza elektromehanickog dizala bez pogonskog prostora (motor montiran na samoj kabini - unutar šahte), poz. L6 i L7 prema dolenavedenoj specifikaciji:
Nosivost: 1000 kg / 13 osobe
Brzina VKN (m/s): 1.0
Broj ulaza: 1
Broj stanica: 5
Dimenzije kabine:
BK-(Sirina): 1600 mm ,TK (Dubina): 1400 mm, HK (Visina): 2300 mm
Tip i dimenzije vrata: Teleskopska, BT (sirina): 900 mm, HT (visina): 2100 mm
Dimenzije sahta: BS (sirina): 2200 mm, TS (dubina): 1900 mm, HSG (dubina pit-a): 1400 mm, HSK (min visina iznad zadnje ploce): 3600 mm.
Unutarnja obloga kabine lifta:
- Zidovi: Inox, Pod: gumeni, Strop: inox/ogledalo, Komandni panel: Inox, Rokuhvat od Inoxa
Dizalo treba ispuniti ove standarde:
EN81-28 daljinski sistem poziva u hitnim slučajevima
EN81-58 protupožarna vrata voznog okna.
EN81-70 siguran i neovisan pristup osobama s invaliditetom</t>
  </si>
  <si>
    <t>Supply, delivery and installation of electromechanical elevator without operating space (engine mounted on the cabin itself - inside the shaft), pos. L6 and L7 according to the specification below:
Load capacity: 1000 kg / 13 persons
Speed VKN (m/s): 1.0
Number of entrances: 1
Number of stations: 5
Cabin dimensions:
BK- (Width): 1600 mm, TK (Depth): 1400 mm, HK (Height): 2300 mm
Door type and dimensions: Telescopic, BT (width): 900 mm, HT (height): 2100 mm
Manhole dimensions: BS (width): 2200 mm, TS (depth): 1900 mm, HSG (pit depth): 1400 mm, HSK (min height above last landing slab): 3600 mm.
Interior of the elevator car:
- Walls: Stainless steel, Floor: rubber, Ceiling: stainless steel / mirror, Control panel: Stainless steel, Stainless steel handle
Elevator should meet these standards:
EN81-28 remote emergency call system
EN81-58 fire resistance elevator landing doors
EN81-70 safe and independent access for people with disabilities</t>
  </si>
  <si>
    <t>Dobava, isporuka i montaza elektromehanickog dizala bez pogonskog prostora (motor montiran na samoj kabini - unutar šahte), poz. L8 i L9 prema dolenavedenoj specifikaciji:
Nosivost: 2600 kg / 34 osobe
Brzina VKN (m/s): 2.0
Broj ulaza: 2
Broj stanica: 6
Dimenzije kabine:
BK-(Sirina): 1800 mm ,TK (Dubina): 2700 mm, HK (Visina): 2300 mm
Tip i dimenzije vrata: Teleskopska, BT (sirina): 1400 mm, HT (visina): 2100 mm
Dimenzije sahta: BS (sirina): 2550 mm, TS (dubina): 3350 mm, HSG (dubina pit-a): 1700 mm, HSK (min visina iznad zadnje ploce): 4250 mm.
Unutarnja obloga kabine lifta:
- Zidovi: Inox, Pod: gumeni, Strop: inox/ogledalo, Komandni panel: Inox, Rokuhvat od Inoxa
Dizalo treba ispuniti ove standarde:
EN81-28 daljinski sistem poziva u hitnim slučajevima
EN81-58 protupožarna vrata voznog okna.
EN81-70 siguran i neovisan pristup osobama s invaliditetom</t>
  </si>
  <si>
    <t>Supply, delivery and installation of electromechanical elevator without operating space (engine mounted on the cabin itself - inside the shaft), pos. L8 and L9 according to the specification below:
Load capacity: 2600 kg / 34 persons
Speed VKN (m/s): 2.0
Number of entrances: 2
Number of stations: 6
Cabin dimensions:
BK- (Width): 1800 mm, TK (Depth): 2700 mm, HK (Height): 2300 mm
Door type and dimensions: Telescopic, BT (width): 1400 mm, HT (height): 2100 mm
Manhole dimensions: BS (width): 2550 mm, TS (depth): 3350 mm, HSG (pit depth): 1700 mm, HSK (min height above last landing slab): 4250 mm.
Interior of the elevator car:
- Walls: Stainless steel, Floor: rubber, Ceiling: stainless steel / mirror, Control panel: Stainless steel, Stainless steel handle
Elevator should meet these standards:
EN81-28 remote emergency call system
EN81-58 fire resistance elevator landing doors
EN81-70 safe and independent access for people with disabilities</t>
  </si>
  <si>
    <t>Dobava, isporuka i montaza elektromehanickog dizala bez pogonskog prostora (motor montiran na samoj kabini - unutar šahte), poz. L10 i L11 prema dolenavedenoj specifikaciji:
Nosivost: 2000 kg / 26 osobe
Brzina VKN (m/s): 2.0
Broj ulaza: 1
Broj stanica: 5
Dimenzije kabine:
BK-(Sirina): 1500 mm ,TK (Dubina): 2700 mm, HK (Visina): 2300 mm
Tip i dimenzije vrata: Teleskopska, BT (sirina): 1300 mm, HT (visina): 2100 mm
Dimenzije sahta: BS (sirina): 2350 mm, TS (dubina): 3100 mm, HSG (dubina pit-a): 1600 mm, HSK (min visina iznad zadnje ploce): 4000 mm.
Unutarnja obloga kabine lifta:
- Zidovi: Inox, Pod: gumeni, Strop: inox/ogledalo, Komandni panel: Inox, Rokuhvat od Inoxa
Dizalo treba ispuniti ove standarde:
EN81-28 daljinski sistem poziva u hitnim slučajevima
EN81-58 protupožarna vrata voznog okna.
EN81-70 siguran i neovisan pristup osobama s invaliditetom</t>
  </si>
  <si>
    <t>Supply, delivery and installation of electromechanical elevator without operating space (engine mounted on the cabin itself - inside the shaft), pos. L10 and L11 according to the specification below:
Load capacity: 2000 kg / 26 persons
Speed VKN (m/s): 2.0
Number of entrances: 1
Number of stations: 5
Cabin dimensions:
BK- (Width): 1500 mm, TK (Depth): 2700 mm, HK (Height): 2300 mm
Door type and dimensions: Telescopic, BT (width): 1300 mm, HT (height): 2100 mm
Manhole dimensions: BS (width): 2350 mm, TS (depth): 3100 mm, HSG (pit depth): 1600 mm, HSK (min height above last landing slab): 4000 mm.
Interior of the elevator car:
- Walls: Stainless steel, Floor: rubber, Ceiling: stainless steel / mirror, Control panel: Stainless steel, Stainless steel handle
Elevator should meet these standards:
EN81-28 remote emergency call system
EN81-58 fire resistance elevator landing doors
EN81-70 safe and independent access for people with disabilities</t>
  </si>
  <si>
    <t>Dobava, isporuka i montaza elektromehanickog dizala bez pogonskog prostora (motor montiran na samoj kabini - unutar šahte), poz. L12 prema dolenavedenoj specifikaciji:
Nosivost: 2600 kg / 34 osobe
Brzina VKN (m/s): 2.0
Broj ulaza: 2
Broj stanica: 2
Dimenzije kabine:
BK-(Sirina): 1800 mm ,TK (Dubina): 2700 mm, HK (Visina): 2300 mm
Tip i dimenzije vrata: Teleskopska, BT (sirina): 1400 mm, HT (visina): 2100 mm
Dimenzije sahta: BS (sirina): 2550 mm, TS (dubina): 3350 mm, HSG (dubina pit-a): 1700 mm, HSK (min visina iznad zadnje ploce): 4250 mm.
Unutarnja obloga kabine lifta:
- Zidovi: Inox, Pod: gumeni, Strop: inox/ogledalo, Komandni panel: Inox, Rokuhvat od Inoxa
Dizalo treba ispuniti ove standarde:
EN81-28 daljinski sistem poziva u hitnim slučajevima
EN81-58 protupožarna vrata voznog okna.
EN81-70 siguran i neovisan pristup osobama s invaliditetom</t>
  </si>
  <si>
    <t>Supply, delivery and installation of electromechanical elevator without operating space (engine mounted on the cabin itself - inside the shaft), pos. L12 according to the specification below:
Load capacity: 2600 kg / 34 persons
Speed VKN (m/s): 2.0
Number of entrances: 2
Number of stations: 2
Cabin dimensions:
BK- (Width): 1800 mm, TK (Depth): 2700 mm, HK (Height): 2300 mm
Door type and dimensions: Telescopic, BT (width): 1400 mm, HT (height): 2100 mm
Manhole dimensions: BS (width): 2550 mm, TS (depth): 3350 mm, HSG (pit depth): 1700 mm, HSK (min height above last landing slab): 4250 mm.
Interior of the elevator car:
- Walls: Stainless steel, Floor: rubber, Ceiling: stainless steel / mirror, Control panel: Stainless steel, Stainless steel handle
Elevator should meet these standards:
EN81-28 remote emergency call system
EN81-58 fire resistance elevator landing doors
EN81-70 safe and independent access for people with disabilities</t>
  </si>
  <si>
    <t>Dobava, isporuka i montaza elektromehanickog dizala bez pogonskog prostora (motor montiran na samoj kabini - unutar šahte), poz. L13 i L14 prema dolenavedenoj specifikaciji:
Nosivost: 1125 kg / 15 osobe
Brzina VKN (m/s): 1.6
Broj ulaza: 2
Broj stanica: 3
Dimenzije kabine:
BK-(Sirina): 1200 mm ,TK (Dubina): 2100 mm, HK (Visina): 2200 mm
Tip i dimenzije vrata: Teleskopska, BT (sirina): 900 mm, HT (visina): 2100 mm
Dimenzije sahta: BS (sirina): 1650 mm, TS (dubina): 2650 mm, HSG (dubina pit-a): 1250 mm, HSK (min visina iznad zadnje ploce): 3900 mm.
Unutarnja obloga kabine lifta:
- Zidovi: Inox, Pod: gumeni, Strop: inox/ogledalo, Komandni panel: Inox, Rokuhvat od Inoxa
Dizalo treba ispuniti ove standarde:
EN81-28 daljinski sistem poziva u hitnim slučajevima
EN81-58 protupožarna vrata voznog okna.
EN81-70 siguran i neovisan pristup osobama s invaliditetom</t>
  </si>
  <si>
    <t>Supply, delivery and installation of electromechanical elevator without operating space (engine mounted on the cabin itself - inside the shaft), pos. L13 and L14 according to the specification below:
Load capacity: 1125 kg / 15 persons
Speed VKN (m/s): 1.6
Number of entrances: 2
Number of stations: 3
Cabin dimensions:
BK- (Width): 1200 mm, TK (Depth): 2100 mm, HK (Height): 2200 mm
Door type and dimensions: Telescopic, BT (width): 900 mm, HT (height): 2100 mm
Manhole dimensions: BS (width): 1650 mm, TS (depth): 2650 mm, HSG (pit depth): 1250 mm, HSK (min height above last landing slab): 3900 mm.
Interior of the elevator car:
- Walls: Stainless steel, Floor: rubber, Ceiling: stainless steel / mirror, Control panel: Stainless steel, Stainless steel handle
Elevator should meet these standards:
EN81-28 remote emergency call system
EN81-58 fire resistance elevator landing doors
EN81-70 safe and independent access for people with disabilities</t>
  </si>
  <si>
    <r>
      <t>UKUPNO 10</t>
    </r>
    <r>
      <rPr>
        <i/>
        <sz val="10"/>
        <rFont val="Tahoma"/>
        <family val="2"/>
      </rPr>
      <t xml:space="preserve"> - TOTAL 10:</t>
    </r>
  </si>
  <si>
    <r>
      <t xml:space="preserve">RADOVI NA RAVNIM KROVOVIMA </t>
    </r>
    <r>
      <rPr>
        <i/>
        <sz val="10"/>
        <rFont val="Tahoma"/>
        <family val="2"/>
      </rPr>
      <t>- WORKS ON FLAT ROOFS</t>
    </r>
  </si>
  <si>
    <r>
      <rPr>
        <b/>
        <sz val="10"/>
        <rFont val="Tahoma"/>
        <family val="2"/>
      </rPr>
      <t>Dobava materijala i postavljanje šljunka (zaobljenih ivica), granulacije 16/32, vodom ispran i bez sitnih čestica u debljini od 4 cm.</t>
    </r>
    <r>
      <rPr>
        <sz val="10"/>
        <rFont val="Tahoma"/>
        <family val="2"/>
      </rPr>
      <t xml:space="preserve">
Supply of material and placement of gravel (rounded edges), granulation 16/32, water washed and without small particles, in a thickness of 4 cm.</t>
    </r>
  </si>
  <si>
    <r>
      <rPr>
        <b/>
        <sz val="10"/>
        <rFont val="Tahoma"/>
        <family val="2"/>
      </rPr>
      <t>F5.1
Dobava materijala i ugradnja teraco plocica na ravnim krovovima objekta. Dimenzije plocica 30 x 30 x 3 cm.</t>
    </r>
    <r>
      <rPr>
        <sz val="10"/>
        <rFont val="Tahoma"/>
        <family val="2"/>
      </rPr>
      <t xml:space="preserve">
F5.1
Supply of material and installation of terrazzo tiles on the flat roofs of the building. Tile dimensions 30 x 30 x 3 cm.</t>
    </r>
  </si>
  <si>
    <r>
      <rPr>
        <b/>
        <sz val="10"/>
        <rFont val="Tahoma"/>
        <family val="2"/>
      </rPr>
      <t>Dobava materijala i ugradnja teraco cokli na zidovima atika ravnih krovova, debljine 2 cm i visine 20 cm.</t>
    </r>
    <r>
      <rPr>
        <sz val="10"/>
        <rFont val="Tahoma"/>
        <family val="2"/>
      </rPr>
      <t xml:space="preserve">
Supply of material and installation of terrazzo plinths on the roof attic walls, 2 cm thick and 20 cm high.</t>
    </r>
  </si>
  <si>
    <r>
      <rPr>
        <b/>
        <sz val="10"/>
        <rFont val="Tahoma"/>
        <family val="2"/>
      </rPr>
      <t>F5.2
Dobava materijala i ugradnja granitnih plocica na terasu drugog kata objekta. Dimenzije plocica 30 x 30 x 3 cm.</t>
    </r>
    <r>
      <rPr>
        <sz val="10"/>
        <rFont val="Tahoma"/>
        <family val="2"/>
      </rPr>
      <t xml:space="preserve">
F5.2
Supply of material and installation of granite tiles on the 2nd floor terrace. Tile dimensions 30 x 30 x 3 cm.</t>
    </r>
  </si>
  <si>
    <r>
      <rPr>
        <b/>
        <sz val="10"/>
        <rFont val="Tahoma"/>
        <family val="2"/>
      </rPr>
      <t>Dobava materijala i ugradnja teraco cokli na zidovima atika terase, debljine 2 cm i visine 20 cm.</t>
    </r>
    <r>
      <rPr>
        <sz val="10"/>
        <rFont val="Tahoma"/>
        <family val="2"/>
      </rPr>
      <t xml:space="preserve">
Supply of material and installation of terrazzo plinths on theterrace walls, 2 cm thick and 20 cm high.</t>
    </r>
  </si>
  <si>
    <r>
      <t>m</t>
    </r>
    <r>
      <rPr>
        <b/>
        <vertAlign val="superscript"/>
        <sz val="10"/>
        <rFont val="Tahoma"/>
        <family val="2"/>
      </rPr>
      <t>'</t>
    </r>
  </si>
  <si>
    <t>11.11</t>
  </si>
  <si>
    <r>
      <rPr>
        <b/>
        <sz val="10"/>
        <rFont val="Tahoma"/>
        <family val="2"/>
      </rPr>
      <t>Dobava i montaza spoljnih horizontalnih i vertikalnih dilatacionih fuga tipa RJT-200 W/FB, koje se trebaju montirati na ravnim krovovima objekta na mjestima dilatacije konstrukcije, prema detaljima sa projekta.</t>
    </r>
    <r>
      <rPr>
        <sz val="10"/>
        <rFont val="Tahoma"/>
        <family val="2"/>
      </rPr>
      <t xml:space="preserve">
Supply and assembly of external horizontal and vertical expansion joints type RJT-200 W/FB,that should be mounted on the flat roofs of the building at the points of expansion of the structure, according to the details of the design.</t>
    </r>
  </si>
  <si>
    <t>11.12</t>
  </si>
  <si>
    <r>
      <rPr>
        <b/>
        <sz val="10"/>
        <rFont val="Tahoma"/>
        <family val="2"/>
      </rPr>
      <t>Dobava i montaza spoljnih horizontalnih dilatacionih fuga tipa RJTW-200 W/FB, koje se trebaju montirati na ravnim krovovima objekta na mjestima dilatacije konstrukcije, prema detaljima sa projekta.</t>
    </r>
    <r>
      <rPr>
        <sz val="10"/>
        <rFont val="Tahoma"/>
        <family val="2"/>
      </rPr>
      <t xml:space="preserve">
Supply and assembly of external horizontal expansion joints type RJTW-200 W/FB,that should be mounted on the flat roofs of the building at the points of expansion of the structure, according to the details of the design.</t>
    </r>
  </si>
  <si>
    <t>11.13</t>
  </si>
  <si>
    <r>
      <rPr>
        <b/>
        <sz val="10"/>
        <rFont val="Tahoma"/>
        <family val="2"/>
      </rPr>
      <t xml:space="preserve">Dobava materijala i ugradnja horizontalnih slivnika za ravne krovove DN110, sa toplinski izoliranom stijenkom, grijač sa automatskim reguliranjem topline za direktno spajanje na 230 V mrežu (10–30 Watt), PP-kragnom za lijepljenje (varanje) sa FPO-folijama na bazi PP-a i hvatačem lišća d=180 mm.
</t>
    </r>
    <r>
      <rPr>
        <sz val="10"/>
        <rFont val="Tahoma"/>
        <family val="2"/>
      </rPr>
      <t>Supply of material and installation of horizontal drains for flat roofs DN110, with thermally insulated wall, heater with automatic heat regulation for main direct connection to 230 V (10–30 Watt), with PP-collar for gluing (welding) with FPO-foils based on PP and leaf collector, d=180 mm.</t>
    </r>
  </si>
  <si>
    <t>11.14</t>
  </si>
  <si>
    <r>
      <t>UKUPNO 11</t>
    </r>
    <r>
      <rPr>
        <i/>
        <sz val="10"/>
        <rFont val="Tahoma"/>
        <family val="2"/>
      </rPr>
      <t xml:space="preserve"> - TOTAL 11:</t>
    </r>
  </si>
  <si>
    <r>
      <t xml:space="preserve">FASADNI RADOVI </t>
    </r>
    <r>
      <rPr>
        <sz val="10"/>
        <rFont val="Tahoma"/>
        <family val="2"/>
      </rPr>
      <t>- FAÇADE WORKS</t>
    </r>
  </si>
  <si>
    <r>
      <rPr>
        <b/>
        <sz val="10"/>
        <rFont val="Tahoma"/>
        <family val="2"/>
      </rPr>
      <t>Proizvodnja, isporuka i montaža Dvostruke Fasade (Double-Skin fasade) od 66.2 Laminiranog stakla + zlatni PVB i pocinčanoj čeličnoj podkonstrukciju od pocinčanih čeličnih profila 50x50x3mm, ekstrudirani aluminijski profili za pričvršćivanje stakla sa strukturnim silikonom, kompletno s pocinčanim čeličnim nosačem, aluminijski opšiv t=1,5 mm, prema detaljima u dizajnu.
U cijeni se trebaju uracunati svi materijali potrebni za montazu fasade prema uputama proizvodjaca.
U cijenu treba se obračunati izrada radioničkih nacrta i statičkog računa kao i povezivanje na gromobransku instalaciju.</t>
    </r>
    <r>
      <rPr>
        <sz val="10"/>
        <rFont val="Tahoma"/>
        <family val="2"/>
      </rPr>
      <t xml:space="preserve">
Production, delivery and installation of the Double-Skin Façade from 66.2 Laminated glass + gold PVB and galvanized steel sub structure from galvanized steel profiles 50x50x3mm, extruded aluminum profiles for glass fixing with structural silicone, complete with galvanized steel bracket, aluminum flashing t=1.5 mm, according the details in the design.
The price includes all the materials needed for the installation of the facade according to the manufacturer's instructions.
The price should include the preparation of workshop drawings and static calculations, as well as connection to the lightning protection installation.</t>
    </r>
  </si>
  <si>
    <r>
      <t xml:space="preserve">Kom.
</t>
    </r>
    <r>
      <rPr>
        <sz val="10"/>
        <rFont val="Tahoma"/>
        <family val="2"/>
      </rPr>
      <t>Pcs.</t>
    </r>
  </si>
  <si>
    <r>
      <rPr>
        <b/>
        <sz val="10"/>
        <rFont val="Tahoma"/>
        <family val="2"/>
      </rPr>
      <t>Proizvodnja, isporuka i montaza prohodnih rešetka rađenih od čeličnih pocinčanih flahova 30x3mm, formiranih u pravogaonu mrežu. Prohodna rešetka se oslanja na primarni čelični nosač prema crtežu.
Potrebne količine za 1m' je 50 međusobno uvezanih flahova u ram. Težina rešetke 35 kg/m'.</t>
    </r>
    <r>
      <rPr>
        <sz val="10"/>
        <rFont val="Tahoma"/>
        <family val="2"/>
      </rPr>
      <t xml:space="preserve">
Production, delivery and installation of walk-through platform made of galvanized steel flats 30x3mm, formed into a rectangular mesh. The through grid laids on the primary steel girder according to the drawing.
The required amount for 1m' is 50 interconnected flasks in the frame. Grid weight 35 kg/m '.</t>
    </r>
  </si>
  <si>
    <r>
      <rPr>
        <b/>
        <sz val="10"/>
        <rFont val="Tahoma"/>
        <family val="2"/>
      </rPr>
      <t xml:space="preserve">Dobava i montaza čeličnih nosača napravljenih od čeličnog lima sa prorezima, prema statičkom proračunu. Nosač je pocinčan i plastificiran u boju prema izboru projektanta. Debljina lima 12 mm, sa gornjom ukrutom za oslanjanje čelične prohodne rešetke.  
Težina nosača 35 kg. </t>
    </r>
    <r>
      <rPr>
        <sz val="10"/>
        <rFont val="Tahoma"/>
        <family val="2"/>
      </rPr>
      <t xml:space="preserve">
Supply and installation of steel carriers made of steel sheet with slots, according to static calculation. The bracket is galvanized and plasticized in the color chosen by the designer. Sheet thickness 12 mm, with upper stiffener to support the steel walk-through platform.
Carrier weight 35 kg.</t>
    </r>
  </si>
  <si>
    <r>
      <rPr>
        <b/>
        <sz val="10"/>
        <rFont val="Tahoma"/>
        <family val="2"/>
      </rPr>
      <t>Dobava i montaza kutijastih aluminijskih ili čeličnih profila 50x120 sa debljinom stijenke od 3 mm.</t>
    </r>
    <r>
      <rPr>
        <sz val="10"/>
        <rFont val="Tahoma"/>
        <family val="2"/>
      </rPr>
      <t xml:space="preserve">
Supply and installation of aluminum or steel square profiles 50x120 with a wall thickness of 3 mm.</t>
    </r>
  </si>
  <si>
    <r>
      <t xml:space="preserve">Nabavka, isporuka materijala i montaža fasadnih dijelova - nadstrešnica s Aluminijskom kompozitnom pločom (ACP) debljine 5 mm, Aluminijska opna debljine 0,50 mm, obložena Anti-scratch kamenom bojom u svijetlo sivoj boji, i pocinčanoj čeličnoj podkonstrukciju od pocinčanih čeličnih profila 50x50x3mm, kompletno s pocinčanim čeličnim nosačima, prema detaljima u dizajnu.
Čelična podkonstrukcija treba se obložiti sa ACP plocama na troje strane.
U cijeni se trebaju uracunati svi materijali potrebni za montazu nadstrešnica prema uputama proizvodjaca.
U cijenu treba se obračunati izrada radioničkih nacrta i statičkog računa kao i povezivanje na gromobransku instalaciju.
</t>
    </r>
    <r>
      <rPr>
        <sz val="10"/>
        <rFont val="Tahoma"/>
        <family val="2"/>
      </rPr>
      <t>Supply, delivery of materials and installation of facade parts - canopy with Aluminum Composite Panel (ACP), thickness 5 mm, Aluminum skin thickness 0.50 mm, coated with Anti-scratch stone color in light gray and galvanized steel substructure made of galvanized steel profiles 50x50x3mm, complete with galvanized steel supports, according to design details.
The steel substructure should be covered with ACP panels on three sides.
The price includes all the materials needed for the installation of the canopy according to the manufacturer's instructions.
The price should include the preparation of workshop drawings and static calculations, as well as connection to the lightning protection installation.</t>
    </r>
  </si>
  <si>
    <r>
      <t xml:space="preserve">Nadstrešnica kod glavnog ulaza - juzni i istocni dio (Ulaz B i D)
</t>
    </r>
    <r>
      <rPr>
        <sz val="10"/>
        <rFont val="Tahoma"/>
        <family val="2"/>
      </rPr>
      <t>Canopy at the main entrance - southern and eastern part (Entrances B and D).</t>
    </r>
  </si>
  <si>
    <r>
      <t xml:space="preserve">Nadstrešnica na zapadni dio zgrade (Ulaz A i C).
</t>
    </r>
    <r>
      <rPr>
        <sz val="10"/>
        <rFont val="Tahoma"/>
        <family val="2"/>
      </rPr>
      <t>Canopy on the western part of the building (Entrance A and C).</t>
    </r>
  </si>
  <si>
    <r>
      <t xml:space="preserve">Nadstrešnica uz sjeverni dio.
</t>
    </r>
    <r>
      <rPr>
        <sz val="10"/>
        <rFont val="Tahoma"/>
        <family val="2"/>
      </rPr>
      <t>Canopy along the northern part.</t>
    </r>
  </si>
  <si>
    <r>
      <t xml:space="preserve">Isporuka materijala i ugradnja staklene nadstrešnice kod ulaza Nuklearne Medicine, izrađeno od inox konzole koje drže staklo u zraku, nosivih inox stupova i kaljeno-laminiranih stakala debljine 20 mm za ojačanje konstrukcije. Dimenzije inox profila prema detaljima projekta. Svi vijci za eksternu aplikaciju moraju biti od nehrđajućeg čelika klase A4. Nadstrešnica treba da se ankeriše u skladu sa detaljima u projektu.
U cijenu treba se obračunati izrada radioničkih nacrta i statičkog računa kao i povezivanje na gromobransku instalaciju.
</t>
    </r>
    <r>
      <rPr>
        <sz val="10"/>
        <rFont val="Tahoma"/>
        <family val="2"/>
      </rPr>
      <t>Supply of materials and installation of a glass canopy at the Nuclear Medicine Entrance, made of stainless steel brackets that hold the glass in the air, load-bearing stainless steel columns and tempered-laminated glass 20 mm thick to strengthen the structure. Dimensions of stainless steel profiles according to project details. All screws for external application must be made of A4 grade stainless steel. The canopy should be anchored according to the details in the design.
The price should include the preparation of workshop drawings and  static calculations, as well as connection to the lightning protection installation.</t>
    </r>
  </si>
  <si>
    <r>
      <t xml:space="preserve">OSTALI RADOVI </t>
    </r>
    <r>
      <rPr>
        <i/>
        <sz val="10"/>
        <rFont val="Tahoma"/>
        <family val="2"/>
      </rPr>
      <t>- OTHER WORKS</t>
    </r>
  </si>
  <si>
    <r>
      <rPr>
        <b/>
        <sz val="10"/>
        <rFont val="Tahoma"/>
        <family val="2"/>
      </rPr>
      <t>Dobava i montaza unutarnjih horizontalnih dilatacionih fuga tipa GFT-200x2 W/FB, koje se trebaju montirati na podovima na mjestima dilatacije konstrukcije, prema detaljima sa projekta.</t>
    </r>
    <r>
      <rPr>
        <sz val="10"/>
        <rFont val="Tahoma"/>
        <family val="2"/>
      </rPr>
      <t xml:space="preserve">
Supply and assembly of internal horizontal expansion joints type GFT-200x2 W/FB, that should be mounted on the building floors at the points of expansion of the structure, according to the details of the design.</t>
    </r>
  </si>
  <si>
    <t>13.9</t>
  </si>
  <si>
    <r>
      <rPr>
        <b/>
        <sz val="10"/>
        <rFont val="Tahoma"/>
        <family val="2"/>
      </rPr>
      <t>Dobava i montaza unutarnjih horizontalnih dilatacionih fuga tipa GFTW-200x2 W/FB, koje se trebaju montirati na podovima na mjestima dilatacije konstrukcije, prema detaljima sa projekta.</t>
    </r>
    <r>
      <rPr>
        <sz val="10"/>
        <rFont val="Tahoma"/>
        <family val="2"/>
      </rPr>
      <t xml:space="preserve">
Supply and assembly of internal horizontal expansion joints type GFTW-200x2 W/FB, that should be mounted on the building floors at the points of expansion of the structure, according to the details of the design.</t>
    </r>
  </si>
  <si>
    <r>
      <rPr>
        <b/>
        <sz val="10"/>
        <rFont val="Tahoma"/>
        <family val="2"/>
      </rPr>
      <t>Dobava i montaza unutarnjih vertikalnih dilatacionih fuga tipa GTW-200 W/FB i GTWC-200 W/FB, koje se trebaju montirati na zidovima, na mjestima dilatacije konstrukcije, prema detaljima sa projekta.</t>
    </r>
    <r>
      <rPr>
        <sz val="10"/>
        <rFont val="Tahoma"/>
        <family val="2"/>
      </rPr>
      <t xml:space="preserve">
Supply and assembly of internal horizontal expansion joints type GTW-200 W/FB and GTWC-200 W/FB, that should be mounted on the walls at the points of expansion of the structure, according to the details of the design.</t>
    </r>
  </si>
  <si>
    <t>13.11</t>
  </si>
  <si>
    <r>
      <rPr>
        <b/>
        <sz val="10"/>
        <rFont val="Tahoma"/>
        <family val="2"/>
      </rPr>
      <t>Dobava i montaza unutarnjih horizontalnih dilatacionih fuga tipa HC-200, koje se trebaju montirati na stropove na mjestima dilatacije konstrukcije, prema detaljima sa projekta.</t>
    </r>
    <r>
      <rPr>
        <sz val="10"/>
        <rFont val="Tahoma"/>
        <family val="2"/>
      </rPr>
      <t xml:space="preserve">
Supply and assembly of internal horizontal expansion joints type HC-200, that should be mounted on th eceilings at the points of expansion of the structure, according to the details of the design.</t>
    </r>
  </si>
  <si>
    <t>13.12</t>
  </si>
  <si>
    <r>
      <rPr>
        <b/>
        <sz val="10"/>
        <rFont val="Tahoma"/>
        <family val="2"/>
      </rPr>
      <t>Dobava i montaza unutarnjih horizontalnih dilatacionih fuga tipa HCW-200, koje se trebaju montirati na stropove na mjestima dilatacije konstrukcije, prema detaljima sa projekta.</t>
    </r>
    <r>
      <rPr>
        <sz val="10"/>
        <rFont val="Tahoma"/>
        <family val="2"/>
      </rPr>
      <t xml:space="preserve">
Supply and assembly of internal horizontal expansion joints type HCW-200, that should be mounted on th eceilings at the points of expansion of the structure, according to the details of the design.</t>
    </r>
  </si>
  <si>
    <r>
      <rPr>
        <b/>
        <sz val="10"/>
        <rFont val="Tahoma"/>
        <family val="2"/>
      </rPr>
      <t>Prilagodba otvora za sve instalacije potrebama ugradnje medicinske tehnike, ostale tehnike, građevinskih radova, instalaterskih radova i ostalih radova.</t>
    </r>
    <r>
      <rPr>
        <sz val="10"/>
        <rFont val="Tahoma"/>
        <family val="2"/>
      </rPr>
      <t xml:space="preserve">
Adjustment of openings for all installations to the needs of installation of medical technology, other technology, construction works, installation works and other works.</t>
    </r>
  </si>
  <si>
    <r>
      <t xml:space="preserve">Pauš.
</t>
    </r>
    <r>
      <rPr>
        <sz val="10"/>
        <rFont val="Tahoma"/>
        <family val="2"/>
      </rPr>
      <t>Lump.</t>
    </r>
  </si>
  <si>
    <r>
      <t>UKUPNO 13</t>
    </r>
    <r>
      <rPr>
        <i/>
        <sz val="10"/>
        <rFont val="Tahoma"/>
        <family val="2"/>
      </rPr>
      <t xml:space="preserve"> - TOTAL 13:</t>
    </r>
  </si>
  <si>
    <r>
      <t xml:space="preserve">VANJSKA INFRASTRUKTURA </t>
    </r>
    <r>
      <rPr>
        <i/>
        <sz val="10"/>
        <rFont val="Tahoma"/>
        <family val="2"/>
      </rPr>
      <t>- EXTERNAL INFRASTRUCTURE</t>
    </r>
  </si>
  <si>
    <r>
      <rPr>
        <b/>
        <sz val="10"/>
        <rFont val="Tahoma"/>
        <family val="2"/>
      </rPr>
      <t xml:space="preserve">Iskolčenje trase i objekata. Sva geodetska mjerenja kojima se podaci iz projekta prenose na teren ili s terena u projekte, za cijelo vrijeme građenja, odnosno do predaje radova investitoru.
Obračun radova: Rad se mjeri i obračunava po km iskolčene trase.
</t>
    </r>
    <r>
      <rPr>
        <sz val="10"/>
        <rFont val="Tahoma"/>
        <family val="2"/>
      </rPr>
      <t>Marking of the route and facilities. All geodetic measurements that transfer data from the project to the field or from the field to the projects, for the entire construction period, i.e. until the works are handed over to the investor.
Calculation of work: Work is measured and calculated per km of staked route.</t>
    </r>
  </si>
  <si>
    <t>Km</t>
  </si>
  <si>
    <r>
      <rPr>
        <b/>
        <sz val="10"/>
        <rFont val="Tahoma"/>
        <family val="2"/>
      </rPr>
      <t xml:space="preserve">Rušenje i uklanjanje rubnjaka i kanalica sa utovarom i prijevozom na deponiju uključivo deponiranje. Obaveza izvođača da osigura deponiju.
Obračun radova: Po dužnom metru uklonjenog rubnjaka.
</t>
    </r>
    <r>
      <rPr>
        <sz val="10"/>
        <rFont val="Tahoma"/>
        <family val="2"/>
      </rPr>
      <t>Demolition and removal of curbs and gutters with loading and transport to the landfill, including disposal. Contractor's obligation to ensure a landfill. Calculation of works: Per meter of curb removed.</t>
    </r>
  </si>
  <si>
    <r>
      <rPr>
        <b/>
        <sz val="10"/>
        <rFont val="Tahoma"/>
        <family val="2"/>
      </rPr>
      <t>Odstranjivanje postojeće kolničke konstrukcije.               
Stavkom je obuhvaćeno rušenje postojećih kolničkih konstrukcija i postojećih propusta, uklanjanje rubnjaka, rušenje i/ili premještanje ograda (žičanih, drvenih ili kamenih), skidanje i premještanje starih  ili izrada novih ulaza. U cijenu je uključen odvoz dobivenog materijala na odlagalište uključivo deponiranje. Obaveza izvođača da osigura deponiju.
Vrste i količine radova predviđene su projektom ili prema uputi nadzornog inženjera, a obračunavaju se po m</t>
    </r>
    <r>
      <rPr>
        <b/>
        <sz val="10"/>
        <rFont val="Arial"/>
        <family val="2"/>
      </rPr>
      <t>³</t>
    </r>
    <r>
      <rPr>
        <b/>
        <sz val="10"/>
        <rFont val="Tahoma"/>
        <family val="2"/>
      </rPr>
      <t xml:space="preserve">.
</t>
    </r>
    <r>
      <rPr>
        <sz val="10"/>
        <rFont val="Tahoma"/>
        <family val="2"/>
      </rPr>
      <t>Removal of the existing pavement structure.
The item covers the demolition of existing pavement structures and existing culverts, removal of curbs, demolition and/or relocation of fences (wire, wood or stone), removal and relocation of old or construction of new entrances. The price includes transportation of the obtained material to the landfill, including depositing. Obligation of the contractor to ensure a landfill.
The types and quantities of works are provided by the project or according to the instructions of the supervising engineer, and are calculated per m³.</t>
    </r>
  </si>
  <si>
    <r>
      <t>m</t>
    </r>
    <r>
      <rPr>
        <b/>
        <sz val="10"/>
        <rFont val="Swis721 Lt BT"/>
        <family val="2"/>
      </rPr>
      <t>³</t>
    </r>
  </si>
  <si>
    <r>
      <rPr>
        <b/>
        <sz val="10"/>
        <rFont val="Tahoma"/>
        <family val="2"/>
      </rPr>
      <t>Iskop zemlje do dubine od 30 cm i odvoz materijala sa gradilišta, nabijanje zemlje valjcima do određene zbijenosti za prometnice unutar parcele.</t>
    </r>
    <r>
      <rPr>
        <sz val="10"/>
        <rFont val="Tahoma"/>
        <family val="2"/>
      </rPr>
      <t xml:space="preserve">
Excavation of the soil to a depth of 30 cm and removal of material from the construction site, tamping the soil with rollers to a certain compactness for roads within the plot.</t>
    </r>
  </si>
  <si>
    <r>
      <rPr>
        <b/>
        <sz val="10"/>
        <rFont val="Tahoma"/>
        <family val="2"/>
      </rPr>
      <t>Dobava materijala i postavljanje tampona od šljunka frakcije 0/60 u debljini od 20 cm i nabijanje šljunka valjkom do određene kompaktnosti.</t>
    </r>
    <r>
      <rPr>
        <sz val="10"/>
        <rFont val="Tahoma"/>
        <family val="2"/>
      </rPr>
      <t xml:space="preserve">
Sypply with material and set up of tampon layer in thickness of 20 cm, with gravel fraction 0/60 and tamping the gravel with a roller to a certain compactness.</t>
    </r>
  </si>
  <si>
    <r>
      <rPr>
        <b/>
        <sz val="10"/>
        <rFont val="Tahoma"/>
        <family val="2"/>
      </rPr>
      <t>Dobava materijala i postavljanje tampona od šljunka frakcije 0/31.5 u debljini od 10 cm i nabijanje šljunka valjkom do određene kompaktnosti.</t>
    </r>
    <r>
      <rPr>
        <sz val="10"/>
        <rFont val="Tahoma"/>
        <family val="2"/>
      </rPr>
      <t xml:space="preserve">
Sypply with material and set up of tampon layer in thickness of 10 cm, with gravel fraction 0/31.5 and tamping the gravel with a roller to a certain compactness.</t>
    </r>
  </si>
  <si>
    <r>
      <rPr>
        <b/>
        <sz val="10"/>
        <rFont val="Tahoma"/>
        <family val="2"/>
      </rPr>
      <t>Izrada i nabava rubnjaka od predgotovljenih elemenata tipskog poprečnog presjeka 18/24 cm,  iz betona klase C40/45 na betonskoj podlozi iz betona klase C16/20, prema detaljima iz projekta. Obračun je po m' izvedenog rubnjaka, a u cijeni je uključena izvedba podloge i temelja, dobava predgotovljenih elemenata i betona, privremeno uskladištenje i razvoz, svi prijevozi i prijenosi, priprema podloge, rad na ugradbi s obradom sljubnica, njega betona te sav pomoćni rad i materijal.
Obračun radova: po dužnom metru ugradenog rubnjaka zajedno s temeljom.</t>
    </r>
    <r>
      <rPr>
        <sz val="10"/>
        <rFont val="Tahoma"/>
        <family val="2"/>
      </rPr>
      <t xml:space="preserve">
Production and supply of curbs from prefabricated elements with a typical cross-section of 18/24 cm, made of concrete class C40/45 on a concrete base made of concrete class C16/20, according to the details of the design. The calculation is per m' of the constructed curb, and the price includes the construction of the base and foundation, supply of prefabricated elements and concrete, temporary storage and delivery, all transports and transfers, preparation of the base, installation work with the processing of ties, concrete smothing and all necesary work and material.
Calculation of works: per long meter of installed curb together with the foundation.</t>
    </r>
  </si>
  <si>
    <r>
      <rPr>
        <b/>
        <sz val="10"/>
        <rFont val="Tahoma"/>
        <family val="2"/>
      </rPr>
      <t>Izrada i nabava rubnjaka od predgotovljenih elemenata tipskog poprečnog presjeka 8/20 cm,  iz betona klase C40/45 na betonskoj podlozi iz betona klase C16/20, prema detaljima iz projekta. Obračun je po m' izvedenog rubnjaka, a u cijeni je uključena izvedba podloge i temelja, dobava predgotovljenih elemenata i betona, privremeno uskladištenje i razvoz, svi prijevozi i prijenosi, priprema podloge, rad na ugradbi s obradom sljubnica, njega betona te sav pomoćni rad i materijal.
Obračun radova: po dužnom metru ugradenog rubnjaka zajedno s temeljom.</t>
    </r>
    <r>
      <rPr>
        <sz val="10"/>
        <rFont val="Tahoma"/>
        <family val="2"/>
      </rPr>
      <t xml:space="preserve">
Production and supply of curbs from prefabricated elements with a typical cross-section of 8/20 cm, made of concrete class C40/45 on a concrete base made of concrete class C16/20, according to the details of the design. The calculation is per m' of the constructed curb, and the price includes the construction of the base and foundation, supply of prefabricated elements and concrete, temporary storage and delivery, all transports and transfers, preparation of the base, installation work with the processing of ties, concrete smothing and all necesary work and material.
Calculation of works: per long meter of installed curb together with the foundation.</t>
    </r>
  </si>
  <si>
    <r>
      <t>UKUPNO 14</t>
    </r>
    <r>
      <rPr>
        <i/>
        <sz val="10"/>
        <rFont val="Tahoma"/>
        <family val="2"/>
      </rPr>
      <t xml:space="preserve"> - TOTAL 14:</t>
    </r>
  </si>
  <si>
    <r>
      <t xml:space="preserve">OZELENJENJE </t>
    </r>
    <r>
      <rPr>
        <i/>
        <sz val="10"/>
        <rFont val="Tahoma"/>
        <family val="2"/>
      </rPr>
      <t>- LANDSCAPING</t>
    </r>
  </si>
  <si>
    <r>
      <rPr>
        <b/>
        <sz val="10"/>
        <rFont val="Tahoma"/>
        <family val="2"/>
      </rPr>
      <t>Sadnja trave.</t>
    </r>
    <r>
      <rPr>
        <sz val="10"/>
        <rFont val="Tahoma"/>
        <family val="2"/>
      </rPr>
      <t xml:space="preserve">
Grass planting.</t>
    </r>
  </si>
  <si>
    <r>
      <t xml:space="preserve">UKUPNO 15 </t>
    </r>
    <r>
      <rPr>
        <i/>
        <sz val="10"/>
        <rFont val="Tahoma"/>
        <family val="2"/>
      </rPr>
      <t>- TOTAL 15:</t>
    </r>
  </si>
  <si>
    <r>
      <t xml:space="preserve">GENERALNO ČIŠĆENJE I PRIMOPREDAJA OBJEKTA </t>
    </r>
    <r>
      <rPr>
        <i/>
        <sz val="10"/>
        <rFont val="Tahoma"/>
        <family val="2"/>
      </rPr>
      <t>- GENERAL CLEANING AND HANDOVER</t>
    </r>
  </si>
  <si>
    <r>
      <rPr>
        <b/>
        <sz val="10"/>
        <rFont val="Tahoma"/>
        <family val="2"/>
      </rPr>
      <t>Generalno Čišćenje objekta posle zavrsenih radova i priprema objekta za Primopredaju.</t>
    </r>
    <r>
      <rPr>
        <sz val="10"/>
        <rFont val="Tahoma"/>
        <family val="2"/>
      </rPr>
      <t xml:space="preserve">
Detail cleaning of building after work performing for Handover.</t>
    </r>
  </si>
  <si>
    <r>
      <t>UKUPNO 16</t>
    </r>
    <r>
      <rPr>
        <i/>
        <sz val="10"/>
        <rFont val="Tahoma"/>
        <family val="2"/>
      </rPr>
      <t xml:space="preserve"> - TOTAL 16:</t>
    </r>
  </si>
  <si>
    <r>
      <t>REKAPITULACIJA</t>
    </r>
    <r>
      <rPr>
        <sz val="10"/>
        <rFont val="Tahoma"/>
        <family val="2"/>
      </rPr>
      <t xml:space="preserve"> - RECAPITULATION</t>
    </r>
  </si>
  <si>
    <r>
      <t xml:space="preserve">Br.
</t>
    </r>
    <r>
      <rPr>
        <sz val="10"/>
        <rFont val="Tahoma"/>
        <family val="2"/>
      </rPr>
      <t>No.</t>
    </r>
  </si>
  <si>
    <r>
      <t xml:space="preserve">Opis
</t>
    </r>
    <r>
      <rPr>
        <sz val="10"/>
        <rFont val="Tahoma"/>
        <family val="2"/>
      </rPr>
      <t>Description</t>
    </r>
  </si>
  <si>
    <r>
      <t xml:space="preserve">Ukupno
</t>
    </r>
    <r>
      <rPr>
        <sz val="10"/>
        <rFont val="Tahoma"/>
        <family val="2"/>
      </rPr>
      <t>Total</t>
    </r>
  </si>
  <si>
    <r>
      <t xml:space="preserve">RADOVI NA MALTERISANJU, GLETANJU I FARBANJU
</t>
    </r>
    <r>
      <rPr>
        <sz val="10"/>
        <rFont val="Tahoma"/>
        <family val="2"/>
      </rPr>
      <t>PLASTERING, SMOOTHING AND PAINTING WORKS</t>
    </r>
  </si>
  <si>
    <r>
      <t xml:space="preserve">HIDROIZOLACIONI RADOVI
</t>
    </r>
    <r>
      <rPr>
        <sz val="10"/>
        <rFont val="Tahoma"/>
        <family val="2"/>
      </rPr>
      <t>HYDROISOLATION WORKS</t>
    </r>
  </si>
  <si>
    <r>
      <t xml:space="preserve">RADOVI NA PLIVAJUCIM PODOVIMA
</t>
    </r>
    <r>
      <rPr>
        <sz val="10"/>
        <rFont val="Tahoma"/>
        <family val="2"/>
      </rPr>
      <t>CONCRETE FLOOR FINISHING LAYER</t>
    </r>
  </si>
  <si>
    <r>
      <t xml:space="preserve">PODOPOLAGACKI RADOVI
</t>
    </r>
    <r>
      <rPr>
        <sz val="10"/>
        <rFont val="Tahoma"/>
        <family val="2"/>
      </rPr>
      <t>FLOOR LAYING WORKS</t>
    </r>
  </si>
  <si>
    <r>
      <t xml:space="preserve">KERAMICKI, GRANITNI I MERMERNI RADOVI
</t>
    </r>
    <r>
      <rPr>
        <sz val="10"/>
        <rFont val="Tahoma"/>
        <family val="2"/>
      </rPr>
      <t>CERAMIC GRANITE AND MARBLE WORKS</t>
    </r>
  </si>
  <si>
    <r>
      <t xml:space="preserve">SPUSTENI STROPOVI
</t>
    </r>
    <r>
      <rPr>
        <sz val="10"/>
        <rFont val="Tahoma"/>
        <family val="2"/>
      </rPr>
      <t>SUSPENDED CEILINGS</t>
    </r>
  </si>
  <si>
    <r>
      <t xml:space="preserve">VRATA I PROZORI
</t>
    </r>
    <r>
      <rPr>
        <sz val="10"/>
        <rFont val="Tahoma"/>
        <family val="2"/>
      </rPr>
      <t>DOORS AND WINDOWS</t>
    </r>
  </si>
  <si>
    <r>
      <t xml:space="preserve">LIFTOVI
</t>
    </r>
    <r>
      <rPr>
        <sz val="10"/>
        <rFont val="Tahoma"/>
        <family val="2"/>
      </rPr>
      <t>ELEVATORS</t>
    </r>
  </si>
  <si>
    <r>
      <t xml:space="preserve">RADOVI NA RAVNIM KROVOVIMA
</t>
    </r>
    <r>
      <rPr>
        <sz val="10"/>
        <rFont val="Tahoma"/>
        <family val="2"/>
      </rPr>
      <t>WORKS ON FLAT ROOFS</t>
    </r>
  </si>
  <si>
    <r>
      <t>FASADNI RADOVI</t>
    </r>
    <r>
      <rPr>
        <sz val="10"/>
        <rFont val="Tahoma"/>
        <family val="2"/>
      </rPr>
      <t xml:space="preserve">
FAÇADE WORKS</t>
    </r>
  </si>
  <si>
    <r>
      <t xml:space="preserve">OSTALI RADOVI
</t>
    </r>
    <r>
      <rPr>
        <sz val="10"/>
        <rFont val="Tahoma"/>
        <family val="2"/>
      </rPr>
      <t>OTHER WORKS</t>
    </r>
  </si>
  <si>
    <r>
      <t xml:space="preserve">VANJSKA INFRASTRUKTURA
</t>
    </r>
    <r>
      <rPr>
        <sz val="10"/>
        <rFont val="Tahoma"/>
        <family val="2"/>
      </rPr>
      <t>EXTERNAL INFRASTRUCTURE</t>
    </r>
  </si>
  <si>
    <r>
      <t xml:space="preserve">OZELENJENJE
</t>
    </r>
    <r>
      <rPr>
        <sz val="10"/>
        <rFont val="Tahoma"/>
        <family val="2"/>
      </rPr>
      <t>LANDSCAPING</t>
    </r>
  </si>
  <si>
    <r>
      <t xml:space="preserve">GENERALNO ČIŠĆENJE I PRIMOPREDAJA OBJEKTA
</t>
    </r>
    <r>
      <rPr>
        <sz val="10"/>
        <rFont val="Tahoma"/>
        <family val="2"/>
      </rPr>
      <t>GENERAL CLEANING AND HANDOVER</t>
    </r>
  </si>
  <si>
    <t>Baton Arifi, arhitekt MSc</t>
  </si>
  <si>
    <t>Glavni Projektant</t>
  </si>
  <si>
    <t>ELEKTROTEHNIČKE INSTALACIJE</t>
  </si>
  <si>
    <t>TROŠKOVNIK</t>
  </si>
  <si>
    <t>MEDICINSKI PLINOVI</t>
  </si>
  <si>
    <t>UKUPNO (bez PDV):</t>
  </si>
  <si>
    <r>
      <t>TROŠKOVNIK</t>
    </r>
    <r>
      <rPr>
        <sz val="10"/>
        <rFont val="Tahoma"/>
        <family val="2"/>
      </rPr>
      <t xml:space="preserve"> - BILL OF QUANTITIES</t>
    </r>
  </si>
  <si>
    <t>GRAĐEVINSKI RADOVI - KONSTRUKCIJA</t>
  </si>
  <si>
    <t>GRAĐEVINSKI RADOVI - ARHITEKTURA</t>
  </si>
  <si>
    <r>
      <t xml:space="preserve">UKUPNO (bez PDV) </t>
    </r>
    <r>
      <rPr>
        <sz val="11"/>
        <rFont val="Tahoma"/>
        <family val="2"/>
      </rPr>
      <t>- GRAND TOTAL (without VAT):</t>
    </r>
  </si>
  <si>
    <r>
      <t xml:space="preserve">ARHITEKTURA </t>
    </r>
    <r>
      <rPr>
        <sz val="10"/>
        <rFont val="Tahoma"/>
        <family val="2"/>
      </rPr>
      <t>- ARCHITECTURE</t>
    </r>
  </si>
  <si>
    <t>VENTILACIJA I KLIMATIZACIJA</t>
  </si>
  <si>
    <r>
      <t xml:space="preserve">Demontaža ventilacijskih kanala i ostalih instalacija u objektu i skladištenje u skladištu određenom od strane investitora.
Za određivanje cijene za ovu poziciju potrebno je obaviti posjet objektu.
</t>
    </r>
    <r>
      <rPr>
        <sz val="10"/>
        <rFont val="Tahoma"/>
        <family val="2"/>
      </rPr>
      <t>Disassembly of the ventilation channels and other installations in the building  and storage in a warehouse designated by the investor.
A site visit is required to determine the price for this position.</t>
    </r>
  </si>
  <si>
    <t>GRIJANJE I HLAĐENJE</t>
  </si>
  <si>
    <r>
      <t>UKUPNO 1.3</t>
    </r>
    <r>
      <rPr>
        <i/>
        <sz val="10"/>
        <rFont val="Tahoma"/>
        <family val="2"/>
      </rPr>
      <t xml:space="preserve"> - TOTAL 1.3:</t>
    </r>
  </si>
  <si>
    <t>CENTRALNI NADZORNO UPRAVLJAČKI SUSTAV (CNUS/SAUZ)</t>
  </si>
  <si>
    <t>INSTALACIJE PLINA</t>
  </si>
  <si>
    <t>HIDROTEHNIČKE INSTALACIJE - VODOVOD I KANALIZACIJA</t>
  </si>
  <si>
    <t>STABILNI SUSTAVI ZA GAŠENJE POŽARA</t>
  </si>
  <si>
    <t>9.1.108</t>
  </si>
  <si>
    <t>9.1.109</t>
  </si>
  <si>
    <t>9.1.110</t>
  </si>
  <si>
    <t>9.1.111</t>
  </si>
  <si>
    <t>9.1.112</t>
  </si>
  <si>
    <t>9.1.113</t>
  </si>
  <si>
    <t>9.1.114</t>
  </si>
  <si>
    <r>
      <rPr>
        <b/>
        <sz val="10"/>
        <rFont val="Tahoma"/>
        <family val="2"/>
      </rPr>
      <t>Dobava i montaza rukohvata na stubištima , izradjenih od Inox cjevi AISI 304 , kompletno sa elementima za pricvrscavanje i ostalim pratecim elementima za montazu u visini od h=90 cm, prema detaljima iz projekta.</t>
    </r>
    <r>
      <rPr>
        <sz val="10"/>
        <rFont val="Tahoma"/>
        <family val="2"/>
      </rPr>
      <t xml:space="preserve">
Supply of material and installation of inox handrails AISI 304, on the inside side stairs of the building complete with all accessories, h=90 cm. The handrail should be build according to the drawings.</t>
    </r>
  </si>
  <si>
    <r>
      <rPr>
        <b/>
        <sz val="10"/>
        <rFont val="Tahoma"/>
        <family val="2"/>
      </rPr>
      <t xml:space="preserve">Dobava i montaza zidnih rukohvata na stubištima, izradjenih od Inox cjevi AISI 304, kompletno sa nosacima, elementima za pricvrscavanje i ostalim pratecim elementima za montazu. Zidni rokuhvati se trebaju montirati u visini 90 cm, prema detaljima iz projekta.
</t>
    </r>
    <r>
      <rPr>
        <sz val="10"/>
        <rFont val="Tahoma"/>
        <family val="2"/>
      </rPr>
      <t>Supply of material and installation of wall handrails on stairs, made of stainless steel pipes AISI 304, complete with brackets, fasteners and other mounting elements. Wall handrails should be mounted at a height of 90 cm, according to the drawings.</t>
    </r>
  </si>
  <si>
    <r>
      <rPr>
        <b/>
        <sz val="10"/>
        <rFont val="Tahoma"/>
        <family val="2"/>
      </rPr>
      <t>Dobava i montaža ljestvi za Spremnik Vode, izradjenih od Inox AISI 316 cijevi 42mm, kompletno sa elementima za pričvršćivanje i ostalim pratećim elementima za montažu, 200 cm visine, 60 cm širine i 6 gazišta, prema detaljima iz projekta.</t>
    </r>
    <r>
      <rPr>
        <sz val="10"/>
        <rFont val="Tahoma"/>
        <family val="2"/>
      </rPr>
      <t xml:space="preserve">
Supply and installation of a ladders for the Water Tank, made of Inox AISI 316 pipe 42 mm, complete with fastening elements and other supporting elements for installation, 200 cm high, 60 cm wide and 6 treads. The ladders should be build according to the drawings.</t>
    </r>
  </si>
  <si>
    <r>
      <rPr>
        <b/>
        <sz val="10"/>
        <rFont val="Tahoma"/>
        <family val="2"/>
      </rPr>
      <t>Dobava materijala i ugradnja "Mastic" asfalta sa debljinom od 12 cm, na sve ceste, rampe i bitumensko punjenje, prema detaljima i crtežima.</t>
    </r>
    <r>
      <rPr>
        <sz val="10"/>
        <rFont val="Tahoma"/>
        <family val="2"/>
      </rPr>
      <t xml:space="preserve">
Supply with materials and installation of "Mastic" asphalt with a thickness of 12 cm, on all roads, ramps and bituminous filling, according to details and drawings.</t>
    </r>
  </si>
  <si>
    <r>
      <rPr>
        <b/>
        <sz val="10"/>
        <rFont val="Tahoma"/>
        <family val="2"/>
      </rPr>
      <t>Dobava materijala i izrada slojeva i izolacije ravnih krovova i terase:
 - Priprema i ciscenje betonske ploce za postavljanje slojeva termo i hidroizolacije krovova, ukljucujuci i odstranjivanje metalnih djelova kao i druge popratne radove.
 - Isporuka materijala i postavljanje "PE" parne brane (Dampsperre folija).
 - Isporuka materijala i postavljenje termoizolacije iz tvrdo presanog polistirola (λ = 0.036 W/m²K), debljine 20 cm (2x10cm).
 - Isporuka materijala i postavljanje PVC folije debljine 180 microna, sa medjusobnim preklopima od 10 cm.
 - Izrada armiranobetonskog ravnajuceg sloja sa odgovarajucim padom prema slivnicima, debljine 10 cm.</t>
    </r>
    <r>
      <rPr>
        <sz val="10"/>
        <rFont val="Tahoma"/>
        <family val="2"/>
      </rPr>
      <t xml:space="preserve">
Supply of materials and laying of insulation layers and on flat roofs and terrace:
  - Preparation and cleaning of the concrete slab for laying layers of thermal and hydroinsulation of roofs, including removal of metal parts as well as other works.
- Delivery of materials and installation of a PE Vapour Retarder (Dampsperre foil).
  - Delivery of materials and installation of thermal insulation from hard pressed polystyrene (λ = 0.036 W / m²K), thickness 20 cm (2x10cm).
  - Delivery of materials and installation of PVC foil 180 microns thick, with mutual overlaps of 10 cm.
  - Production of reinforced concrete leveling layer with appropriate slope towards drains, 10 cm thick.</t>
    </r>
  </si>
  <si>
    <t>6.1.6</t>
  </si>
  <si>
    <r>
      <rPr>
        <b/>
        <sz val="10"/>
        <rFont val="Tahoma"/>
        <family val="2"/>
      </rPr>
      <t xml:space="preserve">D1.3
Dobava materijala i postavljanje Ekspandiranog Perlit Betona u dubini od 36 cm za popunjavanje temelja garaže -2, prije postavljanja protivhabajućeg sloja "Ferobetona"
</t>
    </r>
    <r>
      <rPr>
        <sz val="10"/>
        <rFont val="Tahoma"/>
        <family val="2"/>
      </rPr>
      <t>D1.3
Supply of materials and installation of Expanded Perlite Concrete in a depth of 36 cm for filling the foundation of garage -2, before installation of the anti-wear layer of "Ferobeton".</t>
    </r>
  </si>
  <si>
    <r>
      <rPr>
        <b/>
        <sz val="10"/>
        <rFont val="Tahoma"/>
        <family val="2"/>
      </rPr>
      <t xml:space="preserve">D1.2
Dobava materijala i postavljanje Ekspandiranog Perlit Betona u dubini od 15 cm za popunjavanje temelja kod bloka Radioterapije, prije postavljanja drugih slojeva.
</t>
    </r>
    <r>
      <rPr>
        <sz val="10"/>
        <rFont val="Tahoma"/>
        <family val="2"/>
      </rPr>
      <t>D1.2
Supply of materials and placement of Expanded Perlite Concrete in a depth of 15 cm to fill the foundation near the Radiotherapy block, before placing other layers.</t>
    </r>
  </si>
  <si>
    <t>5.10</t>
  </si>
  <si>
    <r>
      <rPr>
        <b/>
        <sz val="10"/>
        <rFont val="Tahoma"/>
        <family val="2"/>
      </rPr>
      <t>Dobava materijala i izrada cementnog estriha, prosjecne debljine od 10-12 cm, sa betonom klase C-25/30, armiranom sa Polipropilenskim Mikrofibrama tezine 900gr/m³, duzine 20 mm, dijametra Ø 0.16 i gustine 95 kg/dm³. Otpornost na kidanje 400 N/mm², E-modul 3900 N/mm².</t>
    </r>
    <r>
      <rPr>
        <sz val="10"/>
        <rFont val="Tahoma"/>
        <family val="2"/>
      </rPr>
      <t xml:space="preserve">
Supply of material and building of concrete screed layer, average thickness of 10-12 cm, with concrete class C-25/30, reinforced with Polypropylene Microfibers with 900gr/m³, in 20 mm length, diameter Ø 16 and density with 95 kg/dm³, resistence on strength 400 N/mm², E-modul 3900 N/mm².</t>
    </r>
  </si>
  <si>
    <r>
      <rPr>
        <b/>
        <sz val="10"/>
        <rFont val="Tahoma"/>
        <family val="2"/>
      </rPr>
      <t xml:space="preserve">Dobava materijala i izrada armirano cementnog estriha C-25/30, prosjecne debljine od 10-12 cm, na tehnickim prostorijama i prostorijama gdje se treba ugraditi teska medicinska i opca oprema. Armirati je mrežom Q-188, postavljenom u sredini sloja. </t>
    </r>
    <r>
      <rPr>
        <sz val="10"/>
        <rFont val="Tahoma"/>
        <family val="2"/>
      </rPr>
      <t xml:space="preserve">
Supply of material and building of reinforced concrete screed layer class C-25/30, average thickness of 10-12 cm, in technical rooms and rooms where heavy medical and general equipment is to be installed. Reinforced with reinforcing mesh Q-188, placed in the middle of the layer.</t>
    </r>
  </si>
  <si>
    <r>
      <rPr>
        <b/>
        <sz val="10"/>
        <rFont val="Tahoma"/>
        <family val="2"/>
      </rPr>
      <t xml:space="preserve">Dobava materijala i izrada armirano cementnog estriha C-25/30, prosjecne debljine od 14.5 cm, na tehnickim prostorijama i prostorijama gdje se treba ugraditi teska medicinska i opca oprema. Armirati je mrežom Q-188, postavljenom u sredini sloja. </t>
    </r>
    <r>
      <rPr>
        <sz val="10"/>
        <rFont val="Tahoma"/>
        <family val="2"/>
      </rPr>
      <t xml:space="preserve">
Supply of material and building of reinforced concrete screed layer class C-25/30, average thickness of 14.5 cm, in technical rooms and rooms where heavy medical and general equipment is to be installed. Reinforced with reinforcing mesh Q-188, placed in the middle of the layer.</t>
    </r>
  </si>
  <si>
    <r>
      <rPr>
        <b/>
        <sz val="10"/>
        <rFont val="Tahoma"/>
        <family val="2"/>
      </rPr>
      <t>Dobava i montaza gumenih kutnika sa radijusom od 3 cm koji se postavljaju izmedju zida i poda kako bi se formirao okrugli ugao radi lakseg odrzavanja poda.
Obloga zaobljenog ugla (gumenih profila) vrsi se sa krojenim materijalom od istog homogenog poda PVC-Pur i ljepljenje do visine zida 10 cm, kao sto je prikazano na detaljima projekta.</t>
    </r>
    <r>
      <rPr>
        <sz val="10"/>
        <rFont val="Tahoma"/>
        <family val="2"/>
      </rPr>
      <t xml:space="preserve">
Supply of material and installation of rubber angles with a radius of 3 cm that are placed between the wall and the floor to form a round angle for easier floor maintenance.
The lining of the rounded corner (rubber profiles) is done with a cut material from the same homogeneous PVC-Pur floor and gluing to a wall height of 10 cm, as shown in the details.</t>
    </r>
  </si>
  <si>
    <r>
      <rPr>
        <b/>
        <sz val="10"/>
        <rFont val="Tahoma"/>
        <family val="2"/>
      </rPr>
      <t xml:space="preserve">F1.2
Dobava i montaza gumenih kutnika sa radijusom od 3 cm koji se postavljaju izmedju zida i poda kako bi se formirao okrugli ugao radi lakseg odrzavanja poda.
Obloga zaobljenog ugla (gumenih profila) vrsi se sa krojenim materijalom od istog elektroprovodljivog homogenog poda PVC-Pur i ljepljenje do visine zida 10 cm, kao sto je prikazano na detaljima projekta.
</t>
    </r>
    <r>
      <rPr>
        <sz val="10"/>
        <rFont val="Tahoma"/>
        <family val="2"/>
      </rPr>
      <t>F1.2
Supply of material and installation of rubber angles with a radius of 3 cm that are placed between the wall and the floor to form a round angle for easier floor maintenance.
The lining of the rounded corner (rubber profiles) is done with a cut material from the same electrically conductive homogeneous PVC-Pur floor and gluing to a wall height of 10 cm, as shown in the details.</t>
    </r>
  </si>
  <si>
    <r>
      <rPr>
        <b/>
        <sz val="10"/>
        <rFont val="Tahoma"/>
        <family val="2"/>
      </rPr>
      <t>F1.3
Dobava i montaza gumenih kutnika sa radijusom od 3 cm koji se postavljaju izmedju zida i poda kako bi se formirao okrugli ugao radi lakseg odrzavanja poda.
Obloga zaobljenog ugla (gumenih profila) vrsi se sa krojenim materijalom od istog homogenog poda PVC-Pur i ljepljenje do visine zida 10 cm, kao sto je prikazano na detaljima projekta.</t>
    </r>
    <r>
      <rPr>
        <sz val="10"/>
        <rFont val="Tahoma"/>
        <family val="2"/>
      </rPr>
      <t xml:space="preserve">
F1.3
Supply of material and installation of rubber angles with a radius of 3 cm that are placed between the wall and the floor to form a round angle for easier floor maintenance.
The lining of the rounded corner (rubber profiles) is done with a cut material from the same homogeneous PVC-Pur floor and gluing to a wall height of 10 cm, as shown in the details.</t>
    </r>
  </si>
  <si>
    <r>
      <rPr>
        <b/>
        <sz val="10"/>
        <rFont val="Tahoma"/>
        <family val="2"/>
      </rPr>
      <t>F1.5
Dobava i montaza gumenih kutnika sa radijusom od 3 cm koji se postavljaju izmedju zida i poda RF Kabine kako bi se formirao okrugli ugao radi lakseg odrzavanja poda.
Obloga zaobljenog ugla (gumenih profila) vrsi se sa krojenim materijalom od istog homogenog poda PVC-Pur i ljepljenje do visine zida 10 cm, kao sto je prikazano na detaljima projekta.</t>
    </r>
    <r>
      <rPr>
        <sz val="10"/>
        <rFont val="Tahoma"/>
        <family val="2"/>
      </rPr>
      <t xml:space="preserve">
F1.5
Supply of material and installation of rubber angles with a radius of 3 cm that are placed between the RF cabin wall and the floor to form a round angle for easier floor maintenance.
The lining of the rounded corner (rubber profiles) is done with a cut material from the same homogeneous PVC-Pur floor and gluing to a wall height of 10 cm, as shown in the details.</t>
    </r>
  </si>
  <si>
    <t>OPĆI TEHNIČKI UVJETI UZ TROŠKOVNIK</t>
  </si>
  <si>
    <t>Sve odredbe ovih uvjeta smatraju se sastavnim dijelom opisa svake pojedine stavke ovog troškovnika. Svaki ponuđač će podnijeti svoju ponudu na primjerku troškovnika u kojeg je dužan upisati svoju jediničnu cijenu za svaku vrstu radova, ukupnu cijenu i ukupnu cijenu u rekapitulaciji za cijeli objekt.
Nacrti, tehnički opis i ovaj troškovnik čine cjelinu projekta. Izvođač je dužan proučiti sve navedene dijelove projekta, te u slučaju nejasnoća tražiti objašnjenje od projektanta, odnosno iznijeti svoje primjedbe.
Ponuđač je dužan nuditi solidan i ispravan rad, ako koja stavka nije ponuđaču jasna treba prije davanja ponude od projektanta tražiti pojašnjenje, naknadno pozivanje na eventualno nerazumjevanje ili manjkavosti opisa ili nacrta se neće uzeti u obzir.
Nepoznavanje grafičkog dijela projekta i tehničkog opisa neće se prihvatiti kao razlog za povišenje jediničnih cijena ili greške u izvedbi.
Prije unošenja cijena ponuđač je dužan detaljno se upoznati sa projektnim elaboratom i lokacijom objekta radi dobivanja potpunog uvida o veličini i vrsti glavnih i pripremnih radova.
Svi radovi obuhvaćeni ovim troškovnikom moraju se izvesti u svemu po općim i pojedinačnim opisima iz troškovnika, po nacrtima, detaljima, statičkom računu, uputstvima projektanta i nadzornog inženejra, a po važećim tehničkim propisima.
U tu svrhu investitor traži prije početka radova uzorke, te izvedeni radovi moraju istima u cijelosti odgovarati.
Eventualne izmjene materijala te načina izvedbe tokom gradnje moraju se izvršiti isključivo pismenim dogovorom sa projektantom i nadzornim inženjerom.
Sve mjere i kote iz projekta provjeriti u naravi. Izvođač radova dužan je prije početka radova kontrolirati kote postojećeg terena i objekta. Ukoliko se ukažu eventualne nejednakosti između projekta i stanja na gradilištu, izvođač radova dužan je blagovremeno o tome obavijestiti investitora i projektanta i zatražiti pojedina objašnjenja.
Sva kontrola vrši se bez posebne naplate.
Izvođač je dužan pridržavati se svih važećih zakona i propisa i to naročito Zakona o prostornom uređenju i gradnji, Zakona o zaštiti na radu, Hrvatskih normi itd.</t>
  </si>
  <si>
    <t>Izvođač je prilikom uvođenja u posao dužan, u okviru ugovorene cijene, preuzeti radilište, te obavjestiti nadležne službe o otvaranju gradilišta.
Od tog trenutka pa do primopredaje radova izvođač je odgovoran za materijale, stvari i osobe koje se nalaze unutar gradilišta.
Od ulaska na gradilište izvođač je obavezan voditi građevinski dnevnik u kojem bilježi opis radnih procesa i građevinsku knjigu u kojoj bilježi i dokumentira mjerenja, sve faze izvršenog posla prema stavkama troškovnika i projektu.
Izvođač je dužan na gradilištu čuvati svu potrebnu dokumentaciju propisanu Zakonom, glavni i izvedbeni projekt i dati ih na uvid ovlaštenim inspekcijskim službama.
Izvođač je dužan, u okviru ugovorene cijene, ugraditi propisani adekvatan i prema Hrvatskim normama atestiran materijal.
Izvođač je također dužan kod izrade konstrukcija, prema projektom određenom planu ispitivanja materijala, kontrolirati ugrađeni konstruktivni materijal. 
Ukoliko materijal u pojedinim stavkama nije naznačen ili nije dovoljno jasno preciziran u pogledu kvalitete, izvođač je dužan upotrijebiti samo prvoklasan materijal.
Za instalacijske sustave izvođač je dužan, u okviru ugovorene cijene, osim atesta o kvaliteti ugrađenih materijala, dati ateste za instalacijske sustave.
Svi radovi obuhvaćeni troškovnikom predviđeni su kao potpuno gotovi, sa svim potrebnim pripremnim i završnim radovima.
Ukoliko se ustanovi da su radovi izvedeni nekvalitetno, izvoditelj je dužan iste ponovo izvesti u traženoj kvaliteti ili iste naručiti kod drugog izvoditelja, a sve u najkraćem dogovorenom roku i na svoj trošak.</t>
  </si>
  <si>
    <r>
      <rPr>
        <b/>
        <sz val="10"/>
        <rFont val="Tahoma"/>
        <family val="2"/>
      </rPr>
      <t>Jediničnom cijenom treba obuhvatiti sve elemente navedene kako slijedi:</t>
    </r>
    <r>
      <rPr>
        <sz val="10"/>
        <rFont val="Tahoma"/>
        <family val="2"/>
        <charset val="204"/>
      </rPr>
      <t xml:space="preserve">
</t>
    </r>
    <r>
      <rPr>
        <b/>
        <sz val="10"/>
        <rFont val="Tahoma"/>
        <family val="2"/>
      </rPr>
      <t>1. Materijal</t>
    </r>
    <r>
      <rPr>
        <sz val="10"/>
        <rFont val="Tahoma"/>
        <family val="2"/>
        <charset val="204"/>
      </rPr>
      <t xml:space="preserve">
Pod materijalom podrazumijevaju se svi materijali koji sudjeluju u radnom procesu: kako osnovni materijali, tako i materijali koji ne spadaju u finalni produkt već su samo pomoćni. U cijenu je uključena i cijena transportnih troškova bez obzira na prijevozno sredstvo, sa svim prijenosima, utovarima i istovarima do mjesta ugradnje kao i uskladištenje i čuvanje na gradilištu od uništenja (prebacivanje, zaštita i sl.). U cijenu je također uključeno i davanje potrebnih uzoraka kod nekih materijala (prema zahtjevu investitora), te svi potrebni certifikati (atesti).
Uzorke materijala završnih obrada dostaviti projektantu na pismeno odobrenje (odabir i prihvaćanje) prije naručivanja i ugradbe.
</t>
    </r>
    <r>
      <rPr>
        <b/>
        <sz val="10"/>
        <rFont val="Tahoma"/>
        <family val="2"/>
      </rPr>
      <t>2. Rad</t>
    </r>
    <r>
      <rPr>
        <sz val="10"/>
        <rFont val="Tahoma"/>
        <family val="2"/>
        <charset val="204"/>
      </rPr>
      <t xml:space="preserve">
U kalkulaciju treba uključiti sav rad, kako glavni, tako i pomoćni, te sav unutrašnji transport (kako horizontalni tako i vertikalni). Ujedno treba uključiti i rad oko zaštite gotovih konstrukcija i dijelova objekta od štetnog atmosferskog utjecaja vrućine, hladnoće i sličnog. Sva potrebna čišćenja, kod svih građevinskih i obrtničkih radova, u toku izvođenja, dnevno (nakon završetka rada) uključiti u jedinične cijene stavki, tj, neće se posebno plaćati.
</t>
    </r>
    <r>
      <rPr>
        <b/>
        <sz val="10"/>
        <rFont val="Tahoma"/>
        <family val="2"/>
      </rPr>
      <t xml:space="preserve">
3. Izmjere
</t>
    </r>
    <r>
      <rPr>
        <sz val="10"/>
        <rFont val="Tahoma"/>
        <family val="2"/>
        <charset val="204"/>
      </rPr>
      <t>Ukoliko nije u pojedinoj stavci dat način rada, ima se izvođač u svemu pridržavati propisa HRN-a za pojedinu vrstu rada, prosječnih normi u građevinarstvu, uputa proizvođača materijala koji se upotrebljava ili ugrađuje, te uputa nadzorne službe naručitelja.
Građevinska knjiga, za sve izvedene radove, treba prilikom izrade situacija biti priložena.
Građevinska knjiga sadrži sve nacrte, skice i dokaznice za izvedene radove, koji su ujedno i prilog situaciji. Samo potpisana građevinska knjiga, ovjerena od strane nadzorne službe naručitelja, bit će podloga za izradu situacije.</t>
    </r>
  </si>
  <si>
    <r>
      <rPr>
        <b/>
        <sz val="10"/>
        <rFont val="Tahoma"/>
        <family val="2"/>
      </rPr>
      <t xml:space="preserve">4. Zimski i ljetni rad
</t>
    </r>
    <r>
      <rPr>
        <sz val="10"/>
        <rFont val="Tahoma"/>
        <family val="2"/>
        <charset val="204"/>
      </rPr>
      <t xml:space="preserve">Ukoliko je u ugovoreni termin izvršenja radova uključen i zimski, odnosno ljetni period, neće se izvođaču priznati nikakove naknade za rad pri niskoj, odnosno visokoj temperaturi, te zaštitu konstrukcija od smrzavanja, vrućine i amosferskih nepogoda: sve to mora biti uključeno u jediničnu cijenu.
Za vrijeme zimskih, odnosno ljetnih razdoblja izvođač ima štititi objekt od smrzavanja, odnosno od prebrzog sušenja uslijed visokih temperatura.
U slučaju eventualno nastalih šteta (smrzavanja dijelova građevine) izvođač ih ima otkloniti bez bilo kakve naplate. Ukoliko je temperatura niža od temperature pri kojoj je dozvoljen dotični rad, izvođač snosi punu odgovornost za ispravnost i kvalitetu izvedenog rada.
Analogno vrijedi i za zaštitu radova tokom ljeta od prebrzog sušenja uslijed visoke temperature.
</t>
    </r>
    <r>
      <rPr>
        <b/>
        <sz val="10"/>
        <rFont val="Tahoma"/>
        <family val="2"/>
      </rPr>
      <t xml:space="preserve">5. Cijene </t>
    </r>
    <r>
      <rPr>
        <sz val="10"/>
        <rFont val="Tahoma"/>
        <family val="2"/>
        <charset val="204"/>
      </rPr>
      <t xml:space="preserve">
U jediničnu cijenu rada izvođač treba faktorom obuhvatiti i slijedeće radove, koji se neće zasebno platiti kao naknadni rad, i to:</t>
    </r>
  </si>
  <si>
    <t xml:space="preserve">-  kompletnu režiju gradilišta uključujući dizalice, mostove, mehanizaciju, transportne puteve unutar gradilišta, pristupne puteve, prostor za pranje mehanizacije i sl.
- organizaciju prostorija i uvjeta zaštite na radu, zaštite od požara, te komfora i higijene zaposlenih
- najamne troškove za posuđenu mehanizaciju, koju izvođač sam ne posjeduje, a potrebna je pri izvođenju radova
- potrebnu radnu skelu 
- sve troškove utroška vode, električne energije i svih drugih energenata
- osiguranje neometanog prolaza i saobraćaja,
- nalaganje temelja prije iskopa
- svu geodetsku kontrolu i geomehaničku kontrolu
- sva eventualna potrebna crpljenja vode za vrijeme izvođenja radova u tlu 
- zaštitu i čišćenje ugrađenih elemenata 
- sva ispitivanja materijala i ishođenje atesta (certifikata)
- ispitivanja dimnjaka i ventilacija u svrhu dobivanja potvrde od dimnjačara o i spravnosti istih;
- čišćenja u toku izrade objekta i čišćenje okoliša nakon završetka radova
- uređenje gradilišta po završetku rada, sa otklanjanjem i odvozom skele, otpadaka, šute, ostataka građevinskog materijala, inventara, pomoćnih objekata i sl, sa planiranjem terena 
- sve horizontalne i vertikalne transporte do mjesta ugradnje
- sav materijal, prijenose osnovnog i pomoćnog materijala, dopremu do i na gradilištu, sve utovare, istovare i pretovare, te sva uskladištenja
- uskladištenje materijala i elemenata za obrtničke i instalaterske radove do njihove ugradbe
- detaljne izmjere na licu mjesta
- izradu radioničkih nacrta, razradu sustava montaže, razradu detalja u fazi izvođenja i ovjeru od strane projektanta
- ukupne troškove rada opisanog u troškovniku, uključujući rad u radionici i montažu na gradilištu
</t>
  </si>
  <si>
    <t>- sve pripremne i međufaze rada potrebne za korektno dovršenje stavke prema pravilima struke i važećim propisima bez obzira da li je sve to napomenuto u pojedinoj stavci
- potrebne sekundarne podkonstrukcije i slijepe okvire
- predočenje uzoraka materijala na ovjeru projektantu
- vođenje evidencije radova koja se ovjerava od strane nadzornog inženjera
- aktivno sudjelovanje na koordinacijskim sastancima
- troškove zaštite na radu, troškove atesta, izradu uzoraka i statički izračuni
- popravci štete na vlastitom ili drugim radovima učinjeni iz nepažnje
- osiguranje gradilišta od djelovanja više sile i krađe
- osiguranje radova kod osiguravajućeg društva.</t>
  </si>
  <si>
    <r>
      <t xml:space="preserve">Nikakvi režijski sati niti posebne naplate po navedenim radovima neće se posebno priznati, jer sve ovo ima biti uključeno u jediničnu cijenu. Prema ovom uvodu, opisu stavaka i grupi radova treba sastaviti jediničnu cijenu za svaku stavku troškovnika.
</t>
    </r>
    <r>
      <rPr>
        <b/>
        <sz val="10"/>
        <rFont val="Tahoma"/>
        <family val="2"/>
      </rPr>
      <t>6. Skele</t>
    </r>
    <r>
      <rPr>
        <sz val="10"/>
        <rFont val="Tahoma"/>
        <family val="2"/>
        <charset val="204"/>
      </rPr>
      <t xml:space="preserve">
Sve vrste radnih skela, bez obzira na visinu, ulaze u jediničnu cijenu dotičnog rada. Pod pojmom skela podrauzumjeva se i prilaz istoj te zaštitne ograde.
</t>
    </r>
  </si>
  <si>
    <r>
      <rPr>
        <b/>
        <sz val="10"/>
        <rFont val="Tahoma"/>
        <family val="2"/>
      </rPr>
      <t>7. Ponude</t>
    </r>
    <r>
      <rPr>
        <sz val="10"/>
        <rFont val="Tahoma"/>
        <family val="2"/>
        <charset val="204"/>
      </rPr>
      <t xml:space="preserve">
Ponuđač jediničnom cijenom stavke nudi dobavu i ugradbu ako stavkom troškovnika nije definirano drugačije.
Pod dobavom se podrazumijeva dobava sveg glavnog (osnovnog) materijala, sa svim transportima (fco gradilište, bez obzira na prijevozno sredstvo, svi utovari i istovari i sl.) i zavisnim troškovima.
Pod ugradbom se podrazumijeva sav rad potreban za ugradbu, sa svim pomoćnim i veznim materijalima (ljepila, mortovi, vijci, kitovi i sl.), sav unutrašnji transport, te ostalo navedeno pod odrednicom 2) Rad.
</t>
    </r>
    <r>
      <rPr>
        <b/>
        <sz val="10"/>
        <rFont val="Tahoma"/>
        <family val="2"/>
      </rPr>
      <t>8. Ostalo</t>
    </r>
    <r>
      <rPr>
        <sz val="10"/>
        <rFont val="Tahoma"/>
        <family val="2"/>
        <charset val="204"/>
      </rPr>
      <t xml:space="preserve">
U jedinične cijene stavki imaju biti uračunati svi radovi i potrebni materijali (eventualno ne specificirani posebno u samom troškovniku), a koji su (prema uzancama struke i pravilima dobrog zanata) potrebni za potpuno dovršenje građevine, tj. dovođenje u stanje "potpuno spremno za uporabu". Svi takvi radovi imaju biti uračunati u jedinične cijene, tj. neće se posebno plaćati.
Ovi "Opći tehnički uvjeti uz troškovnik" i svi “Opći uvjeti” uz pojedine grupe radova sastavni su dio troškovnika i moraju biti priloženi i ovjereni prilikom davanja ponude.
Obračun količina radova vrši se na način opisan u svakoj poziciji ovog troškovnika.
Ni jedan rad se ne može dva puta platiti, ukoliko nije dva puta rađen bez krivice izvođača, što se utvrđuje arbitražno, a na zahtjev jedne strane. Troškove arbitraže plaća strana koja nije bila u pravu.
Sve obaveze i izdatke, te troškove po odredbama ovih uvjeta dužan je izvođač ukalkulirati u ponuđene jedinične cijene za sve radove na objektu i ne može zahtjevati da se ti radovi posebno naplaćuju.
Izvođač je u okviru ugovorene cijene dužan izvršiti koordinaciju radova svih kooperanata na način da omogući kontinuirano odvijanje posla.
Sva oštećenja nastala tokom gradnje otkloniti će izvođač o svom trošku. </t>
    </r>
  </si>
  <si>
    <r>
      <rPr>
        <b/>
        <sz val="10"/>
        <rFont val="Tahoma"/>
        <family val="2"/>
      </rPr>
      <t>ZEMLJANI RADOVI</t>
    </r>
    <r>
      <rPr>
        <sz val="10"/>
        <rFont val="Tahoma"/>
        <family val="2"/>
        <charset val="204"/>
      </rPr>
      <t xml:space="preserve">
Sve iskope izvesti točno po projektu, u skladu sa statičkim proračunom. Iskop za temelje se vrši u sraslom tlu. Sve prijenose do i s gradilišne deponije treba uključiti u jediničnu cijenu iskopa (ukoliko stavkom nije definirano drugačije) .Jedinična cijena pojedine stavke mora sadržavati :
  - sav rad na iskopu
  - razupiranja i podupiranja
  - sva potrebna planiranja (ako nema posebne stavke)
  - sve vertikalne i horizontalne transporte
  - sve event.potrebna takse za deponiranje suvišne zemlje i iskopanog materijala na javnim deponijama
  - sva deponiranja i prebacivanja materijala
  - sva osiguranja gradilišta i objekta
U cijenama svih stavki radova treba uračunati i odgovarajuće koeficijente zbijenosti ili rastresitosti, jer isti nisu uključeni u količine i neće se priznavati kroz obračun količina za građevinsku knjigu.</t>
    </r>
  </si>
  <si>
    <t>Prije betoniranja, oplatu i armaturu treba obavezno pregledati nadzorni inženjer. Zabranjuje se betoniranje koje nadzorni inženjer nije odobrio.
izrada doprema i montaža armature u cijeni je koštanja kg armature.  Ukoliko je cijena armature uprosječena moguće je obračunavati skupno armaturu kao jednu stavku sa jediničnom cijenom.Preklopi arm.mreža se ne računaju posebno. U obvezi izvoditelja privremena zaštita nepokretne imovine na mjestima građevinskih zahvata.
Armatura ugrađena u AB elemente mora odgovarati svim Hrvatskim normama za armirani beton i armaturu.
u obvezi izvoditelja je izrada projekta betona za sve stavke , a sve prema projektu konstrukcije.
projekt betona mora sadržavati:
sastav betonskih mješavina, količinu i tehničke uvjete za projektiranje klase betona
plan betoniranja , organizaciju i opremu
način transporta i ugradnju betonskih mješavina
način njegovanja ugrađenog betona
program kontrole betona, uzimanje uzoraka i ispitivanje betonske mješavine i betona po partijama</t>
  </si>
  <si>
    <r>
      <rPr>
        <b/>
        <sz val="6"/>
        <rFont val="Tahoma"/>
        <family val="2"/>
      </rPr>
      <t xml:space="preserve">
</t>
    </r>
    <r>
      <rPr>
        <b/>
        <sz val="10"/>
        <rFont val="Tahoma"/>
        <family val="2"/>
      </rPr>
      <t xml:space="preserve">
AB RADOVI - OPĆI UVJETI
</t>
    </r>
    <r>
      <rPr>
        <sz val="10"/>
        <rFont val="Tahoma"/>
        <family val="2"/>
        <charset val="204"/>
      </rPr>
      <t xml:space="preserve">
Sve radove treba obavezno izvesti po Pravilniku o tehničkim normativima za beton i armirani beton, uključivo dijelove koji se se odnose na materijale, armaturu, pravila armiranja te izvođenje radova.Jedinična cijena pojedine stavke mora sadržavati:
NPOMENA: KOLIČINE ARMATURE SU APROKSIMATIVNE, STVARNE KOLIČINE PREMA ISKAZU ARMATURE U PLANOVIMA SAVIJANJE ARMATURE ZA POJEDINE KONSTRUKTIVNE ELEMENTE 
  - sve vertikalne i horizontalne transporte
  - sav rad, osnovni i pomoćni
  - sva potrebna podupiranja oplate, učvršćenja, radne skele, mostove i prilaze
  - sva ubacivanja i prebacivanja betona, nabijanja, vibriranja i pervibriranja
  - mazanja oplate “oplatanom”, kvašenja oplate
  - zaštitu betonskih i AB konstrukcija od djelovanja atmosferilija, vrućine, hladnoće i sl., njega betona.</t>
    </r>
  </si>
  <si>
    <r>
      <rPr>
        <b/>
        <sz val="6"/>
        <rFont val="Tahoma"/>
        <family val="2"/>
      </rPr>
      <t xml:space="preserve">
</t>
    </r>
    <r>
      <rPr>
        <b/>
        <sz val="10"/>
        <rFont val="Tahoma"/>
        <family val="2"/>
      </rPr>
      <t xml:space="preserve">
ČELIČNA KONSTRUKCIJA</t>
    </r>
    <r>
      <rPr>
        <sz val="10"/>
        <rFont val="Tahoma"/>
        <family val="2"/>
        <charset val="204"/>
      </rPr>
      <t xml:space="preserve">
U stavkama troškovnika dane su količine podijeljenje na grupe za koje se utvrđuje jedinična cijena. Količine su procijenjene prema podacima iz glavnog i dijelom izvedbenog projekta. Obračunska količina utvrditi će se prema ugovornim uzancama odnosno prema prema građevinskoj knjizi izrađenoj prema odobrenim izvedbenim nacrtima i specifikacijama.
U jediničnoj cijeni prema opisu stavke troškovnika potrebno je obuhvatiti sljedeće radove i aktivnosti:
  - izrada radioničke dokumentacije (za čeličnu konstrukciju)							
  - izrada tehnološkog projekta izrade i montaže  sa terminskim planom (za čeličnu				
  - konstrukciju, čelične trapeznoprofilirane limove, protupožarnu zaštitu čelične konstrukcije		
  - projekt betona (za AB konstrukciju)								
  - nabava materijala sa potrebnim dokazima kvalitete							
  - izrada konstrukcije (za čeličnu konstrukciju)								
  - temeljna antikorozivna zaštita (za čeličnu konstrukciju)							
  - transport na gradilište 								
  - montaža ili ugradnja sa svim potrebnim skelama, napravama, dizalicama i alatima			
  - završno ličenje (za čeličnu konstrukciju)								
  - izvršenje programa kontrole kvalitete sa svim potrebnim dokazima kvaliteta koji traže 			
  - tehnički propisi ili posebnost konstrukcije								
  - sva potrebna mjerna praćenja montaže konstrukcije i završnih snimaka montirane			
  - konstrukcije sa analizom otstupanja								
  - svi troškovi ispitivanja materijala i postupaka								
  - sva zakonska dokumentacija praćenja izvođenja - dnevnici, zapisnici kontrolnih 				
  - mađufaznih i faznih pregleda, atesti materijala i postupaka						
  - završni tehnički pregled izvedene konstrukcije (za čeličnu konstrukciju)		</t>
    </r>
  </si>
  <si>
    <r>
      <rPr>
        <b/>
        <sz val="10"/>
        <rFont val="Tahoma"/>
        <family val="2"/>
      </rPr>
      <t xml:space="preserve">STOLARSKI RADOVI
</t>
    </r>
    <r>
      <rPr>
        <sz val="10"/>
        <rFont val="Tahoma"/>
        <family val="2"/>
        <charset val="204"/>
      </rPr>
      <t xml:space="preserve">
</t>
    </r>
    <r>
      <rPr>
        <b/>
        <sz val="10"/>
        <rFont val="Tahoma"/>
        <family val="2"/>
      </rPr>
      <t xml:space="preserve">Opći uvjeti </t>
    </r>
    <r>
      <rPr>
        <sz val="10"/>
        <rFont val="Tahoma"/>
        <family val="2"/>
        <charset val="204"/>
      </rPr>
      <t xml:space="preserve">
Ponuđač je dužan nuditi solidan i ispravan rad, na temelju shema i troškovnika, ako koja stavka nije ponuđaču jasna treba prije davanja ponude od projektanta tražiti pojašnjenje, naknadno pozivanje na eventualno nerazumjevanje ili manjkavosti opisa ili nacrta se neće uzeti u obzir.
Svi definitivno izrađeni izvedbeni nacrti i detalji, predočeni uzorci okova odnosno predočeni prospekti tipiziranih elemenata moraju biti potpisani od strane projektanta ili investitora.
Davanjem ponude ponuđač usvaja u cijelosti ove uvjete.
</t>
    </r>
    <r>
      <rPr>
        <u/>
        <sz val="10"/>
        <rFont val="Tahoma"/>
        <family val="2"/>
      </rPr>
      <t xml:space="preserve">1. Materijali
</t>
    </r>
    <r>
      <rPr>
        <sz val="10"/>
        <rFont val="Tahoma"/>
        <family val="2"/>
        <charset val="204"/>
      </rPr>
      <t xml:space="preserve">
Sav upotrebljeni materijal ako nije opisan drugaćije, mora biti najbolje kvalitete koja postoji na tržištu, a treba odgovarati propisima važećih standarda.
Kvaliteta materijala za izradu unutrašnjih vratiju, dovratnika i krila prema HRN D.E1.010, HRN D.E1.011 i HRN D.E1.012.
Građevinska stolarija metoda ispitivanja - HRN D.E8.231, HRN D.E8.232, HRN D.E8.233, HRN D.E8.234.
Metoda ispitivanja propustljivosti zraka i vode, HRN D.E8.235.
Za predmete na otvorenom prostoru drvo može sadržavati 20-25% vlage, a za prozore i vrata može sadržavati 13-15%.
Drvo ne smije imati pogrešaka koje potjeću od kukaca, kao što su bušotine i crvotočine. Drvo treba biti ravno rašteno sa pravilnim godovima, bez pukotina, smolastih kvrga i smoljnjača.</t>
    </r>
  </si>
  <si>
    <r>
      <rPr>
        <u/>
        <sz val="10"/>
        <rFont val="Tahoma"/>
        <family val="2"/>
      </rPr>
      <t>2. Izvedba i obrada</t>
    </r>
    <r>
      <rPr>
        <sz val="10"/>
        <rFont val="Tahoma"/>
        <family val="2"/>
        <charset val="204"/>
      </rPr>
      <t xml:space="preserve">
Izvoditelj je dužan sa voditeljem građenja definirati redosljed izrade stolarskih elemenata.
Svi stolarski elementi isporučuju se na gradilište kao gotov finalni proizvod osim onog dijela stolarije koji se liči na gradilištu. Ličenu stolariju treba tako pripasati da sa slojem boje krila ne zapinju, a da u pogledu propustljivosti udovolje zahtjevu propisa HRN D.E8.193.
Sva stolarija kod dostave mora biti zaštićena, dok se finalno obrađeni proizvodi zaštićuju i nakon ugradbe od nenamjernog oštećenja, a što je sadržano u jediničnoj cijeni.
Zaokretna vrata ili prozorsko krilo je lijevo ako se otvara u smjeru rotacije kazaljke na satu, a desno ako se otvara u protivnom smjeru rotacije kazaljke na satu.
Izvođač radova dužan je dobaviti i montirati te u cijenu ukalkulirati sav potreban okov za besprijekornu upotrebu pojedinog stolarskog elementa bez obzira da li je u pojedinim stavkama sve iskazano.
</t>
    </r>
    <r>
      <rPr>
        <b/>
        <sz val="10"/>
        <rFont val="Tahoma"/>
        <family val="2"/>
      </rPr>
      <t>Prije pristupa izradi stolarije izvoditelj je obavezan prekontrolirati količine i zidarske veličine otvora na gradilištu. Radioničke nacrte izrađuje izvoditelj stolarskih radova i dostavlja na usaglašavanje i potpis projektantu.</t>
    </r>
  </si>
  <si>
    <r>
      <rPr>
        <b/>
        <sz val="10"/>
        <rFont val="Tahoma"/>
        <family val="2"/>
      </rPr>
      <t xml:space="preserve">
Ovi opći uvjeti dopunjuju se u pojedinim stavkama troškovnika.</t>
    </r>
    <r>
      <rPr>
        <sz val="10"/>
        <rFont val="Tahoma"/>
        <family val="2"/>
        <charset val="204"/>
      </rPr>
      <t xml:space="preserve">
</t>
    </r>
    <r>
      <rPr>
        <b/>
        <sz val="10"/>
        <rFont val="Tahoma"/>
        <family val="2"/>
      </rPr>
      <t>Ponuđač nudi gotov stolarski element u koji je uključeno:</t>
    </r>
    <r>
      <rPr>
        <sz val="10"/>
        <rFont val="Tahoma"/>
        <family val="2"/>
        <charset val="204"/>
      </rPr>
      <t xml:space="preserve">
  - razrada shema i izrada radioničkih nacrta
  - izrada u radionici sa dostavom na gradilište
  - stolarska montaža na gradilištu,
  - eventualno potrebna radna skela 
  - ostakljenje vrstom stakla naznačenom u pojedinoj stavci
  - završna obrada elementa kako je to u stavci posebno naznačeno
  - okov prvoklasan za funkcionalnu uporabu sa naznakom proizvoda, sve pokrovne letvice ili profile, sva brtvljenja 
  - čišćenje prostorija i okoliša nakon završetka radova, uključivo odvoz otpadnog materijala
  - popravci štete na vlastitom ili drugim radovima učinjeni iz nepažnje
  - troškovi zaštite na radu
  - troškovi atesta</t>
    </r>
  </si>
  <si>
    <r>
      <rPr>
        <b/>
        <sz val="10"/>
        <rFont val="Tahoma"/>
        <family val="2"/>
      </rPr>
      <t>BRAVARSKI RADOVI</t>
    </r>
    <r>
      <rPr>
        <sz val="10"/>
        <rFont val="Tahoma"/>
        <family val="2"/>
        <charset val="204"/>
      </rPr>
      <t xml:space="preserve">
</t>
    </r>
    <r>
      <rPr>
        <b/>
        <sz val="10"/>
        <rFont val="Tahoma"/>
        <family val="2"/>
      </rPr>
      <t xml:space="preserve">Opći uvjeti </t>
    </r>
    <r>
      <rPr>
        <sz val="10"/>
        <rFont val="Tahoma"/>
        <family val="2"/>
        <charset val="204"/>
      </rPr>
      <t xml:space="preserve">
Ponuđač je dužan nuditi solidan i ispravan rad, na temelju shema i troškovnika, ako koja stavka nije ponuđaču jasna treba prije davanja ponude od projektanta tražiti pojašnjenje, naknadno pozivanje na eventualno nerazumjevanje ili manjkavosti opisa ili nacrta se neće uzeti u obzir.
Svi definitivno izrađeni izvedbeni nacrti i detalji, predočeni uzorci okova odnosno predočeni prospekti tipiziranih elemenata moraju biti potpisani od strane projektanta i investitora.
Fasadna građevinska bravarija izvodi se sa prekinutim toplinskim mostom.
Svi radovi moraju se izvoditi prema podacima iz projektne dokumentacije i u skladu sa važećim propisima. Kvaliteta materijala i izvedba temelji se na važećim propisima i normama koje izvoditelj treba ispoštivati:
Zakon o normizaciji (NN 163/03)
Tehnički propis o uštedi toplinske energije i toplinskoj zaštiti u zgradama (NN 79/05, NN 155/05, NN 74/06)
Tehnički propis za prozore i vrata (NN 69/06)
Zakon o tehničkim zahtjevima za proizvode i ocjeni sukladnosti (NN 158/03) i na temelju čl. 20 tog Zakona preuzeti pravilnici:
Pravilnik o tehničkim normativima za projektiranje i izvođenje završnih radova u građevinarstvu (Sl 21/90)
Toplinske značajke vrata prozora i stijena HRN EN ISO 10077-1-12002
Toplinske značajke vrata prozora i stijena HRN EN ISO 10077-1-12004</t>
    </r>
  </si>
  <si>
    <t>Svi bravarski radovi moraju se izvesti prema nacrtima, opisu troškovnika i uputama projektanta ili nadzornog inženjera.
Izvođač je dužan uzeti na gradilištu sve mjere otvora u koje se treba ugraditi bravarija te nakon toga pristupiti izradi iste. Također, prije početka izrade obavezno se moraju uskladiti mjere i količine na objektu s onima u projektima.
Izvođač treba ponuditi kompletnu cijenu proizvoda s ugradnjom na gradilištu, tj. kompletnu izvedbu bravarije, završnu obradu - ličenje, ustakljenje ili druge ispune ako je isto u dotičnoj poziciji traženo.
U tom slučaju izvođač bravarskih radova je pred investitorom nosilac posla i odgovoran za kvalitet ukupnog rada. 
Izvođač radova dužan je dobaviti i montirati te u cijenu ukalkulirati sav potreban okov za besprijekornu upotrebu pojedinog bravarskog elementa bez obzira da li je u pojedinim stavkama sve iskazano.</t>
  </si>
  <si>
    <r>
      <rPr>
        <b/>
        <sz val="10"/>
        <rFont val="Tahoma"/>
        <family val="2"/>
      </rPr>
      <t xml:space="preserve">
Izrada</t>
    </r>
    <r>
      <rPr>
        <sz val="10"/>
        <rFont val="Tahoma"/>
        <family val="2"/>
        <charset val="204"/>
      </rPr>
      <t xml:space="preserve">
Izvoditelj je obavezan po sklapanju ugovora a prije početka proizvodnje, dostaviti izvedbene nacrte i detalje i da zajedno s projektantom i investitorom izvrši pregled istih i njihovo usklađivanje sa ostalim građevinskim i građevinsko-obrtničkim i instalaterskim radovima.
Građevinska bravarija izvodi se od standardnih čeličnih vučenih cijevi i L profila kao i ČN profila formiranih prema tvorničkim detaljima, te standardnih profila ČN limova d = 0,7- 4 mm.
Građevinska bravarija izvodi se i od aluminijskih vučenih profila formiranih prema tvorničkim detaljima koji omogućuju izradu elemenata sa ili bez prekinutog toplinskog mosta, kao i al. limova d = 0,7- 3 mm. 
Željezni dijelovi spajaju se varenjem. Zavarene spojeve treba izbrusiti do jednakosti profila.
Kod spajanja vijcima svaki sastav mora biti tako konstruktivno riješen da na vanjskim površinama nema vidljivih vijaka. Kod prozorskih i sl. profila specijalni umeci od tvrdog PVC materijala moraju osigurati kvalitetu i čisti sastav dvaju profila. Kod spajanja raznorodnih materijala treba voditi računa o izvedbi razdjelnog sloja zbog sprječavanja korozije i sl.
Svi tehnički i fizikalni zahtjevi trebaju biti ispunjeni prema propisima. Konstrukcija mora biti dimenzionirana tako da sigurno prihvaća opterećenja funkcije elemenata. Sve nosive dijelove bravarskih elemenata treba statički proračunati što je u obvezi izvođača.</t>
    </r>
  </si>
  <si>
    <r>
      <rPr>
        <b/>
        <sz val="10"/>
        <rFont val="Tahoma"/>
        <family val="2"/>
      </rPr>
      <t>Okov</t>
    </r>
    <r>
      <rPr>
        <sz val="10"/>
        <rFont val="Tahoma"/>
        <family val="2"/>
        <charset val="204"/>
      </rPr>
      <t xml:space="preserve">
Sav okov treba biti kvalitetne izvedbe i sa detaljima bravarije predočen nadzornom inženjeru i projektantu na odobrenje. Ukoliko izvoditelj nije u mogućnosti ugraditi okov naveden u opisu stavaka, treba ponuditi drugi iste kvalitete, o čemu će se pismeno usaglasiti projektant. 
Okov na protupožarnim vratima mora biti vatrootporan.
Vratna krila šira od 80 cm ili viša od 200 cm ovješena su na minimalno tri petlje.
</t>
    </r>
    <r>
      <rPr>
        <b/>
        <sz val="10"/>
        <rFont val="Tahoma"/>
        <family val="2"/>
      </rPr>
      <t xml:space="preserve">
Ugradba
</t>
    </r>
    <r>
      <rPr>
        <sz val="10"/>
        <rFont val="Tahoma"/>
        <family val="2"/>
        <charset val="204"/>
      </rPr>
      <t xml:space="preserve">
Svi bravarski elementi ugrađuju se varenjem na prethodno ostavljena sidra odnosno pomoću sidrenih vijaka. Sve reške između bravarskog elementa i okolnih konstrukcija moraju biti brtvljene ili kitane silikonskim kitom. Kod suhog postupka bravarija se ugrađuje na slijepi okvir koji je u načelu od pocinčanih ČN profila i ulazi u cijenu stavke.
Svi gotovi ugrađeni elementi moraju biti zaštićeni folijom, na način da ne dođe do njihovog oštećenja.
</t>
    </r>
    <r>
      <rPr>
        <b/>
        <sz val="10"/>
        <rFont val="Tahoma"/>
        <family val="2"/>
      </rPr>
      <t xml:space="preserve">Atesti
</t>
    </r>
    <r>
      <rPr>
        <sz val="10"/>
        <rFont val="Tahoma"/>
        <family val="2"/>
        <charset val="204"/>
      </rPr>
      <t xml:space="preserve">
Za sve radove predviđene troškovnikom izvoditelj je dužan pribaviti ateste od odgovarajućih instituta, za kvalitetu materijala, površinske obrade kao i antikorozivne zaštite.</t>
    </r>
  </si>
  <si>
    <r>
      <t xml:space="preserve">
</t>
    </r>
    <r>
      <rPr>
        <b/>
        <sz val="10"/>
        <rFont val="Tahoma"/>
        <family val="2"/>
      </rPr>
      <t xml:space="preserve">Zaštita bravarije od korozije
</t>
    </r>
    <r>
      <rPr>
        <sz val="10"/>
        <rFont val="Tahoma"/>
        <family val="2"/>
        <charset val="204"/>
      </rPr>
      <t xml:space="preserve">
Antikorozivna zaštita i kompletna površinska obrada materijala mora biti u skladu sa važećim propisima i uputama proizvođača primjenjenog materijala (sredstva).
Prije početka radova izvoditelj je dužan predočiti:
  - podatke o sredstvima za čiščenje površina i zaštitu
  -  tehnologiju čiščenja i zaštite
Bravarija mora u radionici biti pjeskarena i ličena temeljnim slojem ili pocinčana. Temeljni sloj se na gradilištu na ev. oštećenim mjestima obnavlja a cijela površina prije slijedećeg naliča čisti-odmaščuje. </t>
    </r>
  </si>
  <si>
    <r>
      <rPr>
        <b/>
        <sz val="10"/>
        <rFont val="Tahoma"/>
        <family val="2"/>
      </rPr>
      <t xml:space="preserve">
Antikorozivna zaštita čelika i željeza bojom obuhvaća:
</t>
    </r>
    <r>
      <rPr>
        <sz val="10"/>
        <rFont val="Tahoma"/>
        <family val="2"/>
        <charset val="204"/>
      </rPr>
      <t xml:space="preserve">
1. ČIŠČENJE - uklanjanje rđe, nećistoće, masnoće i sl, otprašivanje izvodi se: 
  - ručnim temeljnim čiščenjem (struganje, četkanje, brušenje) do stupnja čistoće S3, očiščena površina treba imati metalni sjaj
  - strojnim postupkom, mlazom abraziva (pijesak), voda pod tlakom i sl. do stupnja čistoće Sa 2 1/2, očiščena površina treba imati metalni sjaj
2. ANTIKOROZIJSKU TEMELJNU BOJU - Izvodi se neposredno nakon čiščenja u dva sloja debljine 30μ (ukupno 60μ)
3. POKROVNI NALIČ - Izvodi se lak bojom u dva sloja debljine 25μ i 35μ (ukupno 60μ)
4. VRUĆE POCINČAVANJE - Izvodi se neposredno nakon čiščenja
5. Brušenje viška cinka, po potrebi hladno premazno pocinčavanje oštećenih površina
</t>
    </r>
    <r>
      <rPr>
        <b/>
        <sz val="10"/>
        <rFont val="Tahoma"/>
        <family val="2"/>
      </rPr>
      <t xml:space="preserve">Zaštita obojenih metala (pocinčane bravarije, aluminija i sl.) obuhvaća:
</t>
    </r>
    <r>
      <rPr>
        <sz val="10"/>
        <rFont val="Tahoma"/>
        <family val="2"/>
        <charset val="204"/>
      </rPr>
      <t xml:space="preserve">
1. ČIŠČENJE- uklanjanje nećistoće, masnoće i sl., otprašivanje 
2. REAKTIVNU BOJU - Izvodi se u jednom sloju debljine 10μ
3. TEMELJNU BOJU - Izvodi se u jednom sloju debljine 30μ
4. POKROVNI NALIČ - Izvodi se poliuretanskom bojom u dva sloja debljine 25μ i 35μ (ukupno 60μ)</t>
    </r>
  </si>
  <si>
    <r>
      <rPr>
        <b/>
        <sz val="10"/>
        <rFont val="Tahoma"/>
        <family val="2"/>
      </rPr>
      <t xml:space="preserve">Ostakljenje bravarskih elemenata
</t>
    </r>
    <r>
      <rPr>
        <sz val="10"/>
        <rFont val="Tahoma"/>
        <family val="2"/>
        <charset val="204"/>
      </rPr>
      <t xml:space="preserve">
Staklo koje se ugrađuje u bravarske elemente mora odgovarati važećim standardima.
Pričvrščenje stakla u željezne profile prozora, stijena, ograda i sl. vrši se pomoću željeznih letvica koje su sastavni dio bravarskih stavaka. 
Staklo je brtvljeno brtvama iz EPDM-a te kitovima koje preporučuje proizvođač stakla. 
</t>
    </r>
    <r>
      <rPr>
        <b/>
        <sz val="10"/>
        <rFont val="Tahoma"/>
        <family val="2"/>
      </rPr>
      <t>Jedinična cijena treba obuhvatiti:</t>
    </r>
    <r>
      <rPr>
        <sz val="10"/>
        <rFont val="Tahoma"/>
        <family val="2"/>
        <charset val="204"/>
      </rPr>
      <t xml:space="preserve">
  - dobavu, izradu i dopremu elementa 
  - uzimanje potrebnih izmjera na objektu
  - izrada radioničkih nacrta i detalja i ovjeru od strane projektanta
  - predočenje uzoraka materijala
  - antikorozivnu zaštitu i završnu obradu u tonu prema RAL-u prema odabiru projektanta, ličenjem, plastificiranjem ili eloksiranjem prema opisu u stavci
  - slijepe okvire potrebne za montažu elemenata
  - sav potreban okov, spojni i pričvrsni materijal renomiranih proizvođača
  - potrebnu radnu skelu 
  - čišćenje nakon završetka radova
  - popravci štete na vlastitom ili drugim radovima učinjeni iz nepažnje
  - troškove zaštite na radu, troškove atesta</t>
    </r>
  </si>
  <si>
    <r>
      <rPr>
        <b/>
        <sz val="10"/>
        <rFont val="Tahoma"/>
        <family val="2"/>
      </rPr>
      <t>U cijeni pojedine stavke treba obuhvatiti i:</t>
    </r>
    <r>
      <rPr>
        <sz val="10"/>
        <rFont val="Tahoma"/>
        <family val="2"/>
        <charset val="204"/>
      </rPr>
      <t xml:space="preserve">
  - sve pripremne i međufaze rada potrebne za korektno dovršenje stavke prema pravilima struke i važećim propisima bez obzira da li je sve to napomenuto u pojedinoj stavci
  - uredno izvedene međusobne spojeve pojedinih stavaka unutar ove grupe radova ili raznovrsnih grupa radova, sve potrebne opšave, sve potrebne brtve i opšavni elementi do pune gotovosti
  - Sva vrata moraju na dovratniku imati gumenu brtvu. 
  - Okov za otvaranje sa pripadajućim rozetama (kvake, ručke) je u aluminijskoj i INOX izvedbi.
</t>
    </r>
    <r>
      <rPr>
        <b/>
        <sz val="10"/>
        <rFont val="Tahoma"/>
        <family val="2"/>
      </rPr>
      <t>PROTUPOŽARNA BRAVARIJA</t>
    </r>
    <r>
      <rPr>
        <sz val="10"/>
        <rFont val="Tahoma"/>
        <family val="2"/>
        <charset val="204"/>
      </rPr>
      <t xml:space="preserve">
  - Prije izrade protupožarne bravarije provjera usklađenosti s ELABORATOM ZAŠTITE OD POŽARA
  - Za protupožarne elemente obavezan valjani hrvatski certifikat prema HRN-DIN 4102.</t>
    </r>
  </si>
  <si>
    <r>
      <t xml:space="preserve">
</t>
    </r>
    <r>
      <rPr>
        <b/>
        <sz val="10"/>
        <rFont val="Tahoma"/>
        <family val="2"/>
      </rPr>
      <t xml:space="preserve">UNUTARNJA ALUMINIJSKA BRAVARIJA
Opći uvjeti 
</t>
    </r>
    <r>
      <rPr>
        <sz val="10"/>
        <rFont val="Tahoma"/>
        <family val="2"/>
        <charset val="204"/>
      </rPr>
      <t xml:space="preserve">Svi radovi moraju se izvoditi prema podacima iz projektne dokumentacije i u skladu sa važećim propisima.
</t>
    </r>
    <r>
      <rPr>
        <b/>
        <sz val="10"/>
        <rFont val="Tahoma"/>
        <family val="2"/>
      </rPr>
      <t>Okov</t>
    </r>
    <r>
      <rPr>
        <sz val="10"/>
        <rFont val="Tahoma"/>
        <family val="2"/>
        <charset val="204"/>
      </rPr>
      <t xml:space="preserve">
Svi dijelovi okova koji se ugrađuju u aluminijske elemente trebaju biti izrađeni iz podesnih materijala, otpornih na koroziju. Rade se iz plemenitog čelika, plastike, tvrdog aluminija, pocinčanog čelika itd.  
</t>
    </r>
    <r>
      <rPr>
        <b/>
        <sz val="10"/>
        <rFont val="Tahoma"/>
        <family val="2"/>
      </rPr>
      <t>Materijal</t>
    </r>
    <r>
      <rPr>
        <sz val="10"/>
        <rFont val="Tahoma"/>
        <family val="2"/>
        <charset val="204"/>
      </rPr>
      <t xml:space="preserve">
Aluminijski profili izrađeni su iz aluminijske legure AlMgSi 05 čvrstoće F 22 do 26 kg/mm2 a aluminijski limovi iz legure AlMg 1ili iz 99,5 % aluminija normalizirane kvalitete.
Za određivanje boje i nijansi aluminija ovlašten je projektant kome će izvođač radova prije početka radova dostaviti uzorke radi odobrenja.
Čelični dijelovi konstrukcije kao što su sidra, podkonstrukcije ili slijepi okviri za sidrenje izrađuju se od nehrđajućeg materijala ili od čelika koji je prije ugradnje vruće pocinčan na debljinu cinčanog sloja od 100 mikrona. Kod čeličnih dijelova koje 
</t>
    </r>
    <r>
      <rPr>
        <b/>
        <sz val="10"/>
        <rFont val="Tahoma"/>
        <family val="2"/>
      </rPr>
      <t>Ostakljenje</t>
    </r>
    <r>
      <rPr>
        <sz val="10"/>
        <rFont val="Tahoma"/>
        <family val="2"/>
        <charset val="204"/>
      </rPr>
      <t xml:space="preserve">
Sve ostakljene pozicije su brtvene gumenim brtvama od EPDM-a. Optička kvaliteta je vrlo bitna tako da pogled na staklo ne smije deformirati sliku predmeta sa druge strane. Sigurnosna stakla moraju na sebi imati oznaku da su kaljena ili priređena za određena veća naprezanja.</t>
    </r>
  </si>
  <si>
    <r>
      <rPr>
        <b/>
        <sz val="10"/>
        <rFont val="Tahoma"/>
        <family val="2"/>
      </rPr>
      <t xml:space="preserve">
Izrada</t>
    </r>
    <r>
      <rPr>
        <sz val="10"/>
        <rFont val="Tahoma"/>
        <family val="2"/>
        <charset val="204"/>
      </rPr>
      <t xml:space="preserve">
Izvoditelj je obavezan da po sklapanju ugovora i prije početka proizvodnje, dostavi projektantu izvedbene nacrte i detalje i da zajedno s projektantom i investitorom izvrši pregled istih i njihovo usklađivanje sa ostalim građevinskim i obrtničkim radovima
Svi definitivno izrađeni izvedbeni nacrti i detalji moraju biti potpisani od strane projektanta i investitora. Prije početka izrade obavezno se moraju provjeriti te uskladiti mjere i količine na objektu.</t>
    </r>
  </si>
  <si>
    <r>
      <rPr>
        <b/>
        <sz val="10"/>
        <rFont val="Tahoma"/>
        <family val="2"/>
      </rPr>
      <t>Jedinična cijena treba sadržavati:</t>
    </r>
    <r>
      <rPr>
        <sz val="10"/>
        <rFont val="Tahoma"/>
        <family val="2"/>
        <charset val="204"/>
      </rPr>
      <t xml:space="preserve">
  - sav materijal, dopremu na gradilište i uskladištenje,
  - ukupne troškove rada uključujući rad u radionici i montažu na gradilištu
  - detaljne izmjere na licu mjesta
  - predočenje uzoraka materijala na ovjeru projektantu
  - sav potreban okov, spojni i pričvrsni materijal renomiranih proizvođača
  - izradu radioničkih nacrta, razradu sustava montaže, razradu detalja u fazi izvođenja
  - sva potrebna brtvljenja i opšave na spoju s okolnim konstrukcijama
  - svu potrebnu radnu skelu 
  - čišćenje nakon završetka radova
  - popravci štete na vlastitom ili drugim radovima učinjeni iz nepažnje
NAPOMENA:
Aluminijska unutarnja bravarija izvodi se u tvornički toplinski bojanoj izvedbi u tonu po odabiru projektanta prema ton karti RAL. 
Okov za otvaranje (kvake, ručke, rozete i sl.) je u INOX ili eloksiranoj al. izvedbi. </t>
    </r>
  </si>
  <si>
    <r>
      <rPr>
        <b/>
        <sz val="10"/>
        <rFont val="Tahoma"/>
        <family val="2"/>
      </rPr>
      <t xml:space="preserve">
FASADNA ALUMINIJSKA BRAVARIJA
</t>
    </r>
    <r>
      <rPr>
        <sz val="10"/>
        <rFont val="Tahoma"/>
        <family val="2"/>
        <charset val="204"/>
      </rPr>
      <t xml:space="preserve">
</t>
    </r>
    <r>
      <rPr>
        <b/>
        <sz val="10"/>
        <rFont val="Tahoma"/>
        <family val="2"/>
      </rPr>
      <t xml:space="preserve">Opći uvjeti </t>
    </r>
    <r>
      <rPr>
        <sz val="10"/>
        <rFont val="Tahoma"/>
        <family val="2"/>
        <charset val="204"/>
      </rPr>
      <t xml:space="preserve">
Za izvođenje radova vrijede Opći uvjeti Ugovora o izvođenju radova za izvoditelje!
Svi radovi moraju se izvoditi prema podacima iz projektne dokumentacije i u skladu sa važećim propisima.
</t>
    </r>
    <r>
      <rPr>
        <b/>
        <sz val="10"/>
        <rFont val="Tahoma"/>
        <family val="2"/>
      </rPr>
      <t>Prije početka izvođenja radova izvođač je obavezan pribaviti sve potrebne ateste, detalje, uzorke svih primjenjenih materijala,  predati ih odgovornom projektantu na odobrenje. Isporučilac profila, okova, brtvi i pribora mora imati odgovarajući ISO certifikat.</t>
    </r>
  </si>
  <si>
    <r>
      <t xml:space="preserve">
ATESTI
Fasadni elementi moraju posjedovati sve ateste koji zadovoljavaju traženu fiziku zgrade.
Za ugrađene fasadne elemente izvođač treba ishoditi:
  - atest o vodotjesnosti
  - atest o zrakotjesnosti
  - atest o zvučnoj izolaciji elementa
  - atest o toplinskoj izolaciji elementa
  - dokaz o kvaliteti površinske obrade
Za eventualne ugrađene protupožarne elemente izvođač treba ishoditi važeći dokaz o protupožarnosti.
TIP FASADNE ALUMINIJSKE BRAVARIJE:
Aluminijska fasadna bravarija predviđa se od profila za izvedbu fasada, prozora i vrata s prekinutim toplinskim mostom u tvornički toplinski bojanoj izvedbi u boji po odabiru projektanta prema ton karti RAL.
ZAVRŠNE OBRADE
</t>
    </r>
    <r>
      <rPr>
        <b/>
        <sz val="10"/>
        <rFont val="Tahoma"/>
        <family val="2"/>
      </rPr>
      <t>Za određivanje boje i nijansi profila mjerodavan je odgovorni projektant kome će izvođač radova prije početka radova dostaviti uzorke radi odobrenja.</t>
    </r>
  </si>
  <si>
    <r>
      <t xml:space="preserve">
OSTAKLJENJE
Sve pozicije osim automatskih vrata su ostakljene dvostrukim izo staklom a brtvljenje ja gumenim brtvama od EPDM-a. Optička kvaliteta je vrlo bitna tako da pogled na staklo ne smije deformirati sliku predmeta sa druge strane. Sigurnosna stakla moraju na sebi imati oznaku da su kaljena ili priređena za određena veća naprezanja.
Kod krovnih i kosih fasadnih konstrukcija odnosno ostakljenja u zoni parapeta staklo mora biti u sigurnosnoj verziji i to tako da je vanjsko staklo kaljeno a unutarnje laminirano. Garancija se daje u skladu sa pozitivnim propisima na ovu vrstu radova. 
</t>
    </r>
    <r>
      <rPr>
        <b/>
        <sz val="10"/>
        <rFont val="Tahoma"/>
        <family val="2"/>
      </rPr>
      <t xml:space="preserve">Prije početka radova izvođač treba dostaviti projektantu uzorke od svake vrste stakla na odobrenje.
</t>
    </r>
    <r>
      <rPr>
        <sz val="10"/>
        <rFont val="Tahoma"/>
        <family val="2"/>
      </rPr>
      <t>AUTOMATSKA VRATA</t>
    </r>
    <r>
      <rPr>
        <b/>
        <sz val="10"/>
        <rFont val="Tahoma"/>
        <family val="2"/>
      </rPr>
      <t xml:space="preserve">
</t>
    </r>
    <r>
      <rPr>
        <sz val="10"/>
        <rFont val="Tahoma"/>
        <family val="2"/>
      </rPr>
      <t xml:space="preserve">Automatska vrata koja se ugrađuju na objektu trebaju biti proizvod DORMA, GEZE ili slićno.  Vratna krila ostakljena su sigurnosnim staklom. </t>
    </r>
    <r>
      <rPr>
        <b/>
        <sz val="10"/>
        <rFont val="Tahoma"/>
        <family val="2"/>
      </rPr>
      <t xml:space="preserve">
</t>
    </r>
    <r>
      <rPr>
        <sz val="10"/>
        <rFont val="Tahoma"/>
        <family val="2"/>
      </rPr>
      <t xml:space="preserve">
TEHNIČKI ZAHTJEVI
Izradu elemenata i montažu na objektu treba izvesti prema detaljima proizvođača odabrane konstrukcije.
Konstruktivna rješenja svih elemenata trebaju biti takva da je tijekom eksploatacije objekta omogućena eventualna zamjena ili popravak pojedinog segmenta.</t>
    </r>
  </si>
  <si>
    <t>STATIČKI ZAHTJEVI
Dimenzije nosivih elemenata ovise o statičkom premošćavanju raspona. 
Statički proračun konstrukcija je obavezan a izrađuje ga izvođač radova.
IZVEDBENI NACRTI
U ponudbenoj cijeni Izvoditelj je dužan uključiti izradu izvedbenih nacrta sa statičkim proračunom do faze odobravanja od strane odgovornog projektanta. Tek nakon što su izvedbeni nacrti odobreni može se započeti s ugradnjom. 
Nacrti moraju sadržavati način odvodnje kondenzata iz konstrukcije, mogućnost zamjene razbijenog stakla.
ZAŠTITA POVRŠINA TIJEKOM GRADNJE
Sve gotove površine moraju biti zaštićene folijom, na način da ne dođe do njihovog oštećenja.
VODONEPROPUSNOST I PARONEPROPUSNOST
Izbor vodonepropusne i paronepropusne folije koje obljepljuju fasadni element prema betonskoj konstrukciji se vrši prema elementima proračuna građevinske fizike i prema propisima proizvođača. S unutarnje strane fasade potrebno je na mjestima priključaka osigurati paropropusnost. Posebno treba obratiti pažnju za područje krova te područja vanjskih pragova vrata, te je za folije koje se na tim mjestima planiraju ugraditi Izvoditelj obavezan dostaviti potvrdu proizvođača o izdržljivosti folije.
Vodonepropusne i paronepropusne folije moraju biti minimalno 100 mm zaljepljene na beton.</t>
  </si>
  <si>
    <r>
      <rPr>
        <b/>
        <sz val="10"/>
        <rFont val="Tahoma"/>
        <family val="2"/>
      </rPr>
      <t xml:space="preserve">
MATERIJAL</t>
    </r>
    <r>
      <rPr>
        <sz val="10"/>
        <rFont val="Tahoma"/>
        <family val="2"/>
        <charset val="204"/>
      </rPr>
      <t xml:space="preserve">
ALUMINIJ
Aluminijski profili izrađeni su iz aluminijske legure AlMgSi 05 čvrstoće F 22 do 26 kg/mm2 a aluminijski limovi iz legure AlMg 1ili iz 99,5 % aluminija normalizirane kvalitete.
ČELIK
Čelični dijelovi konstrukcije kao što su sidra, podkonstrukcije ili slijepi okviri za sidrenje izrađuju se od nehrđajućeg materijala ili od čelika koji je prije ugradnje vruće pocinčan na debljinu cinčanog sloja od 100 mikrona. Kod čeličnih dijelova koje nije moguće vruče cinčati, već se moraju zavarivati na samom objektu, prethodno vruće pocinčani dijelovi se mogu zavarivati, a mjesto vara se mora zaštititi visokokvalitetnim zaštitnim premazom na bazi cinka i to u najmanje dva premaza.
PODKONSTRUKCIJA – METALNA VEZA
Sve metalne veze i pričvrščenja trebaju biti konstruirana tako da omogućavaju toleranciju prema betonu.
Metalna veza preuzima opterećenje fasadnih elemenata tako da ga prenosi na beton i ne smije stvarati hladne mostove. Čeličnu potkonstrukciju potrebno je priključiti na gromobran. Čelična podkonstrukcija ne smije imati s al. profilima direktan kontakt kako bi se izbjegla galvanizacija.
KONSTRUKCIJA
Svi dijelovi trebaju biti dimenzionirani tako da sigurno prihvaćaju sva opterećenja (vjetar, potres, vlastita težina) i da ispune zahtjeve arhitektonskog oblikovanja. 
Ugaoni spojevi moraju biti izvedeni besprijekorno. Mjesta koja su naročito osjetljiva na propuštanje, brtve se dodatno. Kod spajanja vijcima svaki sastav mora biti tako konstruktivno riješen da na vanjskim površinama nema vidljivih vijaka.
Oticanje vode i kondenzata kao i odvodnjavanje utora za staklo treba se osigurati.</t>
    </r>
  </si>
  <si>
    <r>
      <t xml:space="preserve">Izvođač radova je obavezan dati odgovornom projektantu na odobrenje kompletnu dokumentaciju sa detaljima spajanja fasade sa bočnim zidovima, kao i spajanja s donjim i gornjim dijelom objekta. 
Prije početka izrade obavezno se moraju provjeriti te uskladiti mjere i količine na objektu.
</t>
    </r>
    <r>
      <rPr>
        <b/>
        <sz val="10"/>
        <rFont val="Tahoma"/>
        <family val="2"/>
      </rPr>
      <t>Potpisivanje predloženog nacrta od strane projektanta ne podrazumjeva oslobađanje Izvoditelja obveze provjere statičke i toplinske stabilnosti. Projektant potpisom detalja ne ovjerava statičku stabilnost!</t>
    </r>
  </si>
  <si>
    <t xml:space="preserve">
OKOV
Svi dijelovi okova koji se ugrađuju u konstrukciju (vrata, prozori itd.) trebaju biti izrađeni iz podesnih materijala, otpornih na koroziju. Rade se iz plemenitog čelika, plastike, tvrdog aluminija, pocinčanog čelika itd. Sav okov treba biti kvalitetne izvedbe i s detaljima predočen nadzornom inženjeru i projektantu na odobrenje. Ukoliko izvoditelj nije u mogućnosti ugraditi okov naveden u opisu stavaka, treba ponuditi drugi iste kvalitete, o čemu će se pismeno usaglasiti projektant.
OSIGURANJE KVALITETE
Za sve materijale i radnje koje su potrebne u montaži fasade Izvoditelj radova dužan je propisanim dokumentima dokazati kvalitetu i funkcionalnost (nosiva konstrukcija, ostakljenje, izolacija, obložni limovi, pričvrsna sredstva, obrade površina) te pravovremeno prije početka radova ili ugradnje dostaviti ih na pregled nadzornom inženjeru.
Sve predradnje koje je potrebno izvršiti prije montaže (izmjera, iscrtavanje potrebnih osi, visinske kote, postavljanje geometrije fasade sastavni su dio jediničnih ponudbenih cijena).
Toplinska zaštita na priključcima fasadne konstrukcije na nosivu betonsku konstrukciju mora zadovoljiti minimalni koeficijent površinskog prolaza topline koji vrijedi za ostakljenje.</t>
  </si>
  <si>
    <t xml:space="preserve">
Jedinična cijena uključuje:
  - sav materijal, prijenose osnovnog i pomoćnog materijala, dopremu do i na gradilištu, sve utovare, istovare i pretovare, te sva uskladištenja,
  - ukupne troškove rada opisanog u troškovniku, uključujući rad u radionici i montažu na gradilištu
  - sve horizontalne i vertikalne transporte do mjesta ugradnje
  - sve opšave i brtvljenja oko ugrađenih elemenata
  - sav potreban okov, spojni i pričvrsni materijal renomiranih proizvođača
  - potrebnu radnu skelu
  - potrebne sekundarne podkonstrukcije i slijepe okvire
  - ostakljenje i toplinsku izolaciju
  - izradu radioničkih nacrta, razradu sustava montaže, razradu detalja u fazi izvođenja
  - detaljne izmjere na licu mjesta
  - predočenje uzoraka materijala na ovjeru projektantu
  - čišćenje okoliša nakon završetka radova
  - popravci štete na vlastitom ili drugim radovima učinjeni iz nepažnje
  - vođenje evidencije radova koja se ovjerava od strane nadzornog inženjera
  - aktivno sudjelovanje na koordinacijskim sastancima
  - troškove zaštite na radu
  - troškove atesta 
  - izradu uzoraka 
  - statički izračun</t>
  </si>
  <si>
    <r>
      <t xml:space="preserve">DIZALA </t>
    </r>
    <r>
      <rPr>
        <i/>
        <sz val="10"/>
        <rFont val="Tahoma"/>
        <family val="2"/>
      </rPr>
      <t>- ELEVATORS</t>
    </r>
  </si>
  <si>
    <r>
      <rPr>
        <b/>
        <sz val="10"/>
        <rFont val="Tahoma"/>
        <family val="2"/>
      </rPr>
      <t>Dobava materijala i ugradnja granitnih ploca (gazista), dimenzija 120 x 31 x 2 cm, na unutarnjim vertikalnim komunikacijama (Stubište 10 i 11).
Dizajn granita se treba odabrati od strane investitora.
Koristiti ljepilo odredjeno od strane proizvodjaca.</t>
    </r>
    <r>
      <rPr>
        <sz val="10"/>
        <rFont val="Tahoma"/>
        <family val="2"/>
      </rPr>
      <t xml:space="preserve">
Supply of material and installation of granite tiles (treads), dim. 100 x 31 x 2 cm, in vertical communication (Stairs 10 and 11).
Tiles as selected by the investor.
Use adhesive specified by the manufacturer.</t>
    </r>
  </si>
  <si>
    <r>
      <rPr>
        <b/>
        <sz val="10"/>
        <rFont val="Tahoma"/>
        <family val="2"/>
      </rPr>
      <t>Dobava materijala i ugradnja granitnih ploca (ceonika), dimenzija 120 x 14 x 1 cm, na unutarnjim vertikalnim komunikacijama (Stubište 10 i 11).
Dizajn granita se treba odabrati od strane investitora.
Koristiti ljepilo odredjeno od strane proizvodjaca.</t>
    </r>
    <r>
      <rPr>
        <sz val="10"/>
        <rFont val="Tahoma"/>
        <family val="2"/>
      </rPr>
      <t xml:space="preserve">
Supply of material and installation of granite tiles (risers), dim. 100 x 14 x 1 cm, in vertical communication (Stairs 10 and 11).
Tiles as selected by the investor.
Use adhesive specified by the manufacturer.</t>
    </r>
  </si>
  <si>
    <r>
      <rPr>
        <b/>
        <sz val="10"/>
        <rFont val="Tahoma"/>
        <family val="2"/>
      </rPr>
      <t>Dobava materijala i ugradnja granitnih ploca (ceonika), dimenzija 120 x 15 x 1 cm, na unutarnjim vertikalnim komunikacijama (Stubište 10 i 11).
Dizajn granita se treba odabrati od strane investitora.
Koristiti ljepilo odredjeno od strane proizvodjaca.</t>
    </r>
    <r>
      <rPr>
        <sz val="10"/>
        <rFont val="Tahoma"/>
        <family val="2"/>
      </rPr>
      <t xml:space="preserve">
Supply of material and installation of granite tiles (risers), dim. 100 x 15 x 1 cm, in vertical communication (Stairs 10 and 11).
Tiles as selected by the investor.
Use adhesive specified by the manufacturer.</t>
    </r>
  </si>
  <si>
    <r>
      <rPr>
        <b/>
        <sz val="10"/>
        <rFont val="Tahoma"/>
        <family val="2"/>
      </rPr>
      <t>Dobava materijala i ugradnja granitnih ploca (gazista), dimenzija 130 x 31 x 2 cm, na unutarnjim vertikalnim komunikacijama (Stubište 12).
Dizajn granita se treba odabrati od strane investitora.
Koristiti ljepilo odredjeno od strane proizvodjaca.</t>
    </r>
    <r>
      <rPr>
        <sz val="10"/>
        <rFont val="Tahoma"/>
        <family val="2"/>
      </rPr>
      <t xml:space="preserve">
Supply of material and installation of granite tiles (treads), dim. 130 x 31 x 2 cm, in vertical communication (Stairs 12).
Tiles as selected by the investor.
Use adhesive specified by the manufacturer.</t>
    </r>
  </si>
  <si>
    <r>
      <rPr>
        <b/>
        <sz val="10"/>
        <rFont val="Tahoma"/>
        <family val="2"/>
      </rPr>
      <t>Dobava materijala i ugradnja granitnih ploca (ceonika), dimenzija 130 x 13.7 x 1 cm, na unutarnjim vertikalnim komunikacijama (Stubište 12).
Dizajn granita se treba odabrati od strane investitora.
Koristiti ljepilo odredjeno od strane proizvodjaca.</t>
    </r>
    <r>
      <rPr>
        <sz val="10"/>
        <rFont val="Tahoma"/>
        <family val="2"/>
      </rPr>
      <t xml:space="preserve">
Supply of material and installation of granite tiles (risers), dim. 130 x 13.7 x 1 cm, in vertical communication (Stairs 12).
Tiles as selected by the investor.
Use adhesive specified by the manufacturer.</t>
    </r>
  </si>
  <si>
    <r>
      <rPr>
        <b/>
        <sz val="10"/>
        <rFont val="Tahoma"/>
        <family val="2"/>
      </rPr>
      <t>Dobava materijala i ugradnja granitnih ploca (ceonika), dimenzija 130 x 14 x 1 cm, na unutarnjim vertikalnim komunikacijama (Stubište 12).
Dizajn granita se treba odabrati od strane investitora.
Koristiti ljepilo odredjeno od strane proizvodjaca.</t>
    </r>
    <r>
      <rPr>
        <sz val="10"/>
        <rFont val="Tahoma"/>
        <family val="2"/>
      </rPr>
      <t xml:space="preserve">
Supply of material and installation of granite tiles (risers), dim. 130 x 14 x 1 cm, in vertical communication (Stairs 12).
Tiles as selected by the investor.
Use adhesive specified by the manufacturer.</t>
    </r>
  </si>
  <si>
    <r>
      <rPr>
        <b/>
        <sz val="10"/>
        <rFont val="Tahoma"/>
        <family val="2"/>
      </rPr>
      <t>Dobava materijala i ugradnja granitnih stubištenih podesta, debljine 2 cm, na unutarnjim vertikalnim komunikacijama (Stubište 12).
Dizajn granita se treba odabrati od strane investitora.
Koristiti ljepilo odredjeno od strane proizvodjaca.</t>
    </r>
    <r>
      <rPr>
        <sz val="10"/>
        <rFont val="Tahoma"/>
        <family val="2"/>
      </rPr>
      <t xml:space="preserve">
Supply of material and installation of granite tiles in stair landings, 2 cm thickness, in vertical communication (Stairs 12).
Tiles as selected by the investor.
Use adhesive specified by the manufacturer.</t>
    </r>
  </si>
  <si>
    <r>
      <rPr>
        <b/>
        <sz val="10"/>
        <rFont val="Tahoma"/>
        <family val="2"/>
      </rPr>
      <t>Dobava materijala i ugradnja granitnih cokli duz perimetra stubišta na unutarnjim vertikalnim komunikacijama (Stubište 12). 
Visina cokle 6 cm, debljina 1 cm.
Dizajn mermera se treba odabrati od strane investitora.
Koristiti ljepilo odredjeno od strane proizvodjaca.</t>
    </r>
    <r>
      <rPr>
        <sz val="10"/>
        <rFont val="Tahoma"/>
        <family val="2"/>
      </rPr>
      <t xml:space="preserve">
Supply of material and installation of granite plinths along the perimeter of the staircase walls in vertical communication (Stairs 12). Plinth height 6 cm, thickness 1 cm.
Tiles as selected by the investor.
Use adhesive specified by the manufacturer.</t>
    </r>
  </si>
  <si>
    <r>
      <rPr>
        <b/>
        <sz val="10"/>
        <rFont val="Tahoma"/>
        <family val="2"/>
      </rPr>
      <t>Dobava materijala i ugradnja granitnih stubištenih podesta, debljine 2 cm, na unutarnjim vertikalnim komunikacijama  (Stubišta glavnog hola).
Dizajn granita se treba odabrati od strane investitora.
Koristiti ljepilo odredjeno od strane proizvodjaca.</t>
    </r>
    <r>
      <rPr>
        <sz val="10"/>
        <rFont val="Tahoma"/>
        <family val="2"/>
      </rPr>
      <t xml:space="preserve">
Supply of material and installation of granite tiles in stair landings, 2 cm thickness, in vertical communication (Main hall stairs).
Tiles as selected by the investor.
Use adhesive specified by the manufacturer.</t>
    </r>
  </si>
  <si>
    <r>
      <rPr>
        <b/>
        <sz val="10"/>
        <rFont val="Tahoma"/>
        <family val="2"/>
      </rPr>
      <t>Dobava materijala i ugradnja granitnih ploca (gazista), dimenzija 180 x 37 x 2 cm, na unutarnjim vertikalnim komunikacijama (Stubišta glavnog hola).
Dizajn granita se treba odabrati od strane investitora.
Koristiti ljepilo odredjeno od strane proizvodjaca.</t>
    </r>
    <r>
      <rPr>
        <sz val="10"/>
        <rFont val="Tahoma"/>
        <family val="2"/>
      </rPr>
      <t xml:space="preserve">
Supply of material and installation of granite tiles (treads), dim. 180 x 37 x 2 cm, in vertical communication (Main hall stairs).
Tiles as selected by the investor.
Use adhesive specified by the manufacturer.</t>
    </r>
  </si>
  <si>
    <r>
      <rPr>
        <b/>
        <sz val="10"/>
        <rFont val="Tahoma"/>
        <family val="2"/>
      </rPr>
      <t>Dobava materijala i ugradnja granitnih ploca (ceonika), dimenzija 180 x 12.5 x 1 cm, na unutarnjim vertikalnim komunikacijama (Stubišta glavnog hola).
Dizajn granita se treba odabrati od strane investitora.
Koristiti ljepilo odredjeno od strane proizvodjaca.</t>
    </r>
    <r>
      <rPr>
        <sz val="10"/>
        <rFont val="Tahoma"/>
        <family val="2"/>
      </rPr>
      <t xml:space="preserve">
Supply of material and installation of granite tiles (risers), dim. 180 x 12.5 x 1 cm, in vertical communication (Main hall stairs).
Tiles as selected by the investor.
Use adhesive specified by the manufacturer.</t>
    </r>
  </si>
  <si>
    <t>7.3</t>
  </si>
  <si>
    <t>7.5</t>
  </si>
  <si>
    <t>7.6</t>
  </si>
  <si>
    <r>
      <rPr>
        <b/>
        <sz val="10"/>
        <rFont val="Tahoma"/>
        <family val="2"/>
      </rPr>
      <t>F2.2
Dobava materijala i ugradnja mermernih plocica, dim. 60 x 60 x 2 cm, na toaletima glavnih hola i toaleta glavne kuhinje.
Dizajn plocica se treba odabrati od strane investitora.
Koristiti ljepilo odredjeno od strane proizvodjaca.</t>
    </r>
    <r>
      <rPr>
        <sz val="10"/>
        <rFont val="Tahoma"/>
        <family val="2"/>
      </rPr>
      <t xml:space="preserve">
F2.2
Supply of material and installation of marble tiles, with dimensions 60 x 60 x 2 cm, in the toilets of the main halls and toilets of the main kitchen.
Tiles as selected by the investor.
Use adhesive specified by the manufacturer.</t>
    </r>
  </si>
  <si>
    <t>7.7</t>
  </si>
  <si>
    <t>7.8</t>
  </si>
  <si>
    <t>7.9</t>
  </si>
  <si>
    <t>7.10</t>
  </si>
  <si>
    <t>7.11</t>
  </si>
  <si>
    <t>7.12</t>
  </si>
  <si>
    <t>7.13</t>
  </si>
  <si>
    <t>7.14</t>
  </si>
  <si>
    <t>7.15</t>
  </si>
  <si>
    <t>7.16</t>
  </si>
  <si>
    <t>7.17</t>
  </si>
  <si>
    <t>7.18</t>
  </si>
  <si>
    <t>7.19</t>
  </si>
  <si>
    <t>7.20</t>
  </si>
  <si>
    <t>7.21</t>
  </si>
  <si>
    <t>7.22</t>
  </si>
  <si>
    <t>7.23</t>
  </si>
  <si>
    <t>7.24</t>
  </si>
  <si>
    <t>7.25</t>
  </si>
  <si>
    <t>7.26</t>
  </si>
  <si>
    <t>7.27</t>
  </si>
  <si>
    <t>7.28</t>
  </si>
  <si>
    <t>7.29</t>
  </si>
  <si>
    <t>7.30</t>
  </si>
  <si>
    <t>7.31</t>
  </si>
  <si>
    <t>7.32</t>
  </si>
  <si>
    <t>7.33</t>
  </si>
  <si>
    <t>7.34</t>
  </si>
  <si>
    <t>7.35</t>
  </si>
  <si>
    <t>7.36</t>
  </si>
  <si>
    <t>7.37</t>
  </si>
  <si>
    <t>7.38</t>
  </si>
  <si>
    <t>7.39</t>
  </si>
  <si>
    <t>7.40</t>
  </si>
  <si>
    <t>7.41</t>
  </si>
  <si>
    <t>7.42</t>
  </si>
  <si>
    <t>7.43</t>
  </si>
  <si>
    <t>7.44</t>
  </si>
  <si>
    <t>7.45</t>
  </si>
  <si>
    <t>7.46</t>
  </si>
  <si>
    <t>7.47</t>
  </si>
  <si>
    <t>7.48</t>
  </si>
  <si>
    <t>7.49</t>
  </si>
  <si>
    <t>7.50</t>
  </si>
  <si>
    <t>7.51</t>
  </si>
  <si>
    <t>7.52</t>
  </si>
  <si>
    <t>7.53</t>
  </si>
  <si>
    <t>7.54</t>
  </si>
  <si>
    <t>7.55</t>
  </si>
  <si>
    <t>7.56</t>
  </si>
  <si>
    <t>7.57</t>
  </si>
  <si>
    <t>7.58</t>
  </si>
  <si>
    <t>7.59</t>
  </si>
  <si>
    <t>7.60</t>
  </si>
  <si>
    <t>7.61</t>
  </si>
  <si>
    <t>7.62</t>
  </si>
  <si>
    <t>7.63</t>
  </si>
  <si>
    <t>7.64</t>
  </si>
  <si>
    <t>7.65</t>
  </si>
  <si>
    <t>7.66</t>
  </si>
  <si>
    <t>7.67</t>
  </si>
  <si>
    <t>7.68</t>
  </si>
  <si>
    <t>7.69</t>
  </si>
  <si>
    <t>2.2.8</t>
  </si>
  <si>
    <r>
      <rPr>
        <b/>
        <sz val="10"/>
        <rFont val="Tahoma"/>
        <family val="2"/>
      </rPr>
      <t>Dobava i ugradnja vanjskih kanti za otpad izrađenih od aluminijske konstrukcije i plastificiranog lima, dim. 44 x 44 x 103 cm, uključujući radove betona i sve druge radove za završetak pozicije prema detalju UE 1.</t>
    </r>
    <r>
      <rPr>
        <sz val="10"/>
        <rFont val="Tahoma"/>
        <family val="2"/>
      </rPr>
      <t xml:space="preserve">
Supply and installation of outdoor waste bins constructed from aluminum construction and plasticized metal sheet, with dim. 44 x 44x 103 cm, including concrete work and all other works to complete the position according to detail UE 1.</t>
    </r>
  </si>
  <si>
    <r>
      <rPr>
        <b/>
        <sz val="10"/>
        <rFont val="Tahoma"/>
        <family val="2"/>
      </rPr>
      <t>Dobava i ugradnja vanjskih klupa izrađenih od čvrstog predgotovljenog betona sa zaobljenim rubovima, dimenzija 180x65x43 cm, prema detalju UE 2.</t>
    </r>
    <r>
      <rPr>
        <sz val="10"/>
        <rFont val="Tahoma"/>
        <family val="2"/>
      </rPr>
      <t xml:space="preserve">
Supply with material and installation of outdoor benches constructed 
Supply and installation of outdoor benches made of solid precast concrete with rounded edges, dimensions 180x65x43 cm, according to detail UE 2.</t>
    </r>
  </si>
  <si>
    <t>13.13</t>
  </si>
  <si>
    <r>
      <rPr>
        <b/>
        <sz val="10"/>
        <rFont val="Tahoma"/>
        <family val="2"/>
      </rPr>
      <t>F2.1
Dobava materijala i ugradnja poligranitnih pločica, dim. 60 x 60 x 2 cm.
Dizajn plocica se treba odabrati od strane investitora.
Koristiti ljepilo odredjeno od strane proizvodjaca.</t>
    </r>
    <r>
      <rPr>
        <sz val="10"/>
        <rFont val="Tahoma"/>
        <family val="2"/>
      </rPr>
      <t xml:space="preserve">
F2.1
Supply of material and installation of polygranite tiles, with dimensions 60 x 60 x 2 cm.
Tiles as selected by the investor.
Use adhesive specified by the manufacturer.</t>
    </r>
  </si>
  <si>
    <r>
      <rPr>
        <b/>
        <sz val="10"/>
        <rFont val="Tahoma"/>
        <family val="2"/>
      </rPr>
      <t xml:space="preserve">F2.1
Dobava materijala i ugradnja poligranitnih cokli na zidovima, visina cokle 6 cm.
Duzina cokle-prema duzini podnih plocica
Dizajn plocica se treba odabrati od strane investitora.
Koristiti ljepilo odredjeno od strane proizvodjaca.
</t>
    </r>
    <r>
      <rPr>
        <sz val="10"/>
        <rFont val="Tahoma"/>
        <family val="2"/>
      </rPr>
      <t>F2.1
Supply of material and installation of polygranite tiles plinths on the walls. Plinth height 6 cm.
The length of the plinth-according to the length of the floor tiles.
Tiles as selected by theinvestor.
Use adhesive specified by the manufacturer.</t>
    </r>
  </si>
  <si>
    <t>7.70</t>
  </si>
  <si>
    <t>7.71</t>
  </si>
  <si>
    <t>7.72</t>
  </si>
  <si>
    <t>7.73</t>
  </si>
  <si>
    <r>
      <rPr>
        <b/>
        <sz val="10"/>
        <rFont val="Tahoma"/>
        <family val="2"/>
      </rPr>
      <t>Dobava materijala i ugradnja granitnih ploca (gazista), dimenzija 145 x 31 x 2 cm, na unutarnjim vertikalnim komunikacijama (Stubište kod Radioterapije).
Dizajn granita se treba odabrati od strane investitora.
Koristiti ljepilo odredjeno od strane proizvodjaca.</t>
    </r>
    <r>
      <rPr>
        <sz val="10"/>
        <rFont val="Tahoma"/>
        <family val="2"/>
      </rPr>
      <t xml:space="preserve">
Supply of material and installation of granite tiles (treads), dim. 145 x 31 x 2 cm, in vertical communication (Stairs at Radiotheraphy).
Tiles as selected by the investor.
Use adhesive specified by the manufacturer.</t>
    </r>
  </si>
  <si>
    <r>
      <rPr>
        <b/>
        <sz val="10"/>
        <rFont val="Tahoma"/>
        <family val="2"/>
      </rPr>
      <t>Dobava materijala i ugradnja granitnih ploca (ceonika), dimenzija 145 x 13.5 x 1 cm, na unutarnjim vertikalnim komunikacijama (Stubište kod Radioterapije).
Dizajn granita se treba odabrati od strane investitora.
Koristiti ljepilo odredjeno od strane proizvodjaca.</t>
    </r>
    <r>
      <rPr>
        <sz val="10"/>
        <rFont val="Tahoma"/>
        <family val="2"/>
      </rPr>
      <t xml:space="preserve">
Supply of material and installation of granite tiles (risers), dim. 145 x 13.5 x 1 cm, in vertical communication (Stairs at Radiotheraphy).
Tiles as selected by the investor.
Use adhesive specified by the manufacturer.</t>
    </r>
  </si>
  <si>
    <r>
      <rPr>
        <b/>
        <sz val="10"/>
        <rFont val="Tahoma"/>
        <family val="2"/>
      </rPr>
      <t>Dobava materijala i ugradnja granitnih stubištenih podesta, debljine 2 cm, na unutarnjim vertikalnim komunikacijama (Stubište kod Radioterapije).
Dizajn granita se treba odabrati od strane investitora.
Koristiti ljepilo odredjeno od strane proizvodjaca.</t>
    </r>
    <r>
      <rPr>
        <sz val="10"/>
        <rFont val="Tahoma"/>
        <family val="2"/>
      </rPr>
      <t xml:space="preserve">
Supply of material and installation of granite tiles in stair landings, 2 cm thickness, in vertical communication (Stairs at Radiotheraphy).
Tiles as selected by the investor.
Use adhesive specified by the manufacturer.</t>
    </r>
  </si>
  <si>
    <r>
      <rPr>
        <b/>
        <sz val="10"/>
        <rFont val="Tahoma"/>
        <family val="2"/>
      </rPr>
      <t>Dobava materijala i ugradnja granitnih cokli duz perimetra stubišta na unutarnjim vertikalnim komunikacijama (Stubište kod Radioterapije).
Visina cokle 6 cm, debljina 1 cm.
Dizajn mermera se treba odabrati od strane investitora.
Koristiti ljepilo odredjeno od strane proizvodjaca.</t>
    </r>
    <r>
      <rPr>
        <sz val="10"/>
        <rFont val="Tahoma"/>
        <family val="2"/>
      </rPr>
      <t xml:space="preserve">
Supply of material and installation of granite plinths along the perimeter of the staircase walls in vertical communication (Stairs at Radiotheraphy). Plinth height 6 cm, thickness 1 cm.
Tiles as selected by the investor.
Use adhesive specified by the manufacturer.</t>
    </r>
  </si>
  <si>
    <t>2.3.7</t>
  </si>
  <si>
    <t>2.3.8</t>
  </si>
  <si>
    <t>2.3.9</t>
  </si>
  <si>
    <r>
      <rPr>
        <b/>
        <sz val="10"/>
        <rFont val="Tahoma"/>
        <family val="2"/>
      </rPr>
      <t xml:space="preserve">Dobava, doprema i ugradnja betonskih opločnika tamnosive boje (visine 100 mm)  na kameni agregat granulacije 2-4 mm, u debljini 5 cm. Radovi obuhvaćaju nabavu materijala i prijevoz do mjesta ugradnje. 
</t>
    </r>
    <r>
      <rPr>
        <sz val="10"/>
        <rFont val="Tahoma"/>
        <family val="2"/>
      </rPr>
      <t>Supply, delivery and installation of concrete pavement dark gray color (height 100 mm) on stone aggregate of 2-4 mm granulation, 5 cm thick. The works include supply of materials and transport to the installation site.</t>
    </r>
  </si>
  <si>
    <r>
      <rPr>
        <b/>
        <sz val="10"/>
        <rFont val="Tahoma"/>
        <family val="2"/>
      </rPr>
      <t xml:space="preserve">Dobava, doprema i ugradnja betonskih opločnika svijetlosive boje (visine 100 mm)  na kameni agregat granulacije 2-4 mm, u debljini 5 cm. Radovi obuhvaćaju nabavu materijala i prijevoz do mjesta ugradnje. </t>
    </r>
    <r>
      <rPr>
        <sz val="10"/>
        <rFont val="Tahoma"/>
        <family val="2"/>
      </rPr>
      <t xml:space="preserve">
Supply, delivery and installation of concrete pavement light gray color (height 100 mm) on stone aggregate of 2-4 mm granulation, 5 cm thick. The works include supply of materials and transport to the installation site.</t>
    </r>
  </si>
  <si>
    <t>9.2.57</t>
  </si>
  <si>
    <t>9.2.58</t>
  </si>
  <si>
    <t>9.2.59</t>
  </si>
  <si>
    <r>
      <rPr>
        <b/>
        <sz val="10"/>
        <rFont val="Tahoma"/>
        <family val="2"/>
      </rPr>
      <t>O1.1
Dobava materijala i bojanje zidova sa Latex bojom (polusjajna), u dva sloja sa prethodnom obradom povrsina sa podlogom. Latex boja treba biti baktericidna (anti-bacterial). Proizvodjac STO ili jednakovrijedno.</t>
    </r>
    <r>
      <rPr>
        <sz val="10"/>
        <rFont val="Tahoma"/>
        <family val="2"/>
      </rPr>
      <t xml:space="preserve">
O1.1 
Supply of material and painting of walls in two layers with Latex paint (semi-gloss), with pre-treatment of surfaces with primer. Latex paint should be bactericidal (anti-bacterial). Manufacturer STO or equivalent.</t>
    </r>
  </si>
  <si>
    <r>
      <rPr>
        <b/>
        <sz val="10"/>
        <rFont val="Tahoma"/>
        <family val="2"/>
      </rPr>
      <t>Dobava materijala i bojanje stropova sa Latex bojom (mat), u dva sloja sa prethodnom obradom povrsina sa podlogom. Latex boja treba biti baktericidna (anti-bacterial). Proizvodjac STO ili jednakovrijedno.</t>
    </r>
    <r>
      <rPr>
        <sz val="10"/>
        <rFont val="Tahoma"/>
        <family val="2"/>
      </rPr>
      <t xml:space="preserve">
Supply of material and painting of ceilings in two layers with Latex paint (matte), with pre-treatment of surfaces with primer. Latex paint should be bactericidal (anti-bacterial). Manufacturer STO or equivalent.</t>
    </r>
  </si>
  <si>
    <r>
      <rPr>
        <b/>
        <sz val="10"/>
        <rFont val="Tahoma"/>
        <family val="2"/>
      </rPr>
      <t>F4.1
Dobava i postava poda od teflonskih mikro vlakana (70,000,000 mikrovlakana/m²) na predhodno pripremljenim povrsinama, ukljucujuci i premaz sa "primer-om". Ljepilo treba biti prema uputama proizvodjaca poda.
Podna obloga moze biti u roli ili plocama 50 cm x 50 cm.
Proizvodjac: Desso, Forbo ili jednakovrijedno.</t>
    </r>
    <r>
      <rPr>
        <sz val="10"/>
        <rFont val="Tahoma"/>
        <family val="2"/>
      </rPr>
      <t xml:space="preserve">
F4.1
Supply of material and installation of teflon microfiber flooring (70,000,000 microfibers/m²) on pre-prepared surfaces, including primer coating. The adhesive should be according to the floor manufacturer's instructions.
The floor covering can be in rolls or tiles 50 cm x 50 cm.
Manufacturer: Desso, Forbo or equivalent.</t>
    </r>
  </si>
  <si>
    <r>
      <rPr>
        <b/>
        <sz val="10"/>
        <rFont val="Tahoma"/>
        <family val="2"/>
      </rPr>
      <t>F1.1
Dobava materijala i polaganje homogenih podova od PVC-Pur materijala, debljine min. 2.0 mm, sa predhodno pripremljenom povrsinom i premazom sa "primer-om".
Sirina role 200 cm.
Varenje savova se treba vrsiti elektrodama iste boje, istog materijala i istog proizvodjaca kao homogenog poda.
Ljepilo treba biti prema uputama proizvodjaca.
Proizvodjac DLW, Forbo, Nora Plan ili jednakovrijedno.</t>
    </r>
    <r>
      <rPr>
        <sz val="10"/>
        <rFont val="Tahoma"/>
        <family val="2"/>
      </rPr>
      <t xml:space="preserve">
F1.1
Supply of material and installation of homogeneous floors made of PVC-Pur material, thickness min. 2.0 mm, with pre-prepared surface and primer coating.
Roll width 200 cm.
Welding should be performed with electrodes of the same color, the same material and the same manufacturer as a homogeneous floor.
The adhesive should be according to the manufacturer's instructions.
Manufacturer DLW, Forbo, Nora Plan or equivalent.</t>
    </r>
  </si>
  <si>
    <r>
      <rPr>
        <b/>
        <sz val="10"/>
        <rFont val="Tahoma"/>
        <family val="2"/>
      </rPr>
      <t>F1.2
Dobava materijala i polaganje elektroprovodivih homogenih podova od PVC-Pur materijala, debljine min. 2.0 mm, sa predhodno pripremljenom povrsinom i premazom sa "primer-om".
Sirina role 200 cm.
Varenje savova se treba vrsiti elektrodama iste boje, istog materijala i istog proizvodjaca kao homogenog poda.
Pod se treba ljepiti iznad ranije postavljenoj mrezi od bakarnih traka (40 x 40 cm) i uzemljenih na uzemljenju objekta.
Ljepilo treba biti elektroprovodivo, sa karbonskom osnovom i prema uputama proizvodjaca.
Proizvodjac DLW, Forbo, Nora Plan ili jednakovrijedno.</t>
    </r>
    <r>
      <rPr>
        <sz val="10"/>
        <rFont val="Tahoma"/>
        <family val="2"/>
      </rPr>
      <t xml:space="preserve">
F1.2
Supply of material and installation of electrically conductive homogeneous floors made of PVC-Pur material, thickness min. 2.0 mm, with pre-prepared surface and primer coating.
Roll width 200 cm.
Welding should be performed with electrodes of the same color, the same material and the same manufacturer as a homogeneous floor.
The floor should be glued above the previously installed net of copper strips (40 x 40 cm) and grounded on the building earthing installation.
The adhesive should be electrically conductive, with a carbon base and according to the manufacturer's instructions.
Manufacturer DLW, Forbo, Nora Plan or equivalent.</t>
    </r>
  </si>
  <si>
    <r>
      <rPr>
        <b/>
        <sz val="10"/>
        <rFont val="Tahoma"/>
        <family val="2"/>
      </rPr>
      <t>F1.3
Dobava materijala i polaganje elektroprovodivih homogenih podova od PVC-Pur materijala, debljine min. 2.0 mm, sa predhodno postavljanjem slojem olova (Pb), debljine 2.0 mm i pripremljenom povrsinom i premazom sa "primer-om".
Sirina role 200 cm.
Varenje savova se treba vrsiti elektrodama iste boje, istog materijala i istog proizvodjaca kao homogenog poda.
Pod se treba ljepiti iznad ranije postavljenoj mrezi od bakarnih traka (40 x 40 cm) i uzemljenih na uzemljenju objekta.
Ljepilo treba biti elektroprovodivo, sa karbonskom osnovom i prema uputama proizvodjaca.
Proizvodjac DLW, Forbo, Nora Plan ili jednakovrijedno.</t>
    </r>
    <r>
      <rPr>
        <sz val="10"/>
        <rFont val="Tahoma"/>
        <family val="2"/>
      </rPr>
      <t xml:space="preserve">
F1.3
Supply of material and installation of electrically conductive homogeneous floors made of PVC-Pur material, thickness min. 2.0 mm, with a pre-applied layer of lead (Pb) in thickness of 2.0 mm, and a prepared surface and primer coating.
Roll width 200 cm.
Welding should be performed with electrodes of the same color, the same material and the same manufacturer as a homogeneous floor.
The floor should be glued above the previously installed net of copper strips (40 x 40 cm) and grounded on the building earthing installation.
The adhesive should be electrically conductive, with a carbon base and according to the manufacturer's instructions.
Manufacturer DLW, Forbo, Nora Plan or equivalent.</t>
    </r>
  </si>
  <si>
    <r>
      <rPr>
        <b/>
        <sz val="10"/>
        <rFont val="Tahoma"/>
        <family val="2"/>
      </rPr>
      <t>F1.5
Dobava materijala i polaganje elektroprovodivih homogenih podova (na RF kabinama MRI) od PVC-Pur materijala, debljine min. 2.0 mm, sa predhodno pripremljenom povrsinom i premazom sa "primer-om".
Sirina role 200 cm.
Varenje savova se treba vrsiti elektrodama iste boje, istog materijala i istog proizvodjaca kao homogenog poda.
Pod se treba ljepiti iznad ranije postavljenoj mrezi od bakarnih traka (40 x 40 cm) i uzemljenih na uzemljenju objekta.
Ljepilo treba biti elektroprovodivo, sa karbonskom osnovom i prema uputama proizvodjaca.
Proizvodjac DLW, Forbo, Nora Plan ili jednakovrijedno.</t>
    </r>
    <r>
      <rPr>
        <sz val="10"/>
        <rFont val="Tahoma"/>
        <family val="2"/>
      </rPr>
      <t xml:space="preserve">
F1.5
Supply of material and installation of electrically conductive homogeneous floors (on MRI RF cabins) made of PVC-Pur material, thickness min. 2.0 mm, and a prepared surface and primer coating.
Roll width 200 cm.
Welding should be performed with electrodes of the same color, the same material and the same manufacturer as a homogeneous floor.
The floor should be glued above the previously installed net of copper strips (40 x 40 cm) and grounded on the building earthing installation.
The adhesive should be electrically conductive, with a carbon base and according to the manufacturer's instructions.
Manufacturer DLW, Forbo, Nora Plan or equivalent.</t>
    </r>
  </si>
  <si>
    <r>
      <rPr>
        <b/>
        <sz val="10"/>
        <rFont val="Tahoma"/>
        <family val="2"/>
      </rPr>
      <t xml:space="preserve">O2.5
Dobava materijala i ugradnja zidnih mermernih plocica na zidovima toaleta glavnih hola i toaleta glavne kuhinje, do visine 300 cm. Dimenzije plocica 120 x 60 cm ili ostalih dimenzija.
Dizajn plocica se treba odabrati od strane investitora.
Koristiti ljepilo odredjeno od strane proizvodjaca sa predhodnim premazom sa "primer-om". Proizvodjac: Agrob Buchtal ili jednakovrijedno.
</t>
    </r>
    <r>
      <rPr>
        <sz val="10"/>
        <rFont val="Tahoma"/>
        <family val="2"/>
      </rPr>
      <t>O2.5</t>
    </r>
    <r>
      <rPr>
        <b/>
        <sz val="10"/>
        <rFont val="Tahoma"/>
        <family val="2"/>
      </rPr>
      <t xml:space="preserve">
</t>
    </r>
    <r>
      <rPr>
        <sz val="10"/>
        <rFont val="Tahoma"/>
        <family val="2"/>
      </rPr>
      <t>Supply of material and installation of marble wall tiles in the toilets of the main halls and toilets of the main kitchen, at 300 cm height.
Dimensions 120 x 60 cm or other dimensions. 
Tiles as selected by the investor.
Use adhesive specified by the manufacture and pre-coated with "Primer". Manufacturer: Agrob Buchtal or equivalent.</t>
    </r>
  </si>
  <si>
    <r>
      <rPr>
        <b/>
        <sz val="10"/>
        <rFont val="Tahoma"/>
        <family val="2"/>
      </rPr>
      <t xml:space="preserve">O2.1
Dobava materijala i ugradnja zidnih keramickih plocica na zidovima prostora toaleta, garderoba, jedinica za ciscenje i pranje noša, do visine 300 cm. Dimenzije plocica 50 x 20 cm ili ostalih dimenzija.
Dizajn plocica se treba odabrati od strane investitora.
Koristiti ljepilo odredjeno od strane proizvodjaca sa predhodnim premazom sa "primer-om". Proizvodjac: Agrob Buchtal ili jednakovrijedno.
</t>
    </r>
    <r>
      <rPr>
        <sz val="10"/>
        <rFont val="Tahoma"/>
        <family val="2"/>
      </rPr>
      <t>O2.1</t>
    </r>
    <r>
      <rPr>
        <b/>
        <sz val="10"/>
        <rFont val="Tahoma"/>
        <family val="2"/>
      </rPr>
      <t xml:space="preserve">
</t>
    </r>
    <r>
      <rPr>
        <sz val="10"/>
        <rFont val="Tahoma"/>
        <family val="2"/>
      </rPr>
      <t>Supply of material and installation of ceramic wall tiles in toilets, wardrobes, cleaning units and bed pan washing units, at 300 cm height.
Dimensions 50 x 20 cm or other dimensions. 
Tiles as selected by the investor.
Use adhesive specified by the manufacture and pre-coated with "Primer". Manufacturer: Agrob Buchtal or equivalent.</t>
    </r>
  </si>
  <si>
    <r>
      <rPr>
        <b/>
        <sz val="10"/>
        <rFont val="Tahoma"/>
        <family val="2"/>
      </rPr>
      <t>F3.2</t>
    </r>
    <r>
      <rPr>
        <sz val="10"/>
        <rFont val="Tahoma"/>
        <family val="2"/>
      </rPr>
      <t xml:space="preserve">
</t>
    </r>
    <r>
      <rPr>
        <b/>
        <sz val="10"/>
        <rFont val="Tahoma"/>
        <family val="2"/>
      </rPr>
      <t xml:space="preserve">Dobava materijala i ugradnja protivkliznih keramickih plocica R-12 na podovima kuhinja i ostalih prostorija predvidjenim projektom.
Dimenzije plocica 30 x 30cm ili ostalih dimenzija.
Portivklizni koeficijent min R-12.
Dizajn plocica se treba odabrati od strane investitora.
Koristiti ljepilo odredjeno od strane proizvodjaca sa predhodnim premazom sa "primer-om". Proizvodjac: Agrob Buchtal ili jednakovrijedno.
</t>
    </r>
    <r>
      <rPr>
        <sz val="10"/>
        <rFont val="Tahoma"/>
        <family val="2"/>
      </rPr>
      <t>F3.2
Supply of material and installation of anti-slip ceramic floor tiles in kitchens and other areas foreseen in design.
Dimensions 30 x 30 cm or other dimensions. 
Slip resistent min. R-12. Tiles as selected by the investor.
Use adhesive specified by the manufacture and pre-coated with "Primer". Manufacturer: Agrob Buchtal or equivalent.</t>
    </r>
  </si>
  <si>
    <r>
      <rPr>
        <b/>
        <sz val="10"/>
        <rFont val="Tahoma"/>
        <family val="2"/>
      </rPr>
      <t xml:space="preserve">O2.2
Dobava materijala i ugradnja zidnih keramickih plocica na zidovima prostora kuhinje i ostalih prostorija predvidjenim projektom, do visine 300 cm. 
Dimenzije plocica 50 x 20 cm ili ostalih dimenzija.
Dizajn plocica se treba odabrati od strane investitora.
Koristiti ljepilo odredjeno od strane proizvodjaca sa predhodnim premazom sa "primer-om". 
Proizvodjac: Agrob Buchtal ili jednakovrijedno.
</t>
    </r>
    <r>
      <rPr>
        <sz val="10"/>
        <rFont val="Tahoma"/>
        <family val="2"/>
      </rPr>
      <t>O2.2
Supply of material and installation of ceramic wall tiles in kitchen and other areas foreseen in design, at 300 cm height.
Dimensions 50 x 20 cm or other dimensions. 
Tiles as selected by the investor.
Use adhesive specified by the manufacture and pre-coated with "Primer". Manufacturer: Agrob Buchtal or equivalent.</t>
    </r>
  </si>
  <si>
    <r>
      <rPr>
        <b/>
        <sz val="10"/>
        <rFont val="Tahoma"/>
        <family val="2"/>
      </rPr>
      <t xml:space="preserve">O2.4
Dobava materijala i ugradnja zidnih kiselo-otpornih keramickih plocica na zidovima prostorije mrtvacnice i autopsije, prostorije za sortiranje medicinskog otpada i prostorije za dezinfekciju medicinskog otpada, do visine 300 cm. Dimenzije plocica 40 x 20 cm ili ostalih dimenzija.
Dizajn plocica se treba odabrati od strane investitora.
Koristiti ljepilo odredjeno od strane proizvodjaca sa predhodnim premazom sa "primer-om". Proizvodjac: Agrob Buchtal ili jednakovrijedno.
</t>
    </r>
    <r>
      <rPr>
        <sz val="10"/>
        <rFont val="Tahoma"/>
        <family val="2"/>
      </rPr>
      <t>O2.4
Supply of material and installation of acid-resistant ceramic wall tiles in morgue/autopsy area, sorting of medical waste area and medical waste treatment and desinfection area, at 300 cm height. Dimensions 40 x 20 cm or other dimensions. 
Tiles as selected by the investor.
Use adhesive specified by the manufacture and pre-coated with "Primer". Manufacturer: Agrob Buchtal or equivalent.</t>
    </r>
  </si>
  <si>
    <r>
      <rPr>
        <b/>
        <sz val="10"/>
        <rFont val="Tahoma"/>
        <family val="2"/>
      </rPr>
      <t>F3.4</t>
    </r>
    <r>
      <rPr>
        <sz val="10"/>
        <rFont val="Tahoma"/>
        <family val="2"/>
      </rPr>
      <t xml:space="preserve">
</t>
    </r>
    <r>
      <rPr>
        <b/>
        <sz val="10"/>
        <rFont val="Tahoma"/>
        <family val="2"/>
      </rPr>
      <t>Dobava materijala i ugradnja kiselo-otpornih keramickih cokli na zidovima gdje nije predvidjena zidna keramika.
Visina cokle 6 cm
Duzina cokle-prema duzini podnih plocica
Koristiti ljepilo odredjeno od strane proizvodjaca sa predhodnim premazom sa "primer-om". 
Proizvodjac: Agrob Buchtal ili jednakovrijedno.</t>
    </r>
    <r>
      <rPr>
        <sz val="10"/>
        <rFont val="Tahoma"/>
        <family val="2"/>
      </rPr>
      <t xml:space="preserve">
F3.4
Supply of material and installation of acid-resistant ceramic tile plinths on the walls. Plinth height 6 cm.
The length of the plinth-according to the length of the floor tiles.
Use adhesive specified by the manufacture and pre-coated with "Primer". Manufacturer: Agrob Buchtal or equivalent.</t>
    </r>
  </si>
  <si>
    <r>
      <rPr>
        <b/>
        <sz val="10"/>
        <rFont val="Tahoma"/>
        <family val="2"/>
      </rPr>
      <t>Dobava materijala i ugradnja rukohvata "Trilobed" sa antibakterijskim PVC omotačem (Linea’Touch +), ili jednakovrijedno, ergonomskim i anti-rotacijskim dizajnom presjeka od 28 do 40 mm, visine 42 mm i 80 mm udaljenosti od zida. Napravljen od kontinuiranog aluminijumskog profila debljine 5 mm, prekrivenog glatkim i antibakterijskim PVC omotačem debljine 2 mm, postižući požarnu sposobnost Bs2d0. Pričvršćivanje u zid uz aluminijskih eloksiranih nosača sa zaključavanjem u dvije tačke: ojačani nosač širine 80 mm. Sve rukohvate treba nastaviti oko uglova (90 ° ili po mjeri). Rukohvati treba da postižu otpornost na udar veće od 320 kg pri vožnji od 2 kmh.
Rukohvati se ugrađuju u zidove prema crtežima.
Proizvedeno od strane SPM-a ili drugog proizvođača sa istim karakteristikama.</t>
    </r>
    <r>
      <rPr>
        <sz val="10"/>
        <rFont val="Tahoma"/>
        <family val="2"/>
      </rPr>
      <t xml:space="preserve">
Supply of the material and installation of "Trilobed" handrail with antibacterial PVC sheath (Linea’Touch+), or equivalent, ergonomic and anti-rotation design with a cross section from 28 to 40 mm, 42 mm high and 80 mm distanced from the wall. Made from a 5 mm thick continuous aluminium profile covered by a 2 mm thick smooth and antibacterial, PVC sheath, achieving Bs2d0 fire-rating. Wall fixing to be done by silver anodised effect aluminium brackets with 2-point self-locking: 80 mm wide reinforced bracket. All handrails should be continuited around corners (90° or made-to-measure). Handrails shold achieve an impact resistance of more than 320 kg travelling at 2 kmh.
Handrails be installed in walls according to the drawings.
Manufactured by SPM or other manufacturer with same characteristics.</t>
    </r>
  </si>
  <si>
    <r>
      <rPr>
        <b/>
        <sz val="10"/>
        <rFont val="Tahoma"/>
        <family val="2"/>
      </rPr>
      <t>Dobava i izrada horizontalne prometne signalizacije za ulice, parkirališta i pješačke prijelaze, prema projektu i zahtjevima prometa, korištenjem bijelog fosforescentnog materijala proizvođača 3M ili jednakovrijedno.</t>
    </r>
    <r>
      <rPr>
        <sz val="10"/>
        <rFont val="Tahoma"/>
        <family val="2"/>
      </rPr>
      <t xml:space="preserve">
Supply with material and making of horizontal traffic signs for streets, parking lots and pedestrian crossings, according to the design and traffic requirements, with white phosphorescent material from the manufacturer 3M or equivalent.</t>
    </r>
  </si>
  <si>
    <r>
      <rPr>
        <b/>
        <sz val="10"/>
        <rFont val="Tahoma"/>
        <family val="2"/>
      </rPr>
      <t>Dobava materijala i izrada vertikalne prometne signalizacije u zidovima i stupovima, prema projektnim i prometnim zahtjevima, žutim fosforescentnim materijalom proizvođača 3M ili jednakovrijedno.</t>
    </r>
    <r>
      <rPr>
        <sz val="10"/>
        <rFont val="Tahoma"/>
        <family val="2"/>
      </rPr>
      <t xml:space="preserve">
Supply with material and making of vertical traffic signs in walls and columns, according to the design and traffic requirements, with yellow phosphorescent material from the manufacturer 3M or equivalent.</t>
    </r>
  </si>
  <si>
    <r>
      <rPr>
        <b/>
        <sz val="10"/>
        <rFont val="Tahoma"/>
        <family val="2"/>
      </rPr>
      <t>Dobava, isporuka i montaža prometnih znakova, Ø,T,d = 60 cm. Znakovi izrađen s retroreflektivnom folijom "High Intensity grade" (stabilnom na "U.V." zračenje), aplicirana na Aluminsku podlogu debljine 3 mm i s pojačanim okvirom, proizvodjaca 3M ili jednakovrijedno.</t>
    </r>
    <r>
      <rPr>
        <sz val="10"/>
        <rFont val="Tahoma"/>
        <family val="2"/>
      </rPr>
      <t xml:space="preserve">
Supply, delivery and installation of traffic signs, Ø, T, d = 60 cm. Signs should be made with retroreflective foil "High Intensity grade" (stable to "U.V." radiation), applied to an aluminum substrate of 3 mm thick and with a reinforced frame, manufactured by 3M or equivalent.</t>
    </r>
  </si>
  <si>
    <r>
      <rPr>
        <b/>
        <sz val="10"/>
        <rFont val="Tahoma"/>
        <family val="2"/>
      </rPr>
      <t>Dobava i montaza kutnih odbojnika, prema dolenavedenoj specifikaciji:
- Materijal: PVC / guma
- Otporan na UV zračenje
- Crna boja sa žutom reflektujućom trakom.
- Dimenzije 60 cm x 80 mm x 10 mm
- Montaza: pomocu viljaka sa tiplama ili da se lepe za ivice zidova
- Tezina: 1.2 kg
Proizvodjac: 3M ili jednakovrijedno.</t>
    </r>
    <r>
      <rPr>
        <sz val="10"/>
        <rFont val="Tahoma"/>
        <family val="2"/>
      </rPr>
      <t xml:space="preserve">
Supply and installation of corner bumpers, according to the specification below:
- Material: PVC / rubber
- Resistant to UV radiation
- Black color with yellow reflective tape.
- Dimensions 60 cm x 80 mm x 10 mm
- Mounting: with anchors or to glue to the wall edges 
- Weight: 1.2 kg
Manufacturer: 3M or equivalent.</t>
    </r>
  </si>
  <si>
    <r>
      <rPr>
        <b/>
        <sz val="10"/>
        <rFont val="Tahoma"/>
        <family val="2"/>
      </rPr>
      <t>Dobava materijala i farbanje vanjskih zidova i zidova rampe sa fasadnom bojom u dva sloja. Proizvodjac STO ili jednakovrijedno.</t>
    </r>
    <r>
      <rPr>
        <sz val="10"/>
        <rFont val="Tahoma"/>
        <family val="2"/>
      </rPr>
      <t xml:space="preserve">
Supply of material and painting of external walls and ramp walls in two layers with  facade paint. Manufacturer STO or equivalent.</t>
    </r>
  </si>
  <si>
    <r>
      <t xml:space="preserve">Z3.2
Truespace ili jednakovrijedno - Sustav zidnih panela (na obe strane zida) od pocinčanog čelika, dim. 1100x3000 mm, s antibakterijskim premazom od 100 mikrona u RAL bijeloj/bolničkoj zelenoj/bolničkoj plavoj/bolničkoj ili žutoj/bolničkoj boji na zahtjev + Laminirano staklo pričvršćeno na potpornu ploču u jednoj boji (RAL-paleta).
</t>
    </r>
    <r>
      <rPr>
        <sz val="10"/>
        <rFont val="Tahoma"/>
        <family val="2"/>
      </rPr>
      <t>Z3.2</t>
    </r>
    <r>
      <rPr>
        <b/>
        <sz val="10"/>
        <rFont val="Tahoma"/>
        <family val="2"/>
      </rPr>
      <t xml:space="preserve">
</t>
    </r>
    <r>
      <rPr>
        <sz val="10"/>
        <rFont val="Tahoma"/>
        <family val="2"/>
      </rPr>
      <t>Truespace or equivalent - Antibacterial coated galvanized steel wall panel system (on both sides of the wall), 1100x3000 mm, coated with antibacterial coating 100microns in RAL white/hospital green/hospital blue/hospital or yellow/hospital on demand + Laminated Glass attached to suporting panel in single color (RAL-palette).</t>
    </r>
  </si>
  <si>
    <r>
      <t xml:space="preserve">Z3.3
Truespace ili jednakovrijedno - Sustav zidnih panela (obloga na jednu stranu zida) od pocinčanog čelika, dim. 1100x3000 mm, s antibakterijskim premazom od 100 mikrona u RAL bijeloj/bolničkoj zelenoj/bolničkoj plavoj/bolničkoj ili žutoj/bolničkoj boji na zahtjev + Laminirano staklo pričvršćeno na potpornu ploču u jednoj boji (RAL-paleta).
</t>
    </r>
    <r>
      <rPr>
        <sz val="10"/>
        <rFont val="Tahoma"/>
        <family val="2"/>
      </rPr>
      <t>Z3.3</t>
    </r>
    <r>
      <rPr>
        <b/>
        <sz val="10"/>
        <rFont val="Tahoma"/>
        <family val="2"/>
      </rPr>
      <t xml:space="preserve">
</t>
    </r>
    <r>
      <rPr>
        <sz val="10"/>
        <rFont val="Tahoma"/>
        <family val="2"/>
      </rPr>
      <t>Truespace or equivalent - Antibacterial coated galvanized steel wall panel system (cladding on one side of the wall), 1100x3000 mm, coated with antibacterial coating 100microns in RAL white/hospital green/hospital blue/hospital or yellow/hospital on demand + Laminated Glass attached to suporting panel in single color (RAL-palette).</t>
    </r>
  </si>
  <si>
    <r>
      <rPr>
        <b/>
        <sz val="10"/>
        <rFont val="Tahoma"/>
        <family val="2"/>
      </rPr>
      <t xml:space="preserve">Dobava materijala i izrada staklenog zida od "Dialux" ili jednakovrijedno, staklenih opeka, dimenzija 19 x 19 cm i debljine 8 cm, suhom ugradbom gdje se gotovi elementi sklapaju na mjestu izvedbe. Opeke se slažu uz pomoć metalnih traka i graničnika, a reške se završno fugiraju silikonskim kitom.
</t>
    </r>
    <r>
      <rPr>
        <sz val="10"/>
        <rFont val="Tahoma"/>
        <family val="2"/>
      </rPr>
      <t>Supply with material and installation of glass wall made of "Dialux" or equivalent, glass bricks, dimensions 19 x 19 cm and thickness 8 cm, by dry installation where the finished elements are assembled at the place of execution. The bricks are stacked with the help of metal strips and stops, and the edges are finally grouted with silicone putty.</t>
    </r>
  </si>
  <si>
    <r>
      <t xml:space="preserve">Z3.5
Truespace ili jednakovrijedno - Sustav zidnih panela (na obe strane zida) od pocinčanog čelika, dim. 1100x3000 mm, s antibakterijskim premazom od 100 mikrona u RAL bijeloj/bolničkoj zelenoj/bolničkoj plavoj/bolničkoj ili žutoj/bolničkoj boji na zahtjev + Laminirano staklo pričvršćeno na potpornu ploču u jednoj boji (RAL-paleta).
Prije montaze staklenih ploči, zidovi trabaju biti jednostrano obložene olovnim slojem od 0.5 mm i samoljepljive olovne trake za konstrukciju.
</t>
    </r>
    <r>
      <rPr>
        <sz val="10"/>
        <rFont val="Tahoma"/>
        <family val="2"/>
      </rPr>
      <t>Z3.5</t>
    </r>
    <r>
      <rPr>
        <b/>
        <sz val="10"/>
        <rFont val="Tahoma"/>
        <family val="2"/>
      </rPr>
      <t xml:space="preserve">
</t>
    </r>
    <r>
      <rPr>
        <sz val="10"/>
        <rFont val="Tahoma"/>
        <family val="2"/>
      </rPr>
      <t>Truespace or equivalent - Antibacterial coated galvanized steel wall panel system (on both sides of the wall), 1100x3000 mm, coated with antibacterial coating 100microns in RAL white/hospital green/hospital blue/hospital or yellow/hospital on demand + Laminated Glass attached to suporting panel in single color (RAL-palette).
Prior to mounting the glass panels, the walls should be coated on one side with a 0.5 mm lead layer and self-adhesive sheet lead strips for galvanized steel construction.</t>
    </r>
  </si>
  <si>
    <r>
      <t xml:space="preserve">Z3.6
Truespace ili jednakovrijedno - Sustav zidnih panela (obloga na jednu stranu zida) od pocinčanog čelika, dim. 1100x3000 mm, s antibakterijskim premazom od 100 mikrona u RAL bijeloj/bolničkoj zelenoj/bolničkoj plavoj/bolničkoj ili žutoj/bolničkoj boji na zahtjev + Laminirano staklo pričvršćeno na potpornu ploču u jednoj boji (RAL-paleta).
Prije montaze staklenih ploči, zidovi trabaju biti jednostrano obložene olovnim slojem od 0.5 mm i samoljepljive olovne trake za konstrukciju.
</t>
    </r>
    <r>
      <rPr>
        <sz val="10"/>
        <rFont val="Tahoma"/>
        <family val="2"/>
      </rPr>
      <t>Z3.6</t>
    </r>
    <r>
      <rPr>
        <b/>
        <sz val="10"/>
        <rFont val="Tahoma"/>
        <family val="2"/>
      </rPr>
      <t xml:space="preserve">
</t>
    </r>
    <r>
      <rPr>
        <sz val="10"/>
        <rFont val="Tahoma"/>
        <family val="2"/>
      </rPr>
      <t>Truespace or equivalent - Antibacterial coated galvanized steel wall panel system (cladding on one side of the wall), 1100x3000 mm, coated with antibacterial coating 100microns in RAL white/hospital green/hospital blue/hospital or yellow/hospital on demand + Laminated Glass attached to suporting panel in single color (RAL-palette).
Prior to mounting the glass panels, the walls should be coated on one side with a 0.5 mm lead layer and self-adhesive sheet lead strips for galvanized steel construction.</t>
    </r>
  </si>
  <si>
    <r>
      <t xml:space="preserve">Z4.1
Truespace ili jednakovrijedno - Sustav zidnih panela (na obe strane zida) od pocinčanog čelika, dim. 1100x3000 mm, s antibakterijskim premazom od 100 mikrona u RAL bijeloj/bolničkoj zelenoj/bolničkoj plavoj/bolničkoj ili žutoj/bolničkoj boji na zahtjev. 
</t>
    </r>
    <r>
      <rPr>
        <sz val="10"/>
        <rFont val="Tahoma"/>
        <family val="2"/>
      </rPr>
      <t>Z4.1</t>
    </r>
    <r>
      <rPr>
        <b/>
        <sz val="10"/>
        <rFont val="Tahoma"/>
        <family val="2"/>
      </rPr>
      <t xml:space="preserve">
</t>
    </r>
    <r>
      <rPr>
        <sz val="10"/>
        <rFont val="Tahoma"/>
        <family val="2"/>
      </rPr>
      <t xml:space="preserve">Truespace or equivalent - Antibacterial coated galvanized steel wall panel system (on both sides of the wall), 1100x3000 mm, coated with antibacterial coating 100microns in RAL white/hospital green/hospital blue/hospital or yellow/hospital on demand. </t>
    </r>
  </si>
  <si>
    <r>
      <t xml:space="preserve">Z4.3
Truespace ili jednakovrijedno - Sustav zidnih panela (obloga na jednu stranu zida) od pocinčanog čelika, dim. 1100x3000 mm, s antibakterijskim premazom od 100 mikrona u RAL bijeloj/bolničkoj zelenoj/bolničkoj plavoj/bolničkoj ili žutoj/bolničkoj boji na zahtjev.
</t>
    </r>
    <r>
      <rPr>
        <sz val="10"/>
        <rFont val="Tahoma"/>
        <family val="2"/>
      </rPr>
      <t>Z4.3</t>
    </r>
    <r>
      <rPr>
        <b/>
        <sz val="10"/>
        <rFont val="Tahoma"/>
        <family val="2"/>
      </rPr>
      <t xml:space="preserve">
</t>
    </r>
    <r>
      <rPr>
        <sz val="10"/>
        <rFont val="Tahoma"/>
        <family val="2"/>
      </rPr>
      <t>Truespace or equivalent - Antibacterial coated galvanized steel wall panel system (cladding on one side of the wall), 1100x3000 mm, coated with antibacterial coating 100microns in RAL white/hospital green/hospital blue/hospital or yellow/hospital on demand.</t>
    </r>
  </si>
  <si>
    <r>
      <rPr>
        <b/>
        <sz val="10"/>
        <rFont val="Tahoma"/>
        <family val="2"/>
      </rPr>
      <t>Dobava materijala i malterisanje zidova od betona i gas betonskih blokova sa fabricki pripremljenim homogenim malterom Knauf MP 75, Ceresit CT 29 ili Rigips Rimat 100 DLP ili jednakovrijedno, u slojevima prema uputama proizvodjaca, ukljucujuci i sve pripremne radove. Zidovi od betona se treba prethodno obraditi sa Beton-Kontakt podlogom.</t>
    </r>
    <r>
      <rPr>
        <sz val="10"/>
        <rFont val="Tahoma"/>
        <family val="2"/>
      </rPr>
      <t xml:space="preserve">
Supply of material and plastering of concrete and gas concrete block walls with factory-prepared homogeneous mortar Knauf MP 75, Ceresit CT 29 or Rigips Rimat 100 DLP or equivalent, in layers according to the manufacturer's instructions, including all preparatory works. Concrete walls should be pre-treated with a Concrete-Contact Substrate.</t>
    </r>
  </si>
  <si>
    <t>1.3.4</t>
  </si>
  <si>
    <r>
      <t xml:space="preserve">Montaža ranije demontirane podkonstrukcije na mjestima predviđenim projektom.
</t>
    </r>
    <r>
      <rPr>
        <sz val="10"/>
        <rFont val="Tahoma"/>
        <family val="2"/>
      </rPr>
      <t>Assembly of the previously dismantled substructure in the places provided by the project.</t>
    </r>
  </si>
  <si>
    <r>
      <t xml:space="preserve">Isporuka i montaža toplinske izolacije iz kamene vune sa parnom branom prema specifikaciji sa projekta.
</t>
    </r>
    <r>
      <rPr>
        <sz val="10"/>
        <rFont val="Tahoma"/>
        <family val="2"/>
      </rPr>
      <t>Delivery and installation of thermal insulation from stone wool with a vapor barrier according to the specification from the project.</t>
    </r>
  </si>
  <si>
    <r>
      <t xml:space="preserve">Ćišćenje demontiranih keramićkih ploća i montaža istih na mjestima predviđenim projektom.
</t>
    </r>
    <r>
      <rPr>
        <sz val="10"/>
        <rFont val="Tahoma"/>
        <family val="2"/>
      </rPr>
      <t>Cleaning of dismantled ceramic tiles and their installation in the places provided by the project.</t>
    </r>
  </si>
  <si>
    <r>
      <t xml:space="preserve">Dobava materijala i montaža keramičke fasade sa pripadajućom konstrukcijom.
Nova fasada od keramičkih ploča mora imati iste karakteristike kao i postojeća fasada (ista se nalazi na gradilistu).
Montažu vršiti u položajima predviđenim projektom.
</t>
    </r>
    <r>
      <rPr>
        <sz val="10"/>
        <rFont val="Tahoma"/>
        <family val="2"/>
      </rPr>
      <t>Supply of materials and installation of the ceramic facade with the associated structure.
The new facade made of ceramic plates must have the same characteristics as the existing facade (the same is on the construction site).
Assembly should be carried out in the positions provided by the project.</t>
    </r>
  </si>
  <si>
    <r>
      <t>UKUPNO 12</t>
    </r>
    <r>
      <rPr>
        <i/>
        <sz val="10"/>
        <rFont val="Tahoma"/>
        <family val="2"/>
      </rPr>
      <t xml:space="preserve"> - TOTAL 12:</t>
    </r>
  </si>
  <si>
    <t>12.10</t>
  </si>
  <si>
    <r>
      <t xml:space="preserve">Dobava materijala i postavljanje EPDM trake oko prozora i vrata na fasadi.
</t>
    </r>
    <r>
      <rPr>
        <sz val="10"/>
        <rFont val="Tahoma"/>
        <family val="2"/>
      </rPr>
      <t>Supply of materials and installation of EPDM tape around windows and doors on the facade.</t>
    </r>
  </si>
  <si>
    <t>Dobava materijala i izrada kosih krovova kod podstanice medicinskih plinova i tehničke etaže gdje su otvori instalacijskih kanala, od sendvič panela debljine 100mm, uključujući odgovarajuću podkonstrukciju od čeličnih profila i radove montaza aluminijumskih elemenata debljine t=1.0 mm oko krova, prema projektu.
Krovni panel otporan na vatru sastoji se od izolacijskog sloja od biorazgradivih trakica vlakana kamene vune zakrivljenih uzdužno ili od vlakana koja su raspoređena na 90˚ u odnosu na dva nosača od 0,5 mm koji su od plastificiranog pocinčanog čelika.
Reakcija na vatru panela se odnosi na klasu A2-s1,d0; 
Otpornost na vatru: REI 120 
Zbog dobre statističke otpornosti vlakna kamene vune su okomito raspoređena u dva nosača od čelika sa 5 rebara.
Gustoća: 100 kg/m3 ± 10%
Koeficijent termičke provodljivosti do l= 0,041 Watt/mK</t>
  </si>
  <si>
    <t>Supply of materials and construction of sloping roofs at the medical gas substation and the technical floor where the openings of the installation channels are, constructed from sandwich panels with a thickness of 100 mm, including the appropriate substructure made of steel profiles and assembly work of aluminum elements with a thickness of t=1.0 mm around the roof, according to the project.
The fire-resistant roof panel consists of an insulating layer of biodegradable strips of stone wool fibers curved longitudinally or of fibers arranged at 90˚ in relation to two 0.5 mm supports made of plasticized galvanized steel.
The panel's reaction to fire refers to class A2-s1,d0;
Fire resistance: REI 120
Due to the good statistical resistance, the stone wool fibers are arranged vertically in two steel supports with 5 ribs.
Density: 100 kg/m3 ± 10%
Coefficient of thermal conductivity up to l= 0.041 Watt/mK.</t>
  </si>
  <si>
    <r>
      <rPr>
        <b/>
        <sz val="10"/>
        <rFont val="Tahoma"/>
        <family val="2"/>
      </rPr>
      <t>Napomena. Odgovornost je izvođaća fasadnih radova analizirati postojeću fasadu u cjelini i predložiti sve potrebne radove za funkcionalizaciju fasade.</t>
    </r>
    <r>
      <rPr>
        <sz val="10"/>
        <rFont val="Tahoma"/>
        <family val="2"/>
      </rPr>
      <t xml:space="preserve">
Note. It is the responsibility of the facade contractor to analyze the existing facade as a whole and propose all necessary works for the functionalization of the facade.</t>
    </r>
  </si>
  <si>
    <r>
      <t xml:space="preserve">Kontrola svih prozora i vrata na fasadi, servis svih mehanizama, kvaka, šarki, i zamjena svih neispravnih. Zamjena svih brtvila. i punjenje stakala neutralnim plinom.
</t>
    </r>
    <r>
      <rPr>
        <sz val="10"/>
        <rFont val="Tahoma"/>
        <family val="2"/>
      </rPr>
      <t>Inspection of all windows and doors on the facade, service of all mechanisms, doorknobs, hinges, and replacement of all faulty ones. Replacement of all seals and filling of windows with neutral gas.</t>
    </r>
  </si>
  <si>
    <r>
      <t xml:space="preserve">
Demontaža postojeće toplinske izolacije od kamene vune te otpremanje na odlagalište određeno od strane nadležnih tijela.
</t>
    </r>
    <r>
      <rPr>
        <sz val="10"/>
        <rFont val="Tahoma"/>
        <family val="2"/>
      </rPr>
      <t xml:space="preserve">Dismantling the existing stone wool thermal insulation and shipping it to the disposal site designated by the competent authorities.
</t>
    </r>
  </si>
  <si>
    <r>
      <t xml:space="preserve">
Demontaža postojeće podkonstrukcije i skladištenje iste na gradilištu.
</t>
    </r>
    <r>
      <rPr>
        <sz val="10"/>
        <rFont val="Tahoma"/>
        <family val="2"/>
      </rPr>
      <t>Dismantling the existing substructure and storing it on the construction site.</t>
    </r>
    <r>
      <rPr>
        <b/>
        <sz val="10"/>
        <rFont val="Tahoma"/>
        <family val="2"/>
      </rPr>
      <t xml:space="preserve">
</t>
    </r>
  </si>
  <si>
    <r>
      <rPr>
        <b/>
        <sz val="10"/>
        <rFont val="Tahoma"/>
        <family val="2"/>
      </rPr>
      <t xml:space="preserve">
Dobava materijala i montaza pocincanog lima, sirine 30 cm i debljine 1.0 mm, na mjestima gdje je projektom predvideno vjesanje elemenata po gips-kartonskim zidovima, kao medicinska oprema, medicinski kanali, viseci elementi namjestaja, viseci elementi kuhinje itd. Pocincani lim se treba prethodno postaviti ispod jedne ploće gips-kartona.
</t>
    </r>
    <r>
      <rPr>
        <sz val="10"/>
        <rFont val="Tahoma"/>
        <family val="2"/>
      </rPr>
      <t xml:space="preserve">Supply with material and installation of metal galvanized sheet, 30 cm wide and 1.0 mm thick, in places where hanging elements on plasterboard walls is planned by the design, such as medical equipment, medical channels, hanging furniture elements, hanging kitchen elements, etc. Metal galvanized sheet should be previously placed under one gypsum board layer.
</t>
    </r>
  </si>
  <si>
    <r>
      <rPr>
        <b/>
        <sz val="10"/>
        <rFont val="Tahoma"/>
        <family val="2"/>
      </rPr>
      <t xml:space="preserve">
Z1.1
Dobava materijala i izrada zidova od gas betonskih blokova "Siporex" ili jednakovrijedno, debljine d=15 cm, ljepljenih medjusobno ljepkom odredjenim od proizvodjaca blokova.
</t>
    </r>
    <r>
      <rPr>
        <sz val="10"/>
        <rFont val="Tahoma"/>
        <family val="2"/>
      </rPr>
      <t xml:space="preserve">Z1.1
Supply with material and installation of gas concrete bricks "Siporex"or equivalent, thickness d=15 cm, glued with adhesive specified by the manufacturer.
</t>
    </r>
  </si>
  <si>
    <r>
      <rPr>
        <b/>
        <sz val="10"/>
        <rFont val="Tahoma"/>
        <family val="2"/>
      </rPr>
      <t xml:space="preserve">
Z1.2
Dobava materijala i izrada zidova od gas betonskih blokova "Siporex" ili jednakovrijedno, debljine d=20 cm, ljepljenih medjusobno ljepkom odredjenim od proizvodjaca blokova.
</t>
    </r>
    <r>
      <rPr>
        <sz val="10"/>
        <rFont val="Tahoma"/>
        <family val="2"/>
      </rPr>
      <t xml:space="preserve">Z1.2
Supply with material and installation of gas concrete bricks "Siporex"or equivalent, thickness d=20 cm, glued with adhesive specified by the manufacturer.
</t>
    </r>
  </si>
  <si>
    <r>
      <rPr>
        <b/>
        <sz val="10"/>
        <rFont val="Tahoma"/>
        <family val="2"/>
      </rPr>
      <t xml:space="preserve">
Z1.3
Dobava materijala i izrada zidova od gas betonskih blokova "Siporex" ili jednakovrijedno, debljine d=25 cm, ljepljenih medjusobno ljepkom odredjenim od proizvodjaca blokova.
</t>
    </r>
    <r>
      <rPr>
        <sz val="10"/>
        <rFont val="Tahoma"/>
        <family val="2"/>
      </rPr>
      <t xml:space="preserve">Z1.3
Supply with material and installation of gas concrete bricks "Siporex" or equivalent, thickness d=25 cm, glued with adhesive specified by the manufacturer.
</t>
    </r>
  </si>
  <si>
    <r>
      <rPr>
        <b/>
        <sz val="10"/>
        <rFont val="Tahoma"/>
        <family val="2"/>
      </rPr>
      <t xml:space="preserve">
Z1.4
Dobava materijala i izrada zidova od gas betonskih blokova "Siporex" ili jednakovrijedno, debljine d=30 cm, ljepljenih medjusobno ljepkom odredjenim od proizvodjaca blokova.
</t>
    </r>
    <r>
      <rPr>
        <sz val="10"/>
        <rFont val="Tahoma"/>
        <family val="2"/>
      </rPr>
      <t xml:space="preserve">Z1.4
Supply with material and installation of gas concrete bricks "Siporex" or equivalent, thickness d=30 cm, glued with adhesive specified by the manufacturer.
</t>
    </r>
  </si>
  <si>
    <r>
      <rPr>
        <b/>
        <sz val="10"/>
        <rFont val="Tahoma"/>
        <family val="2"/>
      </rPr>
      <t xml:space="preserve">
Dobava materijala i gletanje zidova sa fabricki pripremljenom glet masom u dva sloja, ukljucujuci i sve druge pripremne radove i bandaziranje gips kartonskih zidova, postavljanje aluminiumskih kutnika "L" u svim spaletama prozora i vrata kao i u svim spoljnim uglovima zidova unutar objekta.
Tanko gletanje treba izvesti sintetički modifikovanim materijalom za punjenje na bazi gipsa, kao Knauf P511, Ceresit CT 127 ili Rigips Pro Finish ili jednakovrijedno, prema tehničkom opisu.</t>
    </r>
    <r>
      <rPr>
        <sz val="10"/>
        <rFont val="Tahoma"/>
        <family val="2"/>
      </rPr>
      <t xml:space="preserve">
Supply of material and smoothing of walls with factory-prepared smoothing compound, in two layers, including all preparatory works and banding of plasterboard walls and installation of "L" aluminum angles in all window and door spallets as well as in all external corners of the walls inside the building.
Thin plastering should be done with synthetic modified, gypsum based filling compound material as Knauf P511, Ceresit CT 127 or Rigips Pro Finish or equivalent, according to technical description.
</t>
    </r>
  </si>
  <si>
    <r>
      <rPr>
        <b/>
        <sz val="10"/>
        <rFont val="Tahoma"/>
        <family val="2"/>
      </rPr>
      <t xml:space="preserve">
Dobava materijala i gletanje plafona sa fabricki pripremljenom glet masom u dva sloja, ukljucujuci sve pripremne radove i bandaziranje gips kartonskih plafona.
Tanko gletanje treba izvesti sintetički modifikovanim materijalom za punjenje na bazi gipsa, kao Knauf P511, Ceresit CT 127 ili Rigips Pro Finish ili jednakovrijedno, prema tehničkom opisu.</t>
    </r>
    <r>
      <rPr>
        <sz val="10"/>
        <rFont val="Tahoma"/>
        <family val="2"/>
      </rPr>
      <t xml:space="preserve">
Supply of material and smoothing of ceilings with factory-prepared smoothing compound, in two layers, including all preparatory works and banding of plasterboard ceilings.
Thin plastering should be done with synthetic modified, gypsum based filling compound material as Knauf P511, Ceresit CT 127 or Rigips Pro Finish or equivalent, according to technical description.
</t>
    </r>
  </si>
  <si>
    <r>
      <rPr>
        <b/>
        <sz val="10"/>
        <rFont val="Tahoma"/>
        <family val="2"/>
      </rPr>
      <t xml:space="preserve">
Dobava materijala i gletanje povrsina ispod stepenista na vec malterisane povrsine, sa fabricki pripremljenom glet masom u dva sloja, ukljucujuci sve pripremne radove kao i farbanje istih povrsina Latex bojom u dva sloja.
Tanko gletanje treba izvesti sintetički modifikovanim materijalom za punjenje na bazi gipsa, kao Knauf P511, Ceresit CT 127 ili Rigips Pro Finish ili jednakovrijedno, prema tehničkom opisu.</t>
    </r>
    <r>
      <rPr>
        <sz val="10"/>
        <rFont val="Tahoma"/>
        <family val="2"/>
      </rPr>
      <t xml:space="preserve">
Supply of material and and smoothing of surfaces under stairs on already plastered surfaces, with factory prepared smoothing mass in two layers, including all preparatory works and painting the same surfaces with Latex paint in two layers.
Thin plastering should be done with synthetic modified, gypsum based filling compound material as Knauf P511, Ceresit CT 127 or Rigips Pro Finish or equivalent, according to technical description.
</t>
    </r>
  </si>
  <si>
    <r>
      <rPr>
        <b/>
        <sz val="10"/>
        <rFont val="Tahoma"/>
        <family val="2"/>
      </rPr>
      <t xml:space="preserve">
O1.2
Dobava materijala i bojanje zidova sa disperzivnom bojom u dva sloja. Proizvodjac STO ili jednakovrijedno.
</t>
    </r>
    <r>
      <rPr>
        <sz val="10"/>
        <rFont val="Tahoma"/>
        <family val="2"/>
      </rPr>
      <t xml:space="preserve">O1.2 
Supply of material and painting of walls in two layers with dispersive paint. Manufacturer STO or equivalent.
</t>
    </r>
  </si>
  <si>
    <r>
      <rPr>
        <b/>
        <sz val="10"/>
        <rFont val="Tahoma"/>
        <family val="2"/>
      </rPr>
      <t xml:space="preserve">
C06
Dobava materijala i bojanje stropova sa disperzivnom bojom u dva sloja. Proizvodjac STO ili jednakovrijedno.
</t>
    </r>
    <r>
      <rPr>
        <sz val="10"/>
        <rFont val="Tahoma"/>
        <family val="2"/>
      </rPr>
      <t xml:space="preserve">C06
Supply of material and painting of ceilings in two layers with dispersive paint. Manufacturer STO or equivalent.
</t>
    </r>
  </si>
  <si>
    <r>
      <rPr>
        <b/>
        <sz val="10"/>
        <rFont val="Tahoma"/>
        <family val="2"/>
      </rPr>
      <t xml:space="preserve">
O1.3
Dobava materijala i bojanje okna dizala sa dva sloja polarno bijele mat vinil boje na zidovima i crijep crvenom bojom na podovima, uz prethodne pripremne radove kao što su čišćenje i uklanjanje metalnih dijelova sa betonskih zidnih površina.</t>
    </r>
    <r>
      <rPr>
        <sz val="10"/>
        <rFont val="Tahoma"/>
        <family val="2"/>
      </rPr>
      <t xml:space="preserve">
O1.3
Supply of material and painting of elevators shafts with two coats of polar white matt vinyl paint on walls and tile red paint on the floors, with previous preparatory works as cleaning and removal of metal parts from the concrete wall surfaces.
</t>
    </r>
  </si>
  <si>
    <r>
      <rPr>
        <b/>
        <sz val="10"/>
        <rFont val="Tahoma"/>
        <family val="2"/>
      </rPr>
      <t xml:space="preserve">
F1.4
Dobava materijala i postavljanje hidroizolacije Polyolefine/PP fleksibilne sintetičke membrane d=0,15 cm, sa odgovarajućim zavarivanjem vrućim zrakom i odgovarajućim pričvršćivačima, prema podacima i detalima proizvođača, uključujući predslojni sloj sa zaštitnim filcem od 500g/m², u Spremnik Vode za Sprinkler Sustav, u podrumu -2, ukljucujuci i ciscenje betonske povrsine od svih metalnih djelova.
</t>
    </r>
    <r>
      <rPr>
        <sz val="10"/>
        <rFont val="Tahoma"/>
        <family val="2"/>
      </rPr>
      <t xml:space="preserve">F1.4
Supply of material and installation of hydro-insulation of flexibil Polyolefine/PP synthetic membrane 0.15 cm, with adequate welding with hot air and adequate fastenings, according to manufacturer details, including pre layer with protective felt of 500g/m², in Fire Fighting Water Tank, in the basement -2, including cleaning the concrete surface from all metal parts.
</t>
    </r>
  </si>
  <si>
    <r>
      <rPr>
        <b/>
        <sz val="10"/>
        <rFont val="Tahoma"/>
        <family val="2"/>
      </rPr>
      <t xml:space="preserve">
F5.3
Dobava i postavljanje završnog čvrstog protivhabajućeg sloja "Ferobetona", sistema "Sikafloor-3 QuarzTop" ili jednakovrijedno, debljine cca: 3 mm (ugradnja suvo na mokro), kao i utrljavanje rotacionim mašinama do potpune glatkoće. Zbog korekcija prilikom betoniranja, u ovoj poziciji je predvidjen sloj armiranog betona (mrezastom armaturom Ø4mm/150mm) klase C-25/30 (frakcija 0-3 (4mm), od 9 cm, sa kojime ce se izravnati ploca, prije postavljanja Ferobetona.
Suvi posip treba da bude na bazi mešavine specijalne selekcije kvarca i mineralnih agregata.
Dizajn i boja se treba odabrati od strane investitora.
Proizvodjac Sika, STO  ili jednakovrijedno.
</t>
    </r>
    <r>
      <rPr>
        <sz val="10"/>
        <rFont val="Tahoma"/>
        <family val="2"/>
      </rPr>
      <t xml:space="preserve">F5.3
Supply of material and installation of the final solid anti-wear layer of "Ferobeton", system "Sikafloor-3 QuarzTop" or equivalent, thickness approx: 3 mm (dry-on-wet installation), as well as rubbing with rotary machines until complete smoothness. Due to corrections during concreting, a layer of reinforced concrete (with reinforced mesh  Ø4mm/150mm) class C-25/30 (fraction 0-3 (4mm), of 9 cm, is foreseen with this position, with which the slab will be leveled, before the installation of Ferobeton.
Dry sprinkling should be based on a mixture of special selection of quartz and mineral aggregates.
Design and color should be chosen by the investor.
Manufacturer Sika, STO or equivalent.
</t>
    </r>
  </si>
  <si>
    <r>
      <rPr>
        <b/>
        <sz val="10"/>
        <rFont val="Tahoma"/>
        <family val="2"/>
      </rPr>
      <t xml:space="preserve">
F3.3
Dobava materijala i ugradnja industrijskih keramickih cokli na zidovima. 
Visina cokle 6 cm, debljina 1 cm.
Duzina cokle-prema duzini podnih plocica
Koristiti ljepilo odredjeno od strane proizvodjaca.</t>
    </r>
    <r>
      <rPr>
        <sz val="10"/>
        <rFont val="Tahoma"/>
        <family val="2"/>
      </rPr>
      <t xml:space="preserve">
F3.3
Supply of material and installation of industrial ceramic plinths on the walls.
Plinth height 6 cm, thickness 1 cm.
The length of the plinth-according to the length of the floor tiles.
Use adhesive specified by the manufacturer.
</t>
    </r>
  </si>
  <si>
    <r>
      <rPr>
        <b/>
        <sz val="10"/>
        <rFont val="Tahoma"/>
        <family val="2"/>
      </rPr>
      <t xml:space="preserve">
F3.3
Dobava materijala i ugradnja industrijskih keramickih plocica debljine 2 cm, na prostorijama predvidjenim projektom, dimenzija 20 x 20 cm ili 20 x 40 cm. Ugradnja plocica se treba vrsiti u ranije pripremljenim povrsinama i predhodnim premazom sa "primer-om". 
Ljepilo treba biti prema uputama proizvodjaca.
Proizvodjac: Agrob Buchtal ili jednakovrijedno.
</t>
    </r>
    <r>
      <rPr>
        <sz val="10"/>
        <rFont val="Tahoma"/>
        <family val="2"/>
      </rPr>
      <t>F3.3</t>
    </r>
    <r>
      <rPr>
        <b/>
        <sz val="10"/>
        <rFont val="Tahoma"/>
        <family val="2"/>
      </rPr>
      <t xml:space="preserve">
</t>
    </r>
    <r>
      <rPr>
        <sz val="10"/>
        <rFont val="Tahoma"/>
        <family val="2"/>
      </rPr>
      <t xml:space="preserve">Supply of material and installation of shock rezistance tiles, 2cm od thickness, in areas specified by design, dimensions 20 x 20 cm or 20 x 40 cm. Tile installation should be done in previously prepared surfaces and pre-coated with "primer".
The adhesive should be according to the manufacturer's instructions.
Manufacturer: Agrob Buchtal or equivalent.
</t>
    </r>
  </si>
  <si>
    <r>
      <rPr>
        <b/>
        <sz val="10"/>
        <rFont val="Tahoma"/>
        <family val="2"/>
      </rPr>
      <t xml:space="preserve">
F3.4</t>
    </r>
    <r>
      <rPr>
        <sz val="10"/>
        <rFont val="Tahoma"/>
        <family val="2"/>
      </rPr>
      <t xml:space="preserve">
</t>
    </r>
    <r>
      <rPr>
        <b/>
        <sz val="10"/>
        <rFont val="Tahoma"/>
        <family val="2"/>
      </rPr>
      <t xml:space="preserve">Dobava materijala i ugradnja kiselo-otpornih keramickih plocica debljine 2 cm, na podovima mrtvacnice, prostorije medicinskog odpada i ostalih prostorija predvidjenim projektom.
Dimenzije plocica 20 x 20cm ili 20 x 40 cm.
Ugradnja plocica se treba vrsiti u ranije pripremljenim povrsinama i predhodnim premazom sa "primer-om". Ljepilo treba biti prema uputama proizvodjaca.
Proizvodjac: Agrob Buchtal ili jednakovrijedno.
</t>
    </r>
    <r>
      <rPr>
        <sz val="10"/>
        <rFont val="Tahoma"/>
        <family val="2"/>
      </rPr>
      <t xml:space="preserve">F3.4
Supply of material and installation of acid-resistant ceramic tiles, with 2 cm thickness, on the floors of the morgue, medical waste rooms and other areas foreseen in design.
Dimensions 20 x 20cm or 20 x 40 cm.
Tile installation should be done in previously prepared surfaces and pre-coated with "primer". The adhesive should be according to the manufacturer's instructions.
Manufacturer: Agrob Buchtal or equivalent.
</t>
    </r>
  </si>
  <si>
    <r>
      <rPr>
        <b/>
        <sz val="10"/>
        <rFont val="Tahoma"/>
        <family val="2"/>
      </rPr>
      <t xml:space="preserve">
O2.3
Dobava materijala i ugradnja zidnih keramickih plocica na zidovima prostora praonice (sortiranje/pranje, susenje/peglanje), obsluzivanje, i prostorije za ciste i neciste krevete, do visine 300 cm. Dimenzije plocica 60 x 30 cm ili ostalih dimenzija.
Dizajn plocica se treba odabrati od strane investitora.
Koristiti ljepilo odredjeno od strane proizvodjaca sa predhodnim premazom sa "primer-om". Proizvodjac: Agrob Buchtal ili jednakovrijedno.
</t>
    </r>
    <r>
      <rPr>
        <sz val="10"/>
        <rFont val="Tahoma"/>
        <family val="2"/>
      </rPr>
      <t xml:space="preserve">O2.3
Supply of material and installation of ceramic wall tiles in laundry areas (sorting/washing, drying/ironing), service area and areas for clean and dirty beds and mattresses, at 300 cm height. Dimensions 60 x 30 cm or other dimensions. 
Tiles as selected by the investor.
Use adhesive specified by the manufacture and pre-coated with "Primer". Manufacturer: Agrob Buchtal or equivalent.
</t>
    </r>
  </si>
  <si>
    <r>
      <rPr>
        <b/>
        <sz val="10"/>
        <rFont val="Tahoma"/>
        <family val="2"/>
      </rPr>
      <t xml:space="preserve">Poz. V1
Dobava, dostava i kompletna montaža s ugradbom vrata dimenzija 700 x 300 cm, prema tehnickim karakteristikama specificiranim u crtezima specifikacije vrata za ovu poziciju, kao i u Tehnickom Opisu vrata.
</t>
    </r>
    <r>
      <rPr>
        <sz val="10"/>
        <rFont val="Tahoma"/>
        <family val="2"/>
      </rPr>
      <t>Pos. V1
Supply, delivery and complete assembly with installation of doors with dimensions 700 x 300 cm, according to the technical characteristics which are specified in drawings of Door List for this position and Technical Description.</t>
    </r>
  </si>
  <si>
    <r>
      <rPr>
        <b/>
        <sz val="10"/>
        <rFont val="Tahoma"/>
        <family val="2"/>
      </rPr>
      <t xml:space="preserve">Poz. V2
Dobava, dostava i kompletna montaža s ugradbom vrata dimenzija 735 x 280 cm, prema tehnickim karakteristikama specificiranim u crtezima specifikacije vrata za ovu poziciju, kao i u Tehnickom Opisu vrata.
</t>
    </r>
    <r>
      <rPr>
        <sz val="10"/>
        <rFont val="Tahoma"/>
        <family val="2"/>
      </rPr>
      <t>Pos. V2
Supply, delivery and complete assembly with installation of doors with dimensions 735 x 280 cm, according to the technical characteristics which are specified in drawings of Door List for this position and Technical Description.</t>
    </r>
  </si>
  <si>
    <r>
      <rPr>
        <b/>
        <sz val="10"/>
        <rFont val="Tahoma"/>
        <family val="2"/>
      </rPr>
      <t xml:space="preserve">Poz. V3
Dobava, dostava i kompletna montaža s ugradbom vrata dimenzija 120 x 300 cm, prema tehnickim karakteristikama specificiranim u crtezima specifikacije vrata za ovu poziciju, kao i u Tehnickom Opisu vrata.
</t>
    </r>
    <r>
      <rPr>
        <sz val="10"/>
        <rFont val="Tahoma"/>
        <family val="2"/>
      </rPr>
      <t>Pos. V3
Supply, delivery and complete assembly with installation of doors with dimensions 120 x 300 cm, according to the technical characteristics which are specified in drawings of Door List for this position and Technical Description.</t>
    </r>
  </si>
  <si>
    <r>
      <rPr>
        <b/>
        <sz val="10"/>
        <rFont val="Tahoma"/>
        <family val="2"/>
      </rPr>
      <t xml:space="preserve">Poz. V4
Dobava, dostava i kompletna montaža s ugradbom vrata dimenzija 90 x 230 cm, prema tehnickim karakteristikama specificiranim u crtezima specifikacije vrata za ovu poziciju, kao i u Tehnickom Opisu vrata.
</t>
    </r>
    <r>
      <rPr>
        <sz val="10"/>
        <rFont val="Tahoma"/>
        <family val="2"/>
      </rPr>
      <t>Pos. V4
Supply, delivery and complete assembly with installation of doors with dimensions 90 x 230 cm, according to the technical characteristics which are specified in drawings of Door List for this position and Technical Description.</t>
    </r>
  </si>
  <si>
    <r>
      <rPr>
        <b/>
        <sz val="10"/>
        <rFont val="Tahoma"/>
        <family val="2"/>
      </rPr>
      <t xml:space="preserve">Poz. V4'
Dobava, dostava i kompletna montaža s ugradbom vrata dimenzija 90 x 230 cm, prema tehnickim karakteristikama specificiranim u crtezima specifikacije vrata za ovu poziciju, kao i u Tehnickom Opisu vrata.
</t>
    </r>
    <r>
      <rPr>
        <sz val="10"/>
        <rFont val="Tahoma"/>
        <family val="2"/>
      </rPr>
      <t>Pos. V4'
Supply, delivery and complete assembly with installation of doors with dimensions 90 x 230 cm, according to the technical characteristics which are specified in drawings of Door List for this position and Technical Description.</t>
    </r>
  </si>
  <si>
    <r>
      <rPr>
        <b/>
        <sz val="10"/>
        <rFont val="Tahoma"/>
        <family val="2"/>
      </rPr>
      <t xml:space="preserve">Poz. V5
Dobava, dostava i kompletna montaža s ugradbom vrata dimenzija 90 x 230 cm, prema tehnickim karakteristikama specificiranim u crtezima specifikacije vrata za ovu poziciju, kao i u Tehnickom Opisu vrata.
</t>
    </r>
    <r>
      <rPr>
        <sz val="10"/>
        <rFont val="Tahoma"/>
        <family val="2"/>
      </rPr>
      <t>Pos. V5
Supply, delivery and complete assembly with installation of doors with dimensions 90 x 230 cm, according to the technical characteristics which are specified in drawings of Door List for this position and Technical Description.</t>
    </r>
  </si>
  <si>
    <r>
      <rPr>
        <b/>
        <sz val="10"/>
        <rFont val="Tahoma"/>
        <family val="2"/>
      </rPr>
      <t xml:space="preserve">Poz. V6
Dobava, dostava i kompletna montaža s ugradbom vrata dimenzija 80 x 230 cm, prema tehnickim karakteristikama specificiranim u crtezima specifikacije vrata za ovu poziciju, kao i u Tehnickom Opisu vrata.
</t>
    </r>
    <r>
      <rPr>
        <sz val="10"/>
        <rFont val="Tahoma"/>
        <family val="2"/>
      </rPr>
      <t>Pos. V6
Supply, delivery and complete assembly with installation of doors with dimensions 80 x 230 cm, according to the technical characteristics which are specified in drawings of Door List for this position and Technical Description.</t>
    </r>
  </si>
  <si>
    <r>
      <rPr>
        <b/>
        <sz val="10"/>
        <rFont val="Tahoma"/>
        <family val="2"/>
      </rPr>
      <t xml:space="preserve">Poz. V7
Dobava, dostava i kompletna montaža s ugradbom vrata dimenzija 100 x 230 cm, prema tehnickim karakteristikama specificiranim u crtezima specifikacije vrata za ovu poziciju, kao i u Tehnickom Opisu vrata.
</t>
    </r>
    <r>
      <rPr>
        <sz val="10"/>
        <rFont val="Tahoma"/>
        <family val="2"/>
      </rPr>
      <t>Pos. V7
Supply, delivery and complete assembly with installation of doors with dimensions 100 x 230 cm, according to the technical characteristics which are specified in drawings of Door List for this position and Technical Description.</t>
    </r>
  </si>
  <si>
    <r>
      <rPr>
        <b/>
        <sz val="10"/>
        <rFont val="Tahoma"/>
        <family val="2"/>
      </rPr>
      <t xml:space="preserve">Poz. V8
Dobava, dostava i kompletna montaža s ugradbom vrata dimenzija 120 x 230 cm, prema tehnickim karakteristikama specificiranim u crtezima specifikacije vrata za ovu poziciju, kao i u Tehnickom Opisu vrata.
</t>
    </r>
    <r>
      <rPr>
        <sz val="10"/>
        <rFont val="Tahoma"/>
        <family val="2"/>
      </rPr>
      <t>Pos. V8
Supply, delivery and complete assembly with installation of doors with dimensions 120 x 230 cm, according to the technical characteristics which are specified in drawings of Door List for this position and Technical Description.</t>
    </r>
  </si>
  <si>
    <r>
      <rPr>
        <b/>
        <sz val="10"/>
        <rFont val="Tahoma"/>
        <family val="2"/>
      </rPr>
      <t xml:space="preserve">Poz. V9
Dobava, dostava i kompletna montaža s ugradbom vrata dimenzija 120 x 230 cm, prema tehnickim karakteristikama specificiranim u crtezima specifikacije vrata za ovu poziciju, kao i u Tehnickom Opisu vrata.
</t>
    </r>
    <r>
      <rPr>
        <sz val="10"/>
        <rFont val="Tahoma"/>
        <family val="2"/>
      </rPr>
      <t>Pos. V9
Supply, delivery and complete assembly with installation of doors with dimensions 120 x 230 cm, according to the technical characteristics which are specified in drawings of Door List for this position and Technical Description.</t>
    </r>
  </si>
  <si>
    <r>
      <rPr>
        <b/>
        <sz val="10"/>
        <rFont val="Tahoma"/>
        <family val="2"/>
      </rPr>
      <t xml:space="preserve">Poz. V10
Dobava, dostava i kompletna montaža s ugradbom vrata dimenzija 180 x 230 cm, prema tehnickim karakteristikama specificiranim u crtezima specifikacije vrata za ovu poziciju, kao i u Tehnickom Opisu vrata.
</t>
    </r>
    <r>
      <rPr>
        <sz val="10"/>
        <rFont val="Tahoma"/>
        <family val="2"/>
      </rPr>
      <t>Pos. V10
Supply, delivery and complete assembly with installation of doors with dimensions 180 x 230 cm, according to the technical characteristics which are specified in drawings of Door List for this position and Technical Description.</t>
    </r>
  </si>
  <si>
    <r>
      <rPr>
        <b/>
        <sz val="10"/>
        <rFont val="Tahoma"/>
        <family val="2"/>
      </rPr>
      <t xml:space="preserve">Poz. V10'
Dobava, dostava i kompletna montaža s ugradbom vrata dimenzija 180 x 230 cm, prema tehnickim karakteristikama specificiranim u crtezima specifikacije vrata za ovu poziciju, kao i u Tehnickom Opisu vrata.
</t>
    </r>
    <r>
      <rPr>
        <sz val="10"/>
        <rFont val="Tahoma"/>
        <family val="2"/>
      </rPr>
      <t>Pos. V10'
Supply, delivery and complete assembly with installation of doors with dimensions 180 x 230 cm, according to the technical characteristics which are specified in drawings of Door List for this position and Technical Description.</t>
    </r>
  </si>
  <si>
    <r>
      <rPr>
        <b/>
        <sz val="10"/>
        <rFont val="Tahoma"/>
        <family val="2"/>
      </rPr>
      <t xml:space="preserve">Poz. V11
Dobava, dostava i kompletna montaža s ugradbom vrata dimenzija 140 x 230 cm, prema tehnickim karakteristikama specificiranim u crtezima specifikacije vrata za ovu poziciju, kao i u Tehnickom Opisu vrata.
</t>
    </r>
    <r>
      <rPr>
        <sz val="10"/>
        <rFont val="Tahoma"/>
        <family val="2"/>
      </rPr>
      <t>Pos. V11
Supply, delivery and complete assembly with installation of doors with dimensions 140 x 230 cm, according to the technical characteristics which are specified in drawings of Door List for this position and Technical Description.</t>
    </r>
  </si>
  <si>
    <r>
      <rPr>
        <b/>
        <sz val="10"/>
        <rFont val="Tahoma"/>
        <family val="2"/>
      </rPr>
      <t xml:space="preserve">Poz. V12
Dobava, dostava i kompletna montaža s ugradbom vrata dimenzija 300 x 230 cm, prema tehnickim karakteristikama specificiranim u crtezima specifikacije vrata za ovu poziciju, kao i u Tehnickom Opisu vrata.
</t>
    </r>
    <r>
      <rPr>
        <sz val="10"/>
        <rFont val="Tahoma"/>
        <family val="2"/>
      </rPr>
      <t>Pos. V12
Supply, delivery and complete assembly with installation of doors with dimensions 300 x 230 cm, according to the technical characteristics which are specified in drawings of Door List for this position and Technical Description.</t>
    </r>
  </si>
  <si>
    <r>
      <rPr>
        <b/>
        <sz val="10"/>
        <rFont val="Tahoma"/>
        <family val="2"/>
      </rPr>
      <t xml:space="preserve">Poz. V13
Dobava, dostava i kompletna montaža s ugradbom vrata dimenzija 180 x 230 cm, prema tehnickim karakteristikama specificiranim u crtezima specifikacije vrata za ovu poziciju, kao i u Tehnickom Opisu vrata.
</t>
    </r>
    <r>
      <rPr>
        <sz val="10"/>
        <rFont val="Tahoma"/>
        <family val="2"/>
      </rPr>
      <t>Pos. V13
Supply, delivery and complete assembly with installation of doors with dimensions 180 x 230 cm, according to the technical characteristics which are specified in drawings of Door List for this position and Technical Description.</t>
    </r>
  </si>
  <si>
    <r>
      <rPr>
        <b/>
        <sz val="10"/>
        <rFont val="Tahoma"/>
        <family val="2"/>
      </rPr>
      <t xml:space="preserve">Poz. V13'
Dobava, dostava i kompletna montaža s ugradbom vrata dimenzija 181 x 230 cm, prema tehnickim karakteristikama specificiranim u crtezima specifikacije vrata za ovu poziciju, kao i u Tehnickom Opisu vrata.
</t>
    </r>
    <r>
      <rPr>
        <sz val="10"/>
        <rFont val="Tahoma"/>
        <family val="2"/>
      </rPr>
      <t>Pos. V13'
Supply, delivery and complete assembly with installation of doors with dimensions 181 x 230 cm, according to the technical characteristics which are specified in drawings of Door List for this position and Technical Description.</t>
    </r>
  </si>
  <si>
    <r>
      <rPr>
        <b/>
        <sz val="10"/>
        <rFont val="Tahoma"/>
        <family val="2"/>
      </rPr>
      <t xml:space="preserve">Poz. V14
Dobava, dostava i kompletna montaža s ugradbom vrata dimenzija 120 x 230 cm, prema tehnickim karakteristikama specificiranim u crtezima specifikacije vrata za ovu poziciju, kao i u Tehnickom Opisu vrata.
</t>
    </r>
    <r>
      <rPr>
        <sz val="10"/>
        <rFont val="Tahoma"/>
        <family val="2"/>
      </rPr>
      <t>Pos. V14
Supply, delivery and complete assembly with installation of doors with dimensions 120 x 230 cm, according to the technical characteristics which are specified in drawings of Door List for this position and Technical Description.</t>
    </r>
  </si>
  <si>
    <r>
      <rPr>
        <b/>
        <sz val="10"/>
        <rFont val="Tahoma"/>
        <family val="2"/>
      </rPr>
      <t xml:space="preserve">Poz. V15
Dobava, dostava i kompletna montaža s ugradbom vrata dimenzija 180 x 230  cm, prema tehnickim karakteristikama specificiranim u crtezima specifikacije vrata za ovu poziciju, kao i u Tehnickom Opisu vrata.
</t>
    </r>
    <r>
      <rPr>
        <sz val="10"/>
        <rFont val="Tahoma"/>
        <family val="2"/>
      </rPr>
      <t>Pos. V15
Supply, delivery and complete assembly with installation of doors with dimensions 180 x 230  cm, according to the technical characteristics which are specified in drawings of Door List for this position and Technical Description.</t>
    </r>
  </si>
  <si>
    <r>
      <rPr>
        <b/>
        <sz val="10"/>
        <rFont val="Tahoma"/>
        <family val="2"/>
      </rPr>
      <t xml:space="preserve">Poz. V16
Dobava, dostava i kompletna montaža s ugradbom vrata dimenzija 120 x 230 cm, prema tehnickim karakteristikama specificiranim u crtezima specifikacije vrata za ovu poziciju, kao i u Tehnickom Opisu vrata.
</t>
    </r>
    <r>
      <rPr>
        <sz val="10"/>
        <rFont val="Tahoma"/>
        <family val="2"/>
      </rPr>
      <t>Pos. V16
Supply, delivery and complete assembly with installation of doors with dimensions 120 x 230 cm, according to the technical characteristics which are specified in drawings of Door List for this position and Technical Description.</t>
    </r>
  </si>
  <si>
    <r>
      <rPr>
        <b/>
        <sz val="10"/>
        <rFont val="Tahoma"/>
        <family val="2"/>
      </rPr>
      <t xml:space="preserve">Poz. V17
Dobava, dostava i kompletna montaža s ugradbom vrata dimenzija 80 x 230 cm, prema tehnickim karakteristikama specificiranim u crtezima specifikacije vrata za ovu poziciju, kao i u Tehnickom Opisu vrata.
</t>
    </r>
    <r>
      <rPr>
        <sz val="10"/>
        <rFont val="Tahoma"/>
        <family val="2"/>
      </rPr>
      <t>Pos. V17
Supply, delivery and complete assembly with installation of doors with dimensions 80 x 230 cm, according to the technical characteristics which are specified in drawings of Door List for this position and Technical Description.</t>
    </r>
  </si>
  <si>
    <r>
      <rPr>
        <b/>
        <sz val="10"/>
        <rFont val="Tahoma"/>
        <family val="2"/>
      </rPr>
      <t xml:space="preserve">Poz. V18
Dobava, dostava i kompletna montaža s ugradbom vrata dimenzija 100 x 230 cm, prema tehnickim karakteristikama specificiranim u crtezima specifikacije vrata za ovu poziciju, kao i u Tehnickom Opisu vrata.
</t>
    </r>
    <r>
      <rPr>
        <sz val="10"/>
        <rFont val="Tahoma"/>
        <family val="2"/>
      </rPr>
      <t>Pos. V18
Supply, delivery and complete assembly with installation of doors with dimensions 100 x 230 cm, according to the technical characteristics which are specified in drawings of Door List for this position and Technical Description.</t>
    </r>
  </si>
  <si>
    <r>
      <rPr>
        <b/>
        <sz val="10"/>
        <rFont val="Tahoma"/>
        <family val="2"/>
      </rPr>
      <t xml:space="preserve">Poz. V19
Dobava, dostava i kompletna montaža s ugradbom vrata dimenzija 180 x 230 cm, prema tehnickim karakteristikama specificiranim u crtezima specifikacije vrata za ovu poziciju, kao i u Tehnickom Opisu vrata.
</t>
    </r>
    <r>
      <rPr>
        <sz val="10"/>
        <rFont val="Tahoma"/>
        <family val="2"/>
      </rPr>
      <t>Pos. V19
Supply, delivery and complete assembly with installation of doors with dimensions 180 x 230 cm, according to the technical characteristics which are specified in drawings of Door List for this position and Technical Description.</t>
    </r>
  </si>
  <si>
    <r>
      <rPr>
        <b/>
        <sz val="10"/>
        <rFont val="Tahoma"/>
        <family val="2"/>
      </rPr>
      <t xml:space="preserve">Poz. V20
Dobava, dostava i kompletna montaža s ugradbom vrata dimenzija 160 x 215 cm, prema tehnickim karakteristikama specificiranim u crtezima specifikacije vrata za ovu poziciju, kao i u Tehnickom Opisu vrata.
</t>
    </r>
    <r>
      <rPr>
        <sz val="10"/>
        <rFont val="Tahoma"/>
        <family val="2"/>
      </rPr>
      <t>Pos. V20
Supply, delivery and complete assembly with installation of doors with dimensions 160 x 215 cm, according to the technical characteristics which are specified in drawings of Door List for this position and Technical Description.</t>
    </r>
  </si>
  <si>
    <r>
      <rPr>
        <b/>
        <sz val="10"/>
        <rFont val="Tahoma"/>
        <family val="2"/>
      </rPr>
      <t xml:space="preserve">Poz. V21
Dobava, dostava i kompletna montaža s ugradbom vrata dimenzija 90 x 215 cm, prema tehnickim karakteristikama specificiranim u crtezima specifikacije vrata za ovu poziciju, kao i u Tehnickom Opisu vrata.
</t>
    </r>
    <r>
      <rPr>
        <sz val="10"/>
        <rFont val="Tahoma"/>
        <family val="2"/>
      </rPr>
      <t>Pos. V21
Supply, delivery and complete assembly with installation of doors with dimensions 90 x 215 cm, according to the technical characteristics which are specified in drawings of Door List for this position and Technical Description.</t>
    </r>
  </si>
  <si>
    <r>
      <rPr>
        <b/>
        <sz val="10"/>
        <rFont val="Tahoma"/>
        <family val="2"/>
      </rPr>
      <t xml:space="preserve">Poz. V22
Dobava, dostava i kompletna montaža s ugradbom vrata dimenzija 160 x 215 cm, prema tehnickim karakteristikama specificiranim u crtezima specifikacije vrata za ovu poziciju, kao i u Tehnickom Opisu vrata.
</t>
    </r>
    <r>
      <rPr>
        <sz val="10"/>
        <rFont val="Tahoma"/>
        <family val="2"/>
      </rPr>
      <t>Pos. V22
Supply, delivery and complete assembly with installation of doors with dimensions 160 x 215 cm, according to the technical characteristics which are specified in drawings of Door List for this position and Technical Description.</t>
    </r>
  </si>
  <si>
    <r>
      <rPr>
        <b/>
        <sz val="10"/>
        <rFont val="Tahoma"/>
        <family val="2"/>
      </rPr>
      <t xml:space="preserve">Poz. V23
Dobava, dostava i kompletna montaža s ugradbom vrata dimenzija 127 x 230 cm, prema tehnickim karakteristikama specificiranim u crtezima specifikacije vrata za ovu poziciju, kao i u Tehnickom Opisu vrata.
</t>
    </r>
    <r>
      <rPr>
        <sz val="10"/>
        <rFont val="Tahoma"/>
        <family val="2"/>
      </rPr>
      <t>Pos. V23
Supply, delivery and complete assembly with installation of doors with dimensions 127 x 230 cm, according to the technical characteristics which are specified in drawings of Door List for this position and Technical Description.</t>
    </r>
  </si>
  <si>
    <r>
      <rPr>
        <b/>
        <sz val="10"/>
        <rFont val="Tahoma"/>
        <family val="2"/>
      </rPr>
      <t xml:space="preserve">Poz. V24
Dobava, dostava i kompletna montaža s ugradbom vrata dimenzija 90 x 280 cm, prema tehnickim karakteristikama specificiranim u crtezima specifikacije vrata za ovu poziciju, kao i u Tehnickom Opisu vrata.
</t>
    </r>
    <r>
      <rPr>
        <sz val="10"/>
        <rFont val="Tahoma"/>
        <family val="2"/>
      </rPr>
      <t>Pos. V24
Supply, delivery and complete assembly with installation of doors with dimensions 90 x 280 cm, according to the technical characteristics which are specified in drawings of Door List for this position and Technical Description.</t>
    </r>
  </si>
  <si>
    <r>
      <rPr>
        <b/>
        <sz val="10"/>
        <rFont val="Tahoma"/>
        <family val="2"/>
      </rPr>
      <t xml:space="preserve">Poz. V25
Dobava, dostava i kompletna montaža s ugradbom vrata dimenzija 180 x 230 cm, prema tehnickim karakteristikama specificiranim u crtezima specifikacije vrata za ovu poziciju, kao i u Tehnickom Opisu vrata.
</t>
    </r>
    <r>
      <rPr>
        <sz val="10"/>
        <rFont val="Tahoma"/>
        <family val="2"/>
      </rPr>
      <t>Pos. V25
Supply, delivery and complete assembly with installation of doors with dimensions 180 x 230 cm, according to the technical characteristics which are specified in drawings of Door List for this position and Technical Description.</t>
    </r>
  </si>
  <si>
    <r>
      <rPr>
        <b/>
        <sz val="10"/>
        <rFont val="Tahoma"/>
        <family val="2"/>
      </rPr>
      <t xml:space="preserve">Poz. V26
Dobava, dostava i kompletna montaža s ugradbom vrata dimenzija 310 x 300 cm, prema tehnickim karakteristikama specificiranim u crtezima specifikacije vrata za ovu poziciju, kao i u Tehnickom Opisu vrata.
</t>
    </r>
    <r>
      <rPr>
        <sz val="10"/>
        <rFont val="Tahoma"/>
        <family val="2"/>
      </rPr>
      <t>Pos. V26
Supply, delivery and complete assembly with installation of doors with dimensions 310 x 300 cm, according to the technical characteristics which are specified in drawings of Door List for this position and Technical Description.</t>
    </r>
  </si>
  <si>
    <r>
      <rPr>
        <b/>
        <sz val="10"/>
        <rFont val="Tahoma"/>
        <family val="2"/>
      </rPr>
      <t xml:space="preserve">Poz. V27
Dobava, dostava i kompletna montaža s ugradbom vrata dimenzija 180 x 300 cm, prema tehnickim karakteristikama specificiranim u crtezima specifikacije vrata za ovu poziciju, kao i u Tehnickom Opisu vrata.
</t>
    </r>
    <r>
      <rPr>
        <sz val="10"/>
        <rFont val="Tahoma"/>
        <family val="2"/>
      </rPr>
      <t>Pos. V27
Supply, delivery and complete assembly with installation of doors with dimensions 180 x 300 cm, according to the technical characteristics which are specified in drawings of Door List for this position and Technical Description.</t>
    </r>
  </si>
  <si>
    <r>
      <rPr>
        <b/>
        <sz val="10"/>
        <rFont val="Tahoma"/>
        <family val="2"/>
      </rPr>
      <t xml:space="preserve">Poz. V28
Dobava, dostava i kompletna montaža s ugradbom vrata dimenzija 632.5 x 280 cm, prema tehnickim karakteristikama specificiranim u crtezima specifikacije vrata za ovu poziciju, kao i u Tehnickom Opisu vrata.
</t>
    </r>
    <r>
      <rPr>
        <sz val="10"/>
        <rFont val="Tahoma"/>
        <family val="2"/>
      </rPr>
      <t>Pos. V28
Supply, delivery and complete assembly with installation of doors with dimensions 632.5 x 280 cm, according to the technical characteristics which are specified in drawings of Door List for this position and Technical Description.</t>
    </r>
  </si>
  <si>
    <r>
      <rPr>
        <b/>
        <sz val="10"/>
        <rFont val="Tahoma"/>
        <family val="2"/>
      </rPr>
      <t xml:space="preserve">Poz. V29
Dobava, dostava i kompletna montaža s ugradbom vrata dimenzija 100 x 300 cm, prema tehnickim karakteristikama specificiranim u crtezima specifikacije vrata za ovu poziciju, kao i u Tehnickom Opisu vrata.
</t>
    </r>
    <r>
      <rPr>
        <sz val="10"/>
        <rFont val="Tahoma"/>
        <family val="2"/>
      </rPr>
      <t>Pos. V29
Supply, delivery and complete assembly with installation of doors with dimensions 100 x 300 cm, according to the technical characteristics which are specified in drawings of Door List for this position and Technical Description.</t>
    </r>
  </si>
  <si>
    <r>
      <rPr>
        <b/>
        <sz val="10"/>
        <rFont val="Tahoma"/>
        <family val="2"/>
      </rPr>
      <t xml:space="preserve">Poz. V30
Dobava, dostava i kompletna montaža s ugradbom vrata dimenzija 90 x 260 cm, prema tehnickim karakteristikama specificiranim u crtezima specifikacije vrata za ovu poziciju, kao i u Tehnickom Opisu vrata.
</t>
    </r>
    <r>
      <rPr>
        <sz val="10"/>
        <rFont val="Tahoma"/>
        <family val="2"/>
      </rPr>
      <t>Pos. V30
Supply, delivery and complete assembly with installation of doors with dimensions 90 x 260 cm, according to the technical characteristics which are specified in drawings of Door List for this position and Technical Description.</t>
    </r>
  </si>
  <si>
    <r>
      <rPr>
        <b/>
        <sz val="10"/>
        <rFont val="Tahoma"/>
        <family val="2"/>
      </rPr>
      <t xml:space="preserve">Poz. V31
Dobava, dostava i kompletna montaža s ugradbom vrata dimenzija 106 x 230 cm, prema tehnickim karakteristikama specificiranim u crtezima specifikacije vrata za ovu poziciju, kao i u Tehnickom Opisu vrata.
</t>
    </r>
    <r>
      <rPr>
        <sz val="10"/>
        <rFont val="Tahoma"/>
        <family val="2"/>
      </rPr>
      <t>Pos. V31
Supply, delivery and complete assembly with installation of doors with dimensions 106 x 230 cm, according to the technical characteristics which are specified in drawings of Door List for this position and Technical Description.</t>
    </r>
  </si>
  <si>
    <r>
      <rPr>
        <b/>
        <sz val="10"/>
        <rFont val="Tahoma"/>
        <family val="2"/>
      </rPr>
      <t xml:space="preserve">Poz. V32
Dobava, dostava i kompletna montaža s ugradbom vrata dimenzija 100 x 230 cm, prema tehnickim karakteristikama specificiranim u crtezima specifikacije vrata za ovu poziciju, kao i u Tehnickom Opisu vrata.
</t>
    </r>
    <r>
      <rPr>
        <sz val="10"/>
        <rFont val="Tahoma"/>
        <family val="2"/>
      </rPr>
      <t>Pos. V32
Supply, delivery and complete assembly with installation of doors with dimensions 100 x 230 cm, according to the technical characteristics which are specified in drawings of Door List for this position and Technical Description.</t>
    </r>
  </si>
  <si>
    <r>
      <rPr>
        <b/>
        <sz val="10"/>
        <rFont val="Tahoma"/>
        <family val="2"/>
      </rPr>
      <t xml:space="preserve">Poz. V33
Dobava, dostava i kompletna montaža s ugradbom vrata dimenzija 340 x 230 cm, prema tehnickim karakteristikama specificiranim u crtezima specifikacije vrata za ovu poziciju, kao i u Tehnickom Opisu vrata.
</t>
    </r>
    <r>
      <rPr>
        <sz val="10"/>
        <rFont val="Tahoma"/>
        <family val="2"/>
      </rPr>
      <t>Pos. V33
Supply, delivery and complete assembly with installation of doors with dimensions 340 x 230 cm, according to the technical characteristics which are specified in drawings of Door List for this position and Technical Description.</t>
    </r>
  </si>
  <si>
    <r>
      <rPr>
        <b/>
        <sz val="10"/>
        <rFont val="Tahoma"/>
        <family val="2"/>
      </rPr>
      <t xml:space="preserve">Poz. V34
Dobava, dostava i kompletna montaža s ugradbom vrata dimenzija 320 x 230 cm, prema tehnickim karakteristikama specificiranim u crtezima specifikacije vrata za ovu poziciju, kao i u Tehnickom Opisu vrata.
</t>
    </r>
    <r>
      <rPr>
        <sz val="10"/>
        <rFont val="Tahoma"/>
        <family val="2"/>
      </rPr>
      <t>Pos. V34
Supply, delivery and complete assembly with installation of doors with dimensions 320 x 230 cm, according to the technical characteristics which are specified in drawings of Door List for this position and Technical Description.</t>
    </r>
  </si>
  <si>
    <r>
      <rPr>
        <b/>
        <sz val="10"/>
        <rFont val="Tahoma"/>
        <family val="2"/>
      </rPr>
      <t xml:space="preserve">Poz. V35
Dobava, dostava i kompletna montaža s ugradbom vrata dimenzija 180 x 230 cm, prema tehnickim karakteristikama specificiranim u crtezima specifikacije vrata za ovu poziciju, kao i u Tehnickom Opisu vrata.
</t>
    </r>
    <r>
      <rPr>
        <sz val="10"/>
        <rFont val="Tahoma"/>
        <family val="2"/>
      </rPr>
      <t>Pos. V35
Supply, delivery and complete assembly with installation of doors with dimensions 180 x 230 cm, according to the technical characteristics which are specified in drawings of Door List for this position and Technical Description.</t>
    </r>
  </si>
  <si>
    <r>
      <rPr>
        <b/>
        <sz val="10"/>
        <rFont val="Tahoma"/>
        <family val="2"/>
      </rPr>
      <t xml:space="preserve">Poz. V36
Dobava, dostava i kompletna montaža s ugradbom vrata dimenzija 90 x 300 cm, prema tehnickim karakteristikama specificiranim u crtezima specifikacije vrata za ovu poziciju, kao i u Tehnickom Opisu vrata.
</t>
    </r>
    <r>
      <rPr>
        <sz val="10"/>
        <rFont val="Tahoma"/>
        <family val="2"/>
      </rPr>
      <t>Pos. V36
Supply, delivery and complete assembly with installation of doors with dimensions 90 x 300 cm, according to the technical characteristics which are specified in drawings of Door List for this position and Technical Description.</t>
    </r>
  </si>
  <si>
    <r>
      <rPr>
        <b/>
        <sz val="10"/>
        <rFont val="Tahoma"/>
        <family val="2"/>
      </rPr>
      <t xml:space="preserve">Poz. V37
Dobava, dostava i kompletna montaža s ugradbom vrata dimenzija 80 x 230 cm, prema tehnickim karakteristikama specificiranim u crtezima specifikacije vrata za ovu poziciju, kao i u Tehnickom Opisu vrata.
</t>
    </r>
    <r>
      <rPr>
        <sz val="10"/>
        <rFont val="Tahoma"/>
        <family val="2"/>
      </rPr>
      <t>Pos. V37
Supply, delivery and complete assembly with installation of doors with dimensions 80 x 230 cm, according to the technical characteristics which are specified in drawings of Door List for this position and Technical Description.</t>
    </r>
  </si>
  <si>
    <r>
      <rPr>
        <b/>
        <sz val="10"/>
        <rFont val="Tahoma"/>
        <family val="2"/>
      </rPr>
      <t xml:space="preserve">Poz. V38
Dobava, dostava i kompletna montaža s ugradbom vrata dimenzija 265 x 300 cm, prema tehnickim karakteristikama specificiranim u crtezima specifikacije vrata za ovu poziciju, kao i u Tehnickom Opisu vrata.
</t>
    </r>
    <r>
      <rPr>
        <sz val="10"/>
        <rFont val="Tahoma"/>
        <family val="2"/>
      </rPr>
      <t>Pos. V38
Supply, delivery and complete assembly with installation of doors with dimensions 265 x 300 cm, according to the technical characteristics which are specified in drawings of Door List for this position and Technical Description.</t>
    </r>
  </si>
  <si>
    <r>
      <rPr>
        <b/>
        <sz val="10"/>
        <rFont val="Tahoma"/>
        <family val="2"/>
      </rPr>
      <t xml:space="preserve">Poz. V39
Dobava, dostava i kompletna montaža s ugradbom vrata dimenzija 305 x 300 cm, prema tehnickim karakteristikama specificiranim u crtezima specifikacije vrata za ovu poziciju, kao i u Tehnickom Opisu vrata.
</t>
    </r>
    <r>
      <rPr>
        <sz val="10"/>
        <rFont val="Tahoma"/>
        <family val="2"/>
      </rPr>
      <t>Pos. V39
Supply, delivery and complete assembly with installation of doors with dimensions 305 x 300 cm, according to the technical characteristics which are specified in drawings of Door List for this position and Technical Description.</t>
    </r>
  </si>
  <si>
    <r>
      <rPr>
        <b/>
        <sz val="10"/>
        <rFont val="Tahoma"/>
        <family val="2"/>
      </rPr>
      <t xml:space="preserve">Poz. V40
Dobava, dostava i kompletna montaža s ugradbom vrata dimenzija 180 x 300 cm, prema tehnickim karakteristikama specificiranim u crtezima specifikacije vrata za ovu poziciju, kao i u Tehnickom Opisu vrata.
</t>
    </r>
    <r>
      <rPr>
        <sz val="10"/>
        <rFont val="Tahoma"/>
        <family val="2"/>
      </rPr>
      <t>Pos. V40
Supply, delivery and complete assembly with installation of doors with dimensions 180 x 300 cm, according to the technical characteristics which are specified in drawings of Door List for this position and Technical Description.</t>
    </r>
  </si>
  <si>
    <r>
      <rPr>
        <b/>
        <sz val="10"/>
        <rFont val="Tahoma"/>
        <family val="2"/>
      </rPr>
      <t xml:space="preserve">Poz. V41
Dobava, dostava i kompletna montaža s ugradbom vrata dimenzija 160 x 300 cm, prema tehnickim karakteristikama specificiranim u crtezima specifikacije vrata za ovu poziciju, kao i u Tehnickom Opisu vrata.
</t>
    </r>
    <r>
      <rPr>
        <sz val="10"/>
        <rFont val="Tahoma"/>
        <family val="2"/>
      </rPr>
      <t>Pos. V41
Supply, delivery and complete assembly with installation of doors with dimensions 160 x 300 cm, according to the technical characteristics which are specified in drawings of Door List for this position and Technical Description.</t>
    </r>
  </si>
  <si>
    <r>
      <rPr>
        <b/>
        <sz val="10"/>
        <rFont val="Tahoma"/>
        <family val="2"/>
      </rPr>
      <t xml:space="preserve">Poz. V42
Dobava, dostava i kompletna montaža s ugradbom vrata dimenzija 120 x 300 cm, prema tehnickim karakteristikama specificiranim u crtezima specifikacije vrata za ovu poziciju, kao i u Tehnickom Opisu vrata.
</t>
    </r>
    <r>
      <rPr>
        <sz val="10"/>
        <rFont val="Tahoma"/>
        <family val="2"/>
      </rPr>
      <t>Pos. V42
Supply, delivery and complete assembly with installation of doors with dimensions 120 x 300 cm, according to the technical characteristics which are specified in drawings of Door List for this position and Technical Description.</t>
    </r>
  </si>
  <si>
    <r>
      <rPr>
        <b/>
        <sz val="10"/>
        <rFont val="Tahoma"/>
        <family val="2"/>
      </rPr>
      <t xml:space="preserve">Poz. V43
Dobava, dostava i kompletna montaža s ugradbom vrata dimenzija 100 x 230 cm, prema tehnickim karakteristikama specificiranim u crtezima specifikacije vrata za ovu poziciju, kao i u Tehnickom Opisu vrata.
</t>
    </r>
    <r>
      <rPr>
        <sz val="10"/>
        <rFont val="Tahoma"/>
        <family val="2"/>
      </rPr>
      <t>Pos. V43
Supply, delivery and complete assembly with installation of doors with dimensions 100 x 230 cm, according to the technical characteristics which are specified in drawings of Door List for this position and Technical Description.</t>
    </r>
  </si>
  <si>
    <r>
      <rPr>
        <b/>
        <sz val="10"/>
        <rFont val="Tahoma"/>
        <family val="2"/>
      </rPr>
      <t xml:space="preserve">Poz. V44
Dobava, dostava i kompletna montaža s ugradbom vrata dimenzija 487.5 x 280 cm, prema tehnickim karakteristikama specificiranim u crtezima specifikacije vrata za ovu poziciju, kao i u Tehnickom Opisu vrata.
</t>
    </r>
    <r>
      <rPr>
        <sz val="10"/>
        <rFont val="Tahoma"/>
        <family val="2"/>
      </rPr>
      <t>Pos. V44
Supply, delivery and complete assembly with installation of doors with dimensions 487.5 x 280 cm, according to the technical characteristics which are specified in drawings of Door List for this position and Technical Description.</t>
    </r>
  </si>
  <si>
    <r>
      <rPr>
        <b/>
        <sz val="10"/>
        <rFont val="Tahoma"/>
        <family val="2"/>
      </rPr>
      <t xml:space="preserve">Poz. V45
Dobava, dostava i kompletna montaža s ugradbom vrata dimenzija 160 x 230 cm, prema tehnickim karakteristikama specificiranim u crtezima specifikacije vrata za ovu poziciju, kao i u Tehnickom Opisu vrata.
</t>
    </r>
    <r>
      <rPr>
        <sz val="10"/>
        <rFont val="Tahoma"/>
        <family val="2"/>
      </rPr>
      <t>Pos. V45
Supply, delivery and complete assembly with installation of doors with dimensions 160 x 230 cm, according to the technical characteristics which are specified in drawings of Door List for this position and Technical Description.</t>
    </r>
  </si>
  <si>
    <r>
      <rPr>
        <b/>
        <sz val="10"/>
        <rFont val="Tahoma"/>
        <family val="2"/>
      </rPr>
      <t>Poz. V46
Dobava, dostava i kompletna montaža s ugradbom vrata dimenzija 120 x 230 cm, prema tehnickim karakteristikama specificiranim u crtezima specifikacije vrata za ovu poziciju, kao i u Tehnickom Opisu vrata.</t>
    </r>
    <r>
      <rPr>
        <sz val="10"/>
        <rFont val="Tahoma"/>
        <family val="2"/>
      </rPr>
      <t xml:space="preserve">
Pos. V46
Supply, delivery and complete assembly with installation of doors with dimensions 120 x 230 cm, according to the technical characteristics which are specified in drawings of Door List for this position and Technical Description.</t>
    </r>
  </si>
  <si>
    <r>
      <rPr>
        <b/>
        <sz val="10"/>
        <rFont val="Tahoma"/>
        <family val="2"/>
      </rPr>
      <t xml:space="preserve">Poz. V47
Dobava, dostava i kompletna montaža s ugradbom vrata dimenzija 100 x 230 cm, prema tehnickim karakteristikama specificiranim u crtezima specifikacije vrata za ovu poziciju, kao i u Tehnickom Opisu vrata.
</t>
    </r>
    <r>
      <rPr>
        <sz val="10"/>
        <rFont val="Tahoma"/>
        <family val="2"/>
      </rPr>
      <t>Pos. V47
Supply, delivery and complete assembly with installation of doors with dimensions 100 x 230 cm, according to the technical characteristics which are specified in drawings of Door List for this position and Technical Description.</t>
    </r>
  </si>
  <si>
    <r>
      <rPr>
        <b/>
        <sz val="10"/>
        <rFont val="Tahoma"/>
        <family val="2"/>
      </rPr>
      <t xml:space="preserve">Poz. V48
Dobava, dostava i kompletna montaža s ugradbom vrata dimenzija 140 x 230 cm, prema tehnickim karakteristikama specificiranim u crtezima specifikacije vrata za ovu poziciju, kao i u Tehnickom Opisu vrata.
</t>
    </r>
    <r>
      <rPr>
        <sz val="10"/>
        <rFont val="Tahoma"/>
        <family val="2"/>
      </rPr>
      <t>Pos. V48
Supply, delivery and complete assembly with installation of doors with dimensions 140 x 230 cm, according to the technical characteristics which are specified in drawings of Door List for this position and Technical Description.</t>
    </r>
  </si>
  <si>
    <r>
      <rPr>
        <b/>
        <sz val="10"/>
        <rFont val="Tahoma"/>
        <family val="2"/>
      </rPr>
      <t xml:space="preserve">Poz. V49
Dobava, dostava i kompletna montaža s ugradbom vrata dimenzija 300 x 230 cm, prema tehnickim karakteristikama specificiranim u crtezima specifikacije vrata za ovu poziciju, kao i u Tehnickom Opisu vrata.
</t>
    </r>
    <r>
      <rPr>
        <sz val="10"/>
        <rFont val="Tahoma"/>
        <family val="2"/>
      </rPr>
      <t>Pos. V49
Supply, delivery and complete assembly with installation of doors with dimensions 300 x 230 cm, according to the technical characteristics which are specified in drawings of Door List for this position and Technical Description.</t>
    </r>
  </si>
  <si>
    <r>
      <rPr>
        <b/>
        <sz val="10"/>
        <rFont val="Tahoma"/>
        <family val="2"/>
      </rPr>
      <t xml:space="preserve">Poz. V50
Dobava, dostava i kompletna montaža s ugradbom vrata dimenzija 280 x 370 cm, prema tehnickim karakteristikama specificiranim u crtezima specifikacije vrata za ovu poziciju, kao i u Tehnickom Opisu vrata.
</t>
    </r>
    <r>
      <rPr>
        <sz val="10"/>
        <rFont val="Tahoma"/>
        <family val="2"/>
      </rPr>
      <t>Pos. V50
Supply, delivery and complete assembly with installation of doors with dimensions 280 x 370 cm, according to the technical characteristics which are specified in drawings of Door List for this position and Technical Description.</t>
    </r>
  </si>
  <si>
    <r>
      <rPr>
        <b/>
        <sz val="10"/>
        <rFont val="Tahoma"/>
        <family val="2"/>
      </rPr>
      <t xml:space="preserve">Poz. V51
Dobava, dostava i kompletna montaža s ugradbom vrata dimenzija 160 x 230  cm, prema tehnickim karakteristikama specificiranim u crtezima specifikacije vrata za ovu poziciju, kao i u Tehnickom Opisu vrata.
</t>
    </r>
    <r>
      <rPr>
        <sz val="10"/>
        <rFont val="Tahoma"/>
        <family val="2"/>
      </rPr>
      <t>Pos. V51
Supply, delivery and complete assembly with installation of doors with dimensions 160 x 230  cm, according to the technical characteristics which are specified in drawings of Door List for this position and Technical Description.</t>
    </r>
  </si>
  <si>
    <r>
      <rPr>
        <b/>
        <sz val="10"/>
        <rFont val="Tahoma"/>
        <family val="2"/>
      </rPr>
      <t xml:space="preserve">Poz. V52
Dobava, dostava i kompletna montaža s ugradbom vrata dimenzija 90 x 230 cm, prema tehnickim karakteristikama specificiranim u crtezima specifikacije vrata za ovu poziciju, kao i u Tehnickom Opisu vrata.
</t>
    </r>
    <r>
      <rPr>
        <sz val="10"/>
        <rFont val="Tahoma"/>
        <family val="2"/>
      </rPr>
      <t>Pos. V52
Supply, delivery and complete assembly with installation of doors with dimensions 90 x 230 cm, according to the technical characteristics which are specified in drawings of Door List for this position and Technical Description.</t>
    </r>
  </si>
  <si>
    <r>
      <rPr>
        <b/>
        <sz val="10"/>
        <rFont val="Tahoma"/>
        <family val="2"/>
      </rPr>
      <t xml:space="preserve">Poz. V53
Dobava, dostava i kompletna montaža s ugradbom vrata dimenzija 160 x 230 cm, prema tehnickim karakteristikama specificiranim u crtezima specifikacije vrata za ovu poziciju, kao i u Tehnickom Opisu vrata.
</t>
    </r>
    <r>
      <rPr>
        <sz val="10"/>
        <rFont val="Tahoma"/>
        <family val="2"/>
      </rPr>
      <t>Pos. V53
Supply, delivery and complete assembly with installation of doors with dimensions 160 x 230 cm, according to the technical characteristics which are specified in drawings of Door List for this position and Technical Description.</t>
    </r>
  </si>
  <si>
    <r>
      <rPr>
        <b/>
        <sz val="10"/>
        <rFont val="Tahoma"/>
        <family val="2"/>
      </rPr>
      <t xml:space="preserve">Poz. V54
Dobava, dostava i kompletna montaža s ugradbom vrata dimenzija 160 x 230 cm, prema tehnickim karakteristikama specificiranim u crtezima specifikacije vrata za ovu poziciju, kao i u Tehnickom Opisu vrata.
</t>
    </r>
    <r>
      <rPr>
        <sz val="10"/>
        <rFont val="Tahoma"/>
        <family val="2"/>
      </rPr>
      <t>Pos. V54
Supply, delivery and complete assembly with installation of doors with dimensions 160 x 230 cm, according to the technical characteristics which are specified in drawings of Door List for this position and Technical Description.</t>
    </r>
  </si>
  <si>
    <r>
      <rPr>
        <b/>
        <sz val="10"/>
        <rFont val="Tahoma"/>
        <family val="2"/>
      </rPr>
      <t xml:space="preserve">Poz. V55
Dobava, dostava i kompletna montaža s ugradbom vrata dimenzija 180 x 230 cm, prema tehnickim karakteristikama specificiranim u crtezima specifikacije vrata za ovu poziciju, kao i u Tehnickom Opisu vrata.
</t>
    </r>
    <r>
      <rPr>
        <sz val="10"/>
        <rFont val="Tahoma"/>
        <family val="2"/>
      </rPr>
      <t>Pos. V55
Supply, delivery and complete assembly with installation of doors with dimensions 180 x 230 cm, according to the technical characteristics which are specified in drawings of Door List for this position and Technical Description.</t>
    </r>
  </si>
  <si>
    <r>
      <rPr>
        <b/>
        <sz val="10"/>
        <rFont val="Tahoma"/>
        <family val="2"/>
      </rPr>
      <t xml:space="preserve">Poz. V56
Dobava, dostava i kompletna montaža s ugradbom vrata dimenzija 90 x 230 cm, prema tehnickim karakteristikama specificiranim u crtezima specifikacije vrata za ovu poziciju, kao i u Tehnickom Opisu vrata.
</t>
    </r>
    <r>
      <rPr>
        <sz val="10"/>
        <rFont val="Tahoma"/>
        <family val="2"/>
      </rPr>
      <t>Pos. V56
Supply, delivery and complete assembly with installation of doors with dimensions 90 x 230 cm, according to the technical characteristics which are specified in drawings of Door List for this position and Technical Description.</t>
    </r>
  </si>
  <si>
    <r>
      <rPr>
        <b/>
        <sz val="10"/>
        <rFont val="Tahoma"/>
        <family val="2"/>
      </rPr>
      <t xml:space="preserve">Poz. V57
Dobava, dostava i kompletna montaža s ugradbom vrata dimenzija 100 x 230 cm, prema tehnickim karakteristikama specificiranim u crtezima specifikacije vrata za ovu poziciju, kao i u Tehnickom Opisu vrata.
</t>
    </r>
    <r>
      <rPr>
        <sz val="10"/>
        <rFont val="Tahoma"/>
        <family val="2"/>
      </rPr>
      <t>Pos. V57
Supply, delivery and complete assembly with installation of doors with dimensions 100 x 230 cm, according to the technical characteristics which are specified in drawings of Door List for this position and Technical Description.</t>
    </r>
  </si>
  <si>
    <r>
      <rPr>
        <b/>
        <sz val="10"/>
        <rFont val="Tahoma"/>
        <family val="2"/>
      </rPr>
      <t xml:space="preserve">Poz. V58
Dobava, dostava i kompletna montaža s ugradbom vrata dimenzija 720 x 230 cm, prema tehnickim karakteristikama specificiranim u crtezima specifikacije vrata za ovu poziciju, kao i u Tehnickom Opisu vrata.
</t>
    </r>
    <r>
      <rPr>
        <sz val="10"/>
        <rFont val="Tahoma"/>
        <family val="2"/>
      </rPr>
      <t>Pos. V58
Supply, delivery and complete assembly with installation of doors with dimensions 720 x 230 cm, according to the technical characteristics which are specified in drawings of Door List for this position and Technical Description.</t>
    </r>
  </si>
  <si>
    <r>
      <rPr>
        <b/>
        <sz val="10"/>
        <rFont val="Tahoma"/>
        <family val="2"/>
      </rPr>
      <t xml:space="preserve">Poz. V59
Dobava, dostava i kompletna montaža s ugradbom vrata dimenzija 350 x 230 cm, prema tehnickim karakteristikama specificiranim u crtezima specifikacije vrata za ovu poziciju, kao i u Tehnickom Opisu vrata.
</t>
    </r>
    <r>
      <rPr>
        <sz val="10"/>
        <rFont val="Tahoma"/>
        <family val="2"/>
      </rPr>
      <t>Pos. V59
Supply, delivery and complete assembly with installation of doors with dimensions 350 x 230 cm, according to the technical characteristics which are specified in drawings of Door List for this position and Technical Description.</t>
    </r>
  </si>
  <si>
    <r>
      <rPr>
        <b/>
        <sz val="10"/>
        <rFont val="Tahoma"/>
        <family val="2"/>
      </rPr>
      <t xml:space="preserve">Poz. V60
Dobava, dostava i kompletna montaža s ugradbom vrata dimenzija 90 x 230 cm, prema tehnickim karakteristikama specificiranim u crtezima specifikacije vrata za ovu poziciju, kao i u Tehnickom Opisu vrata.
</t>
    </r>
    <r>
      <rPr>
        <sz val="10"/>
        <rFont val="Tahoma"/>
        <family val="2"/>
      </rPr>
      <t>Pos. V60
Supply, delivery and complete assembly with installation of doors with dimensions 90 x 230 cm, according to the technical characteristics which are specified in drawings of Door List for this position and Technical Description.</t>
    </r>
  </si>
  <si>
    <r>
      <rPr>
        <b/>
        <sz val="10"/>
        <rFont val="Tahoma"/>
        <family val="2"/>
      </rPr>
      <t xml:space="preserve">Poz. V61
Dobava, dostava i kompletna montaža s ugradbom vrata dimenzija 140 x 230 cm, prema tehnickim karakteristikama specificiranim u crtezima specifikacije vrata za ovu poziciju, kao i u Tehnickom Opisu vrata.
</t>
    </r>
    <r>
      <rPr>
        <sz val="10"/>
        <rFont val="Tahoma"/>
        <family val="2"/>
      </rPr>
      <t>Pos. V61
Supply, delivery and complete assembly with installation of doors with dimensions 140 x 230 cm, according to the technical characteristics which are specified in drawings of Door List for this position and Technical Description.</t>
    </r>
  </si>
  <si>
    <r>
      <rPr>
        <b/>
        <sz val="10"/>
        <rFont val="Tahoma"/>
        <family val="2"/>
      </rPr>
      <t xml:space="preserve">Poz. V62
Dobava, dostava i kompletna montaža s ugradbom vrata dimenzija 120 x 230 cm, prema tehnickim karakteristikama specificiranim u crtezima specifikacije vrata za ovu poziciju, kao i u Tehnickom Opisu vrata.
</t>
    </r>
    <r>
      <rPr>
        <sz val="10"/>
        <rFont val="Tahoma"/>
        <family val="2"/>
      </rPr>
      <t>Pos. V62
Supply, delivery and complete assembly with installation of doors with dimensions 120 x 230 cm, according to the technical characteristics which are specified in drawings of Door List for this position and Technical Description.</t>
    </r>
  </si>
  <si>
    <r>
      <rPr>
        <b/>
        <sz val="10"/>
        <rFont val="Tahoma"/>
        <family val="2"/>
      </rPr>
      <t xml:space="preserve">Poz. V62'
Dobava, dostava i kompletna montaža s ugradbom vrata dimenzija 120 x 230 cm, prema tehnickim karakteristikama specificiranim u crtezima specifikacije vrata za ovu poziciju, kao i u Tehnickom Opisu vrata.
</t>
    </r>
    <r>
      <rPr>
        <sz val="10"/>
        <rFont val="Tahoma"/>
        <family val="2"/>
      </rPr>
      <t>Pos. V62'
Supply, delivery and complete assembly with installation of doors with dimensions 120 x 230 cm, according to the technical characteristics which are specified in drawings of Door List for this position and Technical Description.</t>
    </r>
  </si>
  <si>
    <r>
      <rPr>
        <b/>
        <sz val="10"/>
        <rFont val="Tahoma"/>
        <family val="2"/>
      </rPr>
      <t xml:space="preserve">Poz. V63
Dobava, dostava i kompletna montaža s ugradbom vrata dimenzija 160 x 230 cm, prema tehnickim karakteristikama specificiranim u crtezima specifikacije vrata za ovu poziciju, kao i u Tehnickom Opisu vrata.
</t>
    </r>
    <r>
      <rPr>
        <sz val="10"/>
        <rFont val="Tahoma"/>
        <family val="2"/>
      </rPr>
      <t>Pos. V63
Supply, delivery and complete assembly with installation of doors with dimensions 160 x 230 cm, according to the technical characteristics which are specified in drawings of Door List for this position and Technical Description.</t>
    </r>
  </si>
  <si>
    <r>
      <rPr>
        <b/>
        <sz val="10"/>
        <rFont val="Tahoma"/>
        <family val="2"/>
      </rPr>
      <t xml:space="preserve">Poz. V63'
Dobava, dostava i kompletna montaža s ugradbom vrata dimenzija 160 x 230 cm, prema tehnickim karakteristikama specificiranim u crtezima specifikacije vrata za ovu poziciju, kao i u Tehnickom Opisu vrata.
</t>
    </r>
    <r>
      <rPr>
        <sz val="10"/>
        <rFont val="Tahoma"/>
        <family val="2"/>
      </rPr>
      <t>Pos. V63'
Supply, delivery and complete assembly with installation of doors with dimensions 160 x 230 cm, according to the technical characteristics which are specified in drawings of Door List for this position and Technical Description.</t>
    </r>
  </si>
  <si>
    <r>
      <rPr>
        <b/>
        <sz val="10"/>
        <rFont val="Tahoma"/>
        <family val="2"/>
      </rPr>
      <t xml:space="preserve">Poz. V64
Dobava, dostava i kompletna montaža s ugradbom vrata dimenzija 380 x 230 cm, prema tehnickim karakteristikama specificiranim u crtezima specifikacije vrata za ovu poziciju, kao i u Tehnickom Opisu vrata.
</t>
    </r>
    <r>
      <rPr>
        <sz val="10"/>
        <rFont val="Tahoma"/>
        <family val="2"/>
      </rPr>
      <t>Pos. V64
Supply, delivery and complete assembly with installation of doors with dimensions 380 x 230 cm, according to the technical characteristics which are specified in drawings of Door List for this position and Technical Description.</t>
    </r>
  </si>
  <si>
    <r>
      <rPr>
        <b/>
        <sz val="10"/>
        <rFont val="Tahoma"/>
        <family val="2"/>
      </rPr>
      <t xml:space="preserve">Poz. V65
Dobava, dostava i kompletna montaža s ugradbom vrata dimenzija 200 x 230 cm, prema tehnickim karakteristikama specificiranim u crtezima specifikacije vrata za ovu poziciju, kao i u Tehnickom Opisu vrata.
</t>
    </r>
    <r>
      <rPr>
        <sz val="10"/>
        <rFont val="Tahoma"/>
        <family val="2"/>
      </rPr>
      <t>Pos. V65
Supply, delivery and complete assembly with installation of doors with dimensions 200 x 230 cm, according to the technical characteristics which are specified in drawings of Door List for this position and Technical Description.</t>
    </r>
  </si>
  <si>
    <r>
      <rPr>
        <b/>
        <sz val="10"/>
        <rFont val="Tahoma"/>
        <family val="2"/>
      </rPr>
      <t xml:space="preserve">Poz. V66
Dobava, dostava i kompletna montaža s ugradbom vrata dimenzija 210 x 230 cm, prema tehnickim karakteristikama specificiranim u crtezima specifikacije vrata za ovu poziciju, kao i u Tehnickom Opisu vrata.
</t>
    </r>
    <r>
      <rPr>
        <sz val="10"/>
        <rFont val="Tahoma"/>
        <family val="2"/>
      </rPr>
      <t>Pos. V66
Supply, delivery and complete assembly with installation of doors with dimensions 210 x 230 cm, according to the technical characteristics which are specified in drawings of Door List for this position and Technical Description.</t>
    </r>
  </si>
  <si>
    <r>
      <rPr>
        <b/>
        <sz val="10"/>
        <rFont val="Tahoma"/>
        <family val="2"/>
      </rPr>
      <t xml:space="preserve">Poz. V67
Dobava, dostava i kompletna montaža s ugradbom vrata dimenzija 90 x 300 cm, prema tehnickim karakteristikama specificiranim u crtezima specifikacije vrata za ovu poziciju, kao i u Tehnickom Opisu vrata.
</t>
    </r>
    <r>
      <rPr>
        <sz val="10"/>
        <rFont val="Tahoma"/>
        <family val="2"/>
      </rPr>
      <t>Pos. V67
Supply, delivery and complete assembly with installation of doors with dimensions 90 x 300 cm, according to the technical characteristics which are specified in drawings of Door List for this position and Technical Description.</t>
    </r>
  </si>
  <si>
    <r>
      <rPr>
        <b/>
        <sz val="10"/>
        <rFont val="Tahoma"/>
        <family val="2"/>
      </rPr>
      <t xml:space="preserve">Poz. V68
Dobava, dostava i kompletna montaža s ugradbom vrata dimenzija 175 x 230 cm, prema tehnickim karakteristikama specificiranim u crtezima specifikacije vrata za ovu poziciju, kao i u Tehnickom Opisu vrata.
</t>
    </r>
    <r>
      <rPr>
        <sz val="10"/>
        <rFont val="Tahoma"/>
        <family val="2"/>
      </rPr>
      <t>Pos. V68
Supply, delivery and complete assembly with installation of doors with dimensions 175 x 230 cm, according to the technical characteristics which are specified in drawings of Door List for this position and Technical Description.</t>
    </r>
  </si>
  <si>
    <r>
      <rPr>
        <b/>
        <sz val="10"/>
        <rFont val="Tahoma"/>
        <family val="2"/>
      </rPr>
      <t xml:space="preserve">Poz. V69
Dobava, dostava i kompletna montaža s ugradbom vrata dimenzija 480 x 270 cm, prema tehnickim karakteristikama specificiranim u crtezima specifikacije vrata za ovu poziciju, kao i u Tehnickom Opisu vrata.
</t>
    </r>
    <r>
      <rPr>
        <sz val="10"/>
        <rFont val="Tahoma"/>
        <family val="2"/>
      </rPr>
      <t>Pos. V69
Supply, delivery and complete assembly with installation of doors with dimensions 480 x 270 cm, according to the technical characteristics which are specified in drawings of Door List for this position and Technical Description.</t>
    </r>
  </si>
  <si>
    <r>
      <rPr>
        <b/>
        <sz val="10"/>
        <rFont val="Tahoma"/>
        <family val="2"/>
      </rPr>
      <t xml:space="preserve">Poz. V70
Dobava, dostava i kompletna montaža s ugradbom vrata dimenzija 450 x 270 cm, prema tehnickim karakteristikama specificiranim u crtezima specifikacije vrata za ovu poziciju, kao i u Tehnickom Opisu vrata.
</t>
    </r>
    <r>
      <rPr>
        <sz val="10"/>
        <rFont val="Tahoma"/>
        <family val="2"/>
      </rPr>
      <t>Pos. V70
Supply, delivery and complete assembly with installation of doors with dimensions 450 x 270 cm, according to the technical characteristics which are specified in drawings of Door List for this position and Technical Description.</t>
    </r>
  </si>
  <si>
    <r>
      <rPr>
        <b/>
        <sz val="10"/>
        <rFont val="Tahoma"/>
        <family val="2"/>
      </rPr>
      <t xml:space="preserve">Poz. V71
Dobava, dostava i kompletna montaža s ugradbom vrata dimenzija 160 x 230 cm, prema tehnickim karakteristikama specificiranim u crtezima specifikacije vrata za ovu poziciju, kao i u Tehnickom Opisu vrata.
</t>
    </r>
    <r>
      <rPr>
        <sz val="10"/>
        <rFont val="Tahoma"/>
        <family val="2"/>
      </rPr>
      <t>Pos. V71
Supply, delivery and complete assembly with installation of doors with dimensions 160 x 230 cm, according to the technical characteristics which are specified in drawings of Door List for this position and Technical Description.</t>
    </r>
  </si>
  <si>
    <r>
      <rPr>
        <b/>
        <sz val="10"/>
        <rFont val="Tahoma"/>
        <family val="2"/>
      </rPr>
      <t xml:space="preserve">Poz. V72
Dobava, dostava i kompletna montaža s ugradbom vrata dimenzija 345 x 230 cm, prema tehnickim karakteristikama specificiranim u crtezima specifikacije vrata za ovu poziciju, kao i u Tehnickom Opisu vrata.
</t>
    </r>
    <r>
      <rPr>
        <sz val="10"/>
        <rFont val="Tahoma"/>
        <family val="2"/>
      </rPr>
      <t>Pos. V72
Supply, delivery and complete assembly with installation of doors with dimensions 345 x 230 cm, according to the technical characteristics which are specified in drawings of Door List for this position and Technical Description.</t>
    </r>
  </si>
  <si>
    <r>
      <rPr>
        <b/>
        <sz val="10"/>
        <rFont val="Tahoma"/>
        <family val="2"/>
      </rPr>
      <t xml:space="preserve">Poz. V73
Dobava, dostava i kompletna montaža s ugradbom vrata dimenzija 390 x 275 cm, prema tehnickim karakteristikama specificiranim u crtezima specifikacije vrata za ovu poziciju, kao i u Tehnickom Opisu vrata.
</t>
    </r>
    <r>
      <rPr>
        <sz val="10"/>
        <rFont val="Tahoma"/>
        <family val="2"/>
      </rPr>
      <t>Pos. V73
Supply, delivery and complete assembly with installation of doors with dimensions 390 x 275 cm, according to the technical characteristics which are specified in drawings of Door List for this position and Technical Description.</t>
    </r>
  </si>
  <si>
    <r>
      <rPr>
        <b/>
        <sz val="10"/>
        <rFont val="Tahoma"/>
        <family val="2"/>
      </rPr>
      <t xml:space="preserve">Poz. V74
Dobava, dostava i kompletna montaža s ugradbom vrata dimenzija 180 x 265 cm, prema tehnickim karakteristikama specificiranim u crtezima specifikacije vrata za ovu poziciju, kao i u Tehnickom Opisu vrata.
</t>
    </r>
    <r>
      <rPr>
        <sz val="10"/>
        <rFont val="Tahoma"/>
        <family val="2"/>
      </rPr>
      <t>Pos. V74
Supply, delivery and complete assembly with installation of doors with dimensions 180 x 265 cm, according to the technical characteristics which are specified in drawings of Door List for this position and Technical Description.</t>
    </r>
  </si>
  <si>
    <r>
      <rPr>
        <b/>
        <sz val="10"/>
        <rFont val="Tahoma"/>
        <family val="2"/>
      </rPr>
      <t xml:space="preserve">Poz. V75
Dobava, dostava i kompletna montaža s ugradbom vrata dimenzija 180 x 275 cm, prema tehnickim karakteristikama specificiranim u crtezima specifikacije vrata za ovu poziciju, kao i u Tehnickom Opisu vrata.
</t>
    </r>
    <r>
      <rPr>
        <sz val="10"/>
        <rFont val="Tahoma"/>
        <family val="2"/>
      </rPr>
      <t>Pos. V75
Supply, delivery and complete assembly with installation of doors with dimensions 180 x 275 cm, according to the technical characteristics which are specified in drawings of Door List for this position and Technical Description.</t>
    </r>
  </si>
  <si>
    <r>
      <rPr>
        <b/>
        <sz val="10"/>
        <rFont val="Tahoma"/>
        <family val="2"/>
      </rPr>
      <t xml:space="preserve">Poz. V76
Dobava, dostava i kompletna montaža s ugradbom vrata dimenzija 100 x 265 cm, prema tehnickim karakteristikama specificiranim u crtezima specifikacije vrata za ovu poziciju, kao i u Tehnickom Opisu vrata.
</t>
    </r>
    <r>
      <rPr>
        <sz val="10"/>
        <rFont val="Tahoma"/>
        <family val="2"/>
      </rPr>
      <t>Pos. V76
Supply, delivery and complete assembly with installation of doors with dimensions 100 x 265 cm, according to the technical characteristics which are specified in drawings of Door List for this position and Technical Description.</t>
    </r>
  </si>
  <si>
    <r>
      <rPr>
        <b/>
        <sz val="10"/>
        <rFont val="Tahoma"/>
        <family val="2"/>
      </rPr>
      <t xml:space="preserve">Poz. V77
Dobava, dostava i kompletna montaža s ugradbom vrata dimenzija 340 x 275 cm, prema tehnickim karakteristikama specificiranim u crtezima specifikacije vrata za ovu poziciju, kao i u Tehnickom Opisu vrata.
</t>
    </r>
    <r>
      <rPr>
        <sz val="10"/>
        <rFont val="Tahoma"/>
        <family val="2"/>
      </rPr>
      <t>Pos. V77
Supply, delivery and complete assembly with installation of doors with dimensions 340 x 275 cm, according to the technical characteristics which are specified in drawings of Door List for this position and Technical Description.</t>
    </r>
  </si>
  <si>
    <r>
      <rPr>
        <b/>
        <sz val="10"/>
        <rFont val="Tahoma"/>
        <family val="2"/>
      </rPr>
      <t xml:space="preserve">Poz. V78
Dobava, dostava i kompletna montaža s ugradbom vrata dimenzija 180 X 230 cm, prema tehnickim karakteristikama specificiranim u crtezima specifikacije vrata za ovu poziciju, kao i u Tehnickom Opisu vrata.
</t>
    </r>
    <r>
      <rPr>
        <sz val="10"/>
        <rFont val="Tahoma"/>
        <family val="2"/>
      </rPr>
      <t>Pos. V78
Supply, delivery and complete assembly with installation of doors with dimensions 180 X 230 cm, according to the technical characteristics which are specified in drawings of Door List for this position and Technical Description.</t>
    </r>
  </si>
  <si>
    <r>
      <rPr>
        <b/>
        <sz val="10"/>
        <rFont val="Tahoma"/>
        <family val="2"/>
      </rPr>
      <t xml:space="preserve">Poz. V79
Dobava, dostava i kompletna montaža s ugradbom vrata dimenzija 155 x 269.5 cm, prema tehnickim karakteristikama specificiranim u crtezima specifikacije vrata za ovu poziciju, kao i u Tehnickom Opisu vrata.
</t>
    </r>
    <r>
      <rPr>
        <sz val="10"/>
        <rFont val="Tahoma"/>
        <family val="2"/>
      </rPr>
      <t>Pos. V79
Supply, delivery and complete assembly with installation of doors with dimensions 155 x 269.5 cm, according to the technical characteristics which are specified in drawings of Door List for this position and Technical Description.</t>
    </r>
  </si>
  <si>
    <r>
      <rPr>
        <b/>
        <sz val="10"/>
        <rFont val="Tahoma"/>
        <family val="2"/>
      </rPr>
      <t xml:space="preserve">Poz. V80
Dobava, dostava i kompletna montaža s ugradbom vrata dimenzija 190 x 270 cm, prema tehnickim karakteristikama specificiranim u crtezima specifikacije vrata za ovu poziciju, kao i u Tehnickom Opisu vrata.
</t>
    </r>
    <r>
      <rPr>
        <sz val="10"/>
        <rFont val="Tahoma"/>
        <family val="2"/>
      </rPr>
      <t>Pos. V80
Supply, delivery and complete assembly with installation of doors with dimensions 190 x 270 cm, according to the technical characteristics which are specified in drawings of Door List for this position and Technical Description.</t>
    </r>
  </si>
  <si>
    <r>
      <rPr>
        <b/>
        <sz val="10"/>
        <rFont val="Tahoma"/>
        <family val="2"/>
      </rPr>
      <t xml:space="preserve">Poz. V81
Dobava, dostava i kompletna montaža s ugradbom vrata dimenzija 180 x 220 cm, prema tehnickim karakteristikama specificiranim u crtezima specifikacije vrata za ovu poziciju, kao i u Tehnickom Opisu vrata.
</t>
    </r>
    <r>
      <rPr>
        <sz val="10"/>
        <rFont val="Tahoma"/>
        <family val="2"/>
      </rPr>
      <t>Pos. V81
Supply, delivery and complete assembly with installation of doors with dimensions 180 x 220 cm, according to the technical characteristics which are specified in drawings of Door List for this position and Technical Description.</t>
    </r>
  </si>
  <si>
    <r>
      <rPr>
        <b/>
        <sz val="10"/>
        <rFont val="Tahoma"/>
        <family val="2"/>
      </rPr>
      <t xml:space="preserve">Poz. V83
Dobava, dostava i kompletna montaža s ugradbom vrata dimenzija 180 x 275 cm, prema tehnickim karakteristikama specificiranim u crtezima specifikacije vrata za ovu poziciju, kao i u Tehnickom Opisu vrata.
</t>
    </r>
    <r>
      <rPr>
        <sz val="10"/>
        <rFont val="Tahoma"/>
        <family val="2"/>
      </rPr>
      <t>Pos. V83
Supply, delivery and complete assembly with installation of doors with dimensions 180 x 275 cm, according to the technical characteristics which are specified in drawings of Door List for this position and Technical Description.</t>
    </r>
  </si>
  <si>
    <r>
      <rPr>
        <b/>
        <sz val="10"/>
        <rFont val="Tahoma"/>
        <family val="2"/>
      </rPr>
      <t xml:space="preserve">Poz. V84
Dobava, dostava i kompletna montaža s ugradbom vrata dimenzija 140 x 230 cm, prema tehnickim karakteristikama specificiranim u crtezima specifikacije vrata za ovu poziciju, kao i u Tehnickom Opisu vrata.
</t>
    </r>
    <r>
      <rPr>
        <sz val="10"/>
        <rFont val="Tahoma"/>
        <family val="2"/>
      </rPr>
      <t>Pos. V84
Supply, delivery and complete assembly with installation of doors with dimensions 140 x 230 cm, according to the technical characteristics which are specified in drawings of Door List for this position and Technical Description.</t>
    </r>
  </si>
  <si>
    <r>
      <rPr>
        <b/>
        <sz val="10"/>
        <rFont val="Tahoma"/>
        <family val="2"/>
      </rPr>
      <t xml:space="preserve">Poz. V85
Dobava, dostava i kompletna montaža s ugradbom vrata dimenzija 90 x 230 cm, prema tehnickim karakteristikama specificiranim u crtezima specifikacije vrata za ovu poziciju, kao i u Tehnickom Opisu vrata.
</t>
    </r>
    <r>
      <rPr>
        <sz val="10"/>
        <rFont val="Tahoma"/>
        <family val="2"/>
      </rPr>
      <t>Pos. V85
Supply, delivery and complete assembly with installation of doors with dimensions 90 x 230 cm, according to the technical characteristics which are specified in drawings of Door List for this position and Technical Description.</t>
    </r>
  </si>
  <si>
    <r>
      <rPr>
        <b/>
        <sz val="10"/>
        <rFont val="Tahoma"/>
        <family val="2"/>
      </rPr>
      <t xml:space="preserve">Poz. V86
Dobava, dostava i kompletna montaža s ugradbom vrata dimenzija 160 x 230 cm, prema tehnickim karakteristikama specificiranim u crtezima specifikacije vrata za ovu poziciju, kao i u Tehnickom Opisu vrata.
</t>
    </r>
    <r>
      <rPr>
        <sz val="10"/>
        <rFont val="Tahoma"/>
        <family val="2"/>
      </rPr>
      <t>Pos. V86
Supply, delivery and complete assembly with installation of doors with dimensions 160 x 230 cm, according to the technical characteristics which are specified in drawings of Door List for this position and Technical Description.</t>
    </r>
  </si>
  <si>
    <r>
      <rPr>
        <b/>
        <sz val="10"/>
        <rFont val="Tahoma"/>
        <family val="2"/>
      </rPr>
      <t xml:space="preserve">Poz. V87
Dobava, dostava i kompletna montaža s ugradbom vrata dimenzija 80 x 230 cm, prema tehnickim karakteristikama specificiranim u crtezima specifikacije vrata za ovu poziciju, kao i u Tehnickom Opisu vrata.
</t>
    </r>
    <r>
      <rPr>
        <sz val="10"/>
        <rFont val="Tahoma"/>
        <family val="2"/>
      </rPr>
      <t>Pos. V87
Supply, delivery and complete assembly with installation of doors with dimensions 80 x 230 cm, according to the technical characteristics which are specified in drawings of Door List for this position and Technical Description.</t>
    </r>
  </si>
  <si>
    <r>
      <rPr>
        <b/>
        <sz val="10"/>
        <rFont val="Tahoma"/>
        <family val="2"/>
      </rPr>
      <t xml:space="preserve">Poz. V88
Dobava, dostava i kompletna montaža s ugradbom vrata dimenzija 90 x 230 cm, prema tehnickim karakteristikama specificiranim u crtezima specifikacije vrata za ovu poziciju, kao i u Tehnickom Opisu vrata.
</t>
    </r>
    <r>
      <rPr>
        <sz val="10"/>
        <rFont val="Tahoma"/>
        <family val="2"/>
      </rPr>
      <t>Pos. V88
Supply, delivery and complete assembly with installation of doors with dimensions 90 x 230 cm, according to the technical characteristics which are specified in drawings of Door List for this position and Technical Description.</t>
    </r>
  </si>
  <si>
    <r>
      <rPr>
        <b/>
        <sz val="10"/>
        <rFont val="Tahoma"/>
        <family val="2"/>
      </rPr>
      <t xml:space="preserve">Poz. V89
Dobava, dostava i kompletna montaža s ugradbom vrata dimenzija 400 x 230 cm, prema tehnickim karakteristikama specificiranim u crtezima specifikacije vrata za ovu poziciju, kao i u Tehnickom Opisu vrata.
</t>
    </r>
    <r>
      <rPr>
        <sz val="10"/>
        <rFont val="Tahoma"/>
        <family val="2"/>
      </rPr>
      <t>Pos. V89
Supply, delivery and complete assembly with installation of doors with dimensions 400 x 230 cm, according to the technical characteristics which are specified in drawings of Door List for this position and Technical Description.</t>
    </r>
  </si>
  <si>
    <r>
      <rPr>
        <b/>
        <sz val="10"/>
        <rFont val="Tahoma"/>
        <family val="2"/>
      </rPr>
      <t xml:space="preserve">Poz. V90
Dobava, dostava i kompletna montaža s ugradbom vrata dimenzija 400 x 230 cm, prema tehnickim karakteristikama specificiranim u crtezima specifikacije vrata za ovu poziciju, kao i u Tehnickom Opisu vrata.
</t>
    </r>
    <r>
      <rPr>
        <sz val="10"/>
        <rFont val="Tahoma"/>
        <family val="2"/>
      </rPr>
      <t>Pos. V90
Supply, delivery and complete assembly with installation of doors with dimensions 400 x 230 cm, according to the technical characteristics which are specified in drawings of Door List for this position and Technical Description.</t>
    </r>
  </si>
  <si>
    <r>
      <rPr>
        <b/>
        <sz val="10"/>
        <rFont val="Tahoma"/>
        <family val="2"/>
      </rPr>
      <t xml:space="preserve">Poz. V90'
Dobava, dostava i kompletna montaža s ugradbom vrata dimenzija 400 x 230 cm, prema tehnickim karakteristikama specificiranim u crtezima specifikacije vrata za ovu poziciju, kao i u Tehnickom Opisu vrata.
</t>
    </r>
    <r>
      <rPr>
        <sz val="10"/>
        <rFont val="Tahoma"/>
        <family val="2"/>
      </rPr>
      <t>Pos. V90'
Supply, delivery and complete assembly with installation of doors with dimensions 400 x 230 cm, according to the technical characteristics which are specified in drawings of Door List for this position and Technical Description.</t>
    </r>
  </si>
  <si>
    <r>
      <rPr>
        <b/>
        <sz val="10"/>
        <rFont val="Tahoma"/>
        <family val="2"/>
      </rPr>
      <t xml:space="preserve">Poz. V91
Dobava, dostava i kompletna montaža s ugradbom vrata dimenzija 120 x 230 cm, prema tehnickim karakteristikama specificiranim u crtezima specifikacije vrata za ovu poziciju, kao i u Tehnickom Opisu vrata.
</t>
    </r>
    <r>
      <rPr>
        <sz val="10"/>
        <rFont val="Tahoma"/>
        <family val="2"/>
      </rPr>
      <t>Pos. V91
Supply, delivery and complete assembly with installation of doors with dimensions 120 x 230 cm, according to the technical characteristics which are specified in drawings of Door List for this position and Technical Description.</t>
    </r>
  </si>
  <si>
    <r>
      <rPr>
        <b/>
        <sz val="10"/>
        <rFont val="Tahoma"/>
        <family val="2"/>
      </rPr>
      <t xml:space="preserve">Poz. V92
Dobava, dostava i kompletna montaža s ugradbom vrata dimenzija 340 x 230 cm, prema tehnickim karakteristikama specificiranim u crtezima specifikacije vrata za ovu poziciju, kao i u Tehnickom Opisu vrata.
</t>
    </r>
    <r>
      <rPr>
        <sz val="10"/>
        <rFont val="Tahoma"/>
        <family val="2"/>
      </rPr>
      <t>Pos. V92
Supply, delivery and complete assembly with installation of doors with dimensions 340 x 230 cm, according to the technical characteristics which are specified in drawings of Door List for this position and Technical Description.</t>
    </r>
  </si>
  <si>
    <r>
      <rPr>
        <b/>
        <sz val="10"/>
        <rFont val="Tahoma"/>
        <family val="2"/>
      </rPr>
      <t xml:space="preserve">Poz. V93
Dobava, dostava i kompletna montaža s ugradbom vrata dimenzija 400 x 230 cm, prema tehnickim karakteristikama specificiranim u crtezima specifikacije vrata za ovu poziciju, kao i u Tehnickom Opisu vrata.
</t>
    </r>
    <r>
      <rPr>
        <sz val="10"/>
        <rFont val="Tahoma"/>
        <family val="2"/>
      </rPr>
      <t>Pos. V93
Supply, delivery and complete assembly with installation of doors with dimensions 400 x 230 cm, according to the technical characteristics which are specified in drawings of Door List for this position and Technical Description.</t>
    </r>
  </si>
  <si>
    <r>
      <rPr>
        <b/>
        <sz val="10"/>
        <rFont val="Tahoma"/>
        <family val="2"/>
      </rPr>
      <t xml:space="preserve">Poz. V94
Dobava, dostava i kompletna montaža s ugradbom vrata dimenzija 305 x 230 cm, prema tehnickim karakteristikama specificiranim u crtezima specifikacije vrata za ovu poziciju, kao i u Tehnickom Opisu vrata.
</t>
    </r>
    <r>
      <rPr>
        <sz val="10"/>
        <rFont val="Tahoma"/>
        <family val="2"/>
      </rPr>
      <t>Pos. V94
Supply, delivery and complete assembly with installation of doors with dimensions 305 x 230 cm, according to the technical characteristics which are specified in drawings of Door List for this position and Technical Description.</t>
    </r>
  </si>
  <si>
    <r>
      <rPr>
        <b/>
        <sz val="10"/>
        <rFont val="Tahoma"/>
        <family val="2"/>
      </rPr>
      <t xml:space="preserve">Poz. V95
Dobava, dostava i kompletna montaža s ugradbom vrata dimenzija 325 x 230 cm, prema tehnickim karakteristikama specificiranim u crtezima specifikacije vrata za ovu poziciju, kao i u Tehnickom Opisu vrata.
</t>
    </r>
    <r>
      <rPr>
        <sz val="10"/>
        <rFont val="Tahoma"/>
        <family val="2"/>
      </rPr>
      <t>Pos. V95
Supply, delivery and complete assembly with installation of doors with dimensions 325 x 230 cm, according to the technical characteristics which are specified in drawings of Door List for this position and Technical Description.</t>
    </r>
  </si>
  <si>
    <r>
      <rPr>
        <b/>
        <sz val="10"/>
        <rFont val="Tahoma"/>
        <family val="2"/>
      </rPr>
      <t xml:space="preserve">Poz. V96
Dobava, dostava i kompletna montaža s ugradbom vrata dimenzija 465 x 230 cm, prema tehnickim karakteristikama specificiranim u crtezima specifikacije vrata za ovu poziciju, kao i u Tehnickom Opisu vrata.
</t>
    </r>
    <r>
      <rPr>
        <sz val="10"/>
        <rFont val="Tahoma"/>
        <family val="2"/>
      </rPr>
      <t>Pos. V96
Supply, delivery and complete assembly with installation of doors with dimensions 465 x 230 cm, according to the technical characteristics which are specified in drawings of Door List for this position and Technical Description.</t>
    </r>
  </si>
  <si>
    <r>
      <rPr>
        <b/>
        <sz val="10"/>
        <rFont val="Tahoma"/>
        <family val="2"/>
      </rPr>
      <t xml:space="preserve">Poz. V97
Dobava, dostava i kompletna montaža s ugradbom vrata dimenzija 490 x 230 cm, prema tehnickim karakteristikama specificiranim u crtezima specifikacije vrata za ovu poziciju, kao i u Tehnickom Opisu vrata.
</t>
    </r>
    <r>
      <rPr>
        <sz val="10"/>
        <rFont val="Tahoma"/>
        <family val="2"/>
      </rPr>
      <t>Pos. V97
Supply, delivery and complete assembly with installation of doors with dimensions 490 x 230 cm, according to the technical characteristics which are specified in drawings of Door List for this position and Technical Description.</t>
    </r>
  </si>
  <si>
    <r>
      <rPr>
        <b/>
        <sz val="10"/>
        <rFont val="Tahoma"/>
        <family val="2"/>
      </rPr>
      <t xml:space="preserve">Poz. V98
Dobava, dostava i kompletna montaža s ugradbom vrata dimenzija  cm, prema tehnickim karakteristikama specificiranim u crtezima specifikacije vrata za ovu poziciju, kao i u Tehnickom Opisu vrata.
</t>
    </r>
    <r>
      <rPr>
        <sz val="10"/>
        <rFont val="Tahoma"/>
        <family val="2"/>
      </rPr>
      <t>Pos. V98
Supply, delivery and complete assembly with installation of doors with dimensions  cm, according to the technical characteristics which are specified in drawings of Door List for this position and Technical Description.</t>
    </r>
  </si>
  <si>
    <r>
      <rPr>
        <b/>
        <sz val="10"/>
        <rFont val="Tahoma"/>
        <family val="2"/>
      </rPr>
      <t xml:space="preserve">Poz. V99
Dobava, dostava i kompletna montaža s ugradbom vrata dimenzija 160 x 230 cm, prema tehnickim karakteristikama specificiranim u crtezima specifikacije vrata za ovu poziciju, kao i u Tehnickom Opisu vrata.
</t>
    </r>
    <r>
      <rPr>
        <sz val="10"/>
        <rFont val="Tahoma"/>
        <family val="2"/>
      </rPr>
      <t>Pos. V99
Supply, delivery and complete assembly with installation of doors with dimensions 160 x 230 cm, according to the technical characteristics which are specified in drawings of Door List for this position and Technical Description.</t>
    </r>
  </si>
  <si>
    <r>
      <rPr>
        <b/>
        <sz val="10"/>
        <rFont val="Tahoma"/>
        <family val="2"/>
      </rPr>
      <t xml:space="preserve">Poz. V100
Dobava, dostava i kompletna montaža s ugradbom vrata dimenzija 180 x 260 cm, prema tehnickim karakteristikama specificiranim u crtezima specifikacije vrata za ovu poziciju, kao i u Tehnickom Opisu vrata.
</t>
    </r>
    <r>
      <rPr>
        <sz val="10"/>
        <rFont val="Tahoma"/>
        <family val="2"/>
      </rPr>
      <t>Pos. V100
Supply, delivery and complete assembly with installation of doors with dimensions 180 x 260 cm, according to the technical characteristics which are specified in drawings of Door List for this position and Technical Description.</t>
    </r>
  </si>
  <si>
    <r>
      <rPr>
        <b/>
        <sz val="10"/>
        <rFont val="Tahoma"/>
        <family val="2"/>
      </rPr>
      <t xml:space="preserve">Poz. V101
Dobava, dostava i kompletna montaža s ugradbom vrata dimenzija 140 x 230 cm, prema tehnickim karakteristikama specificiranim u crtezima specifikacije vrata za ovu poziciju, kao i u Tehnickom Opisu vrata.
</t>
    </r>
    <r>
      <rPr>
        <sz val="10"/>
        <rFont val="Tahoma"/>
        <family val="2"/>
      </rPr>
      <t>Pos. V101
Supply, delivery and complete assembly with installation of doors with dimensions 140 x 230 cm, according to the technical characteristics which are specified in drawings of Door List for this position and Technical Description.</t>
    </r>
  </si>
  <si>
    <r>
      <rPr>
        <b/>
        <sz val="10"/>
        <rFont val="Tahoma"/>
        <family val="2"/>
      </rPr>
      <t xml:space="preserve">Poz. V102
Dobava, dostava i kompletna montaža s ugradbom vrata dimenzija 230 x 230 cm, prema tehnickim karakteristikama specificiranim u crtezima specifikacije vrata za ovu poziciju, kao i u Tehnickom Opisu vrata.
</t>
    </r>
    <r>
      <rPr>
        <sz val="10"/>
        <rFont val="Tahoma"/>
        <family val="2"/>
      </rPr>
      <t>Pos. V102
Supply, delivery and complete assembly with installation of doors with dimensions 230 x 230 cm, according to the technical characteristics which are specified in drawings of Door List for this position and Technical Description.</t>
    </r>
  </si>
  <si>
    <r>
      <rPr>
        <b/>
        <sz val="10"/>
        <rFont val="Tahoma"/>
        <family val="2"/>
      </rPr>
      <t xml:space="preserve">Poz. V103
Dobava, dostava i kompletna montaža s ugradbom vrata dimenzija 380 x 230 cm, prema tehnickim karakteristikama specificiranim u crtezima specifikacije vrata za ovu poziciju, kao i u Tehnickom Opisu vrata.
</t>
    </r>
    <r>
      <rPr>
        <sz val="10"/>
        <rFont val="Tahoma"/>
        <family val="2"/>
      </rPr>
      <t>Pos. V103
Supply, delivery and complete assembly with installation of doors with dimensions 380 x 230 cm, according to the technical characteristics which are specified in drawings of Door List for this position and Technical Description.</t>
    </r>
  </si>
  <si>
    <r>
      <rPr>
        <b/>
        <sz val="10"/>
        <rFont val="Tahoma"/>
        <family val="2"/>
      </rPr>
      <t xml:space="preserve">Poz. V104
Dobava, dostava i kompletna montaža s ugradbom vrata dimenzija 700 x 230 cm, prema tehnickim karakteristikama specificiranim u crtezima specifikacije vrata za ovu poziciju, kao i u Tehnickom Opisu vrata.
</t>
    </r>
    <r>
      <rPr>
        <sz val="10"/>
        <rFont val="Tahoma"/>
        <family val="2"/>
      </rPr>
      <t>Pos. V104
Supply, delivery and complete assembly with installation of doors with dimensions 700 x 230 cm, according to the technical characteristics which are specified in drawings of Door List for this position and Technical Description.</t>
    </r>
  </si>
  <si>
    <r>
      <rPr>
        <b/>
        <sz val="10"/>
        <rFont val="Tahoma"/>
        <family val="2"/>
      </rPr>
      <t xml:space="preserve">Poz. V105
Dobava, dostava i kompletna montaža s ugradbom vrata dimenzija 260 x 230 cm, prema tehnickim karakteristikama specificiranim u crtezima specifikacije vrata za ovu poziciju, kao i u Tehnickom Opisu vrata.
</t>
    </r>
    <r>
      <rPr>
        <sz val="10"/>
        <rFont val="Tahoma"/>
        <family val="2"/>
      </rPr>
      <t>Pos. V105
Supply, delivery and complete assembly with installation of doors with dimensions 260 x 230 cm, according to the technical characteristics which are specified in drawings of Door List for this position and Technical Description.</t>
    </r>
  </si>
  <si>
    <r>
      <rPr>
        <b/>
        <sz val="10"/>
        <rFont val="Tahoma"/>
        <family val="2"/>
      </rPr>
      <t xml:space="preserve">Poz. V106
Dobava, dostava i kompletna montaža s ugradbom vrata dimenzija 180 x 215 cm, prema tehnickim karakteristikama specificiranim u crtezima specifikacije vrata za ovu poziciju, kao i u Tehnickom Opisu vrata.
</t>
    </r>
    <r>
      <rPr>
        <sz val="10"/>
        <rFont val="Tahoma"/>
        <family val="2"/>
      </rPr>
      <t>Pos. V106
Supply, delivery and complete assembly with installation of doors with dimensions 180 x 215 cm, according to the technical characteristics which are specified in drawings of Door List for this position and Technical Description.</t>
    </r>
  </si>
  <si>
    <r>
      <rPr>
        <b/>
        <sz val="10"/>
        <rFont val="Tahoma"/>
        <family val="2"/>
      </rPr>
      <t xml:space="preserve">Poz. V107
Dobava, dostava i kompletna montaža s ugradbom vrata dimenzija 510 x 230 cm, prema tehnickim karakteristikama specificiranim u crtezima specifikacije vrata za ovu poziciju, kao i u Tehnickom Opisu vrata.
</t>
    </r>
    <r>
      <rPr>
        <sz val="10"/>
        <rFont val="Tahoma"/>
        <family val="2"/>
      </rPr>
      <t>Pos. V107
Supply, delivery and complete assembly with installation of doors with dimensions 510 x 230 cm, according to the technical characteristics which are specified in drawings of Door List for this position and Technical Description.</t>
    </r>
  </si>
  <si>
    <r>
      <rPr>
        <b/>
        <sz val="10"/>
        <rFont val="Tahoma"/>
        <family val="2"/>
      </rPr>
      <t xml:space="preserve">Poz. V108
Dobava, dostava i kompletna montaža s ugradbom vrata dimenzija 450 x 230 cm, prema tehnickim karakteristikama specificiranim u crtezima specifikacije vrata za ovu poziciju, kao i u Tehnickom Opisu vrata.
</t>
    </r>
    <r>
      <rPr>
        <sz val="10"/>
        <rFont val="Tahoma"/>
        <family val="2"/>
      </rPr>
      <t>Pos. V108
Supply, delivery and complete assembly with installation of doors with dimensions 450 x 230 cm, according to the technical characteristics which are specified in drawings of Door List for this position and Technical Description.</t>
    </r>
  </si>
  <si>
    <r>
      <rPr>
        <b/>
        <sz val="10"/>
        <rFont val="Tahoma"/>
        <family val="2"/>
      </rPr>
      <t xml:space="preserve">Poz. V109
Dobava, dostava i kompletna montaža s ugradbom vrata dimenzija 180 x 300 cm, prema tehnickim karakteristikama specificiranim u crtezima specifikacije vrata za ovu poziciju, kao i u Tehnickom Opisu vrata.
</t>
    </r>
    <r>
      <rPr>
        <sz val="10"/>
        <rFont val="Tahoma"/>
        <family val="2"/>
      </rPr>
      <t>Pos. V109
Supply, delivery and complete assembly with installation of doors with dimensions 180 x 300 cm, according to the technical characteristics which are specified in drawings of Door List for this position and Technical Description.</t>
    </r>
  </si>
  <si>
    <r>
      <rPr>
        <b/>
        <sz val="10"/>
        <rFont val="Tahoma"/>
        <family val="2"/>
      </rPr>
      <t xml:space="preserve">Poz. P1
Dobava, dostava i kompletna montaža aluminijumskih prozora dimenzija 305x280 cm, prema tehnickim karakteristikama specificiranim u crtezima specifikacije prozora za ovu poziciju, kao i u Tehnickom Opisu prozora.
</t>
    </r>
    <r>
      <rPr>
        <sz val="10"/>
        <rFont val="Tahoma"/>
        <family val="2"/>
      </rPr>
      <t>Pos. P1
Supply, delivery and complete installation of aluminum windows with dimensions 305x280 cm, according to the technical characteristics which are specified in drawings of Window List for this position and Technical Description.</t>
    </r>
  </si>
  <si>
    <r>
      <rPr>
        <b/>
        <sz val="10"/>
        <rFont val="Tahoma"/>
        <family val="2"/>
      </rPr>
      <t xml:space="preserve">Poz. P2
Dobava, dostava i kompletna montaža aluminijumskih prozora dimenzija 180x300 cm, prema tehnickim karakteristikama specificiranim u crtezima specifikacije prozora za ovu poziciju, kao i u Tehnickom Opisu prozora.
</t>
    </r>
    <r>
      <rPr>
        <sz val="10"/>
        <rFont val="Tahoma"/>
        <family val="2"/>
      </rPr>
      <t>Pos. P2
Supply, delivery and complete installation of aluminum windows with dimensions 180x300 cm, according to the technical characteristics which are specified in drawings of Window List for this position and Technical Description.</t>
    </r>
  </si>
  <si>
    <r>
      <rPr>
        <b/>
        <sz val="10"/>
        <rFont val="Tahoma"/>
        <family val="2"/>
      </rPr>
      <t xml:space="preserve">Poz. P3
Dobava, dostava i kompletna montaža aluminijumskih prozora dimenzija 540x300 cm, prema tehnickim karakteristikama specificiranim u crtezima specifikacije prozora za ovu poziciju, kao i u Tehnickom Opisu prozora.
</t>
    </r>
    <r>
      <rPr>
        <sz val="10"/>
        <rFont val="Tahoma"/>
        <family val="2"/>
      </rPr>
      <t>Pos. P3
Supply, delivery and complete installation of aluminum windows with dimensions 540x300 cm, according to the technical characteristics which are specified in drawings of Window List for this position and Technical Description.</t>
    </r>
  </si>
  <si>
    <r>
      <rPr>
        <b/>
        <sz val="10"/>
        <rFont val="Tahoma"/>
        <family val="2"/>
      </rPr>
      <t xml:space="preserve">Poz. P4
Dobava, dostava i kompletna montaža aluminijumskih prozora dimenzija 305x300 cm, prema tehnickim karakteristikama specificiranim u crtezima specifikacije prozora za ovu poziciju, kao i u Tehnickom Opisu prozora.
</t>
    </r>
    <r>
      <rPr>
        <sz val="10"/>
        <rFont val="Tahoma"/>
        <family val="2"/>
      </rPr>
      <t>Pos. P4
Supply, delivery and complete installation of aluminum windows with dimensions 305x300 cm, according to the technical characteristics which are specified in drawings of Window List for this position and Technical Description.</t>
    </r>
  </si>
  <si>
    <r>
      <rPr>
        <b/>
        <sz val="10"/>
        <rFont val="Tahoma"/>
        <family val="2"/>
      </rPr>
      <t xml:space="preserve">Poz. P5
Dobava, dostava i kompletna montaža aluminijumskih prozora dimenzija 280x300 cm, prema tehnickim karakteristikama specificiranim u crtezima specifikacije prozora za ovu poziciju, kao i u Tehnickom Opisu prozora.
</t>
    </r>
    <r>
      <rPr>
        <sz val="10"/>
        <rFont val="Tahoma"/>
        <family val="2"/>
      </rPr>
      <t>Pos. P5
Supply, delivery and complete installation of aluminum windows with dimensions 280x300 cm, according to the technical characteristics which are specified in drawings of Window List for this position and Technical Description.</t>
    </r>
  </si>
  <si>
    <r>
      <rPr>
        <b/>
        <sz val="10"/>
        <rFont val="Tahoma"/>
        <family val="2"/>
      </rPr>
      <t xml:space="preserve">Poz. P6
Dobava, dostava i kompletna montaža aluminijumskih prozora dimenzija 120x300 cm, prema tehnickim karakteristikama specificiranim u crtezima specifikacije prozora za ovu poziciju, kao i u Tehnickom Opisu prozora.
</t>
    </r>
    <r>
      <rPr>
        <sz val="10"/>
        <rFont val="Tahoma"/>
        <family val="2"/>
      </rPr>
      <t>Pos. P6
Supply, delivery and complete installation of aluminum windows with dimensions 120x300 cm, according to the technical characteristics which are specified in drawings of Window List for this position and Technical Description.</t>
    </r>
  </si>
  <si>
    <r>
      <rPr>
        <b/>
        <sz val="10"/>
        <rFont val="Tahoma"/>
        <family val="2"/>
      </rPr>
      <t xml:space="preserve">Poz. P8
Dobava, dostava i kompletna montaža aluminijumskih prozora dimenzija 160x300 cm, prema tehnickim karakteristikama specificiranim u crtezima specifikacije prozora za ovu poziciju, kao i u Tehnickom Opisu prozora.
</t>
    </r>
    <r>
      <rPr>
        <sz val="10"/>
        <rFont val="Tahoma"/>
        <family val="2"/>
      </rPr>
      <t>Pos. P8
Supply, delivery and complete installation of aluminum windows with dimensions 160x300 cm, according to the technical characteristics which are specified in drawings of Window List for this position and Technical Description.</t>
    </r>
  </si>
  <si>
    <r>
      <rPr>
        <b/>
        <sz val="10"/>
        <rFont val="Tahoma"/>
        <family val="2"/>
      </rPr>
      <t xml:space="preserve">Poz. P9
Dobava, dostava i kompletna montaža aluminijumskih prozora dimenzija 310x300 cm, prema tehnickim karakteristikama specificiranim u crtezima specifikacije prozora za ovu poziciju, kao i u Tehnickom Opisu prozora.
</t>
    </r>
    <r>
      <rPr>
        <sz val="10"/>
        <rFont val="Tahoma"/>
        <family val="2"/>
      </rPr>
      <t>Pos. P9
Supply, delivery and complete installation of aluminum windows with dimensions 310x300 cm, according to the technical characteristics which are specified in drawings of Window List for this position and Technical Description.</t>
    </r>
  </si>
  <si>
    <r>
      <rPr>
        <b/>
        <sz val="10"/>
        <rFont val="Tahoma"/>
        <family val="2"/>
      </rPr>
      <t xml:space="preserve">Poz. P10
Dobava, dostava i kompletna montaža aluminijumskih prozora dimenzija 198x300 cm, prema tehnickim karakteristikama specificiranim u crtezima specifikacije prozora za ovu poziciju, kao i u Tehnickom Opisu prozora.
</t>
    </r>
    <r>
      <rPr>
        <sz val="10"/>
        <rFont val="Tahoma"/>
        <family val="2"/>
      </rPr>
      <t>Pos. P10
Supply, delivery and complete installation of aluminum windows with dimensions 198x300 cm, according to the technical characteristics which are specified in drawings of Window List for this position and Technical Description.</t>
    </r>
  </si>
  <si>
    <r>
      <rPr>
        <b/>
        <sz val="10"/>
        <rFont val="Tahoma"/>
        <family val="2"/>
      </rPr>
      <t xml:space="preserve">Poz. P11
Dobava, dostava i kompletna montaža aluminijumskih prozora dimenzija 633x300 cm, prema tehnickim karakteristikama specificiranim u crtezima specifikacije prozora za ovu poziciju, kao i u Tehnickom Opisu prozora.
</t>
    </r>
    <r>
      <rPr>
        <sz val="10"/>
        <rFont val="Tahoma"/>
        <family val="2"/>
      </rPr>
      <t>Pos. P11
Supply, delivery and complete installation of aluminum windows with dimensions 633x300 cm, according to the technical characteristics which are specified in drawings of Window List for this position and Technical Description.</t>
    </r>
  </si>
  <si>
    <r>
      <rPr>
        <b/>
        <sz val="10"/>
        <rFont val="Tahoma"/>
        <family val="2"/>
      </rPr>
      <t xml:space="preserve">Poz. P12
Dobava, dostava i kompletna montaža aluminijumskih prozora dimenzija 100x300 cm, prema tehnickim karakteristikama specificiranim u crtezima specifikacije prozora za ovu poziciju, kao i u Tehnickom Opisu prozora.
</t>
    </r>
    <r>
      <rPr>
        <sz val="10"/>
        <rFont val="Tahoma"/>
        <family val="2"/>
      </rPr>
      <t>Pos. P12
Supply, delivery and complete installation of aluminum windows with dimensions 100x300 cm, according to the technical characteristics which are specified in drawings of Window List for this position and Technical Description.</t>
    </r>
  </si>
  <si>
    <r>
      <rPr>
        <b/>
        <sz val="10"/>
        <rFont val="Tahoma"/>
        <family val="2"/>
      </rPr>
      <t xml:space="preserve">Poz. P13
Dobava, dostava i kompletna montaža aluminijumskih prozora dimenzija 235x300 cm, prema tehnickim karakteristikama specificiranim u crtezima specifikacije prozora za ovu poziciju, kao i u Tehnickom Opisu prozora.
</t>
    </r>
    <r>
      <rPr>
        <sz val="10"/>
        <rFont val="Tahoma"/>
        <family val="2"/>
      </rPr>
      <t>Pos. P13
Supply, delivery and complete installation of aluminum windows with dimensions 235x300 cm, according to the technical characteristics which are specified in drawings of Window List for this position and Technical Description.</t>
    </r>
  </si>
  <si>
    <r>
      <rPr>
        <b/>
        <sz val="10"/>
        <rFont val="Tahoma"/>
        <family val="2"/>
      </rPr>
      <t>Poz. P14
Dobava, dostava i kompletna montaža aluminijumskih prozora dimenzija 295x230 cm, prema tehnickim karakteristikama specificiranim u crtezima specifikacije prozora za ovu poziciju, kao i u Tehnickom Opisu prozora</t>
    </r>
    <r>
      <rPr>
        <sz val="10"/>
        <rFont val="Tahoma"/>
        <family val="2"/>
      </rPr>
      <t>.
Pos. P14
Supply, delivery and complete installation of aluminum windows with dimensions 295x230 cm, according to the technical characteristics which are specified in drawings of Window List for this position and Technical Description.</t>
    </r>
  </si>
  <si>
    <r>
      <rPr>
        <b/>
        <sz val="10"/>
        <rFont val="Tahoma"/>
        <family val="2"/>
      </rPr>
      <t xml:space="preserve">Poz. P15
Dobava, dostava i kompletna montaža aluminijumskih prozora dimenzija 130x230 cm, prema tehnickim karakteristikama specificiranim u crtezima specifikacije prozora za ovu poziciju, kao i u Tehnickom Opisu prozora.
</t>
    </r>
    <r>
      <rPr>
        <sz val="10"/>
        <rFont val="Tahoma"/>
        <family val="2"/>
      </rPr>
      <t>Pos. P15
Supply, delivery and complete installation of aluminum windows with dimensions 130x230 cm, according to the technical characteristics which are specified in drawings of Window List for this position and Technical Description.</t>
    </r>
  </si>
  <si>
    <r>
      <rPr>
        <b/>
        <sz val="10"/>
        <rFont val="Tahoma"/>
        <family val="2"/>
      </rPr>
      <t xml:space="preserve">Poz. P16
Dobava, dostava i kompletna montaža aluminijumskih prozora dimenzija 225x140 cm, prema tehnickim karakteristikama specificiranim u crtezima specifikacije prozora za ovu poziciju, kao i u Tehnickom Opisu prozora.
</t>
    </r>
    <r>
      <rPr>
        <sz val="10"/>
        <rFont val="Tahoma"/>
        <family val="2"/>
      </rPr>
      <t>Pos. P16
Supply, delivery and complete installation of aluminum windows with dimensions 225x140 cm, according to the technical characteristics which are specified in drawings of Window List for this position and Technical Description.</t>
    </r>
  </si>
  <si>
    <r>
      <rPr>
        <b/>
        <sz val="10"/>
        <rFont val="Tahoma"/>
        <family val="2"/>
      </rPr>
      <t xml:space="preserve">Poz. P17
Dobava, dostava i kompletna montaža aluminijumskih prozora dimenzija 260x150 cm, prema tehnickim karakteristikama specificiranim u crtezima specifikacije prozora za ovu poziciju, kao i u Tehnickom Opisu prozora.
</t>
    </r>
    <r>
      <rPr>
        <sz val="10"/>
        <rFont val="Tahoma"/>
        <family val="2"/>
      </rPr>
      <t>Pos. P17
Supply, delivery and complete installation of aluminum windows with dimensions 260x150 cm, according to the technical characteristics which are specified in drawings of Window List for this position and Technical Description.</t>
    </r>
  </si>
  <si>
    <r>
      <rPr>
        <b/>
        <sz val="10"/>
        <rFont val="Tahoma"/>
        <family val="2"/>
      </rPr>
      <t xml:space="preserve">Poz. P18
Dobava, dostava i kompletna montaža aluminijumskih prozora dimenzija 340x230 cm, prema tehnickim karakteristikama specificiranim u crtezima specifikacije prozora za ovu poziciju, kao i u Tehnickom Opisu prozora.
</t>
    </r>
    <r>
      <rPr>
        <sz val="10"/>
        <rFont val="Tahoma"/>
        <family val="2"/>
      </rPr>
      <t>Pos. P18
Supply, delivery and complete installation of aluminum windows with dimensions 340x230 cm, according to the technical characteristics which are specified in drawings of Window List for this position and Technical Description.</t>
    </r>
  </si>
  <si>
    <r>
      <rPr>
        <b/>
        <sz val="10"/>
        <rFont val="Tahoma"/>
        <family val="2"/>
      </rPr>
      <t xml:space="preserve">Poz. P19
Dobava, dostava i kompletna montaža aluminijumskih prozora dimenzija 320x140 cm, prema tehnickim karakteristikama specificiranim u crtezima specifikacije prozora za ovu poziciju, kao i u Tehnickom Opisu prozora.
</t>
    </r>
    <r>
      <rPr>
        <sz val="10"/>
        <rFont val="Tahoma"/>
        <family val="2"/>
      </rPr>
      <t>Pos. P19
Supply, delivery and complete installation of aluminum windows with dimensions 320x140 cm, according to the technical characteristics which are specified in drawings of Window List for this position and Technical Description.</t>
    </r>
  </si>
  <si>
    <r>
      <rPr>
        <b/>
        <sz val="10"/>
        <rFont val="Tahoma"/>
        <family val="2"/>
      </rPr>
      <t xml:space="preserve">Poz. P20
Dobava, dostava i kompletna montaža aluminijumskih prozora dimenzija 200x150 cm, prema tehnickim karakteristikama specificiranim u crtezima specifikacije prozora za ovu poziciju, kao i u Tehnickom Opisu prozora.
</t>
    </r>
    <r>
      <rPr>
        <sz val="10"/>
        <rFont val="Tahoma"/>
        <family val="2"/>
      </rPr>
      <t>Pos. P20
Supply, delivery and complete installation of aluminum windows with dimensions 200x150 cm, according to the technical characteristics which are specified in drawings of Window List for this position and Technical Description.</t>
    </r>
  </si>
  <si>
    <r>
      <rPr>
        <b/>
        <sz val="10"/>
        <rFont val="Tahoma"/>
        <family val="2"/>
      </rPr>
      <t xml:space="preserve">Poz. P21
Dobava, dostava i kompletna montaža aluminijumskih prozora dimenzija 100x150 cm, prema tehnickim karakteristikama specificiranim u crtezima specifikacije prozora za ovu poziciju, kao i u Tehnickom Opisu prozora.
</t>
    </r>
    <r>
      <rPr>
        <sz val="10"/>
        <rFont val="Tahoma"/>
        <family val="2"/>
      </rPr>
      <t>Pos. P21
Supply, delivery and complete installation of aluminum windows with dimensions 100x150 cm, according to the technical characteristics which are specified in drawings of Window List for this position and Technical Description.</t>
    </r>
  </si>
  <si>
    <r>
      <rPr>
        <b/>
        <sz val="10"/>
        <rFont val="Tahoma"/>
        <family val="2"/>
      </rPr>
      <t xml:space="preserve">Poz. P22
Dobava, dostava i kompletna montaža aluminijumskih prozora dimenzija 535x140 cm, prema tehnickim karakteristikama specificiranim u crtezima specifikacije prozora za ovu poziciju, kao i u Tehnickom Opisu prozora.
</t>
    </r>
    <r>
      <rPr>
        <sz val="10"/>
        <rFont val="Tahoma"/>
        <family val="2"/>
      </rPr>
      <t>Pos. P22
Supply, delivery and complete installation of aluminum windows with dimensions 535x140 cm, according to the technical characteristics which are specified in drawings of Window List for this position and Technical Description.</t>
    </r>
  </si>
  <si>
    <r>
      <rPr>
        <b/>
        <sz val="10"/>
        <rFont val="Tahoma"/>
        <family val="2"/>
      </rPr>
      <t xml:space="preserve">Poz. P23
Dobava, dostava i kompletna montaža aluminijumskih prozora dimenzija 192.5x140 cm, prema tehnickim karakteristikama specificiranim u crtezima specifikacije prozora za ovu poziciju, kao i u Tehnickom Opisu prozora.
</t>
    </r>
    <r>
      <rPr>
        <sz val="10"/>
        <rFont val="Tahoma"/>
        <family val="2"/>
      </rPr>
      <t>Pos. P23
Supply, delivery and complete installation of aluminum windows with dimensions 192.5x140 cm, according to the technical characteristics which are specified in drawings of Window List for this position and Technical Description.</t>
    </r>
  </si>
  <si>
    <r>
      <rPr>
        <b/>
        <sz val="10"/>
        <rFont val="Tahoma"/>
        <family val="2"/>
      </rPr>
      <t xml:space="preserve">Poz. P24
Dobava, dostava i kompletna montaža aluminijumskih prozora dimenzija 225.5x270 cm, prema tehnickim karakteristikama specificiranim u crtezima specifikacije prozora za ovu poziciju, kao i u Tehnickom Opisu prozora.
</t>
    </r>
    <r>
      <rPr>
        <sz val="10"/>
        <rFont val="Tahoma"/>
        <family val="2"/>
      </rPr>
      <t>Pos. P24
Supply, delivery and complete installation of aluminum windows with dimensions 225.5x270 cm, according to the technical characteristics which are specified in drawings of Window List for this position and Technical Description.</t>
    </r>
  </si>
  <si>
    <r>
      <rPr>
        <b/>
        <sz val="10"/>
        <rFont val="Tahoma"/>
        <family val="2"/>
      </rPr>
      <t xml:space="preserve">Poz. P25
Dobava, dostava i kompletna montaža aluminijumskih prozora dimenzija 780x230 cm, prema tehnickim karakteristikama specificiranim u crtezima specifikacije prozora za ovu poziciju, kao i u Tehnickom Opisu prozora.
</t>
    </r>
    <r>
      <rPr>
        <sz val="10"/>
        <rFont val="Tahoma"/>
        <family val="2"/>
      </rPr>
      <t>Pos. P25
Supply, delivery and complete installation of aluminum windows with dimensions 780x230 cm, according to the technical characteristics which are specified in drawings of Window List for this position and Technical Description.</t>
    </r>
  </si>
  <si>
    <r>
      <rPr>
        <b/>
        <sz val="10"/>
        <rFont val="Tahoma"/>
        <family val="2"/>
      </rPr>
      <t xml:space="preserve">Poz. P26
Dobava, dostava i kompletna montaža aluminijumskih prozora dimenzija 495x230 cm, prema tehnickim karakteristikama specificiranim u crtezima specifikacije prozora za ovu poziciju, kao i u Tehnickom Opisu prozora.
</t>
    </r>
    <r>
      <rPr>
        <sz val="10"/>
        <rFont val="Tahoma"/>
        <family val="2"/>
      </rPr>
      <t>Pos. P26
Supply, delivery and complete installation of aluminum windows with dimensions 495x230 cm, according to the technical characteristics which are specified in drawings of Window List for this position and Technical Description.</t>
    </r>
  </si>
  <si>
    <r>
      <rPr>
        <b/>
        <sz val="10"/>
        <rFont val="Tahoma"/>
        <family val="2"/>
      </rPr>
      <t xml:space="preserve">Poz. P27
Dobava, dostava i kompletna montaža aluminijumskih prozora dimenzija 120x230 cm, prema tehnickim karakteristikama specificiranim u crtezima specifikacije prozora za ovu poziciju, kao i u Tehnickom Opisu prozora.
</t>
    </r>
    <r>
      <rPr>
        <sz val="10"/>
        <rFont val="Tahoma"/>
        <family val="2"/>
      </rPr>
      <t>Pos. P27
Supply, delivery and complete installation of aluminum windows with dimensions 120x230 cm, according to the technical characteristics which are specified in drawings of Window List for this position and Technical Description.</t>
    </r>
  </si>
  <si>
    <r>
      <rPr>
        <b/>
        <sz val="10"/>
        <rFont val="Tahoma"/>
        <family val="2"/>
      </rPr>
      <t xml:space="preserve">Poz. P28
Dobava, dostava i kompletna montaža aluminijumskih prozora dimenzija 360x230 cm, prema tehnickim karakteristikama specificiranim u crtezima specifikacije prozora za ovu poziciju, kao i u Tehnickom Opisu prozora.
</t>
    </r>
    <r>
      <rPr>
        <sz val="10"/>
        <rFont val="Tahoma"/>
        <family val="2"/>
      </rPr>
      <t>Pos. P28
Supply, delivery and complete installation of aluminum windows with dimensions 360x230 cm, according to the technical characteristics which are specified in drawings of Window List for this position and Technical Description.</t>
    </r>
  </si>
  <si>
    <r>
      <rPr>
        <b/>
        <sz val="10"/>
        <rFont val="Tahoma"/>
        <family val="2"/>
      </rPr>
      <t xml:space="preserve">Poz. P29
Dobava, dostava i kompletna montaža aluminijumskih prozora dimenzija 490x230 cm, prema tehnickim karakteristikama specificiranim u crtezima specifikacije prozora za ovu poziciju, kao i u Tehnickom Opisu prozora.
</t>
    </r>
    <r>
      <rPr>
        <sz val="10"/>
        <rFont val="Tahoma"/>
        <family val="2"/>
      </rPr>
      <t>Pos. P29
Supply, delivery and complete installation of aluminum windows with dimensions 490x230 cm, according to the technical characteristics which are specified in drawings of Window List for this position and Technical Description.</t>
    </r>
  </si>
  <si>
    <r>
      <rPr>
        <b/>
        <sz val="10"/>
        <rFont val="Tahoma"/>
        <family val="2"/>
      </rPr>
      <t xml:space="preserve">Poz. P32
Dobava, dostava i kompletna montaža aluminijumskih prozora dimenzija 225x140 cm, prema tehnickim karakteristikama specificiranim u crtezima specifikacije prozora za ovu poziciju, kao i u Tehnickom Opisu prozora.
</t>
    </r>
    <r>
      <rPr>
        <sz val="10"/>
        <rFont val="Tahoma"/>
        <family val="2"/>
      </rPr>
      <t>Pos. P32
Supply, delivery and complete installation of aluminum windows with dimensions 225x140 cm, according to the technical characteristics which are specified in drawings of Window List for this position and Technical Description.</t>
    </r>
  </si>
  <si>
    <r>
      <rPr>
        <b/>
        <sz val="10"/>
        <rFont val="Tahoma"/>
        <family val="2"/>
      </rPr>
      <t xml:space="preserve">Poz. P33
Dobava, dostava i kompletna montaža aluminijumskih prozora dimenzija 220x140 cm, prema tehnickim karakteristikama specificiranim u crtezima specifikacije prozora za ovu poziciju, kao i u Tehnickom Opisu prozora.
</t>
    </r>
    <r>
      <rPr>
        <sz val="10"/>
        <rFont val="Tahoma"/>
        <family val="2"/>
      </rPr>
      <t>Pos. P33
Supply, delivery and complete installation of aluminum windows with dimensions 220x140 cm, according to the technical characteristics which are specified in drawings of Window List for this position and Technical Description.</t>
    </r>
  </si>
  <si>
    <r>
      <rPr>
        <b/>
        <sz val="10"/>
        <rFont val="Tahoma"/>
        <family val="2"/>
      </rPr>
      <t xml:space="preserve">Poz. P34
Dobava, dostava i kompletna montaža aluminijumskih prozora dimenzija 280x140 cm, prema tehnickim karakteristikama specificiranim u crtezima specifikacije prozora za ovu poziciju, kao i u Tehnickom Opisu prozora.
</t>
    </r>
    <r>
      <rPr>
        <sz val="10"/>
        <rFont val="Tahoma"/>
        <family val="2"/>
      </rPr>
      <t>Pos. P34
Supply, delivery and complete installation of aluminum windows with dimensions 280x140 cm, according to the technical characteristics which are specified in drawings of Window List for this position and Technical Description.</t>
    </r>
  </si>
  <si>
    <r>
      <rPr>
        <b/>
        <sz val="10"/>
        <rFont val="Tahoma"/>
        <family val="2"/>
      </rPr>
      <t xml:space="preserve">Poz. P35
Dobava, dostava i kompletna montaža aluminijumskih prozora dimenzija 270x140 cm, prema tehnickim karakteristikama specificiranim u crtezima specifikacije prozora za ovu poziciju, kao i u Tehnickom Opisu prozora.
</t>
    </r>
    <r>
      <rPr>
        <sz val="10"/>
        <rFont val="Tahoma"/>
        <family val="2"/>
      </rPr>
      <t>Pos. P35
Supply, delivery and complete installation of aluminum windows with dimensions 270x140 cm, according to the technical characteristics which are specified in drawings of Window List for this position and Technical Description.</t>
    </r>
  </si>
  <si>
    <r>
      <rPr>
        <b/>
        <sz val="10"/>
        <rFont val="Tahoma"/>
        <family val="2"/>
      </rPr>
      <t xml:space="preserve">Poz. P36
Dobava, dostava i kompletna montaža aluminijumskih prozora dimenzija 120x140 cm, prema tehnickim karakteristikama specificiranim u crtezima specifikacije prozora za ovu poziciju, kao i u Tehnickom Opisu prozora.
</t>
    </r>
    <r>
      <rPr>
        <sz val="10"/>
        <rFont val="Tahoma"/>
        <family val="2"/>
      </rPr>
      <t>Pos. P36
Supply, delivery and complete installation of aluminum windows with dimensions 120x140 cm, according to the technical characteristics which are specified in drawings of Window List for this position and Technical Description.</t>
    </r>
  </si>
  <si>
    <r>
      <rPr>
        <b/>
        <sz val="10"/>
        <rFont val="Tahoma"/>
        <family val="2"/>
      </rPr>
      <t xml:space="preserve">Poz. P37
Dobava, dostava i kompletna montaža aluminijumskih prozora dimenzija 180x150 cm, prema tehnickim karakteristikama specificiranim u crtezima specifikacije prozora za ovu poziciju, kao i u Tehnickom Opisu prozora.
</t>
    </r>
    <r>
      <rPr>
        <sz val="10"/>
        <rFont val="Tahoma"/>
        <family val="2"/>
      </rPr>
      <t>Pos. P37
Supply, delivery and complete installation of aluminum windows with dimensions 180x150 cm, according to the technical characteristics which are specified in drawings of Window List for this position and Technical Description.</t>
    </r>
  </si>
  <si>
    <r>
      <rPr>
        <b/>
        <sz val="10"/>
        <rFont val="Tahoma"/>
        <family val="2"/>
      </rPr>
      <t xml:space="preserve">Poz. P38
Dobava, dostava i kompletna montaža aluminijumskih prozora dimenzija 540x230 cm, prema tehnickim karakteristikama specificiranim u crtezima specifikacije prozora za ovu poziciju, kao i u Tehnickom Opisu prozora.
</t>
    </r>
    <r>
      <rPr>
        <sz val="10"/>
        <rFont val="Tahoma"/>
        <family val="2"/>
      </rPr>
      <t>Pos. P38
Supply, delivery and complete installation of aluminum windows with dimensions 540x230 cm, according to the technical characteristics which are specified in drawings of Window List for this position and Technical Description.</t>
    </r>
  </si>
  <si>
    <r>
      <rPr>
        <b/>
        <sz val="10"/>
        <rFont val="Tahoma"/>
        <family val="2"/>
      </rPr>
      <t xml:space="preserve">Poz. P39
Dobava, dostava i kompletna montaža aluminijumskih prozora dimenzija 320x230 cm, prema tehnickim karakteristikama specificiranim u crtezima specifikacije prozora za ovu poziciju, kao i u Tehnickom Opisu prozora.
</t>
    </r>
    <r>
      <rPr>
        <sz val="10"/>
        <rFont val="Tahoma"/>
        <family val="2"/>
      </rPr>
      <t>Pos. P39
Supply, delivery and complete installation of aluminum windows with dimensions 320x230 cm, according to the technical characteristics which are specified in drawings of Window List for this position and Technical Description.</t>
    </r>
  </si>
  <si>
    <r>
      <rPr>
        <b/>
        <sz val="10"/>
        <rFont val="Tahoma"/>
        <family val="2"/>
      </rPr>
      <t xml:space="preserve">Poz. P40
Dobava, dostava i kompletna montaža aluminijumskih prozora dimenzija 160x140 cm, prema tehnickim karakteristikama specificiranim u crtezima specifikacije prozora za ovu poziciju, kao i u Tehnickom Opisu prozora.
</t>
    </r>
    <r>
      <rPr>
        <sz val="10"/>
        <rFont val="Tahoma"/>
        <family val="2"/>
      </rPr>
      <t>Pos. P40
Supply, delivery and complete installation of aluminum windows with dimensions 160x140 cm, according to the technical characteristics which are specified in drawings of Window List for this position and Technical Description.</t>
    </r>
  </si>
  <si>
    <r>
      <rPr>
        <b/>
        <sz val="10"/>
        <rFont val="Tahoma"/>
        <family val="2"/>
      </rPr>
      <t xml:space="preserve">Poz. P41
Dobava, dostava i kompletna montaža aluminijumskih prozora dimenzija 540x140 cm, prema tehnickim karakteristikama specificiranim u crtezima specifikacije prozora za ovu poziciju, kao i u Tehnickom Opisu prozora.
</t>
    </r>
    <r>
      <rPr>
        <sz val="10"/>
        <rFont val="Tahoma"/>
        <family val="2"/>
      </rPr>
      <t>Pos. P41
Supply, delivery and complete installation of aluminum windows with dimensions 540x140 cm, according to the technical characteristics which are specified in drawings of Window List for this position and Technical Description.</t>
    </r>
  </si>
  <si>
    <r>
      <rPr>
        <b/>
        <sz val="10"/>
        <rFont val="Tahoma"/>
        <family val="2"/>
      </rPr>
      <t xml:space="preserve">Poz. P42
Dobava, dostava i kompletna montaža aluminijumskih prozora dimenzija 90x140 cm, prema tehnickim karakteristikama specificiranim u crtezima specifikacije prozora za ovu poziciju, kao i u Tehnickom Opisu prozora.
</t>
    </r>
    <r>
      <rPr>
        <sz val="10"/>
        <rFont val="Tahoma"/>
        <family val="2"/>
      </rPr>
      <t>Pos. P42
Supply, delivery and complete installation of aluminum windows with dimensions 90x140 cm, according to the technical characteristics which are specified in drawings of Window List for this position and Technical Description.</t>
    </r>
  </si>
  <si>
    <r>
      <rPr>
        <b/>
        <sz val="10"/>
        <rFont val="Tahoma"/>
        <family val="2"/>
      </rPr>
      <t xml:space="preserve">Poz. P43
Dobava, dostava i kompletna montaža aluminijumskih prozora dimenzija 235x140 cm, prema tehnickim karakteristikama specificiranim u crtezima specifikacije prozora za ovu poziciju, kao i u Tehnickom Opisu prozora.
</t>
    </r>
    <r>
      <rPr>
        <sz val="10"/>
        <rFont val="Tahoma"/>
        <family val="2"/>
      </rPr>
      <t>Pos. P43
Supply, delivery and complete installation of aluminum windows with dimensions 235x140 cm, according to the technical characteristics which are specified in drawings of Window List for this position and Technical Description.</t>
    </r>
  </si>
  <si>
    <r>
      <rPr>
        <b/>
        <sz val="10"/>
        <rFont val="Tahoma"/>
        <family val="2"/>
      </rPr>
      <t xml:space="preserve">Poz. P44
Dobava, dostava i kompletna montaža aluminijumskih prozora dimenzija 390x230 cm, prema tehnickim karakteristikama specificiranim u crtezima specifikacije prozora za ovu poziciju, kao i u Tehnickom Opisu prozora.
</t>
    </r>
    <r>
      <rPr>
        <sz val="10"/>
        <rFont val="Tahoma"/>
        <family val="2"/>
      </rPr>
      <t>Pos. P44
Supply, delivery and complete installation of aluminum windows with dimensions 390x230 cm, according to the technical characteristics which are specified in drawings of Window List for this position and Technical Description.</t>
    </r>
  </si>
  <si>
    <r>
      <rPr>
        <b/>
        <sz val="10"/>
        <rFont val="Tahoma"/>
        <family val="2"/>
      </rPr>
      <t xml:space="preserve">Poz. P45
Dobava, dostava i kompletna montaža aluminijumskih prozora dimenzija 147.5x230 cm, prema tehnickim karakteristikama specificiranim u crtezima specifikacije prozora za ovu poziciju, kao i u Tehnickom Opisu prozora.
</t>
    </r>
    <r>
      <rPr>
        <sz val="10"/>
        <rFont val="Tahoma"/>
        <family val="2"/>
      </rPr>
      <t>Pos. P45
Supply, delivery and complete installation of aluminum windows with dimensions 147.5x230 cm, according to the technical characteristics which are specified in drawings of Window List for this position and Technical Description.</t>
    </r>
  </si>
  <si>
    <r>
      <rPr>
        <b/>
        <sz val="10"/>
        <rFont val="Tahoma"/>
        <family val="2"/>
      </rPr>
      <t xml:space="preserve">Poz. P46
Dobava, dostava i kompletna montaža aluminijumskih prozora dimenzija 240x140 cm, prema tehnickim karakteristikama specificiranim u crtezima specifikacije prozora za ovu poziciju, kao i u Tehnickom Opisu prozora.
</t>
    </r>
    <r>
      <rPr>
        <sz val="10"/>
        <rFont val="Tahoma"/>
        <family val="2"/>
      </rPr>
      <t>Pos. P46
Supply, delivery and complete installation of aluminum windows with dimensions 240x140 cm, according to the technical characteristics which are specified in drawings of Window List for this position and Technical Description.</t>
    </r>
  </si>
  <si>
    <r>
      <rPr>
        <b/>
        <sz val="10"/>
        <rFont val="Tahoma"/>
        <family val="2"/>
      </rPr>
      <t xml:space="preserve">Poz. P47
Dobava, dostava i kompletna montaža aluminijumskih prozora dimenzija 260x140 cm, prema tehnickim karakteristikama specificiranim u crtezima specifikacije prozora za ovu poziciju, kao i u Tehnickom Opisu prozora.
</t>
    </r>
    <r>
      <rPr>
        <sz val="10"/>
        <rFont val="Tahoma"/>
        <family val="2"/>
      </rPr>
      <t>Pos. P47
Supply, delivery and complete installation of aluminum windows with dimensions 260x140 cm, according to the technical characteristics which are specified in drawings of Window List for this position and Technical Description.</t>
    </r>
  </si>
  <si>
    <r>
      <rPr>
        <b/>
        <sz val="10"/>
        <rFont val="Tahoma"/>
        <family val="2"/>
      </rPr>
      <t xml:space="preserve">Poz. P48
Dobava, dostava i kompletna montaža aluminijumskih prozora dimenzija 570x140 cm, prema tehnickim karakteristikama specificiranim u crtezima specifikacije prozora za ovu poziciju, kao i u Tehnickom Opisu prozora.
</t>
    </r>
    <r>
      <rPr>
        <sz val="10"/>
        <rFont val="Tahoma"/>
        <family val="2"/>
      </rPr>
      <t>Pos. P48
Supply, delivery and complete installation of aluminum windows with dimensions 570x140 cm, according to the technical characteristics which are specified in drawings of Window List for this position and Technical Description.</t>
    </r>
  </si>
  <si>
    <r>
      <rPr>
        <b/>
        <sz val="10"/>
        <rFont val="Tahoma"/>
        <family val="2"/>
      </rPr>
      <t xml:space="preserve">Poz. P49
Dobava, dostava i kompletna montaža aluminijumskih prozora dimenzija 275x140 cm, prema tehnickim karakteristikama specificiranim u crtezima specifikacije prozora za ovu poziciju, kao i u Tehnickom Opisu prozora.
</t>
    </r>
    <r>
      <rPr>
        <sz val="10"/>
        <rFont val="Tahoma"/>
        <family val="2"/>
      </rPr>
      <t>Pos. P49
Supply, delivery and complete installation of aluminum windows with dimensions 275x140 cm, according to the technical characteristics which are specified in drawings of Window List for this position and Technical Description.</t>
    </r>
  </si>
  <si>
    <r>
      <rPr>
        <b/>
        <sz val="10"/>
        <rFont val="Tahoma"/>
        <family val="2"/>
      </rPr>
      <t xml:space="preserve">Poz. P50
Dobava, dostava i kompletna montaža aluminijumskih prozora dimenzija 400x230 cm, prema tehnickim karakteristikama specificiranim u crtezima specifikacije prozora za ovu poziciju, kao i u Tehnickom Opisu prozora.
</t>
    </r>
    <r>
      <rPr>
        <sz val="10"/>
        <rFont val="Tahoma"/>
        <family val="2"/>
      </rPr>
      <t>Pos. P50
Supply, delivery and complete installation of aluminum windows with dimensions 400x230 cm, according to the technical characteristics which are specified in drawings of Window List for this position and Technical Description.</t>
    </r>
  </si>
  <si>
    <r>
      <rPr>
        <b/>
        <sz val="10"/>
        <rFont val="Tahoma"/>
        <family val="2"/>
      </rPr>
      <t xml:space="preserve">Poz. P51
Dobava, dostava i kompletna montaža aluminijumskih prozora dimenzija 310x230 cm, prema tehnickim karakteristikama specificiranim u crtezima specifikacije prozora za ovu poziciju, kao i u Tehnickom Opisu prozora.
</t>
    </r>
    <r>
      <rPr>
        <sz val="10"/>
        <rFont val="Tahoma"/>
        <family val="2"/>
      </rPr>
      <t>Pos. P51
Supply, delivery and complete installation of aluminum windows with dimensions 310x230 cm, according to the technical characteristics which are specified in drawings of Window List for this position and Technical Description.</t>
    </r>
  </si>
  <si>
    <r>
      <rPr>
        <b/>
        <sz val="10"/>
        <rFont val="Tahoma"/>
        <family val="2"/>
      </rPr>
      <t xml:space="preserve">Poz. P52
Dobava, dostava i kompletna montaža aluminijumskih prozora dimenzija 290x230 cm, prema tehnickim karakteristikama specificiranim u crtezima specifikacije prozora za ovu poziciju, kao i u Tehnickom Opisu prozora.
</t>
    </r>
    <r>
      <rPr>
        <sz val="10"/>
        <rFont val="Tahoma"/>
        <family val="2"/>
      </rPr>
      <t>Pos. P52
Supply, delivery and complete installation of aluminum windows with dimensions 290x230 cm, according to the technical characteristics which are specified in drawings of Window List for this position and Technical Description.</t>
    </r>
  </si>
  <si>
    <r>
      <rPr>
        <b/>
        <sz val="10"/>
        <rFont val="Tahoma"/>
        <family val="2"/>
      </rPr>
      <t xml:space="preserve">Poz. P53
Dobava, dostava i kompletna montaža aluminijumskih prozora dimenzija 225x230 cm, prema tehnickim karakteristikama specificiranim u crtezima specifikacije prozora za ovu poziciju, kao i u Tehnickom Opisu prozora.
</t>
    </r>
    <r>
      <rPr>
        <sz val="10"/>
        <rFont val="Tahoma"/>
        <family val="2"/>
      </rPr>
      <t>Pos. P53
Supply, delivery and complete installation of aluminum windows with dimensions 225x230 cm, according to the technical characteristics which are specified in drawings of Window List for this position and Technical Description.</t>
    </r>
  </si>
  <si>
    <r>
      <rPr>
        <b/>
        <sz val="10"/>
        <rFont val="Tahoma"/>
        <family val="2"/>
      </rPr>
      <t xml:space="preserve">Poz. P54
Dobava, dostava i kompletna montaža aluminijumskih prozora dimenzija 380x155 cm, prema tehnickim karakteristikama specificiranim u crtezima specifikacije prozora za ovu poziciju, kao i u Tehnickom Opisu prozora.
</t>
    </r>
    <r>
      <rPr>
        <sz val="10"/>
        <rFont val="Tahoma"/>
        <family val="2"/>
      </rPr>
      <t>Pos. P54
Supply, delivery and complete installation of aluminum windows with dimensions 380x155 cm, according to the technical characteristics which are specified in drawings of Window List for this position and Technical Description.</t>
    </r>
  </si>
  <si>
    <r>
      <rPr>
        <b/>
        <sz val="10"/>
        <rFont val="Tahoma"/>
        <family val="2"/>
      </rPr>
      <t xml:space="preserve">Poz. P55
Dobava, dostava i kompletna montaža aluminijumskih prozora dimenzija 505x140 cm, prema tehnickim karakteristikama specificiranim u crtezima specifikacije prozora za ovu poziciju, kao i u Tehnickom Opisu prozora.
</t>
    </r>
    <r>
      <rPr>
        <sz val="10"/>
        <rFont val="Tahoma"/>
        <family val="2"/>
      </rPr>
      <t>Pos. P55
Supply, delivery and complete installation of aluminum windows with dimensions 505x140 cm, according to the technical characteristics which are specified in drawings of Window List for this position and Technical Description.</t>
    </r>
  </si>
  <si>
    <r>
      <rPr>
        <b/>
        <sz val="10"/>
        <rFont val="Tahoma"/>
        <family val="2"/>
      </rPr>
      <t xml:space="preserve">Poz. P56
Dobava, dostava i kompletna montaža aluminijumskih prozora dimenzija 222.5x140 cm, prema tehnickim karakteristikama specificiranim u crtezima specifikacije prozora za ovu poziciju, kao i u Tehnickom Opisu prozora.
</t>
    </r>
    <r>
      <rPr>
        <sz val="10"/>
        <rFont val="Tahoma"/>
        <family val="2"/>
      </rPr>
      <t>Pos. P56
Supply, delivery and complete installation of aluminum windows with dimensions 222.5x140 cm, according to the technical characteristics which are specified in drawings of Window List for this position and Technical Description.</t>
    </r>
  </si>
  <si>
    <r>
      <rPr>
        <b/>
        <sz val="10"/>
        <rFont val="Tahoma"/>
        <family val="2"/>
      </rPr>
      <t xml:space="preserve">Poz. P57
Dobava, dostava i kompletna montaža aluminijumskih prozora dimenzija 220x140 cm, prema tehnickim karakteristikama specificiranim u crtezima specifikacije prozora za ovu poziciju, kao i u Tehnickom Opisu prozora.
</t>
    </r>
    <r>
      <rPr>
        <sz val="10"/>
        <rFont val="Tahoma"/>
        <family val="2"/>
      </rPr>
      <t>Pos. P57
Supply, delivery and complete installation of aluminum windows with dimensions 220x140 cm, according to the technical characteristics which are specified in drawings of Window List for this position and Technical Description.</t>
    </r>
  </si>
  <si>
    <r>
      <rPr>
        <b/>
        <sz val="10"/>
        <rFont val="Tahoma"/>
        <family val="2"/>
      </rPr>
      <t xml:space="preserve">Poz. P58
Dobava, dostava i kompletna montaža aluminijumskih prozora dimenzija 130x65 cm, prema tehnickim karakteristikama specificiranim u crtezima specifikacije prozora za ovu poziciju, kao i u Tehnickom Opisu prozora.
</t>
    </r>
    <r>
      <rPr>
        <sz val="10"/>
        <rFont val="Tahoma"/>
        <family val="2"/>
      </rPr>
      <t>Pos. P58
Supply, delivery and complete installation of aluminum windows with dimensions 130x65 cm, according to the technical characteristics which are specified in drawings of Window List for this position and Technical Description.</t>
    </r>
  </si>
  <si>
    <r>
      <rPr>
        <b/>
        <sz val="10"/>
        <rFont val="Tahoma"/>
        <family val="2"/>
      </rPr>
      <t xml:space="preserve">Poz. P59
Dobava, dostava i kompletna montaža aluminijumskih prozora dimenzija 120x140 cm, prema tehnickim karakteristikama specificiranim u crtezima specifikacije prozora za ovu poziciju, kao i u Tehnickom Opisu prozora.
</t>
    </r>
    <r>
      <rPr>
        <sz val="10"/>
        <rFont val="Tahoma"/>
        <family val="2"/>
      </rPr>
      <t>Pos. P59
Supply, delivery and complete installation of aluminum windows with dimensions 120x140 cm, according to the technical characteristics which are specified in drawings of Window List for this position and Technical Description.</t>
    </r>
  </si>
  <si>
    <r>
      <rPr>
        <b/>
        <sz val="10"/>
        <rFont val="Tahoma"/>
        <family val="2"/>
      </rPr>
      <t xml:space="preserve">Poz. P60
Dobava, dostava i kompletna montaža aluminijumskih prozora dimenzija 460x110 cm, prema tehnickim karakteristikama specificiranim u crtezima specifikacije prozora za ovu poziciju, kao i u Tehnickom Opisu prozora.
</t>
    </r>
    <r>
      <rPr>
        <sz val="10"/>
        <rFont val="Tahoma"/>
        <family val="2"/>
      </rPr>
      <t>Pos. P60
Supply, delivery and complete installation of aluminum windows with dimensions 460x110 cm, according to the technical characteristics which are specified in drawings of Window List for this position and Technical Description.</t>
    </r>
  </si>
  <si>
    <r>
      <rPr>
        <b/>
        <sz val="10"/>
        <rFont val="Tahoma"/>
        <family val="2"/>
      </rPr>
      <t xml:space="preserve">Poz. P61
Dobava, dostava i kompletna montaža aluminijumskih prozora dimenzija 314x114 cm, prema tehnickim karakteristikama specificiranim u crtezima specifikacije prozora za ovu poziciju, kao i u Tehnickom Opisu prozora.
</t>
    </r>
    <r>
      <rPr>
        <sz val="10"/>
        <rFont val="Tahoma"/>
        <family val="2"/>
      </rPr>
      <t>Pos. P61
Supply, delivery and complete installation of aluminum windows with dimensions 314x114 cm, according to the technical characteristics which are specified in drawings of Window List for this position and Technical Description.</t>
    </r>
  </si>
  <si>
    <r>
      <rPr>
        <b/>
        <sz val="10"/>
        <rFont val="Tahoma"/>
        <family val="2"/>
      </rPr>
      <t xml:space="preserve">Poz. P62
Dobava, dostava i kompletna montaža aluminijumskih prozora dimenzija 144x94 cm, prema tehnickim karakteristikama specificiranim u crtezima specifikacije prozora za ovu poziciju, kao i u Tehnickom Opisu prozora.
</t>
    </r>
    <r>
      <rPr>
        <sz val="10"/>
        <rFont val="Tahoma"/>
        <family val="2"/>
      </rPr>
      <t>Pos. P62
Supply, delivery and complete installation of aluminum windows with dimensions 144x94 cm, according to the technical characteristics which are specified in drawings of Window List for this position and Technical Description.</t>
    </r>
  </si>
  <si>
    <r>
      <rPr>
        <b/>
        <sz val="10"/>
        <rFont val="Tahoma"/>
        <family val="2"/>
      </rPr>
      <t xml:space="preserve">
Dobava materijala i ugradnja zaštitnih i pokrivnih ploči "Decochoc", ili jednakovrijedno, debljine 2 mm i visine 90 cm, od tvrdog i antibakterijskog PVC-a postižući Bs2d0 požarnu zastitu, u solidnoj boji i blago teksturiranoj površini (Optimixt grain). Otpornost na hemikalije i tragove treba da bude u skladu sa ISO 26987.
Pričvršćivanje sa SPM akrilnim ljepilom ili SPM univerzalnim ljepilom za mastiku. Spajanje između ploča pomoću silikonskih spojeva ili PVC zavarivačkih šipki, u istoj boji ploče.
Zaštitne i pokrivne ploče treba ugraditi u zidove prema crtežima.
Proizvedeno od strane SPM-a ili drugog proizvođača sa istim karakteristikama.</t>
    </r>
    <r>
      <rPr>
        <sz val="10"/>
        <rFont val="Tahoma"/>
        <family val="2"/>
      </rPr>
      <t xml:space="preserve">
Supply of the material and installation of "Decochoc", or equivalent, protection and covering panel 2 mm thick and 90 cm height, from rigid and antibacterial PVC achieving Bs2d0 fire rating with solid colour and slightly textured surface (Optimixt grain). Chemical and mark resistance should have been proved on the usual cleaning products according to ISO 26987
Fixing with adhesive bonding with SPM acrylic glue or SPM
universal mastic glue. Joints between panels can be made
using silicone joints or PVC welding rods, colour matched
to the panel.
Protection and covering panels should be installed in walls according to the drawings.
Manufactured by SPM or other manufacturer with same characteristics.
</t>
    </r>
  </si>
  <si>
    <r>
      <rPr>
        <b/>
        <sz val="10"/>
        <rFont val="Tahoma"/>
        <family val="2"/>
      </rPr>
      <t xml:space="preserve">
Dobava i montaza Parking granicnika za odvajanje i odredjivanje parkirnih mjesta, prema dolenavedenoj specifikaciji:
- Materijal: gumeni granulat i poliuretan
- Otporan na UV zračenje
- Crna boja sa žutom reflektujućom trakom.
- Dimenzije 1800 x 150 x 100 mm
- 4 tačke montaže,
- Tezina: 17 kg
Proizvodjac: 3M ili jednakovrijedno.</t>
    </r>
    <r>
      <rPr>
        <sz val="10"/>
        <rFont val="Tahoma"/>
        <family val="2"/>
      </rPr>
      <t xml:space="preserve">
Supply and installation installation of parking boundaries for the separation and determination of parking spaces, according to the specification below:
- Material: rubber granulate and polyurethane
- Resistant to UV radiation
- Black color with yellow reflective tape.
- Dimensions 1800 x 150 x 100 mm
- 4 mounting points,
- Weight: 17 kg
Manufacturer: 3M or equivalent.
</t>
    </r>
  </si>
  <si>
    <t>Z5.1
Dobava materijala i izvedba faradayevog kaveza (pod, zid, strop) na prostorije za MRI.
Dobava MDF panela i pocinčane žice polja dim 10x10mm, debljina žice 1 mm, žice se međusobno spajaju lemljenjem srebrnim lemom, u slučaju da nije moguće razdvajanje čelične pocinčane podkonstrukcije za nošenje spuštenih stropa od primarne AB konstrukcije, potrebno je koristiti podložne polyamidne ili stakloplastične materijale (između dva potencijala) poput HGW ili jednakovrijedno.
Razdvajanje stropne potkonstrukcije od kontakta sa AB elementima konstrukcije (strop, greda, stup) kako bi se omogučilo razdvajanje potencijala kaveza od potencijala zgrade.
Montaža spuštenih stropa potrebno je vršiti nestandardnom vijčanom robom / plastika ili fiberglas).</t>
  </si>
  <si>
    <r>
      <t xml:space="preserve">
Demontaža postojeće fasade od keramičkih ploća i skladištenje istih na gradilištu.</t>
    </r>
    <r>
      <rPr>
        <sz val="10"/>
        <rFont val="Tahoma"/>
        <family val="2"/>
      </rPr>
      <t xml:space="preserve">
Dismantling the existing facade made of ceramic tiles and storing them on the construction site.</t>
    </r>
    <r>
      <rPr>
        <b/>
        <sz val="10"/>
        <rFont val="Tahoma"/>
        <family val="2"/>
      </rPr>
      <t xml:space="preserve">
</t>
    </r>
  </si>
  <si>
    <t xml:space="preserve">Dobava materijala i montaža staklenih zidnih ploča s obojenim premazom na stražnjoj strani sigurnosnog stakla s jednim staklom, pričvršćenim za panele i otporne na lomljenje, u Operacionim salama, Hibridnoj sali, prostorijama za pripremu pacijenta i pranje ruku hirurga. Zidne panele od pocinčanog čelika za prostore za sterilizaciju u podrumu i prvom katu.
Paneli trebaju biti postavljeni u odgovarajuću samonosivu čeličnu konstrukciju koja apsorbira sve statičke i dinamičke sile u sistemu.
Ne smije se prekoračiti maksimalna širina fuge od 8 mm kako bi se osiguralo da nema problema tijekom čišćenja i dezinfekcije, a profili fuga moraju biti otporni na starenje i UV zračenje, kao i na deterdžente i dezinfektante. Profil fuge mora biti kao zidna boja.
Iz higijenskih razloga, elementi ugrađeni u staklene zidne ploče, kao što su monitori na dodir, dodirne komande, ormari, monitori, rendgenski pregledači, prekidači itd., trebaju biti ugrađeni ravno što je moguće, sa minimalnim tolerancijama.
Zasloni se moraju postaviti iza stakla u međuzidnom području i mogu se rastaviti i ponovo sastaviti putem zidnog sistema ako je potrebno da bi se brzo popravili ili zamijenili. Za sve proboje kroz zid moraju biti uključeni svi potrebni profili za promjenu i zaptivanje.
U cijenu treba uključiti: Zakrivljeni kutni sustav aluminijskih okvira sa spojnicama s vertikalnim i horizontalnim profilima, otvori po dimenzijama u zidovima (tvornički prefabricirane),
ojačanja za ugradnju vrata, prozora, SD otvora, monitora, rendgenskog aparata i zidnih kontrolnih ploča.
Zidni sustav mora biti REI 90 i izrađen od nezapaljivih A materijala (isključujući brtveni materijal). U slučaju požara ne smiju se stvoriti otrovni plinovi u opasnim koncentracijama.
Proizvođač Operamed ili jednakovrijedno.
Supply of the material and mounting of Glass wall panels with color coating on the rear side of the single-pane safety glass bonded to panels and shatterproof, in OR's, Hybrid OR, patient preparation rooms, and scrub sink areas. Galvanized steel wall panels for sterilization areas in the basement and first floor. Panels should be mounted in a proper self-supporting steel construction that absorbs all static and dynamic forces in the system.
maximum joint width of 8 mm must not be exceeded in order to ensure that there are no problems during cleaning and disinfection, and a Joint profiles must be resistant to aging and UV, as well as to detergents and disinfectants. The joint profile must be available in wall colors
For reasons of hygiene, the elements built into the wall panels, such as touch monitors, touch controls, cabinets, monitors, X-ray viewers, switches etc. should be installed as flush as possible with minimum tolerances.
Screens must be installed behind glass in the intermediate wall area and can be disassembled and reassembled via the wall system if necessary to be quickly repaired or replaced. For all wall penetrations, any changing profiles and sealing profiles required must be included.
The price should include: Curved angle aluminium frame system with connectors with vertical and horizontal profiles, openings per dimmension in the walls (factory prefabricated),
reinforcements for the installation of doors, windows, SD hatch, monitor, x-ray viewer and wall control panels.
The wall system must be REI 90 and made of non-combustible A materials (excluding sealing material). In the event of a fire, no toxic gases should be able to develop in hazardous concentrations. 
manufacturer Operamed or equivalent. 
</t>
  </si>
  <si>
    <t>Supply of materials and construction of a Faraday cage (floor, wall, ceiling) for MRI rooms.
Supply of MDF panels and galvanized wire field 10x10mm, wire thickness 1 mm, the wires are connected to each other by soldering with silver solder, in case it is not possible to separate the galvanized steel substructure for carrying ceiling panels from the primary reinforced concrete structure, it is necessary to use supporting polyamide or fiberglass materials (between two potentials ) like HGW or equivalent.
Separation of the suspended ceiling substructure from contact with the reinforced concrete elements of the structure (ceiling, beam, column) in order to enable the separation of the potential of the cage from the potential of the building.
Installation of suspended ceilings must be done with non-standard screws / plastic or fiberglass).</t>
  </si>
  <si>
    <r>
      <t xml:space="preserve">Dobava materijala i izrada zidova na Tehnickom katu objekta, od gas betonskih blokova "Siporex" ili jednakovrijedno, debljine d=25 cm, ljepljenih medjusobno ljepkom odredjenim od proizvodjaca blokova. Vanjski zidovi se treba malterisati sa fabricki pripremljenim homogenim malterom Knauf MP 75, Ceresit CT 29 ili Rigips Rimat 100 DLP ili jednakovrijedno, u slojevima prema uputama proizvodjaca, ukljucujuci i dobavu materijala i farbanje vanjskih zidova sa fasadnom bojom u dva sloja. Proizvodjac STO ili jednakovrijedno.
</t>
    </r>
    <r>
      <rPr>
        <sz val="10"/>
        <rFont val="Tahoma"/>
        <family val="2"/>
        <charset val="238"/>
      </rPr>
      <t>Supply with material and installation of walls at Technical floor of the building, from gas concrete bricks "Siporex" or equivalent, thickness d=25 cm, glued with adhesive specified by the manufacturer. The external walls must be plastered with factory-prepared homogeneous mortar Knauf MP 75, Ceresit CT 29 or Rigips Rimat 100 DLP, in layers according to the manufacturer's instructions, including supply of material and painting of external walls in two layers with  facade paint. Manufacturer STO or equivalent.</t>
    </r>
  </si>
  <si>
    <r>
      <t xml:space="preserve">
Dobava materijala i izrada zidova na zadnjoj ploči stepeništa gdje će biti postavljeni vatrootporni prozori, od gas betonskih blokova "Siporex" ili jednakovrijedno, debljine d=20 cm, ljepljenih medjusobno ljepkom odredjenim od proizvodjaca blokova. Vanjski zidovi se treba malterisati sa fabricki pripremljenim homogenim malterom Knauf MP 75, Ceresit CT 29 ili Rigips Rimat 100 DLP ili jednakovrijedno, u slojevima prema uputama proizvodjaca, ukljucujuci i dobavu materijala i farbanje vanjskih zidova sa fasadnom bojom u dva sloja. Proizvodjac STO ili jednakovrijedno.
</t>
    </r>
    <r>
      <rPr>
        <sz val="10"/>
        <rFont val="Tahoma"/>
        <family val="2"/>
        <charset val="238"/>
      </rPr>
      <t>Supply with material and installation of walls on the last slabs of the staircase where the fireproof windows will be placed, from gas concrete bricks "Siporex" or equivalent, thickness d=20 cm, glued with adhesive specified by the manufacturer. The external walls must be plastered with factory-prepared homogeneous mortar Knauf MP 75, Ceresit CT 29 or Rigips Rimat 100 DLP, in layers according to the manufacturer's instructions, including supply of material and painting of external walls in two layers with  facade paint. Manufacturer STO or equivalent.</t>
    </r>
    <r>
      <rPr>
        <b/>
        <sz val="10"/>
        <rFont val="Tahoma"/>
        <family val="2"/>
      </rPr>
      <t xml:space="preserve">
</t>
    </r>
  </si>
  <si>
    <r>
      <rPr>
        <b/>
        <sz val="10"/>
        <rFont val="Tahoma"/>
        <family val="2"/>
        <charset val="238"/>
      </rPr>
      <t>Dobava materijala i montaza aluminijumskih elemenata iznad zidova atika ravnih krovova debljine t=1.0 mm, sa razvijenom sirinom od 87 cm, kompletno sa aluminijskim nosačem i termo izolacijom od tvrdo presane kamene vune, sa debljinom 40 mm, λ = 0.036 W/m2K - Proizvodjac: Rockwool Knauf ili jednakovrijedno. Kamena vuna sa jedne strane treba imati sloj zastite od vlage, prema detaljima i crtezima sa projekta.</t>
    </r>
    <r>
      <rPr>
        <sz val="10"/>
        <rFont val="Tahoma"/>
        <family val="2"/>
        <charset val="238"/>
      </rPr>
      <t xml:space="preserve">
Supply with material and installation of aluminum elements above the roof attic walls, with a thickness of t=1.0 mm, with a 87 cm developed width, complete with aluminum bracket and thermal insulation of hard pressed stone wool, with a thickness of 40 mm, λ = 0.036 W / m2K - Manufacturer: Rockwool Knauf or equivalent. Rock wool on one side should have a layer of protection from moisture, according to details and drawings.</t>
    </r>
  </si>
  <si>
    <r>
      <rPr>
        <b/>
        <sz val="10"/>
        <rFont val="Tahoma"/>
        <family val="2"/>
        <charset val="238"/>
      </rPr>
      <t>Dobava materijala i montaza aluminijumskih elemenata iznad zidova atika ravnih krovova postojece zgrade, debljine t=1.0 mm, sa razvijenom sirinom od 87 cm, kompletno sa aluminijskim nosačem i termo izolacijom od tvrdo presane kamene vune, sa debljinom 40 mm, λ = 0.036 W/m2K - Proizvodjac: Rockwool Knauf ili jednakovrijedno. Kamena vuna sa jedne strane treba imati sloj zastite od vlage, prema detaljima i crtezima sa projekta</t>
    </r>
    <r>
      <rPr>
        <sz val="10"/>
        <rFont val="Tahoma"/>
        <family val="2"/>
        <charset val="238"/>
      </rPr>
      <t>.
Supply with material and installation of aluminum elements above the exising building roof attic walls, with a thickness of t=1.0 mm, with a 87 cm developed width, complete with aluminum bracket and thermal insulation of hard pressed stone wool, with a thickness of 40 mm, λ = 0.036 W / m2K - Manufacturer: Rockwool Knauf or equivalent. Rock wool on one side should have a layer of protection from moisture, according to details and drawings.</t>
    </r>
  </si>
  <si>
    <r>
      <rPr>
        <b/>
        <sz val="10"/>
        <rFont val="Tahoma"/>
        <family val="2"/>
      </rPr>
      <t xml:space="preserve">D1.1
Dobava materijala i ugradnja "Zelenog Krova" (iznad već postavljenih hidroizolacionih slojeva) prema redoslijedu:
- Sikaroof Zastitni filc P-225 ili jednakovrijedno
- Sikaroof drenazni sloj 40 mm ili jednakovrijedno
- Sikaroof Filterni Filc F-120 ili jednakovrijedno
- Sikaroof Kompost podloga 7 cm ili jednakovrijedno
- Sadnja trave
</t>
    </r>
    <r>
      <rPr>
        <sz val="10"/>
        <rFont val="Tahoma"/>
        <family val="2"/>
      </rPr>
      <t>D1.1
Supply of materials and installation of the "Green Roof" (above the already installed waterproofing layers) according to the order:
- Sikaroof Protective felt P-225 or equivalent 
- Sikaroof drainage layer 40 mm or equivalent 
- Sikaroof Filter Felt F-120 or equivalent 
- Sikaroof Compost substrate 7 cm or equivalent 
- Planting grass</t>
    </r>
  </si>
  <si>
    <r>
      <rPr>
        <b/>
        <sz val="10"/>
        <rFont val="Tahoma"/>
        <family val="2"/>
      </rPr>
      <t>Dobava materijala i ugradnja pocincanih vertikalnih i horizontalnih oluka izoliranih Armaflex gumom ili jednakovrijedno i precvrscenih za fasadne zidove ispod fasadne obloge. Dimenzije oluka 25 x 8 cm. Debljina lima t=0.60 mm.</t>
    </r>
    <r>
      <rPr>
        <sz val="10"/>
        <rFont val="Tahoma"/>
        <family val="2"/>
      </rPr>
      <t xml:space="preserve">
Supply of material and installation of galvanized vertical and horizontal gutters insulated with Armaflex rubber or equivalent and fastened to the facade walls under the facade cladding. Gutter dimensions 25 x 8 cm. Sheet thickness t = 0.60 mm.</t>
    </r>
  </si>
  <si>
    <t xml:space="preserve">
Dobava, isporuka materijala i ugradnja Schuco FWS 50.SI, ili jednakovrijedno, termički izolovani, samonosivi aluminijumski fasadni sistem. Horizontalni i vertikalni profili su "višekomorni" i vrše odvodnjavanje konstrukcije u tri ravnine što se postiže preklapanjem profila. 
U parapetnoj zoni ispuna fasade jednostrukim emajliranim staklom sa sistemskim pvc profilima, ESG+HST, d=8mm.
Fasada se u potpunosti ankeriše na konstrukciju u skladu sa detaljima i statičkim proračunom. Pričvrščivanje za ver.profil izvršiti nehrđajućim vijcima sa čeone strane (vijci koji služe za konekciju elemenata – interno, su od nehrđajućeg čelika klase A2). Svi vijci za eksternu aplikaciju moraju biti od nehrđajućeg čelika klase A4. Protivpožarnost parapeta osigurati ispunom od kamene vune, težine min 75kg/m3.
Prozorski dio sa specifikacijom stakla:
Staklo 1: Guardian ExtraClear (CE) Debljina = 10 mm presvučeno SunGuard® HP Neutral 60/40 Tempered (CE) ili jednakovrijedno
Razmak 1: 10% zraka, 90% argona, 16 mm
Staklo 2: Guardian ExtraClear (CE) Debljina = 6 mm ili jednakovrijedno
Razmak 2: 10% zraka, 90% argona, 16 mm
Staklo 3: Guardian ExtraClear (CE) Debljina = 4 mm presvučeno limaGuard® Premium2 (CE) ili jednakovrijedno
Međusloj 1: PVB prozirni 0,76 mm (CE)
Staklo 4: Guardian ExtraClear (CE) Debljina = 4 mm ili jednakovrijedno
U cijenu treba se obračunati izrada radioničkih nacrta i statičkog računa kao i povezivanje na gromobransku instalaciju i način povezivanja dekorativne fasade.</t>
  </si>
  <si>
    <t>Karakteristike sistema: 
-vidna širina profila 50mm.
-max. težina stakla do 910 kg
-protivprovalnost do RC 2 / RC 3 / FB4
-kompatibilno sa Schuco sistemima AWS, ADS i ASS
-Uf vrijednosti 1.5W/m²K u SI izvedbi Uf do 0.84W/m²K
-Paket stakla od 22 mm do 62 mm
-Izolator od PVC-a
Fasada treba biti opremljena prozorima sa otvaranjem oko gornje horizontalne osi po sistemu SCHÜCO AWS 114 SK ili jednakovrijedno. Prozori opremljeni Schüco sistemskim okovom ili jednakovrijedno .Karakteristike sistema: 
-Max težina sa otvaranjem oko gornje horizontalne ose 200kg
-Dimenzije i debljina stakla prema projektu
-Vodonepropusnost do 1200 Pa
-Protuprovalnost klase RC 2
-Teromizolacija Uf 2,0 W/(m2K)</t>
  </si>
  <si>
    <t>Supply of material and installation Schuco FWS 50.SI, or equivalent, thermally insulated, self-supporting aluminum facade system. Horizontal and vertical profiles are "multi-chamber" and perform drainage of the structure in three planes, which is achieved by overlapping the profiles.
In the parapet zone, the facade is filled with single enamelled glass with system pvc profiles, ESG + HST, d = 8mm.
The facade is completely anchored to the structure in accordance with the details and static calculation. Fastening for the vertical profile should be done with stainless screws on the front side (screws that are used to connect the elements - internally, are made of stainless steel class A2). All screws for external application must be made of A4 grade stainless steel. Provide fire safety of the parapet with a filling of stone wool, weight min 75kg/m3.
Window part with glass specification:
Glass 1: Guardian ExtraClear (CE) Thickness = 10mm coated with SunGuard® HP Neutral 60/40 Tempered (CE) or equivalent
Gap 1: 10% Air, 90% Argon, 16mm
Glass 2: Guardian ExtraClear (CE) Thickness = 6mm or equivalent
Gap 2: 10% Air, 90% Argon, 16mm
Glass 3: Guardian ExtraClear (CE) Thickness = 4mm coated with limaGuard® Premium2 (CE) or equivalent
Interlayer 1: PVB Clear 0.76mm (CE)
Glass 4: Guardian ExtraClear (CE) Thickness = 4mm or equivalent
The price should include the preparation of workshop drawings and  static calculations, as well as connection to the lightning protection installation and the method of connecting the decorative facade.</t>
  </si>
  <si>
    <t>System features:
-visible profile width 50mm.
-max. glass weight up to 910 kg
- anti-burglary up to RC 2 / RC 3 / FB4
-compatible with Schuco systems AWS, ADS and ASS
-Uf values ​​1.5W / m²K in SI version Uf up to 0.84W / m²K
-Glass package from 22 mm to 62 mm, PVC insulator
The façade should be equipped with windows opening around the upper horizontal axis according to the SCHÜCO AWS 114 SK system or equivalent. Windows equipped with Schüco system hardware or equivalent.
System Characteristics:
-Max weight with opening around the upper horizontal axis 200kg
-Dimensions and thickness of glass according to the project
-Waterproof up to 1200 Pa
-Class RC 2 burglary resistance, Thermal insulation Uf 2.0 W / (m2K)</t>
  </si>
  <si>
    <t>Dobava, isporuka materijala i ugradnja Schuco FWS 50.SI, ili jednakovrijedno, termički izolovani, samonosivi aluminijumski fasadni sistem. Horizontalni i vertikalni profili su "višekomorni" i vrše odvodnjavanje konstrukcije u tri ravnine što se postiže preklapanjem profila. 
U parapetnoj zoni ispuna fasade jednostrukim emajliranim staklom sa sistemskim pvc profilima, ESG+HST, d=8mm.
Fasada se u potpunosti ankeriše na konstrukciju u skladu sa detaljima i statičkim proračunom. Pričvrščivanje za ver.profil izvršiti nehrđajućim vijcima sa čeone strane (vijci koji služe za konekciju elemenata – interno, su od nehrđajućeg čelika klase A2). Svi vijci za eksternu aplikaciju moraju biti od nehrđajućeg čelika klase A4. Protivpožarnost parapeta osigurati ispunom od kamene vune, težine min 75kg/m3.
Prozorski dio sa specifikacijom stakla:
Staklo 1: Guardian LamiGlass Color Grey (CE) Debljina = 10 mm presvučeno SunGuard® HP Neutral 60/40 Tempered (CE) ili jednakovrijedno
Razmak 1: 10% zraka, 90% argona, 16 mm
Staklo 2: Guardian ExtraClear (CE) Debljina = 6 mm ili jednakovrijedno
Razmak 2: 10% zraka, 90% argona, 16 mm
Staklo 3: Guardian ExtraClear (CE) Debljina = 4 mm presvučeno limaGuard® Premium2 (CE) ili jednakovrijedno
Međusloj 1: PVB prozirni 0,76 mm (CE)
Staklo 4: Guardian ExtraClear (CE) Debljina = 4 mm ili jednakovrijedno
U cijenu treba se obračunati izrada radioničkih nacrta i statičkog računa kao i povezivanje na gromobransku instalaciju i način povezivanja dekorativne fasade.</t>
  </si>
  <si>
    <t>Karakteristike sistema: 
-vidna širina profila 50mm.
-max. težina stakla do 910 kg
-protivprovalnost do RC 2 / RC 3 / FB4
-kompatibilno sa Schuco sistemima AWS, ADS i ASS
-Uf vrijednosti 1.5W/m²K u SI izvedbi Uf do 0.84W/m²K
-Paket stakla od 22 mm do 62 mm
-Izolator od PVC-a
Fasada treba biti opremljena prozorima sa otvaranjem oko gornje horizontalne osi po sistemu SCHÜCO AWS 114 SK ili jednakovrijedno. Prozori opremljeni Schüco sistemskim okovom ili jednakovrijedno.Karakteristike sistema: 
-Max težina sa otvaranjem oko gornje horizontalne ose 200kg
-Dimenzije i debljina stakla prema projektu
-Vodonepropusnost do 1200 Pa
-Protuprovalnost klase RC 2
-Teromizolacija Uf 2,0 W/(m2K)</t>
  </si>
  <si>
    <t xml:space="preserve">
Supply of material and installation Schuco FWS 50.SI, or equivalent, thermally insulated, self-supporting aluminum facade system. Horizontal and vertical profiles are "multi-chamber" and perform drainage of the structure in three planes, which is achieved by overlapping the profiles.
In the parapet zone, the facade is filled with single enamelled glass with system pvc profiles, ESG + HST, d = 8mm.
The facade is completely anchored to the structure in accordance with the details and static calculation. Fastening for the vertical profile should be done with stainless screws on the front side (screws that are used to connect the elements - internally, are made of stainless steel class A2). All screws for external application must be made of A4 grade stainless steel. Provide fire safety of the parapet with a filling of stone wool, weight min 75kg/m3.
Window part with glass specification:
Glass 1: Guardian LamiGlass Color Grey (CE) Thickness = 10mm coated with SunGuard® HP Neutral 60/40 Tempered (CE) or equivalent
Gap 1: 10% Air, 90% Argon, 16mm
Glass 2: Guardian ExtraClear (CE) Thickness = 6mm or equivalent
Gap 2: 10% Air, 90% Argon, 16mm
Glass 3: Guardian ExtraClear (CE) Thickness = 4mm coated with limaGuard® Premium2 (CE) or equivalent
Interlayer 1: PVB Clear 0.76mm (CE)
Glass 4: Guardian ExtraClear (CE) Thickness = 4mm or equivalent
The price should include the preparation of workshop drawings and  static calculations, as well as connection to the lightning protection installation and the method of connecting the decorative facade.</t>
  </si>
  <si>
    <r>
      <rPr>
        <b/>
        <sz val="10"/>
        <rFont val="Tahoma"/>
        <family val="2"/>
      </rPr>
      <t>Proizvodnja, isporuka i montaža dekorativnih elemenata izradjenih od aluminjskih profila obojeno sa powder coating tehnologijom bijelom bojom,  debljine 5 cm i visine cca. 450 cm, prema detaljima sa projekta, kompletno sa jednostrukim emitivnim led trakama za vanjsku primjenu, Linea Rubber 3D PROtection LED traka ili jednakovrijedno (660 LED 50W DC 24V, 10 W/m, 1020 Lm/m), IP68, CCT 4000 K, Difuzivna optika, završna obrada Tecnopolimero Bianco, uključujući napajanje, nosač i sav potreban pribor za završnu obradu radova.</t>
    </r>
    <r>
      <rPr>
        <sz val="10"/>
        <rFont val="Tahoma"/>
        <family val="2"/>
      </rPr>
      <t xml:space="preserve">
Production, delivery and assembly of decorative elements made of aluminum profiles painted with powder coating technology in white, thickness 5 cm and height approx. 450 cm, according to the project details, complete with single emissive led strips for outdoor use, Linea Rubber 3D PROtection LED strip or equivalent (660 LED 50W DC 24V, 10 W/m, 1020 Lm/m), IP68, CCT 4000 K, Diffused optics, Tecnopolimero Bianco finishing, including power supply, bracket and all other necessary accessories for work finishing.</t>
    </r>
  </si>
  <si>
    <r>
      <rPr>
        <b/>
        <sz val="10"/>
        <rFont val="Tahoma"/>
        <family val="2"/>
      </rPr>
      <t>Dobava i montaza Schuco sistemskih sidri ili jednakovrijedno - aluminijsko sistemsko sidro, koja se može povezati na vertikalne nosače aluminijsko-staklene fasade.</t>
    </r>
    <r>
      <rPr>
        <sz val="10"/>
        <rFont val="Tahoma"/>
        <family val="2"/>
      </rPr>
      <t xml:space="preserve">
Supply and installation of Schuco system anchors or equivalent - aluminum system anchor, that can be connected to the vertical supports of the aluminum-glass facade.</t>
    </r>
  </si>
  <si>
    <t>Dobava, isporuka materijala i ugradnja pokrova atrija od Schuco AOC 75 ST.SI, ili jednakovrijedno, aluminijskog fasadnog sustava sa čeličnom podkonstrukcijom.
Fasada se u potpunosti ankeriše na konstrukciju u skladu sa detaljima i statičkim proračunom. Svi vijci za eksternu aplikaciju moraju biti od nehrđajućeg čelika klase A4. 
Prozorski dio sa specifikacijom stakla:
Staklo 1: Guardian ExtraClear (CE) Debljina = 10 mm presvučeno SunGuard® HP Neutral 60/40 Tempered (CE) ili jednakovrijedno
Razmak 1: 10% zraka, 90% argona, 16 mm
Staklo 2: Guardian ExtraClear (CE) Debljina = 6 mm ili jednakovrijedno
Razmak 2: 10% zraka, 90% argona, 16 mm
Staklo 3: Guardian ExtraClear (CE) Debljina = 4 mm presvučeno limaGuard® Premium2 (CE) ili jednakovrijedno
Međusloj 1: PVB prozirni 0,76 mm (CE)
Staklo 4: Guardian ExtraClear (CE) Debljina = 4 mm ili jednakovrijedno
U cijenu treba se obračunati izrada radioničkih nacrta i statičkog računa kao i povezivanje na gromobransku instalaciju.
Karakteristike sistema: 
-vidna širina profila 75 mm.
-max. težina stakla do 1500 kg
-protivprovalnost do RC 3
Fasada treba biti opremljena prozorima sa otvaranjem po sistemu Schüco AW RO 50 ili jednakovrijedno. Prozori opremljeni Schüco sistemskim okovom ili jednakovrijedno. Karakteristike sistema: 
-Max težina otvora 250 kg
-Dimenzije i debljina stakla prema projektu
-Vodonepropusnost L1500
-Protuprovalnost klase RC 2
- Uf vrijednost okvira 1.2 W/(m2K)</t>
  </si>
  <si>
    <t>Supply of materials and installation of atrium cover made of Schuco AOC 75 ST.SI, or equivalent, aluminum facade system with steel substructure.
The facade is completely anchored to the structure in accordance with the details and static calculation. All screws for external application must be stainless steel class A4.
Window part with glass specification:
Glass 1: Guardian ExtraClear (CE) Thickness = 10 mm coated SunGuard® HP Neutral 60/40 Tempered (CE) or equivalent
Gap 1: 10% air, 90% argon, 16 mm
Glass 2: Guardian ExtraClear (CE) Thickness = 6 mm or equivalent
Gap 2: 10% air, 90% argon, 16 mm
Glass 3: Guardian ExtraClear (CE) Thickness = 4 mm coated with limaGuard® Premium2 (CE) or equivalent
Intermediate layer 1: PVB transparent 0.76 mm (CE)
Glass 4: Guardian ExtraClear (CE) Thickness = 4 mm or equivalent</t>
  </si>
  <si>
    <t>The price should include the preparation of workshop drawings and  static calculations, as well as connection to the lightning protection installation.
System characteristics:
-visible profile width 75 mm.
- max. glass weight up to 1500 kg
-burglary resistance up to RC 3
The facade should be equipped with windows opening according to the Schüco AW RO 50 system or equivalent. Windows equipped with Schüco system fittings or equivalent. System characteristics:
-Max opening weight 250 kg
-Dimensions and thickness of the glass according to the project
-Waterproofness L1500
- Anti-theft class RC 2
- Uf value of the frame 1.2 W/(m2K)</t>
  </si>
  <si>
    <r>
      <rPr>
        <b/>
        <sz val="10"/>
        <rFont val="Tahoma"/>
        <family val="2"/>
      </rPr>
      <t>Dobava i montaza staklenih ograda Wagner, tip Panel Grip, ili jednakovrijedno, oko galerija i kod stubišta, kompletno sa elementima za pricvrscavanje i ostalim pratecim elementima za montazu 
Visina = 110 cm.
Staklena ograda se treba izraditi prema crtežima.
Proizvođač Wagner ili jednakovrijedno.
U cijenu treba se obračunati izrada radioničkih nacrta i statičkog računa.</t>
    </r>
    <r>
      <rPr>
        <sz val="10"/>
        <rFont val="Tahoma"/>
        <family val="2"/>
      </rPr>
      <t xml:space="preserve">
Supply of the materials and the installation of Wagner glass fence, Panel Grip type, or equivalent, around the galeries and stair, including all accessories. Height = 110 cm.
Glass fence should be build according to the drawings.
Manufactured by Wagner or equivalent.
The price should include the preparation of workshop drawings and static calculations.</t>
    </r>
  </si>
  <si>
    <r>
      <rPr>
        <b/>
        <sz val="10"/>
        <rFont val="Tahoma"/>
        <family val="2"/>
      </rPr>
      <t>Dobava i montaza staklenih ograda Wagner, tip Panel Grip, ili jednakovrijedno na Stubišta glavnog hola, kompletno sa elementima za pricvrscavanje i ostalim pratecim elementima za montazu 
Visina = 160 cm.
Staklena ograda se treba izraditi prema crtežima.
Proizvođač Wagner ili jednakovrijedno.
U cijenu treba se obračunati izrada radioničkih nacrta i statičkog računa.</t>
    </r>
    <r>
      <rPr>
        <sz val="10"/>
        <rFont val="Tahoma"/>
        <family val="2"/>
      </rPr>
      <t xml:space="preserve">
Supply of the materials and the installation of Wagner glass fence, Panel Grip type, or equivalent, for the main hall stairs, including all accessories. Height = 160 cm.
Glass fence should be build according to the drawings.
Manufactured by Wagner or equivalent.
The price should include the preparation of workshop drawings and static calculations.</t>
    </r>
  </si>
  <si>
    <r>
      <rPr>
        <b/>
        <sz val="10"/>
        <rFont val="Tahoma"/>
        <family val="2"/>
      </rPr>
      <t xml:space="preserve">O3.1
Dobava materijala i postava specijalnih tapeta "Vescom Protect" ili jednakovrijedno na zidove RF kabina MRI.
Širina tapeta ± 130 cm, težina ± 370 gr/m², apsorpcija zvuka ISO 354 alfa 0.10, usporavanje plamena EN 13501, B s1 d0. 
Tapete se trebaju postaviti u predhodno pripremljene zidove uz upotrebu "primera" i ljepka odredjenog od strane proizvodjaca.
Tapete trebaju imati certifikate "health care use" za upotrebu u zdravstvenim objektima.
Proizvođač Vescom ili drugi proizvođači sa istim karakteristikama.
</t>
    </r>
    <r>
      <rPr>
        <sz val="10"/>
        <rFont val="Tahoma"/>
        <family val="2"/>
      </rPr>
      <t>O3.1
Supply of the material and installation of special wallpapers "Vescom Protect" or equivalent on RF cabin wall of MRI.
Wallpaper width ± 130 cm, weight ± 370 gr / m², sound absorption ISO 354 alpha 0.10, flame retardant EN 13501, B s1 d0.
Wallpaper should be placed in pre-prepared walls using "primer" and glue specified by the manufacturer.
Wallpapers should have health care use certificates for use in healthcare facilities.
Manufacturer Vescom or other manufacturers with the same characteristics.</t>
    </r>
  </si>
  <si>
    <r>
      <rPr>
        <b/>
        <sz val="10"/>
        <rFont val="Tahoma"/>
        <family val="2"/>
      </rPr>
      <t>Dobava materijala i malterisanje vanjskih zidova od betona i zidova rampi sa fabricki pripremljenim homogenim malterom Knauf MP 75, Ceresit CT 29, Rigips Rimat 100 DLP ili jednakovrijedno, u slojevima prema uputama proizvodjaca, ukljucujuci i sve pripremne radove. Zidovi od betona se treba prethodno obraditi sa Beton-Kontakt podlogom.</t>
    </r>
    <r>
      <rPr>
        <sz val="10"/>
        <rFont val="Tahoma"/>
        <family val="2"/>
      </rPr>
      <t xml:space="preserve">
Supply of material and plastering of external concrete walls and ramp walls with factory-prepared homogeneous mortar Knauf MP 75, Ceresit CT 29, Rigips Rimat 100 DLP or equivalent, in layers according to the manufacturer's instructions, including all preparatory works. Concrete walls should be pre-treated with a Concrete-Contact Substrate.</t>
    </r>
  </si>
  <si>
    <r>
      <rPr>
        <b/>
        <sz val="10"/>
        <rFont val="Tahoma"/>
        <family val="2"/>
      </rPr>
      <t>Dobava materijala i ugradnja klupčice od mermera u vanjskim zidovima prema projektu, debljine 2 cm i sirine od 34 cm. 
Dizajn mermera se treba odabrati od strane investitora.
Koristiti ljepilo Kerakoll Bioflex®S1, ili jednakovrijedno, sa prethodnom obradom povrsina sa podlogom "Primer A Eco" ili jednakovrijedno.</t>
    </r>
    <r>
      <rPr>
        <sz val="10"/>
        <rFont val="Tahoma"/>
        <family val="2"/>
      </rPr>
      <t xml:space="preserve">
Supply of the material and installation of marble sills at external walls according the design, 2 cm thick and 34 cm wide.
Marble design should be chosen by the investor.
Use adhesive Kerakoll Bioflex®S1, or equivalent, with pre-treatment of surfaces with Primer A Eco or equivalent.</t>
    </r>
  </si>
  <si>
    <r>
      <t xml:space="preserve">ZIDOVI OD GIPS KARTONA, ZIDOVI OD GAS BETONSKIH BLOKOVA "SIPOREX" ILI JEDNAKOVRIJEDNOG PROIZVODA DRUGOG PROIZVOĐAČA I PREGRADNI ZIDOVI OP SALA
</t>
    </r>
    <r>
      <rPr>
        <sz val="10"/>
        <rFont val="Tahoma"/>
        <family val="2"/>
      </rPr>
      <t xml:space="preserve">GYPSUM BOARD WALLS, “SIPOREX” GAS CONCRETE BRICK WALLS AND "OR" PARTITION WALLS </t>
    </r>
  </si>
  <si>
    <r>
      <rPr>
        <b/>
        <sz val="10"/>
        <rFont val="Tahoma"/>
        <family val="2"/>
      </rPr>
      <t xml:space="preserve">
Z2.1
Dobava materijala i izvedba pregradnih zidova od gipskartonskih ploča A13, ukupna debljina zida 15 cm, po sistemu [(2x12.5)+100+(2x12.5)] mm, sa predhodno postavljenom podkonstrukcijom od pocinkovanih CW i UW profila. Ispuna između profila treba biti iskljucivo iz kamene vune debljine 50 mm, prostorne mase 50 kg/m³. 
Obavezna dobava i montaža Knauf UA ili jednakovrijednog proizvoda drugog proizvođača, čeličnog pocinčanog profila 100 mm, deb.lima 2 mm za ojačanje prije montaže vratnog krila sa dovratnikom, uključujući odgovarajući set utičnih kutova. Broj vrata prema specifikacijama u dizajnu.
Svi spojevi trebaju biti bandažirani i gletani, a svi uglovi ojačani prema detalju iz projekta i uputama proizvodjaca.
Proizvodjac: Knauf, Rigips, Lafarge ili jednakovrijedno.
</t>
    </r>
    <r>
      <rPr>
        <sz val="10"/>
        <rFont val="Tahoma"/>
        <family val="2"/>
      </rPr>
      <t>Z2.1</t>
    </r>
    <r>
      <rPr>
        <b/>
        <sz val="10"/>
        <rFont val="Tahoma"/>
        <family val="2"/>
      </rPr>
      <t xml:space="preserve">
</t>
    </r>
    <r>
      <rPr>
        <sz val="10"/>
        <rFont val="Tahoma"/>
        <family val="2"/>
      </rPr>
      <t xml:space="preserve">Supply of materials and construction of partition walls made of plasterboard A13, total wall thickness 15 cm, in system [(2x12.5)+100+(2x12.5)] mm, with pre-installed substructure of galvanized CW and UW profiles. The filling between the profiles should be made exclusively of stone wool with a thickness of 50 mm and a density of 50 kg/m³.
Mandatory supply and installation of Knauf UA or equivalent galvanized steel profile, 100 mm, sheet thickness 2 mm for reinforcement before mounting the door leaf with door frame, including a suitable set of plug-in angles. Number of doors as specified in the design.
All joints should be bandaged and smoothed, and all corners should be reinforced according to details and manufacturer's instructions.
Manufacturer: Knauf, Rigips, Lafarge or equivalent.
</t>
    </r>
  </si>
  <si>
    <r>
      <t xml:space="preserve">Z2.3
Dobava materijala i izvedba pregradnih zidova od gipskartonskih ploča Safeboard ili jednakovrijednog proizvoda drugog proizvođača ,jednostrano oblozenim sa olovnim limom debljine 2.0 mm, po sistemu [(2x12.5)+100+(2x12.5 Pb)] mm, sa predhodno postavljenom podkonstrukcijom od pocinkovanih CW i UW profila i samoljepljive olovne trake širine 50 mm. Ispuna između profila treba biti iskljucivo iz kamene vune debljine 50 mm, prostorne mase 50 kg/m³. Obavezna dobava i montaža Knauf UA čeličnog pocinčanog profila 100 mm, ili jednakovrijedno, deb.lima 2 mm za ojačanje prije montaže vratnog krila sa dovratnikom, uključujući odgovarajući set utičnih kutova. Broj vrata prema specifikacijama u dizajnu.
Svi spojevi trebaju biti bandažirani i gletani, a svi uglovi ojačani prema detalju iz projekta i uputama proizvodjaca.
Proizvodjac: Knauf, Rigips, Lafarge ili jednakovrijedno.
</t>
    </r>
    <r>
      <rPr>
        <sz val="10"/>
        <rFont val="Tahoma"/>
        <family val="2"/>
      </rPr>
      <t>Z2.3</t>
    </r>
    <r>
      <rPr>
        <b/>
        <sz val="10"/>
        <rFont val="Tahoma"/>
        <family val="2"/>
      </rPr>
      <t xml:space="preserve">
</t>
    </r>
    <r>
      <rPr>
        <sz val="10"/>
        <rFont val="Tahoma"/>
        <family val="2"/>
      </rPr>
      <t>Supply of materials and construction of partition walls made of plasterboard Safeboard or equivalent product of other manufacturer, on one side coated with lead sheet 2.0 mm thick, in system [(2x12.5)+100+(2x12.5 Pb)] mm, with pre-installed substructure of galvanized CW and UW profiles and self-adhesive sheet lead strips, 50 mm wide. The filling between the profiles should be made exclusively of stone wool with a thickness of 50 mm and a density of 50 kg/m³. Mandatory supply and installation of Knauf UA galvanized steel profile 75 mm, sheet thickness 2 mm for reinforcement before mounting the door leaf with door frame, including a suitable set of plug-in angles. Number of doors as specified in the design.
All joints should be bandaged and smoothed, and all corners should be reinforced according to details and manufacturer's instructions.
Manufacturer: Knauf, Rigips, Lafarge or equivalent.</t>
    </r>
  </si>
  <si>
    <r>
      <t xml:space="preserve">Z2.2
Dobava materijala i izvedba jednostrane obloge zidova od gipskartonskih ploča A13 ili jednakovrijednog proizvoda drugog proizvođača, po sistemu [(2x12.5)+50] mm, sa predhodno postavljenom podkonstrukcijom od pocinkovanih CW i UW profila. Ispuna između profila treba biti iskljucivo iz kamene vune debljine 30 mm, prostorne mase 40 kg/m³. 
Svi spojevi trebaju biti bandažirani i gletani, a svi uglovi ojačani prema detalju iz projekta i uputama proizvodjaca.
Proizvodjac: Knauf, Rigips, Lafarge ili jednakovrijedno.
</t>
    </r>
    <r>
      <rPr>
        <sz val="10"/>
        <rFont val="Tahoma"/>
        <family val="2"/>
      </rPr>
      <t>Z2.2</t>
    </r>
    <r>
      <rPr>
        <b/>
        <sz val="10"/>
        <rFont val="Tahoma"/>
        <family val="2"/>
      </rPr>
      <t xml:space="preserve">
</t>
    </r>
    <r>
      <rPr>
        <sz val="10"/>
        <rFont val="Tahoma"/>
        <family val="2"/>
      </rPr>
      <t>Supply of materials and construction of one-sided wall cladding made of plasterboard A13 or equivalent product of other manufacturer, in system [(2x12.5)+50] mm, with pre-installed substructure of galvanized CW and UW profiles. The filling between the profiles should be made exclusively of stone wool with a thickness of 30 mm and a density of 40 kg/m³.
All joints should be bandaged and smoothed, and all corners should be reinforced according to details and manufacturer's instructions.
Manufacturer: Knauf, Rigips, Lafarge or equivalent.</t>
    </r>
  </si>
  <si>
    <r>
      <t xml:space="preserve">Z2.4
Dobava materijala i izvedba jednostrane obloge zidova od gipskartonskih ploča Safeboard ili jednakovrijednog proizvoda drugog proizvođača, jednostrano oblozenim sa olovnim limom debljine 2.0 mm, po sistemu [(2x12.5 Pb)+75] mm, sa predhodno postavljenom podkonstrukcijom od pocinkovanih CW i UW profila i samoljepljive olovne trake širine 50 mm. Ispuna između profila treba biti iskljucivo iz kamene vune debljine 30 mm, prostorne mase 40 kg/m³. 
Svi spojevi trebaju biti bandažirani i gletani, a svi uglovi ojačani prema detalju iz projekta i uputama proizvodjaca.
Proizvodjac: Knauf, Rigips, Lafarge ili jednakovrijedno.
</t>
    </r>
    <r>
      <rPr>
        <sz val="10"/>
        <rFont val="Tahoma"/>
        <family val="2"/>
      </rPr>
      <t>Z2.4</t>
    </r>
    <r>
      <rPr>
        <b/>
        <sz val="10"/>
        <rFont val="Tahoma"/>
        <family val="2"/>
      </rPr>
      <t xml:space="preserve">
</t>
    </r>
    <r>
      <rPr>
        <sz val="10"/>
        <rFont val="Tahoma"/>
        <family val="2"/>
      </rPr>
      <t>Supply of materials and construction of one-sided wall cladding made of plasterboard Safeboard or equivalent product of other manufacturer, on one side coated with lead sheet 2.0 mm thick, in system [(2x12.5 Pb)+75] mm, with pre-installed substructure of galvanized CW and UW profiles and self-adhesive sheet lead strips, 50 mm wide. The filling between the profiles should be made exclusively of stone wool with a thickness of 30 mm and a density of 40 kg/m³.
All joints should be bandaged and smoothed, and all corners should be reinforced according to details and manufacturer's instructions.
Manufacturer: Knauf, Rigips, Lafarge or equivalent.</t>
    </r>
  </si>
  <si>
    <r>
      <rPr>
        <b/>
        <sz val="10"/>
        <rFont val="Tahoma"/>
        <family val="2"/>
      </rPr>
      <t xml:space="preserve">
Dobava materijala i obloga nosača za konzolne wc školjke sa jednoslojnim gipskartonskom impregniranom pločom H2 13 (vlagoodbojne) ili jednakovrijednog proizvoda drugog proizvođača, po sistemu [(1x12,5)+50] mm, sa predhodno postavljenom podkonstrukcijom od pocinkovanih profila. Svi spojevi trebaju biti bandažirani prema detalju iz projekta i uputama proizvodjaca.
Proizvodjac: Knauf, Rigips, Lafarge ili jednakovrijedno.</t>
    </r>
    <r>
      <rPr>
        <sz val="10"/>
        <rFont val="Tahoma"/>
        <family val="2"/>
      </rPr>
      <t xml:space="preserve">
Supply of material and covering of toilet seat constructions with one side layer gypsum board impregnated board H2 13 (moisture-resistant) or equivalent product of other manufacturer, in system [(1x12.5)+50] mm, with pre-installed substructure of galvanized profiles. All joints should be bandaged according to details and manufacturer's instructions.
Manufacturer: Knauf, Rigips, Lafarge or equivalent.
</t>
    </r>
  </si>
  <si>
    <r>
      <t>ZIDOVI OF GAS BETONSKIH BLOKOVA "SIPOREX"</t>
    </r>
    <r>
      <rPr>
        <i/>
        <sz val="10"/>
        <rFont val="Tahoma"/>
        <family val="2"/>
      </rPr>
      <t xml:space="preserve"> </t>
    </r>
    <r>
      <rPr>
        <b/>
        <i/>
        <sz val="10"/>
        <rFont val="Tahoma"/>
        <family val="2"/>
        <charset val="238"/>
      </rPr>
      <t>ILI JEDNAKOVRIJEDNOG PROIZVODA DRUGOG PROIZVOĐAČA</t>
    </r>
    <r>
      <rPr>
        <i/>
        <sz val="10"/>
        <rFont val="Tahoma"/>
        <family val="2"/>
      </rPr>
      <t>- “SIPOREX”  OR EQUIVALENT PRODUCT OF OTHER MANUFACTURER GAS CONCRETE BRICK WALLS</t>
    </r>
  </si>
  <si>
    <r>
      <rPr>
        <b/>
        <sz val="10"/>
        <rFont val="Tahoma"/>
        <family val="2"/>
      </rPr>
      <t xml:space="preserve">
Dobava materijala i izrada serklaza (greda) iznad svih unutarnjih plinobetonskih zidova u visini iznad nivoa vrata, od armiranog betona C-25/30 prosječne visine 10 cm.</t>
    </r>
    <r>
      <rPr>
        <sz val="10"/>
        <rFont val="Tahoma"/>
        <family val="2"/>
      </rPr>
      <t xml:space="preserve">
Supply of material and installation of the C-25/30 reinforced concrete beams (average 10 cm high) above all indoor gas concrete brick walls at height above door levels.
</t>
    </r>
  </si>
  <si>
    <r>
      <t xml:space="preserve">Z3.1
Truespace ili jednakovrijedno - Sustav zidnih panela (na jednu stranu zida) od pocinčanog čelika, dim. 1100x3000 mm, s antibakterijskim premazom od 100 mikrona u RAL bijeloj/bolničkoj zelenoj/bolničkoj plavoj/bolničkoj ili žutoj/bolničkoj boji na zahtjev + Laminirano staklo pričvršćeno na potpornu ploču u jednoj boji (RAL-paleta), a s druge strane sa dvostrukim gipskartonskim pločama A13 (2x12. 5mm) ili jednakovrijedno.
</t>
    </r>
    <r>
      <rPr>
        <sz val="10"/>
        <rFont val="Tahoma"/>
        <family val="2"/>
      </rPr>
      <t>Z3.1</t>
    </r>
    <r>
      <rPr>
        <b/>
        <sz val="10"/>
        <rFont val="Tahoma"/>
        <family val="2"/>
      </rPr>
      <t xml:space="preserve">
</t>
    </r>
    <r>
      <rPr>
        <sz val="10"/>
        <rFont val="Tahoma"/>
        <family val="2"/>
      </rPr>
      <t>Truespace or equivalent - Antibacterial coated galvanized steel wall panel system (on one side of the wall), 1100x3000 mm, coated with antibacterial coating 100microns in RAL white/hospital green/hospital blue/hospital or yellow/hospital on demand + Laminated Glass attached to suporting panel in single color (RAL-palette), and on the other side with double plasterboard A13 (2x12.5 mm) or equivalent.</t>
    </r>
  </si>
  <si>
    <r>
      <t xml:space="preserve">Z3.4
Truespace ili jednakovrijedno - Sustav zidnih panela (na jednu stranu zida) od pocinčanog čelika, dim. 1100x3000 mm, s antibakterijskim premazom od 100 mikrona u RAL bijeloj/bolničkoj zelenoj/bolničkoj plavoj/bolničkoj ili žutoj/bolničkoj boji na zahtjev + Laminirano staklo pričvršćeno na potpornu ploču u jednoj boji (RAL-paleta), a s druge strane sa dvostrukim gipskartonskim pločama A13 (2x12. 5mm) ili jednakovrijednog proizvoda drugog proizvođača.
Prije montaze staklenih ploči, zidovi trabaju biti jednostrano obložene olovnim slojem od 0.5 mm i samoljepljive olovne trake za konstrukciju.
</t>
    </r>
    <r>
      <rPr>
        <sz val="10"/>
        <rFont val="Tahoma"/>
        <family val="2"/>
      </rPr>
      <t>Z3.4</t>
    </r>
    <r>
      <rPr>
        <b/>
        <sz val="10"/>
        <rFont val="Tahoma"/>
        <family val="2"/>
      </rPr>
      <t xml:space="preserve">
</t>
    </r>
    <r>
      <rPr>
        <sz val="10"/>
        <rFont val="Tahoma"/>
        <family val="2"/>
      </rPr>
      <t>Truespace or equivalent - Antibacterial coated galvanized steel wall panel system (on one side of the wall), 1100x3000 mm, coated with antibacterial coating 100microns in RAL white/hospital green/hospital blue/hospital or yellow/hospital on demand + Laminated Glass attached to suporting panel in single color (RAL-palette), and on the other side with double plasterboard A13 (2x12.5 mm) or equivalent product of other manufacturer.
Prior to mounting the glass panels, the walls should be coated on one side with a 0.5 mm lead layer and self-adhesive sheet lead strips for galvanized steel construction.</t>
    </r>
  </si>
  <si>
    <r>
      <t xml:space="preserve">Z4.2
Truespace ili jednakovrijedno - Sustav zidnih panela (na jednu stranu zida) od pocinčanog čelika, dim. 1100x3000 mm, s antibakterijskim premazom od 100 mikrona u RAL bijeloj/bolničkoj zelenoj/bolničkoj plavoj/bolničkoj ili žutoj/bolničkoj boji na zahtjev, a s druge strane sa dvostrukim gipskartonskim pločama A13 (2x12. 5mm) ili jednakovrijednim proizvodom drugog proizvođača.
</t>
    </r>
    <r>
      <rPr>
        <sz val="10"/>
        <rFont val="Tahoma"/>
        <family val="2"/>
      </rPr>
      <t>Z4.2</t>
    </r>
    <r>
      <rPr>
        <b/>
        <sz val="10"/>
        <rFont val="Tahoma"/>
        <family val="2"/>
      </rPr>
      <t xml:space="preserve">
</t>
    </r>
    <r>
      <rPr>
        <sz val="10"/>
        <rFont val="Tahoma"/>
        <family val="2"/>
      </rPr>
      <t>Truespace or equivalent - Antibacterial coated galvanized steel wall panel system (on one side of the wall), 1100x3000 mm, coated with antibacterial coating 100microns in RAL white/hospital green/hospital blue/hospital or yellow/hospital on demand, and on the other side with double plasterboard A13 (2x12.5 mm)  or equivalent product of other manufacturer.</t>
    </r>
  </si>
  <si>
    <r>
      <t xml:space="preserve">
Dobava materijala i izrada hidroizolacije u podovima toaleta, kuhinja, jedinica za ciscenje, tuševa i ostalih prostorija predvidjenim projektom, i oko perimetra zidova u visini od 15 cm (u zidovima gdje su tuševi, visina do 160 cm), sa dolenavedenim slojevima:
- LATEX premaz- 1 sloj,
- Aquamat Flex premaz- 2 sloja ili jednakovrijedno
- Kutna Traka.
Proizvodjac: Aquamat ili jednakovrijedno.
</t>
    </r>
    <r>
      <rPr>
        <sz val="10"/>
        <rFont val="Tahoma"/>
        <family val="2"/>
      </rPr>
      <t xml:space="preserve">Supply of material and installation of hydroinsolation in floors of toilets, kitchens, cleaning units, showers and other areas foreseen by the design, and around wall perimeters in 15 cm height (160 cm height where are showers), as described:
- LATEX- 1 layer,
- Aquamat Flex- 2 layers or equivalent
- Cove strip
Manufacturer: Aquamat or equivalent.
</t>
    </r>
  </si>
  <si>
    <r>
      <rPr>
        <b/>
        <sz val="10"/>
        <rFont val="Tahoma"/>
        <family val="2"/>
      </rPr>
      <t xml:space="preserve">
9. Naknadni radovi</t>
    </r>
    <r>
      <rPr>
        <sz val="10"/>
        <rFont val="Tahoma"/>
        <family val="2"/>
        <charset val="204"/>
      </rPr>
      <t xml:space="preserve">
Za naknadne radove čiji opisi se ne nalaze u troškovniku, a koji se imaju izvesti po nalogu nadzornog inženjera, obračun se vrši po stvarnim troškovima rada i materijala na temelju dostavljenih ponuda.
Za naknadne radove čiji se opisi nalaze u ugovornom troškovniku primjenjivati će se ugovorne jedinične cijene.
</t>
    </r>
    <r>
      <rPr>
        <b/>
        <sz val="10"/>
        <rFont val="Tahoma"/>
        <family val="2"/>
      </rPr>
      <t>10. Upis u građevinski dnevnik</t>
    </r>
    <r>
      <rPr>
        <sz val="10"/>
        <rFont val="Tahoma"/>
        <family val="2"/>
        <charset val="204"/>
      </rPr>
      <t xml:space="preserve">
U građevinski dnevnik obavezno evidentirati:
  - vremenske i ostale uvjete za vrijeme izvođenja radova
  - kvalitetu i stanje pojedinih podloga prije nastavka izvođenja završnih radova
  - uočene nedostatke i način njihovog otklanjanja
  - podatke o kontrolnim ispitivanjima
  - preuzimanje faza radova
  - broj i vrsta radnika na gradilistu
  - broj i vrsta strojeva i opreme na gradilistu
</t>
    </r>
    <r>
      <rPr>
        <b/>
        <sz val="10"/>
        <rFont val="Tahoma"/>
        <family val="2"/>
      </rPr>
      <t>Ponuđena cijena je konačna cijena za realizaciju pojedine troškovničke stavke, te obuhvaća i sve radnje koje u stavci nisu posebno navedene, a nužne su za izvedbu pojedine stavke do potpune funkcionalne i uporabne gotovosti.</t>
    </r>
  </si>
  <si>
    <r>
      <rPr>
        <b/>
        <sz val="10"/>
        <rFont val="Tahoma"/>
        <family val="2"/>
        <charset val="238"/>
      </rPr>
      <t>F3.1</t>
    </r>
    <r>
      <rPr>
        <sz val="10"/>
        <rFont val="Tahoma"/>
        <family val="2"/>
      </rPr>
      <t xml:space="preserve">
</t>
    </r>
    <r>
      <rPr>
        <b/>
        <sz val="10"/>
        <rFont val="Tahoma"/>
        <family val="2"/>
        <charset val="238"/>
      </rPr>
      <t xml:space="preserve">Dobava materijala i ugradnja protivkliznih keramickih plocica R-10 na podovima toaleta, garderoba i ostalih prostorija predvidjenim projektom.
Dimenzije plocica 30 x 30cm ili ostalih dimenzija.
Portivklizni koeficijent min R-10.
Dizajn plocica se treba odabrati od strane investitora.
Koristiti ljepilo odredjeno od strane proizvodjaca sa predhodnim premazom sa "primer-om". Proizvodjac: Agrob Buchtal ili jednakovrijedno.
</t>
    </r>
    <r>
      <rPr>
        <sz val="10"/>
        <rFont val="Tahoma"/>
        <family val="2"/>
      </rPr>
      <t>F3.1
Supply of material and installation of anti-slip ceramic floor tiles in toilets, wardrobes and other areas foreseen in design.
Dimensions 30 x 30 cm or other dimensions. 
Slip resistent min. R-10. Tiles as selected by the investor.
Use adhesive specified by the manufacture and pre-coated with "Primer". Manufacturer: Agrob Buchtal or equivalent.</t>
    </r>
  </si>
  <si>
    <r>
      <rPr>
        <b/>
        <sz val="10"/>
        <rFont val="Tahoma"/>
        <family val="2"/>
        <charset val="238"/>
      </rPr>
      <t xml:space="preserve">F3.2
Dobava materijala i ugradnja keramickih cokli na zidovima gdje nije predvidjena zidna keramika.
Visina cokle 6 cm
Duzina cokle-prema duzini podnih plocica
Dizajn plocica se treba odabrati od strane investitora.
Koristiti ljepilo odredjeno od strane proizvodjaca sa predhodnim premazom sa "primer-om". 
Proizvodjac: Agrob Buchtal ili jednakovrijedno.
</t>
    </r>
    <r>
      <rPr>
        <sz val="10"/>
        <rFont val="Tahoma"/>
        <family val="2"/>
      </rPr>
      <t>F3.2
Supply of material and installation of ceramic tile plinths on the walls. Plinth height 6 cm.
The length of the plinth-according to the length of the floor tiles.
Tiles as selected by the investor.
Use adhesive specified by the manufacture and pre-coated with "Primer". Manufacturer: Agrob Buchtal or equivalent.</t>
    </r>
  </si>
  <si>
    <r>
      <rPr>
        <b/>
        <sz val="10"/>
        <rFont val="Tahoma"/>
        <family val="2"/>
      </rPr>
      <t>C01
Dobava materijala i izvedba kontinuiranog spuštenog stropa izrađenog od gipskartonskih ploča A13 ili jednakovrijednog proizvoda drugog proizvođača, po sistemu [(1x12,5)+50] mm, sa predhodno postavljenom podkonstrukcijom od pocinkovanih profila. Ispuna između CD profila treba biti iskljucivo iz kamene vune debljine 50 mm, prostorne mase 50 kg/m</t>
    </r>
    <r>
      <rPr>
        <b/>
        <sz val="10"/>
        <rFont val="Arial"/>
        <family val="2"/>
      </rPr>
      <t>³</t>
    </r>
    <r>
      <rPr>
        <b/>
        <sz val="10"/>
        <rFont val="Tahoma"/>
        <family val="2"/>
      </rPr>
      <t>. Visina spuštanja stropa 80-135 cm od AB stropne ploče. Svi spojevi trebaju biti bandažirani i gletani, a svi uglovi ojačani prema detalju iz projekta i uputama proizvodjaca.
Proizvodjac: Knauf, Rigips, Lafarge ili jednakovrijedno.</t>
    </r>
    <r>
      <rPr>
        <sz val="10"/>
        <rFont val="Tahoma"/>
        <family val="2"/>
      </rPr>
      <t xml:space="preserve">
C01
Supply of materials and installation of a continuous suspended ceiling made of plasterboard A13 or equivalent product of other manufacturer, in system [(1x12.5)+50] mm, with pre-installed substructure of galvanized profiles. The filling between the CD profiles should be made exclusively of stone wool with a thickness of 50 mm and a density of 50 kg/m³. Ceiling hanging distance
from reinforced concrete 80-135 cm. All joints should be bandaged and smoothed, and all corners should be reinforced according to details and manufacturer's instructions.
Manufacturer: Knauf, Rigips, Lafarge or equivalent.</t>
    </r>
  </si>
  <si>
    <r>
      <rPr>
        <b/>
        <sz val="10"/>
        <rFont val="Tahoma"/>
        <family val="2"/>
      </rPr>
      <t xml:space="preserve">Dobava i izrada vertikalnih denivelacija u spuštenom stropu, visine od 15-135 cm, jednostrano obloženog s dvostrukim gipskartonskim pločama A13 ili jednakovrijednim proizvodom drugog proizvođača, ukupne debljine d=25 mm, na čeličnoj potkonstrukciji iz CD profila. Ispuna između CD profila treba biti iskljucivo iz kamene vune debljine 50 mm, prostorne mase 30 kg/m³. Svi spojevi trebaju biti bandažirani i gletani, a svi uglovi ojačani prema detalju iz projekta i uputama proizvodjaca.
Proizvodjac: Knauf, Rigips, Lafarge ili jednakovrijedno.
</t>
    </r>
    <r>
      <rPr>
        <sz val="10"/>
        <rFont val="Tahoma"/>
        <family val="2"/>
      </rPr>
      <t>Supply of materials and installation of suspended ceiling cascades from 15-135 cm high, made of doublelayed plasterboard panels A13  or equivalent product of other manufacturer, total thickness d=25 mm, with pre-installed substructure of galvanized profiles. The filling between the CD profiles should be made exclusively of stone wool with a thickness of 50 mm and a density of 30 kg/m³. All joints should be bandaged and smoothed, and all corners should be reinforced according to details and manufacturer's instructions.
Manufacturer: Knauf, Rigips, Lafarge or equivalent.</t>
    </r>
  </si>
  <si>
    <r>
      <rPr>
        <b/>
        <sz val="10"/>
        <rFont val="Tahoma"/>
        <family val="2"/>
      </rPr>
      <t xml:space="preserve">C02
Dobava materijala i izvedba kontinuiranog spuštenog stropa izrađenog od gipskartonskih ploča Safeboard ili jednakovrijednog proizvoda drugog proizvođača, jednostrano oblozenim sa olovnim limom debljine 1.0 mm, po sistemu [(1x12,5)+50] mm, sa predhodno postavljenom podkonstrukcijom od pocinkovanih profila i samoljepljive olovne trake širine 50 mm. Ispuna između CD profila treba biti iskljucivo iz kamene vune debljine 50 mm, prostorne mase 50 kg/m³. Visina spuštanja stropa 70-80 cm od AB stropne ploče. Svi spojevi trebaju biti bandažirani i gletani, a svi uglovi ojačani prema detalju iz projekta i uputama proizvodjaca.
Proizvodjac: Knauf, Rigips, Lafarge ili jednakovrijedno.
</t>
    </r>
    <r>
      <rPr>
        <sz val="10"/>
        <rFont val="Tahoma"/>
        <family val="2"/>
      </rPr>
      <t>C02
Supply of materials and installation of a continuous suspended ceiling made of plasterboard Safeboard or equivalent product of other manufacturer, on one side coated with lead sheet 1.0 mm thick, in system [(1x12,5)+50] mm, with pre-installed substructure of galvanized profiles and self-adhesive sheet lead strips, 50 mm wide. The filling between the CD profiles should be made exclusively of stone wool with a thickness of 50 mm and a density of 50 kg/m³. Ceiling hanging distance
from reinforced concrete 70-80 cm. All joints should be bandaged and smoothed, and all corners should be reinforced according to details and manufacturer's instructions.
Manufacturer: Knauf, Rigips, Lafarge or equivalent.</t>
    </r>
  </si>
  <si>
    <r>
      <rPr>
        <b/>
        <sz val="10"/>
        <rFont val="Tahoma"/>
        <family val="2"/>
      </rPr>
      <t xml:space="preserve">Dobava materijala i izvedba spuštenih stropnih ivičnjaka
na pozicijama za postavljanje Armstronga ili jednakovrijednog proizvoda drugog proizvođača, na visini od 5 cm, proizvedenih od Knauf, Rigips, Lafarge ili jednakovrijedno. Stropni ivičnjaci se treba izraditi na predhodno postavljenoj pocinkovanoj konstrukciji prema detaljima sa projekta i detaljima proizvodjaca i treba biti oblozena sa jedne strane sa jednostrukm gips kartonskim plocama [(1x12.5)+50] mm.
</t>
    </r>
    <r>
      <rPr>
        <sz val="10"/>
        <rFont val="Tahoma"/>
        <family val="2"/>
      </rPr>
      <t>Supply of material and installation of suspended ceiling curbs
at Armstrong mounting positions , at a height of 5 cm, manufactured by Knauf, Rigips, Lafarge or equivalent. Ceiling curbs should be done on a pre-installed galvanized construction according to the design and manufacturers details, and should be lined on one side with double plasterboard (1x12.5) +50] mm.</t>
    </r>
  </si>
  <si>
    <r>
      <rPr>
        <b/>
        <sz val="10"/>
        <rFont val="Tahoma"/>
        <family val="2"/>
      </rPr>
      <t xml:space="preserve">C05
Dobava materijala i izvedba kontinuiranog spuštenog stropa izrađenog od gipskartonskih impregniranih ploča H2 13 (vlagoodbojnih) ili jedankovrijednog proizvoda drugog proizvođača, po sistemu [(1x12,5)+50] mm, sa predhodno postavljenom podkonstrukcijom od pocinkovanih profila. Ispuna između CD profila treba biti iskljucivo iz kamene vune debljine 50 mm, prostorne mase 50 kg/m³. Visina spuštanja stropa 70-80 cm od AB stropne ploče. Svi spojevi trebaju biti bandažirani i gletani, a svi uglovi ojačani prema detalju iz projekta i uputama proizvodjaca.
Proizvodjac: Knauf, Rigips, Lafarge ili jednakovrijedno.
</t>
    </r>
    <r>
      <rPr>
        <sz val="10"/>
        <rFont val="Tahoma"/>
        <family val="2"/>
      </rPr>
      <t>C05
Supply of materials and installation of a continuous suspended ceiling made of plasterboard impregnated panels H2 13 (moisture-resistant)  or equivalent product of other manufacturer, in system [(1x12.5)+50] mm, with pre-installed substructure of galvanized profiles. The filling between the CD profiles should be made exclusively of stone wool with a thickness of 50 mm and a density of 50 kg/m³. Ceiling hanging distance
from reinforced concrete 70-80 cm. All joints should be bandaged and smoothed, and all corners should be reinforced according to details and manufacturer's instructions.
Manufacturer: Knauf, Rigips, Lafarge or equivalent.</t>
    </r>
  </si>
  <si>
    <r>
      <rPr>
        <b/>
        <sz val="10"/>
        <rFont val="Tahoma"/>
        <family val="2"/>
      </rPr>
      <t>Ciscenje povrsina na kojima je predvidjeno zelenilo i uklanjanje odpadaka do gradske deponije. Obrada zemljišta sa odgovarajućom opremom. Dobava isporuka i ugradnja crnog humusa i proširenje za pripremu zelenila, u sloju od 20 cm.</t>
    </r>
    <r>
      <rPr>
        <sz val="10"/>
        <rFont val="Tahoma"/>
        <family val="2"/>
      </rPr>
      <t xml:space="preserve">
Cleaning and removing of the wastes and disposal to the city dump. The soil processing with adequate equipment. Supply with material, delivery and expansion of soil for preparation of greenery with thickness from 20 cm</t>
    </r>
  </si>
  <si>
    <t>17.</t>
  </si>
  <si>
    <t>IZVEDENO STANJE I ENERGETSKI CERTIFIKAT</t>
  </si>
  <si>
    <t>Izrada dokumentacije izvedenog stanja (tlocrti, sheme, uputstva za uporabu), umnažanje u 4 primjerka i predaja investitoru u papirnatom i digitalnom obliku (pdf,dwg,word) ovjereno od Izvođača.Projekt izvedenog stanja se izrađuje po svim strukama i radovima koji su izvedeni odnosno po svim mapama glavmog projekta.</t>
  </si>
  <si>
    <t>komplet</t>
  </si>
  <si>
    <t>Ispitivanje zrakopropusnosti zgrade (Blower door) sukladno Tehničkom propisu o racionalnoj uporabi energije i toplinskoj zaštiti u zgradama (NN 128/15, NN 70/18, NN 73/18, NN 86/18, NN 102/20; članak 30. te provođenje energetskog pregleda zgrade, izrada izvješća o energetskom pregledu zgrade i izdavanje energetskog certifikata od strane ovlaštenog energetskog certifikatora sukladno Pravilniku o energetskom pregledu zgrade i energetskom certificiranju NN 88/17, 125/19, 90/20, 1/21, 45/21</t>
  </si>
  <si>
    <r>
      <t>UKUPNO 17</t>
    </r>
    <r>
      <rPr>
        <i/>
        <sz val="10"/>
        <rFont val="Tahoma"/>
        <family val="2"/>
      </rPr>
      <t xml:space="preserve"> - TOTAL 17:</t>
    </r>
  </si>
  <si>
    <r>
      <rPr>
        <b/>
        <sz val="10"/>
        <rFont val="Tahoma"/>
        <family val="2"/>
      </rPr>
      <t>C03
Dobava i montaža modularnih spuštenih stropova AMF Medical "Thermatex dB Aquatec Medical" ili jednakovrijednog proizvoda drugog proizvođača, izradjenih od presanih mineralnih ploca dimenzija 600 x 600 x 19 mm sa predhodno postavljenom podkonstrukcijom SK ili Armstrong "Bioguard Acoustic (Laminated) 2551M", 600 x 600 x 17 mm, s  konstrukcijom od 24 mm izložene mreže XL32, prema detalju iz projekta i uputama proizvodjaca.
Proizvodjac: AMF, Armstrong ili jednakovrijedno.</t>
    </r>
    <r>
      <rPr>
        <sz val="10"/>
        <rFont val="Tahoma"/>
        <family val="2"/>
      </rPr>
      <t xml:space="preserve">
C03
Supply of material and installation of modular suspended ceilings AMF Medical "Thermatex dB Aquatec Medical" or equivalent product of other manufacturer, made of pressed mineral plates with diomensions 600 x 600 x 19 mm with pre-installed substructure SK or Armstrong "Bioguard Acoustic (Laminated) 2551M", 600 x 600 x 17 mm, with a 24 mm exposed XL32 mesh construction, according to the details and the manufacturer's instructions.
Manufacturer: AMF, Armstrong or equivalent.</t>
    </r>
  </si>
  <si>
    <r>
      <rPr>
        <b/>
        <sz val="10"/>
        <rFont val="Tahoma"/>
        <family val="2"/>
      </rPr>
      <t>C04
Dobava i montaža modularnih spuštenih stropova od aluminijumskih ploča "Tegular" ili jednakovrijedno, neperforirana, dimenzija 60 x 60 cm sa predhodno postavljenom podkonstrukcijom Square Tegular 15/16 ", prema detaljima i uputama proizvođača.
Proizvodjac: Armstrong ili jednakovrijedno.</t>
    </r>
    <r>
      <rPr>
        <sz val="10"/>
        <rFont val="Tahoma"/>
        <family val="2"/>
      </rPr>
      <t xml:space="preserve">
C03
Supply of material and installation of modular suspended ceilings made of aluminum plates "Tegular" or equivalent, unperforated, with dimensions 60 x 60 cm with pre-installed substructure Square Tegular 15/16", according to the details and the manufacturer's instructions.
Manufacturer: Armstrong or equivalent.</t>
    </r>
  </si>
  <si>
    <r>
      <rPr>
        <b/>
        <sz val="10"/>
        <rFont val="Tahoma"/>
        <family val="2"/>
      </rPr>
      <t xml:space="preserve">C07
Dobava materijala i izvedba kontinuiranog spuštenog stropa izrađenog od gipskartonskih ploča F13 "Fireboard" 30mm - 25.2kg/m² ili jednakovrijednog proizvoda drugog proizvođača (koje obezbedjuju do dva sata zaštite od požara), sa predhodno postavljenom podkonstrukcijom od pocinkovanih profila. Ispuna između CD profila treba biti iskljucivo iz kamene vune debljine 50 mm, prostorne mase 50 kg/m³. Visina spuštanja stropa 70-80 cm od AB stropne ploče. Svi spojevi trebaju biti bandažirani i gletani, a svi uglovi ojačani prema detalju iz projekta i uputama proizvodjaca.
Proizvodjac: Knauf, Rigips, Lafarge ili jednakovrijedno.
</t>
    </r>
    <r>
      <rPr>
        <sz val="10"/>
        <rFont val="Tahoma"/>
        <family val="2"/>
      </rPr>
      <t>C07
Supply of materials and installation of a continuous suspended ceiling made of plasterboard F13 "Fireboard" 30mm - 25.2kg / m² or equivalent product of other manufacturer (which provide up to two hours of fire protection), with pre-installed substructure of galvanized profiles. The filling between the CD profiles should be made exclusively of stone wool with a thickness of 50 mm and a density of 50 kg/m³. Ceiling hanging distance
from reinforced concrete 70-80 cm. All joints should be bandaged and smoothed, and all corners should be reinforced according to details and manufacturer's instructions.
Manufacturer: Knauf, Rigips, Lafarge or equivalent.</t>
    </r>
  </si>
  <si>
    <r>
      <t xml:space="preserve">Dobava materijala i izrada vertikalnih denivelacija u spuštenom stropu, visine od 40-80 cm, jednostrano obloženog s gipskartonskim pločama F13 "Fireboard" 30mm - 25.2kg/m² ili jednakovrijednog proizvoda drugog proizvođača (koje obezbedjuju do dva sata zaštite od požara), sa predhodno postavljenom podkonstrukcijom od pocinkovanih profila. Ispuna između CD profila treba biti iskljucivo iz kamene vune debljine 50 mm, prostorne mase 30 kg/m³.Svi spojevi trebaju biti bandažirani i gletani, a svi uglovi ojačani prema detalju iz projekta i uputama proizvodjaca.
Proizvodjac: Knauf, Rigips, Lafarge ili jednakovrijedno.
</t>
    </r>
    <r>
      <rPr>
        <sz val="10"/>
        <rFont val="Tahoma"/>
        <family val="2"/>
      </rPr>
      <t>Supply of materials and installation of suspended ceiling cascades from 40-80 cm high, made of plasterboard F13 "Fireboard" 30mm - 25.2kg / m² or equivalent product of other manufacturer (which provide up to two hours of fire protection), with pre-installed substructure of galvanized profiles. The filling between the CD profiles should be made exclusively of stone wool with a thickness of 50 mm and a density of 30 kg/m³. All joints should be bandaged and smoothed, and all corners should be reinforced according to details and manufacturer's instructions.
Manufacturer: Knauf, Rigips, Lafarge or equivalent</t>
    </r>
    <r>
      <rPr>
        <b/>
        <sz val="10"/>
        <rFont val="Tahoma"/>
        <family val="2"/>
      </rPr>
      <t>.</t>
    </r>
  </si>
  <si>
    <r>
      <t xml:space="preserve">Dobava materijala i izrada vertikalnih denivelacija u spuštenom stropu, visine 180 cm, jednostrano obloženog s gipskartonskim pločama F13 "Fireboard" 30mm - 25.2kg/m² ili jednakovrijednog proizvoda drugog proizvođača (koje obezbedjuju do dva sata zaštite od požara), sa predhodno postavljenom podkonstrukcijom od pocinkovanih profila. Ispuna između CD profila treba biti iskljucivo iz kamene vune debljine 50 mm, prostorne mase 30 kg/m³.Svi spojevi trebaju biti bandažirani i gletani, a svi uglovi ojačani prema detalju iz projekta i uputama proizvodjaca.
Proizvodjac: Knauf, Rigips, Lafarge ili jednakovrijedno.
</t>
    </r>
    <r>
      <rPr>
        <sz val="10"/>
        <rFont val="Tahoma"/>
        <family val="2"/>
      </rPr>
      <t>Supply of materials and installation of suspended ceiling cascades of 180 cm high, made of plasterboard F13 "Fireboard" 30mm - 25.2kg / m²  or equivalent product of other manufacturer (which provide up to two hours of fire protection), with pre-installed substructure of galvanized profiles. The filling between the CD profiles should be made exclusively of stone wool with a thickness of 50 mm and a density of 30 kg/m³. All joints should be bandaged and smoothed, and all corners should be reinforced according to details and manufacturer's instructions.
Manufacturer: Knauf, Rigips, Lafarge or equivalent.</t>
    </r>
  </si>
  <si>
    <r>
      <rPr>
        <b/>
        <sz val="10"/>
        <rFont val="Tahoma"/>
        <family val="2"/>
      </rPr>
      <t>C08
Dobava materijala i izvedba kontinuiranih spuštenih stropa na RF kabinama MRI, izrađenog od gipskartonskih ploča A13 ili jednakovrijednog proizvoda drugog proizvođača, po sistemu [(1x12,5)+50] mm, sa predhodno postavljenom podkonstrukcijom od pocinkovanih profila. Ispuna između CD profila treba biti iskljucivo iz kamene vune debljine 50 mm, prostorne mase 50 kg/m</t>
    </r>
    <r>
      <rPr>
        <b/>
        <sz val="10"/>
        <rFont val="Arial"/>
        <family val="2"/>
      </rPr>
      <t>³</t>
    </r>
    <r>
      <rPr>
        <b/>
        <sz val="10"/>
        <rFont val="Tahoma"/>
        <family val="2"/>
      </rPr>
      <t>. Visina spuštanja stropa 70-80 cm od AB stropne ploče. Svi spojevi trebaju biti bandažirani i gletani, a svi uglovi ojačani prema detalju iz projekta i uputama proizvodjaca.
Proizvodjac: Knauf, Rigips, Lafarge ili jednakovrijedno.</t>
    </r>
    <r>
      <rPr>
        <sz val="10"/>
        <rFont val="Tahoma"/>
        <family val="2"/>
      </rPr>
      <t xml:space="preserve">
C08
Supply of materials and installation of a continuous suspended ceilings on MRI RF cabins, made of plasterboard A13 or equivalent product of other manufacturer, in system [(1x12.5)+50] mm, with pre-installed substructure of galvanized profiles. The filling between the CD profiles should be made exclusively of stone wool with a thickness of 50 mm and a density of 50 kg/m³. Ceiling hanging distance
from reinforced concrete 70-80 cm. All joints should be bandaged and smoothed, and all corners should be reinforced according to details and manufacturer's instructions.
Manufacturer: Knauf, Rigips, Lafarge or equivalent.</t>
    </r>
  </si>
  <si>
    <r>
      <rPr>
        <b/>
        <sz val="10"/>
        <rFont val="Tahoma"/>
        <family val="2"/>
        <charset val="238"/>
      </rPr>
      <t xml:space="preserve">Dobava materijala i instalacija hidroizolacije Polyolefine/PP fleksibilne sintetičke membrane, sa odgovarajućim zavarivanjem vrućim zrakom i odgovarajućim pričvršćivačima, prema podacima i detaljima proizvođača SIKA Sarnafil, Henkel ili jednakovrijedno, ukljucujuci i ciscenje betonske povrsine od svih metalnih djelova:
- Isporuka i ugradnja filca 500g/m² sa preklopom od 100 mm.
- Isporuka i ugradnja hidroizolacije od Polyolefine Membrane (PP) 1.5 mm
- Isporuka i ugradnja filca 500g/m² sa preklopom od 100 mm, za zastitu izolacije od fizickih ostecenja.
- Isporuka i ugradnja specijanlne zastite izolacije debljine 8 mm i tezine 900 kg/m3 koja se uradjuje iznad filca. 
</t>
    </r>
    <r>
      <rPr>
        <sz val="10"/>
        <rFont val="Tahoma"/>
        <family val="2"/>
        <charset val="238"/>
      </rPr>
      <t>Supply of material and instalation of hydro-insulation of flexibil Polyolefine/PP synthetic membrane, with adequate welding with hot air and adequate fastenings, according to manufacturer details, SIKA Sarnafil, Henkel or equivalent, including cleaning the concrete surface from all metal parts:
- Supply of material and installation of felt 500g/m2 cushion layer with 100 mm overlaps.
- Supply of material and installation of Hydroinsulation from Polyolefine Membrane (PP) 1.5 mm
- Supply of material and installation of felt 500g/m2 cushion layer with 100 mm overlaps, for isolation protection against physical demages.
- Supply of material and installation of particular isolation protection sheet, thicknes 8 mm, with density 900kg/m3.</t>
    </r>
  </si>
  <si>
    <r>
      <rPr>
        <b/>
        <sz val="10"/>
        <rFont val="Tahoma"/>
        <family val="2"/>
      </rPr>
      <t>Dobava materijala i ugradnja zaštitnih kutova zida (promjenjivih od 80° do 150°) sa završnim poklopcem s promjenjivim uglom (Linea’Flex ili jednakovrijedno), od glatkog i antibakterijskog PVC-a od 3 mm, postižući požarnu zastitu Bs2d0. Širina zaštitnika 45 mm, a središnji dio ojačati s dva prigušivača koji apsorbiraju udar. Zaštitni uglovi mora biti opremljena sa 2 pjenaste ljepljive trake za pričvršćivanje i završena glatkom oblogom od PVC-a. Ljepljivi zaštitnik uglova zida treba postići otpornost na udar veće od 320 kg pri vožnji brzinom od 3 km/h.
Zaštitne uglove zida treba ugraditi u zidove prema crtežima.
Proizvedeno od strane SPM-a ili drugog proizvođača sa istim karakteristikama.</t>
    </r>
    <r>
      <rPr>
        <sz val="10"/>
        <rFont val="Tahoma"/>
        <family val="2"/>
      </rPr>
      <t xml:space="preserve">
Supply of the material and installation of angle adhesive corner protectors (variable from 80° to 150°) with a variable angle endcap (Linea’Flex or equivalent), from smooth and antibacterial PVC of 3 mm, achieving Bs2d0 fire rating. Wings should be 45 mm wide and the central part to be reinforced with two impact-absorbing dampers. The corner protector shold be provided with 2 strips of foam adhesive tape for fixing and finished with a smooth and beveled PVC endcap. This adhesive corner protector should achieve an impact resistance more than 320 kg travelling at 3 km/h.
Angle adhesive corner protectors should be installed in walls according to the drawings.
Manufactured by SPM or other manufacturer with same characteristics.</t>
    </r>
  </si>
  <si>
    <r>
      <rPr>
        <b/>
        <sz val="10"/>
        <rFont val="Tahoma"/>
        <family val="2"/>
      </rPr>
      <t xml:space="preserve">D1.4
Dobava materijala i postavljanje hidroizolacije i drugih slojeva (prije ugradnje "Mastic" asfalta, pločnika i ozeljenja) iznad garažne ploče na dijelu gdje prolaze ceste, pločnici i ozeljenje:
- Primer (predobrada podloge)
- Hidroizolacija površine (Triflex propark ojačan sa triflex specijalnim filcom ili jednakovrijedno)
- Zaštitni sloj (Triflex propark obložen kvarcnim pijeskom ili jednakovrijedno) 12mm
- Armirani beton klase C25/30, 8 cm
ukljucujuci i ciscenje betonske povrsine od svih metalnih djelova.
</t>
    </r>
    <r>
      <rPr>
        <sz val="10"/>
        <rFont val="Tahoma"/>
        <family val="2"/>
      </rPr>
      <t>D1.4
Supply of material and installation of hydro-insulation and other layers (before installation of "Mastic" asphalt, pavements and landscaping) above the garage slab in the part where roads, pavements and landscaping pass:
- Primer (substrate pretreatment)
- Surface waterproofing (Triflex propark reinforced with triflex special felt or equivalent)
- Protective layer (Triflex propark coated with quartz sand or equivalent) 12mm
- Reinforced concrete class C25/30, 8 cm
including cleaning the concrete surface from all metal parts.</t>
    </r>
  </si>
  <si>
    <t>A</t>
  </si>
  <si>
    <t>ARMIRANO-BETONSKI RADOVI</t>
  </si>
  <si>
    <t>DILATACIJA D1</t>
  </si>
  <si>
    <t>DILATACIJA D2</t>
  </si>
  <si>
    <t>DILATACIJA D3</t>
  </si>
  <si>
    <t>DILATACIJA D4</t>
  </si>
  <si>
    <t>DILATACIJA D5</t>
  </si>
  <si>
    <t>DILATACIJA D6</t>
  </si>
  <si>
    <t>B</t>
  </si>
  <si>
    <t>ČELIČNE KONSTRUKCIJE</t>
  </si>
  <si>
    <t>C</t>
  </si>
  <si>
    <t>RUŠENJA</t>
  </si>
  <si>
    <t>D</t>
  </si>
  <si>
    <t>OJAČANJA POSTOJEĆE KONSTRUKCIJE</t>
  </si>
  <si>
    <t>E</t>
  </si>
  <si>
    <t>ZEMLJANI RADOVI I HIDROIZOLACIJE</t>
  </si>
  <si>
    <t>Projektant konstrukcije</t>
  </si>
  <si>
    <t>Nikola Miletić, dipl.ing.građ.</t>
  </si>
  <si>
    <t>A.</t>
  </si>
  <si>
    <t>1.1.</t>
  </si>
  <si>
    <t>TEHNIČKA ETAŽA</t>
  </si>
  <si>
    <t>Jed.</t>
  </si>
  <si>
    <t>Kolicina</t>
  </si>
  <si>
    <t>Jed. Cijena</t>
  </si>
  <si>
    <r>
      <rPr>
        <b/>
        <sz val="10"/>
        <rFont val="Tahoma"/>
        <family val="2"/>
      </rPr>
      <t xml:space="preserve">Stropna ploča </t>
    </r>
    <r>
      <rPr>
        <sz val="10"/>
        <rFont val="Tahoma"/>
        <family val="2"/>
        <charset val="238"/>
      </rPr>
      <t xml:space="preserve">pozicije </t>
    </r>
    <r>
      <rPr>
        <b/>
        <sz val="10"/>
        <rFont val="Tahoma"/>
        <family val="2"/>
      </rPr>
      <t xml:space="preserve">D1_600 </t>
    </r>
    <r>
      <rPr>
        <sz val="10"/>
        <rFont val="Tahoma"/>
        <family val="2"/>
      </rPr>
      <t>okna dizala debljine</t>
    </r>
    <r>
      <rPr>
        <b/>
        <sz val="10"/>
        <rFont val="Tahoma"/>
        <family val="2"/>
      </rPr>
      <t xml:space="preserve"> 28 cm</t>
    </r>
    <r>
      <rPr>
        <sz val="10"/>
        <rFont val="Tahoma"/>
        <family val="2"/>
      </rPr>
      <t>, armira se u dvije zone. Izvodi se iz betona</t>
    </r>
    <r>
      <rPr>
        <b/>
        <sz val="10"/>
        <rFont val="Tahoma"/>
        <family val="2"/>
      </rPr>
      <t xml:space="preserve"> C30/37</t>
    </r>
    <r>
      <rPr>
        <sz val="10"/>
        <rFont val="Tahoma"/>
        <family val="2"/>
      </rPr>
      <t xml:space="preserve"> u glatkoj daščanoj oplati. Oplata, sva podupiranja i operativna skela uračunati su u jediničnu cijenu. Visina podupiranja iznosi 4,37 m. U jediničnu cijenu također uračunati izvođenje otvora kroz ab ploču. Armatura B500B za šipke i B500A za mreže. Razred okoliša XC1, minimalni zaštitni sloj 25 mm za sve strane. Predvidjeti unutar cijene stavke radne prekide i formiranje polja te završno zaglađivanje ploče prema normi za daljnju postavku slojeva prema Arhitekturi.  Obračun po m3 betona, kg armature i m2 oplate konstrukcije. </t>
    </r>
  </si>
  <si>
    <t>beton C30/37</t>
  </si>
  <si>
    <t>m3</t>
  </si>
  <si>
    <t>stropna i rubna oplata (iskazani kvadrati oplate)</t>
  </si>
  <si>
    <t>m2</t>
  </si>
  <si>
    <t>armatura B500B i B500A</t>
  </si>
  <si>
    <t>kg</t>
  </si>
  <si>
    <r>
      <rPr>
        <b/>
        <sz val="10"/>
        <rFont val="Tahoma"/>
        <family val="2"/>
        <charset val="238"/>
      </rPr>
      <t>Atika</t>
    </r>
    <r>
      <rPr>
        <sz val="10"/>
        <rFont val="Tahoma"/>
        <family val="2"/>
        <charset val="238"/>
      </rPr>
      <t xml:space="preserve"> poprečnog presjeka </t>
    </r>
    <r>
      <rPr>
        <b/>
        <sz val="10"/>
        <rFont val="Tahoma"/>
        <family val="2"/>
        <charset val="238"/>
      </rPr>
      <t>20/60 cm</t>
    </r>
    <r>
      <rPr>
        <sz val="10"/>
        <rFont val="Tahoma"/>
        <family val="2"/>
        <charset val="238"/>
      </rPr>
      <t xml:space="preserve">.  Izvodi se iz betona </t>
    </r>
    <r>
      <rPr>
        <b/>
        <sz val="10"/>
        <rFont val="Tahoma"/>
        <family val="2"/>
        <charset val="238"/>
      </rPr>
      <t>C30/37</t>
    </r>
    <r>
      <rPr>
        <sz val="10"/>
        <rFont val="Tahoma"/>
        <family val="2"/>
        <charset val="238"/>
      </rPr>
      <t xml:space="preserve"> u glatkoj daščanoj oplati. Armatura B500B za šipke. Razred okoliša XC1, minimalni zaštitni sloj 25 mm za sve strane. Obračun po m3 betona, kg armature i m2 oplate konstrukcije. </t>
    </r>
  </si>
  <si>
    <t>oplata grede (iskazani kvadrati oplate)</t>
  </si>
  <si>
    <t>armatura B500B</t>
  </si>
  <si>
    <r>
      <rPr>
        <b/>
        <sz val="10"/>
        <rFont val="Tahoma"/>
        <family val="2"/>
        <charset val="238"/>
      </rPr>
      <t>Atika</t>
    </r>
    <r>
      <rPr>
        <sz val="10"/>
        <rFont val="Tahoma"/>
        <family val="2"/>
        <charset val="238"/>
      </rPr>
      <t xml:space="preserve"> poprečnog presjeka </t>
    </r>
    <r>
      <rPr>
        <b/>
        <sz val="10"/>
        <rFont val="Tahoma"/>
        <family val="2"/>
        <charset val="238"/>
      </rPr>
      <t>25/77 cm</t>
    </r>
    <r>
      <rPr>
        <sz val="10"/>
        <rFont val="Tahoma"/>
        <family val="2"/>
        <charset val="238"/>
      </rPr>
      <t xml:space="preserve">.  Izvodi se iz betona </t>
    </r>
    <r>
      <rPr>
        <b/>
        <sz val="10"/>
        <rFont val="Tahoma"/>
        <family val="2"/>
        <charset val="238"/>
      </rPr>
      <t>C30/37</t>
    </r>
    <r>
      <rPr>
        <sz val="10"/>
        <rFont val="Tahoma"/>
        <family val="2"/>
        <charset val="238"/>
      </rPr>
      <t xml:space="preserve"> u glatkoj daščanoj oplati. Armatura B500B za šipke. Razred okoliša XC1, minimalni zaštitni sloj 25 mm za sve strane. Obračun po m3 betona, kg armature i m2 oplate konstrukcije. </t>
    </r>
  </si>
  <si>
    <t>1.1.4</t>
  </si>
  <si>
    <r>
      <rPr>
        <b/>
        <sz val="10"/>
        <rFont val="Tahoma"/>
        <family val="2"/>
      </rPr>
      <t>Kontragrede</t>
    </r>
    <r>
      <rPr>
        <sz val="10"/>
        <rFont val="Tahoma"/>
        <family val="2"/>
      </rPr>
      <t xml:space="preserve"> poprečnog presjeka </t>
    </r>
    <r>
      <rPr>
        <b/>
        <sz val="10"/>
        <rFont val="Tahoma"/>
        <family val="2"/>
      </rPr>
      <t>25/78 cm</t>
    </r>
    <r>
      <rPr>
        <sz val="10"/>
        <rFont val="Tahoma"/>
        <family val="2"/>
      </rPr>
      <t xml:space="preserve">.  Izvodi se iz betona </t>
    </r>
    <r>
      <rPr>
        <b/>
        <sz val="10"/>
        <rFont val="Tahoma"/>
        <family val="2"/>
      </rPr>
      <t>C30/37</t>
    </r>
    <r>
      <rPr>
        <sz val="10"/>
        <rFont val="Tahoma"/>
        <family val="2"/>
      </rPr>
      <t xml:space="preserve"> u glatkoj daščanoj oplati. Armatura B500B za šipke. Razred okoliša XC1, minimalni zaštitni sloj 25 mm za sve strane. Obračun po m3 betona, kg armature i m2 oplate konstrukcije. </t>
    </r>
  </si>
  <si>
    <t>1.1.5</t>
  </si>
  <si>
    <r>
      <rPr>
        <b/>
        <sz val="10"/>
        <rFont val="Tahoma"/>
        <family val="2"/>
      </rPr>
      <t xml:space="preserve">Zidovi </t>
    </r>
    <r>
      <rPr>
        <sz val="10"/>
        <rFont val="Tahoma"/>
        <family val="2"/>
      </rPr>
      <t xml:space="preserve">debljine </t>
    </r>
    <r>
      <rPr>
        <b/>
        <sz val="10"/>
        <rFont val="Tahoma"/>
        <family val="2"/>
      </rPr>
      <t xml:space="preserve">d=25 cm </t>
    </r>
    <r>
      <rPr>
        <sz val="10"/>
        <rFont val="Tahoma"/>
        <family val="2"/>
      </rPr>
      <t>iz betona</t>
    </r>
    <r>
      <rPr>
        <b/>
        <sz val="10"/>
        <rFont val="Tahoma"/>
        <family val="2"/>
      </rPr>
      <t xml:space="preserve"> C30/37</t>
    </r>
    <r>
      <rPr>
        <sz val="10"/>
        <rFont val="Tahoma"/>
        <family val="2"/>
      </rPr>
      <t xml:space="preserve">. Razred okoliša XC2 Amiranje zidova mrežama B500A i šipkama B500B. Izvedba prema izvedbenom projektu. Obračun u m3 betona, kg armature i m2 oplate. </t>
    </r>
    <r>
      <rPr>
        <sz val="10"/>
        <rFont val="Tahoma"/>
        <family val="2"/>
        <charset val="238"/>
      </rPr>
      <t>NAPOMENA: Količina oplate odnosi se na oba lica zida.</t>
    </r>
  </si>
  <si>
    <t>zidna oplata dvostrana (iskazani kvadrati oplate)</t>
  </si>
  <si>
    <t>1.1.6</t>
  </si>
  <si>
    <r>
      <rPr>
        <b/>
        <sz val="10"/>
        <rFont val="Tahoma"/>
        <family val="2"/>
      </rPr>
      <t xml:space="preserve">Zidovi </t>
    </r>
    <r>
      <rPr>
        <sz val="10"/>
        <rFont val="Tahoma"/>
        <family val="2"/>
      </rPr>
      <t xml:space="preserve">debljine </t>
    </r>
    <r>
      <rPr>
        <b/>
        <sz val="10"/>
        <rFont val="Tahoma"/>
        <family val="2"/>
      </rPr>
      <t xml:space="preserve">d=20 cm </t>
    </r>
    <r>
      <rPr>
        <sz val="10"/>
        <rFont val="Tahoma"/>
        <family val="2"/>
      </rPr>
      <t>iz betona</t>
    </r>
    <r>
      <rPr>
        <b/>
        <sz val="10"/>
        <rFont val="Tahoma"/>
        <family val="2"/>
      </rPr>
      <t xml:space="preserve"> C30/37</t>
    </r>
    <r>
      <rPr>
        <sz val="10"/>
        <rFont val="Tahoma"/>
        <family val="2"/>
      </rPr>
      <t xml:space="preserve">. Razred okoliša XC2 Amiranje zidova mrežama B500A i šipkama B500B. Izvedba prema izvedbenom projektu. Obračun u m3 betona, kg armature i m2 oplate. </t>
    </r>
    <r>
      <rPr>
        <sz val="10"/>
        <rFont val="Tahoma"/>
        <family val="2"/>
        <charset val="238"/>
      </rPr>
      <t>NAPOMENA: Količina oplate odnosi se na oba lica zida.</t>
    </r>
  </si>
  <si>
    <t>1.1.7</t>
  </si>
  <si>
    <r>
      <rPr>
        <b/>
        <sz val="10"/>
        <rFont val="Tahoma"/>
        <family val="2"/>
      </rPr>
      <t xml:space="preserve">Stupovi </t>
    </r>
    <r>
      <rPr>
        <sz val="10"/>
        <rFont val="Tahoma"/>
        <family val="2"/>
        <charset val="238"/>
      </rPr>
      <t>pravokutnog p</t>
    </r>
    <r>
      <rPr>
        <sz val="10"/>
        <rFont val="Tahoma"/>
        <family val="2"/>
      </rPr>
      <t xml:space="preserve">oprečnog presjeka </t>
    </r>
    <r>
      <rPr>
        <b/>
        <sz val="10"/>
        <rFont val="Tahoma"/>
        <family val="2"/>
      </rPr>
      <t>35x70 cm</t>
    </r>
    <r>
      <rPr>
        <sz val="10"/>
        <rFont val="Tahoma"/>
        <family val="2"/>
      </rPr>
      <t xml:space="preserve"> iz betona</t>
    </r>
    <r>
      <rPr>
        <b/>
        <sz val="10"/>
        <rFont val="Tahoma"/>
        <family val="2"/>
      </rPr>
      <t xml:space="preserve"> C30/37</t>
    </r>
    <r>
      <rPr>
        <sz val="10"/>
        <rFont val="Tahoma"/>
        <family val="2"/>
      </rPr>
      <t xml:space="preserve">. Razred okoliša XC1. Amiranje stupova šipkama B500B. Izvedba prema izvedbenom projektu. Obračun u m3 betona, kg armature i m2 oplate. </t>
    </r>
  </si>
  <si>
    <t>stupna četverostrana oplata (iskazani kvadrati oplate)</t>
  </si>
  <si>
    <t>1.1.8</t>
  </si>
  <si>
    <r>
      <rPr>
        <b/>
        <sz val="10"/>
        <rFont val="Tahoma"/>
        <family val="2"/>
      </rPr>
      <t xml:space="preserve">Stupovi </t>
    </r>
    <r>
      <rPr>
        <sz val="10"/>
        <rFont val="Tahoma"/>
        <family val="2"/>
        <charset val="238"/>
      </rPr>
      <t xml:space="preserve">pravokutnog </t>
    </r>
    <r>
      <rPr>
        <sz val="10"/>
        <rFont val="Tahoma"/>
        <family val="2"/>
      </rPr>
      <t xml:space="preserve">poprečnog presjeka </t>
    </r>
    <r>
      <rPr>
        <b/>
        <sz val="10"/>
        <rFont val="Tahoma"/>
        <family val="2"/>
      </rPr>
      <t>35x60 cm</t>
    </r>
    <r>
      <rPr>
        <sz val="10"/>
        <rFont val="Tahoma"/>
        <family val="2"/>
      </rPr>
      <t xml:space="preserve"> iz betona</t>
    </r>
    <r>
      <rPr>
        <b/>
        <sz val="10"/>
        <rFont val="Tahoma"/>
        <family val="2"/>
      </rPr>
      <t xml:space="preserve"> C30/37</t>
    </r>
    <r>
      <rPr>
        <sz val="10"/>
        <rFont val="Tahoma"/>
        <family val="2"/>
      </rPr>
      <t xml:space="preserve">. Razred okoliša XC1. Amiranje stupova šipkama B500B. Izvedba prema izvedbenom projektu. Obračun u m3 betona, kg armature i m2 oplate. </t>
    </r>
  </si>
  <si>
    <t>1.1.9</t>
  </si>
  <si>
    <r>
      <rPr>
        <b/>
        <sz val="10"/>
        <rFont val="Tahoma"/>
        <family val="2"/>
      </rPr>
      <t xml:space="preserve">Stupovi </t>
    </r>
    <r>
      <rPr>
        <sz val="10"/>
        <rFont val="Tahoma"/>
        <family val="2"/>
        <charset val="238"/>
      </rPr>
      <t xml:space="preserve">kvadratnog </t>
    </r>
    <r>
      <rPr>
        <sz val="10"/>
        <rFont val="Tahoma"/>
        <family val="2"/>
      </rPr>
      <t xml:space="preserve">poprečnog presjeka </t>
    </r>
    <r>
      <rPr>
        <b/>
        <sz val="10"/>
        <rFont val="Tahoma"/>
        <family val="2"/>
      </rPr>
      <t>35x35 cm</t>
    </r>
    <r>
      <rPr>
        <sz val="10"/>
        <rFont val="Tahoma"/>
        <family val="2"/>
      </rPr>
      <t xml:space="preserve"> iz betona</t>
    </r>
    <r>
      <rPr>
        <b/>
        <sz val="10"/>
        <rFont val="Tahoma"/>
        <family val="2"/>
      </rPr>
      <t xml:space="preserve"> C30/37</t>
    </r>
    <r>
      <rPr>
        <sz val="10"/>
        <rFont val="Tahoma"/>
        <family val="2"/>
      </rPr>
      <t xml:space="preserve">. Razred okoliša XC1. Amiranje stupova šipkama B500B. Izvedba prema izvedbenom projektu. Obračun u m3 betona, kg armature i m2 oplate. </t>
    </r>
  </si>
  <si>
    <t>1.1.10</t>
  </si>
  <si>
    <r>
      <rPr>
        <b/>
        <sz val="10"/>
        <rFont val="Tahoma"/>
        <family val="2"/>
      </rPr>
      <t>Grede</t>
    </r>
    <r>
      <rPr>
        <sz val="10"/>
        <rFont val="Tahoma"/>
        <family val="2"/>
      </rPr>
      <t xml:space="preserve"> poprečnog presjeka </t>
    </r>
    <r>
      <rPr>
        <b/>
        <sz val="10"/>
        <rFont val="Tahoma"/>
        <family val="2"/>
      </rPr>
      <t>35x65 cm</t>
    </r>
    <r>
      <rPr>
        <sz val="10"/>
        <rFont val="Tahoma"/>
        <family val="2"/>
      </rPr>
      <t xml:space="preserve">.  Izvodi se iz betona </t>
    </r>
    <r>
      <rPr>
        <b/>
        <sz val="10"/>
        <rFont val="Tahoma"/>
        <family val="2"/>
      </rPr>
      <t>C30/37</t>
    </r>
    <r>
      <rPr>
        <sz val="10"/>
        <rFont val="Tahoma"/>
        <family val="2"/>
      </rPr>
      <t xml:space="preserve"> u glatkoj daščanoj oplati. Armatura B500B za šipke. Razred okoliša XC1, minimalni zaštitni sloj 25 mm za sve strane. Obračun po m3 betona, kg armature i m2 oplate konstrukcije. </t>
    </r>
  </si>
  <si>
    <t>1.2.</t>
  </si>
  <si>
    <t>3. KAT</t>
  </si>
  <si>
    <t>1.2.1</t>
  </si>
  <si>
    <t>Stropna ploča pozicije D1_501 debljine 35 cm, armira se u dvije zone. Izvodi se iz betona C30/37 u glatkoj daščanoj oplati. Oplata, sva podupiranja i operativna skela uračunati su u jediničnu cijenu. Visina podupiranja iznosi 4,05 m. U jediničnu cijenu također uračunati izvođenje otvora kroz ab ploču. Armatura B500B za šipke i B500A za mreže. Razred okoliša XC1, minimalni zaštitni sloj 25 mm za sve strane. Predvidjeti unutar cijene stavke radne prekide i formiranje polja te završno zaglađivanje ploče prema normi za daljnju postavku slojeva prema Arhitekturi.  Obračun po m3 betona, kg armature, m2 oplate konstrukcije i komada predgotovljenih probojnih češljeva kao Schöck Bole ili jednakovrijedno. Ankeriranje u postojeću konstrukciju ankerima Φ14 i Φ16 (l=60-80 cm) na razmacima od 25cm do 35cm ovisno o poziciji i izvedbenom projektu. Obračun ankera po komadima.</t>
  </si>
  <si>
    <t xml:space="preserve">8 x Schöck Bole U 20/300-4/A840-CV25 (probojni češalj) ili jednakovrijedno ili jednakovrijedno </t>
  </si>
  <si>
    <t>kom</t>
  </si>
  <si>
    <t xml:space="preserve">5 x Schöck Bole U 20/300-3/A630-CV25 (probojni češalj) ili jednakovrijedno ili jednakovrijedno </t>
  </si>
  <si>
    <t xml:space="preserve">3 x Schöck Bole U 20/300-3/A630-CV25 (probojni češalj) ili jednakovrijedno ili jednakovrijedno </t>
  </si>
  <si>
    <t>ankeri Φ14 + bušenje + epoxy</t>
  </si>
  <si>
    <t>ankeri Φ16 + bušenje + epoxy</t>
  </si>
  <si>
    <t>1.2.2</t>
  </si>
  <si>
    <r>
      <rPr>
        <b/>
        <sz val="10"/>
        <rFont val="Tahoma"/>
        <family val="2"/>
        <charset val="238"/>
      </rPr>
      <t>Stropna ploča</t>
    </r>
    <r>
      <rPr>
        <sz val="10"/>
        <rFont val="Tahoma"/>
        <family val="2"/>
        <charset val="238"/>
      </rPr>
      <t xml:space="preserve"> pozicije </t>
    </r>
    <r>
      <rPr>
        <b/>
        <sz val="10"/>
        <rFont val="Tahoma"/>
        <family val="2"/>
        <charset val="238"/>
      </rPr>
      <t>D1_502</t>
    </r>
    <r>
      <rPr>
        <sz val="10"/>
        <rFont val="Tahoma"/>
        <family val="2"/>
        <charset val="238"/>
      </rPr>
      <t xml:space="preserve"> debljine </t>
    </r>
    <r>
      <rPr>
        <b/>
        <sz val="10"/>
        <rFont val="Tahoma"/>
        <family val="2"/>
        <charset val="238"/>
      </rPr>
      <t>35 cm</t>
    </r>
    <r>
      <rPr>
        <sz val="10"/>
        <rFont val="Tahoma"/>
        <family val="2"/>
        <charset val="238"/>
      </rPr>
      <t xml:space="preserve">, armira se u dvije zone. Izvodi se iz betona </t>
    </r>
    <r>
      <rPr>
        <b/>
        <sz val="10"/>
        <rFont val="Tahoma"/>
        <family val="2"/>
        <charset val="238"/>
      </rPr>
      <t>C30/37</t>
    </r>
    <r>
      <rPr>
        <sz val="10"/>
        <rFont val="Tahoma"/>
        <family val="2"/>
        <charset val="238"/>
      </rPr>
      <t xml:space="preserve"> u glatkoj daščanoj oplati. Oplata, sva podupiranja i operativna skela uračunati su u jediničnu cijenu. Visina podupiranja iznosi 4,25 m. U jediničnu cijenu također uračunati izvođenje otvora kroz ab ploču. Armatura B500B za šipke i B500A za mreže. Razred okoliša XC1, minimalni zaštitni sloj 25 mm za sve strane. Predvidjeti unutar cijene stavke radne prekide i formiranje polja te završno zaglađivanje ploče prema normi za daljnju postavku slojeva prema Arhitekturi. Obračun po m3 betona, kg armature, m2 oplate konstrukcije i komada predgotovljenih probojnih češljeva kao Schöck Bole ili jednakovrijedno. Ankeriranje u postojeću konstrukciju ankerima Φ14 i Φ16 (l=60-80 cm) na razmacima od 25cm do 35cm ovisno o poziciji i izvedbenom projektu. Obračun ankera po komadima.</t>
    </r>
  </si>
  <si>
    <t xml:space="preserve">5 x Schöck Bole U 20/300-2/A420-CV25 (probojni češalj) ili jednakovrijedno ili jednakovrijedno </t>
  </si>
  <si>
    <t xml:space="preserve">3 x Schöck Bole U 16/300-2/A420-CV25 (probojni češalj) ili jednakovrijedno ili jednakovrijedno </t>
  </si>
  <si>
    <t>1.2.3</t>
  </si>
  <si>
    <r>
      <rPr>
        <b/>
        <sz val="10"/>
        <rFont val="Tahoma"/>
        <family val="2"/>
      </rPr>
      <t xml:space="preserve">Zidovi </t>
    </r>
    <r>
      <rPr>
        <sz val="10"/>
        <rFont val="Tahoma"/>
        <family val="2"/>
      </rPr>
      <t xml:space="preserve">debljine </t>
    </r>
    <r>
      <rPr>
        <b/>
        <sz val="10"/>
        <rFont val="Tahoma"/>
        <family val="2"/>
      </rPr>
      <t xml:space="preserve">d=30 cm </t>
    </r>
    <r>
      <rPr>
        <sz val="10"/>
        <rFont val="Tahoma"/>
        <family val="2"/>
      </rPr>
      <t>iz betona</t>
    </r>
    <r>
      <rPr>
        <b/>
        <sz val="10"/>
        <rFont val="Tahoma"/>
        <family val="2"/>
      </rPr>
      <t xml:space="preserve"> C30/37</t>
    </r>
    <r>
      <rPr>
        <sz val="10"/>
        <rFont val="Tahoma"/>
        <family val="2"/>
      </rPr>
      <t>. Razred okoliša XC2 Amiranje zidova mrežama B500A i šipkama B500B. Izvedba prema izvedbenom projektu. Obračun u m3 betona, kg armature i m2 oplate. NAPOMENA: Količina oplate odnosi se na oba lice zida.</t>
    </r>
  </si>
  <si>
    <t>1.2.4</t>
  </si>
  <si>
    <t>1.2.5</t>
  </si>
  <si>
    <r>
      <rPr>
        <b/>
        <sz val="10"/>
        <rFont val="Tahoma"/>
        <family val="2"/>
      </rPr>
      <t xml:space="preserve">Stupovi </t>
    </r>
    <r>
      <rPr>
        <sz val="10"/>
        <rFont val="Tahoma"/>
        <family val="2"/>
      </rPr>
      <t>kružnog poprečnog presjeka</t>
    </r>
    <r>
      <rPr>
        <b/>
        <sz val="10"/>
        <rFont val="Tahoma"/>
        <family val="2"/>
      </rPr>
      <t xml:space="preserve"> d=60 cm</t>
    </r>
    <r>
      <rPr>
        <sz val="10"/>
        <rFont val="Tahoma"/>
        <family val="2"/>
      </rPr>
      <t xml:space="preserve"> iz betona </t>
    </r>
    <r>
      <rPr>
        <b/>
        <sz val="10"/>
        <rFont val="Tahoma"/>
        <family val="2"/>
      </rPr>
      <t>C30/37</t>
    </r>
    <r>
      <rPr>
        <sz val="10"/>
        <rFont val="Tahoma"/>
        <family val="2"/>
      </rPr>
      <t xml:space="preserve">. Razred okoliša XC1. Amiranje stupova šipkama B500B. Izvedba prema izvedbenom projektu. Obračun u m3 betona, kg armature i m2 oplate. </t>
    </r>
  </si>
  <si>
    <t>kružna oplata stupa (iskazani kvadrati oplate)</t>
  </si>
  <si>
    <t>1.2.6</t>
  </si>
  <si>
    <r>
      <rPr>
        <b/>
        <sz val="10"/>
        <rFont val="Tahoma"/>
        <family val="2"/>
      </rPr>
      <t xml:space="preserve">Stupovi </t>
    </r>
    <r>
      <rPr>
        <sz val="10"/>
        <rFont val="Tahoma"/>
        <family val="2"/>
        <charset val="238"/>
      </rPr>
      <t>pravokutnog</t>
    </r>
    <r>
      <rPr>
        <b/>
        <sz val="10"/>
        <rFont val="Tahoma"/>
        <family val="2"/>
      </rPr>
      <t xml:space="preserve"> </t>
    </r>
    <r>
      <rPr>
        <sz val="10"/>
        <rFont val="Tahoma"/>
        <family val="2"/>
      </rPr>
      <t xml:space="preserve">poprečnog presjeka </t>
    </r>
    <r>
      <rPr>
        <b/>
        <sz val="10"/>
        <rFont val="Tahoma"/>
        <family val="2"/>
      </rPr>
      <t>35x60 cm</t>
    </r>
    <r>
      <rPr>
        <sz val="10"/>
        <rFont val="Tahoma"/>
        <family val="2"/>
      </rPr>
      <t xml:space="preserve"> iz betona</t>
    </r>
    <r>
      <rPr>
        <b/>
        <sz val="10"/>
        <rFont val="Tahoma"/>
        <family val="2"/>
      </rPr>
      <t xml:space="preserve"> C30/37</t>
    </r>
    <r>
      <rPr>
        <sz val="10"/>
        <rFont val="Tahoma"/>
        <family val="2"/>
      </rPr>
      <t xml:space="preserve">. Razred okoliša XC1. Amiranje stupova šipkama B500B. Izvedba prema izvedbenom projektu. Obračun u m3 betona, kg armature i m2 oplate. </t>
    </r>
  </si>
  <si>
    <t>1.2.7</t>
  </si>
  <si>
    <r>
      <rPr>
        <b/>
        <sz val="10"/>
        <rFont val="Tahoma"/>
        <family val="2"/>
      </rPr>
      <t xml:space="preserve">Stupovi </t>
    </r>
    <r>
      <rPr>
        <sz val="10"/>
        <rFont val="Tahoma"/>
        <family val="2"/>
      </rPr>
      <t>kvadratnog poprečnog presjeka</t>
    </r>
    <r>
      <rPr>
        <b/>
        <sz val="10"/>
        <rFont val="Tahoma"/>
        <family val="2"/>
      </rPr>
      <t xml:space="preserve"> 60x60 cm</t>
    </r>
    <r>
      <rPr>
        <sz val="10"/>
        <rFont val="Tahoma"/>
        <family val="2"/>
      </rPr>
      <t xml:space="preserve"> iz betona </t>
    </r>
    <r>
      <rPr>
        <b/>
        <sz val="10"/>
        <rFont val="Tahoma"/>
        <family val="2"/>
      </rPr>
      <t>C30/37</t>
    </r>
    <r>
      <rPr>
        <sz val="10"/>
        <rFont val="Tahoma"/>
        <family val="2"/>
      </rPr>
      <t xml:space="preserve">. Razred okoliša XC1. Amiranje stupova šipkama B500B. Izvedba prema izvedbenom projektu. Obračun u m3 betona, kg armature i m2 oplate. </t>
    </r>
  </si>
  <si>
    <t>1.2.8</t>
  </si>
  <si>
    <r>
      <rPr>
        <b/>
        <sz val="10"/>
        <rFont val="Tahoma"/>
        <family val="2"/>
      </rPr>
      <t xml:space="preserve">Stupovi </t>
    </r>
    <r>
      <rPr>
        <sz val="10"/>
        <rFont val="Tahoma"/>
        <family val="2"/>
      </rPr>
      <t>pravokutnog poprečnog presjeka</t>
    </r>
    <r>
      <rPr>
        <b/>
        <sz val="10"/>
        <rFont val="Tahoma"/>
        <family val="2"/>
      </rPr>
      <t xml:space="preserve"> 60x70 cm</t>
    </r>
    <r>
      <rPr>
        <sz val="10"/>
        <rFont val="Tahoma"/>
        <family val="2"/>
      </rPr>
      <t xml:space="preserve"> iz betona </t>
    </r>
    <r>
      <rPr>
        <b/>
        <sz val="10"/>
        <rFont val="Tahoma"/>
        <family val="2"/>
      </rPr>
      <t>C30/37</t>
    </r>
    <r>
      <rPr>
        <sz val="10"/>
        <rFont val="Tahoma"/>
        <family val="2"/>
      </rPr>
      <t xml:space="preserve">. Razred okoliša XC1. Amiranje stupova šipkama B500B. Izvedba prema izvedbenom projektu. Obračun u m3 betona, kg armature i m2 oplate. </t>
    </r>
  </si>
  <si>
    <t>1.3.</t>
  </si>
  <si>
    <t>2. KAT</t>
  </si>
  <si>
    <t>Stropna ploča pozicije D1_401 debljine 32 cm, armira se u dvije zone. Izvodi se iz betona C30/37 u glatkoj daščanoj oplati. Oplata, sva podupiranja i operativna skela uračunati su u jediničnu cijenu. Visina podupiranja iznosi 3,68 m. U jediničnu cijenu također uračunati izvođenje otvora kroz ab ploču. Armatura B500B za šipke i B500A za mreže. Razred okoliša XC1, minimalni zaštitni sloj 25 mm za sve strane. Predvidjeti unutar cijene stavke radne prekide i formiranje polja te završno zaglađivanje ploče prema normi za daljnju postavku slojeva prema Arhitekturi. Obračun po m3 betona, kg armature, m2 oplate konstrukcije i komada predgotovljenih probojnih češljeva kao Schöck Bole ili jednakovrijedno. Ankeriranje u postojeću konstrukciju ankerima Φ14 i Φ16 (l=60-80 cm) na razmacima od 25cm do 35cm ovisno o poziciji i izvedbenom projektu. Obračun ankera po komadima.</t>
  </si>
  <si>
    <t xml:space="preserve">3 x Schöck Bole U 25/300-4/A840-CV25 (probojni češalj) ili jednakovrijedno </t>
  </si>
  <si>
    <r>
      <rPr>
        <b/>
        <sz val="10"/>
        <rFont val="Tahoma"/>
        <family val="2"/>
        <charset val="238"/>
      </rPr>
      <t>Stropna ploča</t>
    </r>
    <r>
      <rPr>
        <sz val="10"/>
        <rFont val="Tahoma"/>
        <family val="2"/>
      </rPr>
      <t xml:space="preserve"> pozicije </t>
    </r>
    <r>
      <rPr>
        <b/>
        <sz val="10"/>
        <rFont val="Tahoma"/>
        <family val="2"/>
        <charset val="238"/>
      </rPr>
      <t>D1_402</t>
    </r>
    <r>
      <rPr>
        <sz val="10"/>
        <rFont val="Tahoma"/>
        <family val="2"/>
      </rPr>
      <t xml:space="preserve"> debljine</t>
    </r>
    <r>
      <rPr>
        <b/>
        <sz val="10"/>
        <rFont val="Tahoma"/>
        <family val="2"/>
        <charset val="238"/>
      </rPr>
      <t xml:space="preserve"> 32 cm</t>
    </r>
    <r>
      <rPr>
        <sz val="10"/>
        <rFont val="Tahoma"/>
        <family val="2"/>
      </rPr>
      <t xml:space="preserve">, armira se u dvije zone. Izvodi se iz betona </t>
    </r>
    <r>
      <rPr>
        <b/>
        <sz val="10"/>
        <rFont val="Tahoma"/>
        <family val="2"/>
        <charset val="238"/>
      </rPr>
      <t>C30/37</t>
    </r>
    <r>
      <rPr>
        <sz val="10"/>
        <rFont val="Tahoma"/>
        <family val="2"/>
      </rPr>
      <t xml:space="preserve"> u glatkoj daščanoj oplati. Oplata, sva podupiranja i operativna skela uračunati su u jediničnu cijenu. Visina podupiranja iznosi 3,68 m. U jediničnu cijenu također uračunati izvođenje otvora kroz ab ploču. Armatura B500B za šipke i B500A za mreže. Razred okoliša XC1, minimalni zaštitni sloj 25 mm za sve strane. Predvidjeti unutar cijene stavke radne prekide i formiranje polja te završno zaglađivanje ploče prema normi za daljnju postavku slojeva prema Arhitekturi. Obračun po m3 betona, kg armature i m2 oplate konstrukcije. Ankeriranje u postojeću konstrukciju ankerima Φ14 i Φ16 (l=60-80 cm) na razmacima od 25cm do 35cm ovisno o poziciji i izvedbenom projektu. Obračun ankera po komadima.</t>
    </r>
  </si>
  <si>
    <r>
      <rPr>
        <b/>
        <sz val="10"/>
        <rFont val="Tahoma"/>
        <family val="2"/>
        <charset val="238"/>
      </rPr>
      <t>Stropna ploča</t>
    </r>
    <r>
      <rPr>
        <sz val="10"/>
        <rFont val="Tahoma"/>
        <family val="2"/>
      </rPr>
      <t xml:space="preserve"> pozicije </t>
    </r>
    <r>
      <rPr>
        <b/>
        <sz val="10"/>
        <rFont val="Tahoma"/>
        <family val="2"/>
        <charset val="238"/>
      </rPr>
      <t>D1_403</t>
    </r>
    <r>
      <rPr>
        <sz val="10"/>
        <rFont val="Tahoma"/>
        <family val="2"/>
      </rPr>
      <t xml:space="preserve"> debljine </t>
    </r>
    <r>
      <rPr>
        <b/>
        <sz val="10"/>
        <rFont val="Tahoma"/>
        <family val="2"/>
        <charset val="238"/>
      </rPr>
      <t>25 cm</t>
    </r>
    <r>
      <rPr>
        <sz val="10"/>
        <rFont val="Tahoma"/>
        <family val="2"/>
      </rPr>
      <t xml:space="preserve">, armira se u dvije zone. Izvodi se iz betona </t>
    </r>
    <r>
      <rPr>
        <b/>
        <sz val="10"/>
        <rFont val="Tahoma"/>
        <family val="2"/>
        <charset val="238"/>
      </rPr>
      <t>C30/37</t>
    </r>
    <r>
      <rPr>
        <sz val="10"/>
        <rFont val="Tahoma"/>
        <family val="2"/>
      </rPr>
      <t xml:space="preserve"> u glatkoj daščanoj oplati. Oplata, sva podupiranja i operativna skela uračunati su u jediničnu cijenu. Visina podupiranja iznosi 3,75 m. U jediničnu cijenu također uračunati izvođenje otvora kroz ab ploču. Armatura B500B za šipke i B500A za mreže. Razred okoliša XC1, minimalni zaštitni sloj 25 mm za sve strane. Predvidjeti unutar cijene stavke radne prekide i formiranje polja te završno zaglađivanje ploče prema normi za daljnju postavku slojeva prema Arhitekturi.  Obračun po m3 betona, kg armature i m2 oplate konstrukcije. Ankeriranje u postojeću konstrukciju ankerima Φ14 i Φ16 (l=60-80 cm) na razmacima od 25cm do 35cm ovisno o poziciji i izvedbenom projektu. Obračun ankera po komadima.</t>
    </r>
  </si>
  <si>
    <r>
      <rPr>
        <b/>
        <sz val="10"/>
        <rFont val="Tahoma"/>
        <family val="2"/>
      </rPr>
      <t>Stupovi</t>
    </r>
    <r>
      <rPr>
        <sz val="10"/>
        <rFont val="Tahoma"/>
        <family val="2"/>
      </rPr>
      <t xml:space="preserve"> kružnog poprečnog presjeka </t>
    </r>
    <r>
      <rPr>
        <b/>
        <sz val="10"/>
        <rFont val="Tahoma"/>
        <family val="2"/>
      </rPr>
      <t>d=60 cm</t>
    </r>
    <r>
      <rPr>
        <sz val="10"/>
        <rFont val="Tahoma"/>
        <family val="2"/>
      </rPr>
      <t xml:space="preserve"> iz betona </t>
    </r>
    <r>
      <rPr>
        <b/>
        <sz val="10"/>
        <rFont val="Tahoma"/>
        <family val="2"/>
      </rPr>
      <t>C30/37</t>
    </r>
    <r>
      <rPr>
        <sz val="10"/>
        <rFont val="Tahoma"/>
        <family val="2"/>
      </rPr>
      <t xml:space="preserve">. Razred okoliša XC1. Amiranje stupova šipkama B500B. Izvedba prema izvedbenom projektu. Obračun u m3 betona, kg armature i m2 oplate. </t>
    </r>
  </si>
  <si>
    <t>1.3.5</t>
  </si>
  <si>
    <t>1.3.6</t>
  </si>
  <si>
    <t>1.4.</t>
  </si>
  <si>
    <t>1. KAT</t>
  </si>
  <si>
    <t>1.4.1</t>
  </si>
  <si>
    <t>Stropna ploča pozicije D1_300 debljine 32 cm, armira se u dvije zone. Izvodi se iz betona C30/37 u glatkoj daščanoj oplati. Oplata, sva podupiranja i operativna skela uračunati su u jediničnu cijenu. Visina podupiranja iznosi 3,88 m. U jediničnu cijenu također uračunati izvođenje otvora kroz ab ploču. Armatura B500B za šipke i B500A za mreže. Razred okoliša XC1, minimalni zaštitni sloj 25 mm za sve strane. Predvidjeti unutar cijene stavke radne prekide i formiranje polja te završno zaglađivanje ploče prema normi za daljnju postavku slojeva prema Arhitekturi.  Obračun po m3 betona, kg armature, m2 oplate konstrukcije i komada predgotovljenih probojnih češljeva kao Schöck Bole ili jednakovrijedno. Ankeriranje u postojeću konstrukciju ankerima Φ14 i Φ16 (l=60-80 cm) na razmacima od 25cm do 35cm ovisno o poziciji i izvedbenom projektu. Obračun ankera po komadima.</t>
  </si>
  <si>
    <t xml:space="preserve">3 x Schöck Bole U 25/300-4/A840-CV25 (probojni češalj) ili jednakovrijedno ili jednakovrijedno </t>
  </si>
  <si>
    <t>1.4.2</t>
  </si>
  <si>
    <r>
      <rPr>
        <b/>
        <sz val="10"/>
        <rFont val="Tahoma"/>
        <family val="2"/>
      </rPr>
      <t>Stup</t>
    </r>
    <r>
      <rPr>
        <sz val="10"/>
        <rFont val="Tahoma"/>
        <family val="2"/>
      </rPr>
      <t xml:space="preserve"> kružnog poprečnog presjeka</t>
    </r>
    <r>
      <rPr>
        <b/>
        <sz val="10"/>
        <rFont val="Tahoma"/>
        <family val="2"/>
      </rPr>
      <t xml:space="preserve"> d=60 cm</t>
    </r>
    <r>
      <rPr>
        <sz val="10"/>
        <rFont val="Tahoma"/>
        <family val="2"/>
      </rPr>
      <t xml:space="preserve"> iz betona </t>
    </r>
    <r>
      <rPr>
        <b/>
        <sz val="10"/>
        <rFont val="Tahoma"/>
        <family val="2"/>
      </rPr>
      <t>C30/37</t>
    </r>
    <r>
      <rPr>
        <sz val="10"/>
        <rFont val="Tahoma"/>
        <family val="2"/>
      </rPr>
      <t xml:space="preserve">. Razred okoliša XC1. Amiranje stupova šipkama B500B. Izvedba prema izvedbenom projektu. Obračun u m3 betona, kg armature i m2 oplate. </t>
    </r>
  </si>
  <si>
    <t>1.4.3</t>
  </si>
  <si>
    <t>1.4.4</t>
  </si>
  <si>
    <t>1.4.5</t>
  </si>
  <si>
    <r>
      <rPr>
        <b/>
        <sz val="10"/>
        <rFont val="Tahoma"/>
        <family val="2"/>
      </rPr>
      <t>Stubište</t>
    </r>
    <r>
      <rPr>
        <sz val="10"/>
        <rFont val="Tahoma"/>
        <family val="2"/>
      </rPr>
      <t xml:space="preserve"> debljine krakova i podesta</t>
    </r>
    <r>
      <rPr>
        <b/>
        <sz val="10"/>
        <rFont val="Tahoma"/>
        <family val="2"/>
      </rPr>
      <t xml:space="preserve"> 20 cm</t>
    </r>
    <r>
      <rPr>
        <sz val="10"/>
        <rFont val="Tahoma"/>
        <family val="2"/>
      </rPr>
      <t xml:space="preserve">. Izvodi se iz betona </t>
    </r>
    <r>
      <rPr>
        <b/>
        <sz val="10"/>
        <rFont val="Tahoma"/>
        <family val="2"/>
      </rPr>
      <t>C30/37</t>
    </r>
    <r>
      <rPr>
        <sz val="10"/>
        <rFont val="Tahoma"/>
        <family val="2"/>
      </rPr>
      <t xml:space="preserve"> u glatkoj daščanoj oplati. Armatura B500B za šipke i B500A za mreže. Razred okoliša XC1, minimalni zaštitni sloj 25 mm za sve strane. Obračun po m3 betona, kg armature i m2 oplate konstrukcije. </t>
    </r>
  </si>
  <si>
    <t>Zadržava se postojeće.</t>
  </si>
  <si>
    <t>1.4.6</t>
  </si>
  <si>
    <r>
      <rPr>
        <b/>
        <sz val="10"/>
        <rFont val="Tahoma"/>
        <family val="2"/>
      </rPr>
      <t>Grede stubišta</t>
    </r>
    <r>
      <rPr>
        <sz val="10"/>
        <rFont val="Tahoma"/>
        <family val="2"/>
      </rPr>
      <t xml:space="preserve"> na 1. katu poprečnog presjeka </t>
    </r>
    <r>
      <rPr>
        <b/>
        <sz val="10"/>
        <rFont val="Tahoma"/>
        <family val="2"/>
      </rPr>
      <t>35x50 cm</t>
    </r>
    <r>
      <rPr>
        <sz val="10"/>
        <rFont val="Tahoma"/>
        <family val="2"/>
      </rPr>
      <t xml:space="preserve">.  Izvodi se iz betona </t>
    </r>
    <r>
      <rPr>
        <b/>
        <sz val="10"/>
        <rFont val="Tahoma"/>
        <family val="2"/>
      </rPr>
      <t>C30/37</t>
    </r>
    <r>
      <rPr>
        <sz val="10"/>
        <rFont val="Tahoma"/>
        <family val="2"/>
      </rPr>
      <t xml:space="preserve"> u glatkoj daščanoj oplati. Armatura B500B za šipke. Razred okoliša XC1, minimalni zaštitni sloj 25 mm za sve strane. Obračun po m3 betona, kg armature i m2 oplate konstrukcije. </t>
    </r>
  </si>
  <si>
    <t>1.5.</t>
  </si>
  <si>
    <t>PRIZEMLJE</t>
  </si>
  <si>
    <t>1.5.1</t>
  </si>
  <si>
    <t>Stropna ploča pozicije D1_201 debljine 32 cm, armira se u dvije zone. Izvodi se iz betona C30/37 u glatkoj daščanoj oplati. Oplata, sva podupiranja i operativna skela uračunati su u jediničnu cijenu. Visina podupiranja iznosi 3,75 m. U jediničnu cijenu također uračunati izvođenje otvora kroz ab ploču. Armatura B500B za šipke i B500A za mreže. Razred okoliša XC1, minimalni zaštitni sloj 25 mm za sve strane. Predvidjeti unutar cijene stavke radne prekide i formiranje polja te završno zaglađivanje ploče prema normi za daljnju postavku slojeva prema Arhitekturi.  Obračun po m3 betona, kg armature, m2 oplate konstrukcije i komada predgotovljenih probojnih češljeva kao Schöck Bole ili jednakovrijedno. Ankeriranje u postojeću konstrukciju ankerima Φ14 i Φ16 (l=60-80 cm) na razmacima od 25cm do 35cm ovisno o poziciji i izvedbenom projektu. Obračun ankera po komadima.</t>
  </si>
  <si>
    <t>1.5.2</t>
  </si>
  <si>
    <r>
      <rPr>
        <b/>
        <sz val="10"/>
        <rFont val="Tahoma"/>
        <family val="2"/>
      </rPr>
      <t xml:space="preserve">Stropna ploča </t>
    </r>
    <r>
      <rPr>
        <sz val="10"/>
        <rFont val="Tahoma"/>
        <family val="2"/>
      </rPr>
      <t>pozicije</t>
    </r>
    <r>
      <rPr>
        <b/>
        <sz val="10"/>
        <rFont val="Tahoma"/>
        <family val="2"/>
      </rPr>
      <t xml:space="preserve"> D1_202 </t>
    </r>
    <r>
      <rPr>
        <sz val="10"/>
        <rFont val="Tahoma"/>
        <family val="2"/>
      </rPr>
      <t>debljine</t>
    </r>
    <r>
      <rPr>
        <b/>
        <sz val="10"/>
        <rFont val="Tahoma"/>
        <family val="2"/>
      </rPr>
      <t xml:space="preserve"> 32 cm</t>
    </r>
    <r>
      <rPr>
        <sz val="10"/>
        <rFont val="Tahoma"/>
        <family val="2"/>
      </rPr>
      <t xml:space="preserve">, armira se u dvije zone. Izvodi se iz betona </t>
    </r>
    <r>
      <rPr>
        <b/>
        <sz val="10"/>
        <rFont val="Tahoma"/>
        <family val="2"/>
      </rPr>
      <t>C30/37</t>
    </r>
    <r>
      <rPr>
        <sz val="10"/>
        <rFont val="Tahoma"/>
        <family val="2"/>
      </rPr>
      <t xml:space="preserve"> u glatkoj daščanoj oplati. Oplata, sva podupiranja i operativna skela uračunati su u jediničnu cijenu. Visina podupiranja iznosi 3,75 m. U jediničnu cijenu također uračunati izvođenje otvora kroz ab ploču. Armatura B500B za šipke i B500A za mreže. Razred okoliša XC1, minimalni zaštitni sloj 25 mm za sve strane. Predvidjeti unutar cijene stavke radne prekide i formiranje polja te završno zaglađivanje ploče prema normi za daljnju postavku slojeva prema Arhitekturi.  Obračun po m3 betona, kg armature i m2 oplate konstrukcije. </t>
    </r>
  </si>
  <si>
    <t>1.5.3</t>
  </si>
  <si>
    <t>1.5.4</t>
  </si>
  <si>
    <t>1.5.5</t>
  </si>
  <si>
    <t>1.5.6</t>
  </si>
  <si>
    <r>
      <rPr>
        <b/>
        <sz val="10"/>
        <rFont val="Tahoma"/>
        <family val="2"/>
      </rPr>
      <t xml:space="preserve">Zidovi kružnih šahtova </t>
    </r>
    <r>
      <rPr>
        <sz val="10"/>
        <rFont val="Tahoma"/>
        <family val="2"/>
      </rPr>
      <t xml:space="preserve">debljine </t>
    </r>
    <r>
      <rPr>
        <b/>
        <sz val="10"/>
        <rFont val="Tahoma"/>
        <family val="2"/>
      </rPr>
      <t xml:space="preserve">d=20 cm </t>
    </r>
    <r>
      <rPr>
        <sz val="10"/>
        <rFont val="Tahoma"/>
        <family val="2"/>
      </rPr>
      <t>iz betona</t>
    </r>
    <r>
      <rPr>
        <b/>
        <sz val="10"/>
        <rFont val="Tahoma"/>
        <family val="2"/>
      </rPr>
      <t xml:space="preserve"> C30/37</t>
    </r>
    <r>
      <rPr>
        <sz val="10"/>
        <rFont val="Tahoma"/>
        <family val="2"/>
      </rPr>
      <t>. Razred okoliša XC2 Amiranje zidova mrežama B500A i šipkama B500B. Izvedba prema izvedbenom projektu. Obračun u m3 betona, kg armature i m2 oplate. NAPOMENA: Količina oplate odnosi se na oba lica zida.</t>
    </r>
  </si>
  <si>
    <t>1.5.7</t>
  </si>
  <si>
    <r>
      <rPr>
        <b/>
        <sz val="10"/>
        <rFont val="Tahoma"/>
        <family val="2"/>
      </rPr>
      <t xml:space="preserve">Zidovi okoliša </t>
    </r>
    <r>
      <rPr>
        <sz val="10"/>
        <rFont val="Tahoma"/>
        <family val="2"/>
      </rPr>
      <t xml:space="preserve">debljine </t>
    </r>
    <r>
      <rPr>
        <b/>
        <sz val="10"/>
        <rFont val="Tahoma"/>
        <family val="2"/>
      </rPr>
      <t xml:space="preserve">d=25 cm </t>
    </r>
    <r>
      <rPr>
        <sz val="10"/>
        <rFont val="Tahoma"/>
        <family val="2"/>
      </rPr>
      <t>iz betona</t>
    </r>
    <r>
      <rPr>
        <b/>
        <sz val="10"/>
        <rFont val="Tahoma"/>
        <family val="2"/>
      </rPr>
      <t xml:space="preserve"> C30/37</t>
    </r>
    <r>
      <rPr>
        <sz val="10"/>
        <rFont val="Tahoma"/>
        <family val="2"/>
      </rPr>
      <t>. Razred okoliša XC2 Amiranje zidova mrežama B500A i šipkama B500B. Izvedba prema izvedbenom projektu. Obračun u m3 betona, kg armature i m2 oplate. NAPOMENA: Količina oplate odnosi se na oba lica zida.</t>
    </r>
  </si>
  <si>
    <t>1.5.8</t>
  </si>
  <si>
    <r>
      <rPr>
        <b/>
        <sz val="10"/>
        <rFont val="Tahoma"/>
        <family val="2"/>
      </rPr>
      <t>Vanjsko stubište</t>
    </r>
    <r>
      <rPr>
        <sz val="10"/>
        <rFont val="Tahoma"/>
        <family val="2"/>
      </rPr>
      <t xml:space="preserve"> debljine krakova i podesta</t>
    </r>
    <r>
      <rPr>
        <b/>
        <sz val="10"/>
        <rFont val="Tahoma"/>
        <family val="2"/>
      </rPr>
      <t xml:space="preserve"> 20 cm </t>
    </r>
    <r>
      <rPr>
        <sz val="10"/>
        <rFont val="Tahoma"/>
        <family val="2"/>
      </rPr>
      <t xml:space="preserve">s nadozidom na postojeću konstrukciju. Izvodi se iz betona </t>
    </r>
    <r>
      <rPr>
        <b/>
        <sz val="10"/>
        <rFont val="Tahoma"/>
        <family val="2"/>
      </rPr>
      <t>C30/37</t>
    </r>
    <r>
      <rPr>
        <sz val="10"/>
        <rFont val="Tahoma"/>
        <family val="2"/>
      </rPr>
      <t xml:space="preserve"> u glatkoj daščanoj oplati. Armatura B500B za šipke i B500A za mreže. Razred okoliša XC1, minimalni zaštitni sloj 25 mm za sve strane. Obračun po m3 betona, kg armature i m2 oplate konstrukcije. </t>
    </r>
  </si>
  <si>
    <t>1.5.9</t>
  </si>
  <si>
    <r>
      <rPr>
        <b/>
        <sz val="10"/>
        <rFont val="Tahoma"/>
        <family val="2"/>
      </rPr>
      <t>Stubište</t>
    </r>
    <r>
      <rPr>
        <sz val="10"/>
        <rFont val="Tahoma"/>
        <family val="2"/>
      </rPr>
      <t xml:space="preserve"> debljine krakova i podesta</t>
    </r>
    <r>
      <rPr>
        <b/>
        <sz val="10"/>
        <rFont val="Tahoma"/>
        <family val="2"/>
      </rPr>
      <t xml:space="preserve"> 20 cm</t>
    </r>
    <r>
      <rPr>
        <sz val="10"/>
        <rFont val="Tahoma"/>
        <family val="2"/>
        <charset val="238"/>
      </rPr>
      <t>.</t>
    </r>
    <r>
      <rPr>
        <sz val="10"/>
        <rFont val="Tahoma"/>
        <family val="2"/>
      </rPr>
      <t xml:space="preserve"> Izvodi se iz betona </t>
    </r>
    <r>
      <rPr>
        <b/>
        <sz val="10"/>
        <rFont val="Tahoma"/>
        <family val="2"/>
      </rPr>
      <t>C30/37</t>
    </r>
    <r>
      <rPr>
        <sz val="10"/>
        <rFont val="Tahoma"/>
        <family val="2"/>
      </rPr>
      <t xml:space="preserve"> u glatkoj daščanoj oplati. Armatura B500B za šipke i B500A za mreže. Razred okoliša XC1, minimalni zaštitni sloj 25 mm za sve strane. Obračun po m3 betona, kg armature i m2 oplate konstrukcije. </t>
    </r>
  </si>
  <si>
    <t>1.5.10</t>
  </si>
  <si>
    <r>
      <rPr>
        <b/>
        <sz val="10"/>
        <rFont val="Tahoma"/>
        <family val="2"/>
        <charset val="238"/>
      </rPr>
      <t>Grede stubišta</t>
    </r>
    <r>
      <rPr>
        <sz val="10"/>
        <rFont val="Tahoma"/>
        <family val="2"/>
      </rPr>
      <t xml:space="preserve"> na 1. katu poprečnog presjeka </t>
    </r>
    <r>
      <rPr>
        <b/>
        <sz val="10"/>
        <rFont val="Tahoma"/>
        <family val="2"/>
      </rPr>
      <t>35x50 cm</t>
    </r>
    <r>
      <rPr>
        <sz val="10"/>
        <rFont val="Tahoma"/>
        <family val="2"/>
      </rPr>
      <t xml:space="preserve">.  Izvodi se iz betona </t>
    </r>
    <r>
      <rPr>
        <b/>
        <sz val="10"/>
        <rFont val="Tahoma"/>
        <family val="2"/>
      </rPr>
      <t>C30/37</t>
    </r>
    <r>
      <rPr>
        <sz val="10"/>
        <rFont val="Tahoma"/>
        <family val="2"/>
      </rPr>
      <t xml:space="preserve"> u glatkoj daščanoj oplati. Armatura B500B za šipke. Razred okoliša XC1, minimalni zaštitni sloj 25 mm za sve strane. Obračun po m3 betona, kg armature i m2 oplate konstrukcije. </t>
    </r>
  </si>
  <si>
    <t>1.6.</t>
  </si>
  <si>
    <t>PODRUM -1</t>
  </si>
  <si>
    <t>1.6.1</t>
  </si>
  <si>
    <t>1.6.2</t>
  </si>
  <si>
    <r>
      <rPr>
        <b/>
        <sz val="10"/>
        <rFont val="Tahoma"/>
        <family val="2"/>
      </rPr>
      <t xml:space="preserve">Zidovi </t>
    </r>
    <r>
      <rPr>
        <sz val="10"/>
        <rFont val="Tahoma"/>
        <family val="2"/>
      </rPr>
      <t xml:space="preserve">debljine </t>
    </r>
    <r>
      <rPr>
        <b/>
        <sz val="10"/>
        <rFont val="Tahoma"/>
        <family val="2"/>
      </rPr>
      <t xml:space="preserve">d=25 cm </t>
    </r>
    <r>
      <rPr>
        <sz val="10"/>
        <rFont val="Tahoma"/>
        <family val="2"/>
      </rPr>
      <t>iz betona</t>
    </r>
    <r>
      <rPr>
        <b/>
        <sz val="10"/>
        <rFont val="Tahoma"/>
        <family val="2"/>
      </rPr>
      <t xml:space="preserve"> C30/37</t>
    </r>
    <r>
      <rPr>
        <sz val="10"/>
        <rFont val="Tahoma"/>
        <family val="2"/>
      </rPr>
      <t>. Razred okoliša XC2 Amiranje zidova mrežama B500A i šipkama B500B. Izvedba prema izvedbenom projektu. Obračun u m3 betona, kg armature i m2 oplate. NAPOMENA: Količina oplate odnosi se na oba lica zida.</t>
    </r>
  </si>
  <si>
    <t>1.6.3</t>
  </si>
  <si>
    <r>
      <rPr>
        <b/>
        <sz val="10"/>
        <rFont val="Tahoma"/>
        <family val="2"/>
      </rPr>
      <t xml:space="preserve">Betonski šaht </t>
    </r>
    <r>
      <rPr>
        <sz val="10"/>
        <rFont val="Tahoma"/>
        <family val="2"/>
        <charset val="238"/>
      </rPr>
      <t>za udaljavanje dima</t>
    </r>
    <r>
      <rPr>
        <b/>
        <sz val="10"/>
        <rFont val="Tahoma"/>
        <family val="2"/>
      </rPr>
      <t xml:space="preserve"> </t>
    </r>
    <r>
      <rPr>
        <sz val="10"/>
        <rFont val="Tahoma"/>
        <family val="2"/>
        <charset val="238"/>
      </rPr>
      <t>povezan s podrumskom etažom dilatacije D1. B</t>
    </r>
    <r>
      <rPr>
        <sz val="10"/>
        <rFont val="Tahoma"/>
        <family val="2"/>
      </rPr>
      <t xml:space="preserve">eton izrade </t>
    </r>
    <r>
      <rPr>
        <b/>
        <sz val="10"/>
        <rFont val="Tahoma"/>
        <family val="2"/>
      </rPr>
      <t>C30/37</t>
    </r>
    <r>
      <rPr>
        <sz val="10"/>
        <rFont val="Tahoma"/>
        <family val="2"/>
      </rPr>
      <t xml:space="preserve">. Razred okoliša XC4. Amiranje šipkama B500B. Izvedba prema izvedbenom projektu. Obračun u m3 betona, kg armature i m2 oplate. </t>
    </r>
  </si>
  <si>
    <t>oplata (iskazani kvadrati oplate)</t>
  </si>
  <si>
    <t>UKUPNO ARMIRANO-BETONSKI RADOVI - DILATACIJA D1:</t>
  </si>
  <si>
    <r>
      <rPr>
        <b/>
        <sz val="10"/>
        <rFont val="Tahoma"/>
        <family val="2"/>
      </rPr>
      <t>Stupovi</t>
    </r>
    <r>
      <rPr>
        <sz val="10"/>
        <rFont val="Tahoma"/>
        <family val="2"/>
      </rPr>
      <t xml:space="preserve"> poprečnog presjeka </t>
    </r>
    <r>
      <rPr>
        <b/>
        <sz val="10"/>
        <rFont val="Tahoma"/>
        <family val="2"/>
        <charset val="238"/>
      </rPr>
      <t>35x60 cm</t>
    </r>
    <r>
      <rPr>
        <sz val="10"/>
        <rFont val="Tahoma"/>
        <family val="2"/>
      </rPr>
      <t xml:space="preserve"> iz betona </t>
    </r>
    <r>
      <rPr>
        <b/>
        <sz val="10"/>
        <rFont val="Tahoma"/>
        <family val="2"/>
      </rPr>
      <t>C30/37</t>
    </r>
    <r>
      <rPr>
        <sz val="10"/>
        <rFont val="Tahoma"/>
        <family val="2"/>
      </rPr>
      <t xml:space="preserve">. Razred okoliša XC1. Amiranje stupova šipkama B500B. Izvedba prema izvedbenom projektu. Obračun u m3 betona, kg armature i m2 oplate. </t>
    </r>
  </si>
  <si>
    <r>
      <rPr>
        <b/>
        <sz val="10"/>
        <rFont val="Tahoma"/>
        <family val="2"/>
      </rPr>
      <t>Grede</t>
    </r>
    <r>
      <rPr>
        <sz val="10"/>
        <rFont val="Tahoma"/>
        <family val="2"/>
      </rPr>
      <t xml:space="preserve"> poprečnog presjeka </t>
    </r>
    <r>
      <rPr>
        <b/>
        <sz val="10"/>
        <rFont val="Tahoma"/>
        <family val="2"/>
        <charset val="238"/>
      </rPr>
      <t>35x50 cm</t>
    </r>
    <r>
      <rPr>
        <sz val="10"/>
        <rFont val="Tahoma"/>
        <family val="2"/>
      </rPr>
      <t xml:space="preserve">. Izvodi se iz betona </t>
    </r>
    <r>
      <rPr>
        <b/>
        <sz val="10"/>
        <rFont val="Tahoma"/>
        <family val="2"/>
      </rPr>
      <t>C30/37</t>
    </r>
    <r>
      <rPr>
        <sz val="10"/>
        <rFont val="Tahoma"/>
        <family val="2"/>
      </rPr>
      <t xml:space="preserve"> u glatkoj daščanoj oplati. Armatura B500B za šipke. Razred okoliša XC1, minimalni zaštitni sloj 25 mm za sve strane. Obračun po m3 betona, kg armature i m2 oplate konstrukcije. </t>
    </r>
  </si>
  <si>
    <r>
      <rPr>
        <b/>
        <sz val="10"/>
        <rFont val="Tahoma"/>
        <family val="2"/>
        <charset val="238"/>
      </rPr>
      <t>Atika</t>
    </r>
    <r>
      <rPr>
        <sz val="10"/>
        <rFont val="Tahoma"/>
        <family val="2"/>
        <charset val="238"/>
      </rPr>
      <t xml:space="preserve"> poprečnog presjeka </t>
    </r>
    <r>
      <rPr>
        <b/>
        <sz val="10"/>
        <rFont val="Tahoma"/>
        <family val="2"/>
        <charset val="238"/>
      </rPr>
      <t>25/60 cm</t>
    </r>
    <r>
      <rPr>
        <sz val="10"/>
        <rFont val="Tahoma"/>
        <family val="2"/>
        <charset val="238"/>
      </rPr>
      <t xml:space="preserve">.  Izvodi se iz betona </t>
    </r>
    <r>
      <rPr>
        <b/>
        <sz val="10"/>
        <rFont val="Tahoma"/>
        <family val="2"/>
        <charset val="238"/>
      </rPr>
      <t>C30/37</t>
    </r>
    <r>
      <rPr>
        <sz val="10"/>
        <rFont val="Tahoma"/>
        <family val="2"/>
        <charset val="238"/>
      </rPr>
      <t xml:space="preserve"> u glatkoj daščanoj oplati. Armatura B500B za šipke. Razred okoliša XC1, minimalni zaštitni sloj 25 mm za sve strane. Obračun po m3 betona, kg armature i m2 oplate konstrukcije. </t>
    </r>
  </si>
  <si>
    <t>m1</t>
  </si>
  <si>
    <t>2.2.</t>
  </si>
  <si>
    <t>Stropna ploča pozicije D2_500 debljine 35 cm, armira se u dvije zone. Izvodi se iz betona C30/37 u glatkoj daščanoj oplati. Oplata, sva podupiranja i operativna skela uračunati su u jediničnu cijenu. Visina podupiranja iznosi 4,12 m. U jediničnu cijenu također uračunati izvođenje otvora kroz ab ploču. Armatura B500B za šipke i B500A za mreže. Razred okoliša XC1, minimalni zaštitni sloj 25 mm za sve strane. Predvidjeti unutar cijene stavke radne prekide i formiranje polja te završno zaglađivanje ploče prema normi za daljnju postavku slojeva prema Arhitekturi. Obračun po m3 betona, kg armature, m2 oplate konstrukcije i komada predgotovljenih probojnih češljeva kao Schöck Bole ili jednakovrijedno. Ankeriranje u postojeću konstrukciju ankerima Φ14 i Φ16 (l=60-80 cm) na razmacima od 25cm do 35cm ovisno o poziciji i izvedbenom projektu. Obračun ankera po komadima.</t>
  </si>
  <si>
    <t xml:space="preserve">8 x Schöck Bole O 20/300-3/A630 (probojni češalj) ili jednakovrijedno </t>
  </si>
  <si>
    <t xml:space="preserve">5 x Schöck Bole O 20/300-3/A630 (probojni češalj) ili jednakovrijedno </t>
  </si>
  <si>
    <t xml:space="preserve">3 x Schöck Bole O 20/300-3/A630 (probojni češalj) ili jednakovrijedno </t>
  </si>
  <si>
    <r>
      <rPr>
        <b/>
        <sz val="10"/>
        <rFont val="Tahoma"/>
        <family val="2"/>
      </rPr>
      <t xml:space="preserve">Zidovi </t>
    </r>
    <r>
      <rPr>
        <sz val="10"/>
        <rFont val="Tahoma"/>
        <family val="2"/>
      </rPr>
      <t xml:space="preserve">debljine </t>
    </r>
    <r>
      <rPr>
        <b/>
        <sz val="10"/>
        <rFont val="Tahoma"/>
        <family val="2"/>
      </rPr>
      <t>d=25 cm</t>
    </r>
    <r>
      <rPr>
        <sz val="10"/>
        <rFont val="Tahoma"/>
        <family val="2"/>
      </rPr>
      <t xml:space="preserve"> iz betona </t>
    </r>
    <r>
      <rPr>
        <b/>
        <sz val="10"/>
        <rFont val="Tahoma"/>
        <family val="2"/>
      </rPr>
      <t>C30/37</t>
    </r>
    <r>
      <rPr>
        <sz val="10"/>
        <rFont val="Tahoma"/>
        <family val="2"/>
      </rPr>
      <t>. Razred okoliša XC2 Amiranje zidova mrežama B500A i šipkama B500B. Izvedba prema izvedbenom projektu. Obračun u m3 betona, kg armature i m2 oplate. NAPOMENA: Količina oplate odnosi se na oba lica zida.</t>
    </r>
  </si>
  <si>
    <r>
      <rPr>
        <b/>
        <sz val="10"/>
        <rFont val="Tahoma"/>
        <family val="2"/>
      </rPr>
      <t>Zidovi</t>
    </r>
    <r>
      <rPr>
        <sz val="10"/>
        <rFont val="Tahoma"/>
        <family val="2"/>
      </rPr>
      <t xml:space="preserve"> debljine </t>
    </r>
    <r>
      <rPr>
        <b/>
        <sz val="10"/>
        <rFont val="Tahoma"/>
        <family val="2"/>
      </rPr>
      <t>d=20 cm</t>
    </r>
    <r>
      <rPr>
        <sz val="10"/>
        <rFont val="Tahoma"/>
        <family val="2"/>
      </rPr>
      <t xml:space="preserve"> iz betona </t>
    </r>
    <r>
      <rPr>
        <b/>
        <sz val="10"/>
        <rFont val="Tahoma"/>
        <family val="2"/>
      </rPr>
      <t>C30/37</t>
    </r>
    <r>
      <rPr>
        <sz val="10"/>
        <rFont val="Tahoma"/>
        <family val="2"/>
      </rPr>
      <t>. Razred okoliša XC2 Amiranje zidova mrežama B500A i šipkama B500B. Izvedba prema izvedbenom projektu. Obračun u m3 betona, kg armature i m2 oplate. NAPOMENA: Količina oplate odnosi se na oba lica zida.</t>
    </r>
  </si>
  <si>
    <r>
      <rPr>
        <b/>
        <sz val="10"/>
        <rFont val="Tahoma"/>
        <family val="2"/>
      </rPr>
      <t>Stupovi</t>
    </r>
    <r>
      <rPr>
        <sz val="10"/>
        <rFont val="Tahoma"/>
        <family val="2"/>
      </rPr>
      <t xml:space="preserve"> kvadratnog poprečnog presjeka </t>
    </r>
    <r>
      <rPr>
        <b/>
        <sz val="10"/>
        <rFont val="Tahoma"/>
        <family val="2"/>
      </rPr>
      <t>60x60 cm</t>
    </r>
    <r>
      <rPr>
        <sz val="10"/>
        <rFont val="Tahoma"/>
        <family val="2"/>
      </rPr>
      <t xml:space="preserve"> iz betona </t>
    </r>
    <r>
      <rPr>
        <b/>
        <sz val="10"/>
        <rFont val="Tahoma"/>
        <family val="2"/>
      </rPr>
      <t>C30/37</t>
    </r>
    <r>
      <rPr>
        <sz val="10"/>
        <rFont val="Tahoma"/>
        <family val="2"/>
      </rPr>
      <t xml:space="preserve">. Razred okoliša XC1. Amiranje stupova šipkama B500B. Izvedba prema izvedbenom projektu. Obračun u m3 betona, kg armature i m2 oplate. </t>
    </r>
  </si>
  <si>
    <r>
      <rPr>
        <b/>
        <sz val="10"/>
        <rFont val="Tahoma"/>
        <family val="2"/>
      </rPr>
      <t>Stubišta</t>
    </r>
    <r>
      <rPr>
        <sz val="10"/>
        <rFont val="Tahoma"/>
        <family val="2"/>
      </rPr>
      <t xml:space="preserve"> debljine krakova i podesta</t>
    </r>
    <r>
      <rPr>
        <b/>
        <sz val="10"/>
        <rFont val="Tahoma"/>
        <family val="2"/>
      </rPr>
      <t xml:space="preserve"> 20 cm</t>
    </r>
    <r>
      <rPr>
        <sz val="10"/>
        <rFont val="Tahoma"/>
        <family val="2"/>
      </rPr>
      <t xml:space="preserve">. Izvodi se iz betona </t>
    </r>
    <r>
      <rPr>
        <b/>
        <sz val="10"/>
        <rFont val="Tahoma"/>
        <family val="2"/>
      </rPr>
      <t>C30/37</t>
    </r>
    <r>
      <rPr>
        <sz val="10"/>
        <rFont val="Tahoma"/>
        <family val="2"/>
      </rPr>
      <t xml:space="preserve"> u glatkoj daščanoj oplati. Armatura B500B za šipke i B500A za mreže. Razred okoliša XC1, minimalni zaštitni sloj 25 mm za sve strane. Obračun po m3 betona, kg armature i m2 oplate konstrukcije. </t>
    </r>
  </si>
  <si>
    <r>
      <rPr>
        <b/>
        <sz val="10"/>
        <color theme="1"/>
        <rFont val="Tahoma"/>
        <family val="2"/>
      </rPr>
      <t xml:space="preserve">Betonski šaht </t>
    </r>
    <r>
      <rPr>
        <sz val="10"/>
        <color theme="1"/>
        <rFont val="Tahoma"/>
        <family val="2"/>
      </rPr>
      <t>za udaljavanje dima</t>
    </r>
    <r>
      <rPr>
        <b/>
        <sz val="10"/>
        <color theme="1"/>
        <rFont val="Tahoma"/>
        <family val="2"/>
      </rPr>
      <t xml:space="preserve"> </t>
    </r>
    <r>
      <rPr>
        <sz val="10"/>
        <color theme="1"/>
        <rFont val="Tahoma"/>
        <family val="2"/>
      </rPr>
      <t xml:space="preserve">povezan s podrumskom etažom dilatacije D2. Beton izrade </t>
    </r>
    <r>
      <rPr>
        <b/>
        <sz val="10"/>
        <color theme="1"/>
        <rFont val="Tahoma"/>
        <family val="2"/>
      </rPr>
      <t>C30/37</t>
    </r>
    <r>
      <rPr>
        <sz val="10"/>
        <color theme="1"/>
        <rFont val="Tahoma"/>
        <family val="2"/>
      </rPr>
      <t xml:space="preserve">. Razred okoliša XC4. Amiranje šipkama B500B. Izvedba prema izvedbenom projektu. Obračun u m3 betona, kg armature i m2 oplate. </t>
    </r>
  </si>
  <si>
    <t>UKUPNO ARMIRANO-BETONSKI RADOVI - DILATACIJA D2:</t>
  </si>
  <si>
    <t>3.1.</t>
  </si>
  <si>
    <t>3.1.1</t>
  </si>
  <si>
    <r>
      <rPr>
        <b/>
        <sz val="10"/>
        <rFont val="Tahoma"/>
        <family val="2"/>
      </rPr>
      <t>Stupovi</t>
    </r>
    <r>
      <rPr>
        <sz val="10"/>
        <rFont val="Tahoma"/>
        <family val="2"/>
      </rPr>
      <t xml:space="preserve"> pravokutnog poprečnog presjeka</t>
    </r>
    <r>
      <rPr>
        <b/>
        <sz val="10"/>
        <rFont val="Tahoma"/>
        <family val="2"/>
      </rPr>
      <t xml:space="preserve"> 35x60 cm</t>
    </r>
    <r>
      <rPr>
        <sz val="10"/>
        <rFont val="Tahoma"/>
        <family val="2"/>
      </rPr>
      <t xml:space="preserve"> iz betona </t>
    </r>
    <r>
      <rPr>
        <b/>
        <sz val="10"/>
        <rFont val="Tahoma"/>
        <family val="2"/>
      </rPr>
      <t>C30/37</t>
    </r>
    <r>
      <rPr>
        <sz val="10"/>
        <rFont val="Tahoma"/>
        <family val="2"/>
      </rPr>
      <t xml:space="preserve">. Razred okoliša XC1. Amiranje stupova šipkama B500B. Izvedba prema izvedbenom projektu. Obračun u m3 betona, kg armature i m2 oplate. </t>
    </r>
  </si>
  <si>
    <t>3.1.2</t>
  </si>
  <si>
    <r>
      <rPr>
        <b/>
        <sz val="10"/>
        <rFont val="Tahoma"/>
        <family val="2"/>
      </rPr>
      <t>Grede</t>
    </r>
    <r>
      <rPr>
        <sz val="10"/>
        <rFont val="Tahoma"/>
        <family val="2"/>
      </rPr>
      <t xml:space="preserve"> poprečnog presjeka </t>
    </r>
    <r>
      <rPr>
        <b/>
        <sz val="10"/>
        <rFont val="Tahoma"/>
        <family val="2"/>
      </rPr>
      <t>35x50 cm</t>
    </r>
    <r>
      <rPr>
        <sz val="10"/>
        <rFont val="Tahoma"/>
        <family val="2"/>
      </rPr>
      <t xml:space="preserve">.  Izvodi se iz betona </t>
    </r>
    <r>
      <rPr>
        <b/>
        <sz val="10"/>
        <rFont val="Tahoma"/>
        <family val="2"/>
      </rPr>
      <t>C30/37</t>
    </r>
    <r>
      <rPr>
        <sz val="10"/>
        <rFont val="Tahoma"/>
        <family val="2"/>
      </rPr>
      <t xml:space="preserve"> u glatkoj daščanoj oplati. Armatura B500B za šipke. Razred okoliša XC1, minimalni zaštitni sloj 25 mm za sve strane. Obračun po m3 betona, kg armature i m2 oplate konstrukcije. </t>
    </r>
  </si>
  <si>
    <t>oplata grede (iskazani metri dužni oplate)</t>
  </si>
  <si>
    <t>3.2.</t>
  </si>
  <si>
    <t>3.2.1</t>
  </si>
  <si>
    <t>Stropna ploča pozicije D3_500 debljine 35 cm, armira se u dvije zone. Izvodi se iz betona C30/37 u glatkoj daščanoj oplati. Oplata, sva podupiranja i operativna skela uračunati su u jediničnu cijenu. Visina podupiranja iznosi 4,15 m. U jediničnu cijenu također uračunati izvođenje otvora kroz ab ploču. Armatura B500B za šipke i B500A za mreže. Razred okoliša XC1, minimalni zaštitni sloj 25 mm za sve strane. Predvidjeti unutar cijene stavke radne prekide i formiranje polja te završno zaglađivanje ploče prema normi za daljnju postavku slojeva prema Arhitekturi.  Obračun po m3 betona, kg armature, m2 oplate konstrukcije i komada predgotovljenih probojnih češljeva kao Schöck Bole ili jednakovrijedno. Ankeriranje u postojeću konstrukciju ankerima Φ14 i Φ16 (l=60-80 cm) na razmacima od 25cm do 35cm ovisno o poziciji i izvedbenom projektu. Obračun ankera po komadima.</t>
  </si>
  <si>
    <t xml:space="preserve">8 x Schöck Bole U 20/300-4/A840-CV25 (probojni češalj) ili jednakovrijedno </t>
  </si>
  <si>
    <t xml:space="preserve">5 x Schöck Bole U 20/300-3/A630-CV25 (probojni češalj) ili jednakovrijedno </t>
  </si>
  <si>
    <t xml:space="preserve">3 x Schöck Bole U 20/300-3/A630-CV25 (probojni češalj) ili jednakovrijedno </t>
  </si>
  <si>
    <t>3.2.2</t>
  </si>
  <si>
    <t>UKUPNO ARMIRANO-BETONSKI RADOVI - DILATACIJA D3:</t>
  </si>
  <si>
    <t>4.1.</t>
  </si>
  <si>
    <t>4.1.1</t>
  </si>
  <si>
    <r>
      <rPr>
        <b/>
        <sz val="10"/>
        <rFont val="Tahoma"/>
        <family val="2"/>
      </rPr>
      <t xml:space="preserve">Stupovi </t>
    </r>
    <r>
      <rPr>
        <sz val="10"/>
        <rFont val="Tahoma"/>
        <family val="2"/>
      </rPr>
      <t xml:space="preserve">poprečnog presjeka </t>
    </r>
    <r>
      <rPr>
        <b/>
        <sz val="10"/>
        <rFont val="Tahoma"/>
        <family val="2"/>
        <charset val="238"/>
      </rPr>
      <t>35x60 cm</t>
    </r>
    <r>
      <rPr>
        <sz val="10"/>
        <rFont val="Tahoma"/>
        <family val="2"/>
      </rPr>
      <t xml:space="preserve"> iz betona </t>
    </r>
    <r>
      <rPr>
        <b/>
        <sz val="10"/>
        <rFont val="Tahoma"/>
        <family val="2"/>
      </rPr>
      <t>C30/37</t>
    </r>
    <r>
      <rPr>
        <sz val="10"/>
        <rFont val="Tahoma"/>
        <family val="2"/>
      </rPr>
      <t xml:space="preserve">. Razred okoliša XC1. Amiranje stupova šipkama B500B. Izvedba prema izvedbenom projektu. Obračun u m3 betona, kg armature i m2 oplate. </t>
    </r>
  </si>
  <si>
    <t>4.1.2</t>
  </si>
  <si>
    <r>
      <rPr>
        <b/>
        <sz val="10"/>
        <rFont val="Tahoma"/>
        <family val="2"/>
      </rPr>
      <t xml:space="preserve">Stupovi </t>
    </r>
    <r>
      <rPr>
        <sz val="10"/>
        <rFont val="Tahoma"/>
        <family val="2"/>
      </rPr>
      <t xml:space="preserve">poprečnog presjeka </t>
    </r>
    <r>
      <rPr>
        <b/>
        <sz val="10"/>
        <rFont val="Tahoma"/>
        <family val="2"/>
        <charset val="238"/>
      </rPr>
      <t>35x65 cm</t>
    </r>
    <r>
      <rPr>
        <sz val="10"/>
        <rFont val="Tahoma"/>
        <family val="2"/>
      </rPr>
      <t xml:space="preserve"> iz betona </t>
    </r>
    <r>
      <rPr>
        <b/>
        <sz val="10"/>
        <rFont val="Tahoma"/>
        <family val="2"/>
      </rPr>
      <t>C30/37</t>
    </r>
    <r>
      <rPr>
        <sz val="10"/>
        <rFont val="Tahoma"/>
        <family val="2"/>
      </rPr>
      <t xml:space="preserve">. Razred okoliša XC1. Amiranje stupova šipkama B500B. Izvedba prema izvedbenom projektu. Obračun u m3 betona, kg armature i m2 oplate. </t>
    </r>
  </si>
  <si>
    <t>4.1.3</t>
  </si>
  <si>
    <r>
      <rPr>
        <b/>
        <sz val="10"/>
        <rFont val="Tahoma"/>
        <family val="2"/>
      </rPr>
      <t xml:space="preserve">Stupovi </t>
    </r>
    <r>
      <rPr>
        <sz val="10"/>
        <rFont val="Tahoma"/>
        <family val="2"/>
      </rPr>
      <t xml:space="preserve">poprečnog presjeka </t>
    </r>
    <r>
      <rPr>
        <b/>
        <sz val="10"/>
        <rFont val="Tahoma"/>
        <family val="2"/>
        <charset val="238"/>
      </rPr>
      <t>35x70 cm</t>
    </r>
    <r>
      <rPr>
        <sz val="10"/>
        <rFont val="Tahoma"/>
        <family val="2"/>
      </rPr>
      <t xml:space="preserve"> iz betona </t>
    </r>
    <r>
      <rPr>
        <b/>
        <sz val="10"/>
        <rFont val="Tahoma"/>
        <family val="2"/>
      </rPr>
      <t>C30/37</t>
    </r>
    <r>
      <rPr>
        <sz val="10"/>
        <rFont val="Tahoma"/>
        <family val="2"/>
      </rPr>
      <t xml:space="preserve">. Razred okoliša XC1. Amiranje stupova šipkama B500B. Izvedba prema izvedbenom projektu. Obračun u m3 betona, kg armature i m2 oplate. </t>
    </r>
  </si>
  <si>
    <t>4.1.4</t>
  </si>
  <si>
    <r>
      <rPr>
        <b/>
        <sz val="10"/>
        <rFont val="Tahoma"/>
        <family val="2"/>
      </rPr>
      <t xml:space="preserve">Stupovi </t>
    </r>
    <r>
      <rPr>
        <sz val="10"/>
        <rFont val="Tahoma"/>
        <family val="2"/>
      </rPr>
      <t xml:space="preserve">poprečnog presjeka </t>
    </r>
    <r>
      <rPr>
        <b/>
        <sz val="10"/>
        <rFont val="Tahoma"/>
        <family val="2"/>
        <charset val="238"/>
      </rPr>
      <t>35x80 cm</t>
    </r>
    <r>
      <rPr>
        <sz val="10"/>
        <rFont val="Tahoma"/>
        <family val="2"/>
      </rPr>
      <t xml:space="preserve"> iz betona </t>
    </r>
    <r>
      <rPr>
        <b/>
        <sz val="10"/>
        <rFont val="Tahoma"/>
        <family val="2"/>
      </rPr>
      <t>C30/37</t>
    </r>
    <r>
      <rPr>
        <sz val="10"/>
        <rFont val="Tahoma"/>
        <family val="2"/>
      </rPr>
      <t xml:space="preserve">. Razred okoliša XC1. Amiranje stupova šipkama B500B. Izvedba prema izvedbenom projektu. Obračun u m3 betona, kg armature i m2 oplate. </t>
    </r>
  </si>
  <si>
    <t>4.1.5</t>
  </si>
  <si>
    <r>
      <rPr>
        <b/>
        <sz val="10"/>
        <rFont val="Tahoma"/>
        <family val="2"/>
      </rPr>
      <t xml:space="preserve">Stupovi </t>
    </r>
    <r>
      <rPr>
        <sz val="10"/>
        <rFont val="Tahoma"/>
        <family val="2"/>
      </rPr>
      <t xml:space="preserve">poprečnog presjeka </t>
    </r>
    <r>
      <rPr>
        <b/>
        <sz val="10"/>
        <rFont val="Tahoma"/>
        <family val="2"/>
        <charset val="238"/>
      </rPr>
      <t>35x35 cm</t>
    </r>
    <r>
      <rPr>
        <sz val="10"/>
        <rFont val="Tahoma"/>
        <family val="2"/>
      </rPr>
      <t xml:space="preserve"> iz betona </t>
    </r>
    <r>
      <rPr>
        <b/>
        <sz val="10"/>
        <rFont val="Tahoma"/>
        <family val="2"/>
      </rPr>
      <t>C30/37</t>
    </r>
    <r>
      <rPr>
        <sz val="10"/>
        <rFont val="Tahoma"/>
        <family val="2"/>
      </rPr>
      <t xml:space="preserve">. Razred okoliša XC1. Amiranje stupova šipkama B500B. Izvedba prema izvedbenom projektu. Obračun u m3 betona, kg armature i m2 oplate. </t>
    </r>
  </si>
  <si>
    <t>4.1.6</t>
  </si>
  <si>
    <t>4.2.</t>
  </si>
  <si>
    <t>4.2.1</t>
  </si>
  <si>
    <t>Stropna ploča pozicije D4_500 debljine 35 cm, armira se u dvije zone. Izvodi se iz betona C30/37 u glatkoj daščanoj oplati. Oplata, sva podupiranja i operativna skela uračunati su u jediničnu cijenu. Visina podupiranja iznosi 4,12 m. U jediničnu cijenu također uračunati izvođenje otvora kroz ab ploču. Armatura B500B za šipke i B500A za mreže. Razred okoliša XC1, minimalni zaštitni sloj 25 mm za sve strane. Predvidjeti unutar cijene stavke radne prekide i formiranje polja te završno zaglađivanje ploče prema normi za daljnju postavku slojeva prema Arhitekturi.  Obračun po m3 betona, kg armature, m2 oplate konstrukcije i komada predgotovljenih probojnih češljeva kao Schöck Bole ili jednakovrijedno.</t>
  </si>
  <si>
    <t xml:space="preserve">8 x Schöck Bole U 16/310-2/A460-CV25 (probojni češalj) ili jednakovrijedno </t>
  </si>
  <si>
    <t xml:space="preserve">5 x Schöck Bole U 16/310-3/A690-CV20 (probojni češalj) ili jednakovrijedno </t>
  </si>
  <si>
    <t xml:space="preserve">12 x Schöck Bole U 16/310-3/A690-CV20 (probojni češalj) ili jednakovrijedno </t>
  </si>
  <si>
    <t xml:space="preserve">5 x Schöck Bole U 14/310-2/A460-CV20 (probojni češalj) ili jednakovrijedno </t>
  </si>
  <si>
    <t xml:space="preserve">8 x Schöck Bole U 20/310-3/A690-CV20 (probojni češalj) ili jednakovrijedno </t>
  </si>
  <si>
    <t xml:space="preserve">8 x Schöck Bole U 14/310-2/A460-CV20 (probojni češalj) ili jednakovrijedno </t>
  </si>
  <si>
    <t xml:space="preserve">8 x Schöck Bole U 16/310-2/A460-CV20 (probojni češalj) ili jednakovrijedno </t>
  </si>
  <si>
    <t>4.2.2</t>
  </si>
  <si>
    <r>
      <rPr>
        <b/>
        <sz val="10"/>
        <rFont val="Tahoma"/>
        <family val="2"/>
      </rPr>
      <t>Stupovi</t>
    </r>
    <r>
      <rPr>
        <sz val="10"/>
        <rFont val="Tahoma"/>
        <family val="2"/>
        <charset val="238"/>
      </rPr>
      <t xml:space="preserve"> pravokutnog </t>
    </r>
    <r>
      <rPr>
        <sz val="10"/>
        <rFont val="Tahoma"/>
        <family val="2"/>
      </rPr>
      <t xml:space="preserve">poprečnog presjeka </t>
    </r>
    <r>
      <rPr>
        <b/>
        <sz val="10"/>
        <rFont val="Tahoma"/>
        <family val="2"/>
      </rPr>
      <t>60x65 cm</t>
    </r>
    <r>
      <rPr>
        <sz val="10"/>
        <rFont val="Tahoma"/>
        <family val="2"/>
      </rPr>
      <t xml:space="preserve"> iz betona </t>
    </r>
    <r>
      <rPr>
        <b/>
        <sz val="10"/>
        <rFont val="Tahoma"/>
        <family val="2"/>
      </rPr>
      <t>C30/37</t>
    </r>
    <r>
      <rPr>
        <sz val="10"/>
        <rFont val="Tahoma"/>
        <family val="2"/>
      </rPr>
      <t xml:space="preserve">. Razred okoliša XC1. Amiranje stupova šipkama B500B. Izvedba prema izvedbenom projektu. Obračun u m3 betona, kg armature i m2 oplate. </t>
    </r>
  </si>
  <si>
    <t>4.2.3</t>
  </si>
  <si>
    <r>
      <rPr>
        <b/>
        <sz val="10"/>
        <rFont val="Tahoma"/>
        <family val="2"/>
      </rPr>
      <t xml:space="preserve">Stupovi </t>
    </r>
    <r>
      <rPr>
        <sz val="10"/>
        <rFont val="Tahoma"/>
        <family val="2"/>
        <charset val="238"/>
      </rPr>
      <t>kvadratnog p</t>
    </r>
    <r>
      <rPr>
        <sz val="10"/>
        <rFont val="Tahoma"/>
        <family val="2"/>
      </rPr>
      <t>oprečnog presjeka</t>
    </r>
    <r>
      <rPr>
        <b/>
        <sz val="10"/>
        <rFont val="Tahoma"/>
        <family val="2"/>
      </rPr>
      <t xml:space="preserve"> 70x70 cm</t>
    </r>
    <r>
      <rPr>
        <sz val="10"/>
        <rFont val="Tahoma"/>
        <family val="2"/>
      </rPr>
      <t xml:space="preserve"> iz betona </t>
    </r>
    <r>
      <rPr>
        <b/>
        <sz val="10"/>
        <rFont val="Tahoma"/>
        <family val="2"/>
      </rPr>
      <t>C30/37</t>
    </r>
    <r>
      <rPr>
        <sz val="10"/>
        <rFont val="Tahoma"/>
        <family val="2"/>
      </rPr>
      <t xml:space="preserve">. Razred okoliša XC1. Amiranje stupova šipkama B500B. Izvedba prema izvedbenom projektu. Obračun u m3 betona, kg armature i m2 oplate. </t>
    </r>
  </si>
  <si>
    <t>4.2.4</t>
  </si>
  <si>
    <r>
      <rPr>
        <b/>
        <sz val="10"/>
        <rFont val="Tahoma"/>
        <family val="2"/>
      </rPr>
      <t>Stupovi</t>
    </r>
    <r>
      <rPr>
        <sz val="10"/>
        <rFont val="Tahoma"/>
        <family val="2"/>
      </rPr>
      <t xml:space="preserve"> pravokutnog poprečnog presjeka </t>
    </r>
    <r>
      <rPr>
        <b/>
        <sz val="10"/>
        <rFont val="Tahoma"/>
        <family val="2"/>
      </rPr>
      <t>80x65 cm</t>
    </r>
    <r>
      <rPr>
        <sz val="10"/>
        <rFont val="Tahoma"/>
        <family val="2"/>
      </rPr>
      <t xml:space="preserve"> iz betona </t>
    </r>
    <r>
      <rPr>
        <b/>
        <sz val="10"/>
        <rFont val="Tahoma"/>
        <family val="2"/>
      </rPr>
      <t>C30/37</t>
    </r>
    <r>
      <rPr>
        <sz val="10"/>
        <rFont val="Tahoma"/>
        <family val="2"/>
      </rPr>
      <t xml:space="preserve">. Razred okoliša XC1. Amiranje stupova šipkama B500B. Izvedba prema izvedbenom projektu. Obračun u m3 betona, kg armature i m2 oplate. </t>
    </r>
  </si>
  <si>
    <t>4.2.5</t>
  </si>
  <si>
    <r>
      <rPr>
        <b/>
        <sz val="10"/>
        <rFont val="Tahoma"/>
        <family val="2"/>
      </rPr>
      <t>Stupovi</t>
    </r>
    <r>
      <rPr>
        <sz val="10"/>
        <rFont val="Tahoma"/>
        <family val="2"/>
      </rPr>
      <t xml:space="preserve"> pravokunog poprečnog presjeka </t>
    </r>
    <r>
      <rPr>
        <b/>
        <sz val="10"/>
        <rFont val="Tahoma"/>
        <family val="2"/>
      </rPr>
      <t xml:space="preserve">80x70cm </t>
    </r>
    <r>
      <rPr>
        <sz val="10"/>
        <rFont val="Tahoma"/>
        <family val="2"/>
      </rPr>
      <t xml:space="preserve">cm iz betona </t>
    </r>
    <r>
      <rPr>
        <b/>
        <sz val="10"/>
        <rFont val="Tahoma"/>
        <family val="2"/>
      </rPr>
      <t>C30/37</t>
    </r>
    <r>
      <rPr>
        <sz val="10"/>
        <rFont val="Tahoma"/>
        <family val="2"/>
      </rPr>
      <t xml:space="preserve">. Razred okoliša XC1. Amiranje stupova šipkama B500B. Izvedba prema izvedbenom projektu. Obračun u m3 betona, kg armature i m2 oplate. </t>
    </r>
  </si>
  <si>
    <t>UKUPNO ARMIRANO-BETONSKI RADOVI - DILATACIJA D4:</t>
  </si>
  <si>
    <t>5.1.</t>
  </si>
  <si>
    <t>5.1.1</t>
  </si>
  <si>
    <t>Stropna ploča pozicije D5_101 debljine 40 cm, armira se u dvije zone. Izvodi se iz betona C30/37 u glatkoj daščanoj oplati. Oplata, sva podupiranja i operativna skela uračunati su u jediničnu cijenu. Visina podupiranja iznosi 5,16 m. U jediničnu cijenu također uračunati izvođenje otvora kroz ab ploču. Armatura B500B za šipke i B500A za mreže. Razred okoliša XC1, minimalni zaštitni sloj 25 mm za sve strane. Predvidjeti unutar cijene stavke radne prekide i formiranje polja te završno zaglađivanje ploče prema normi za daljnju postavku slojeva prema Arhitekturi. Obračun po m3 betona, kg armature, m2 oplate konstrukcije i komada predgotovljenih probojnih češljeva kao Schöck Bole ili jednakovrijedno.</t>
  </si>
  <si>
    <t xml:space="preserve">10 x Schöck Bole O 25/360-4/A960 (probojni češalj) ili jednakovrijedno </t>
  </si>
  <si>
    <t xml:space="preserve">10 x Schöck Bole O 20/360-3/A780 (probojni češalj) ili jednakovrijedno </t>
  </si>
  <si>
    <t xml:space="preserve">8 x Schöck Bole O 25/360-4/A1040 (probojni češalj) ili jednakovrijedno </t>
  </si>
  <si>
    <t xml:space="preserve">12 x Schöck Bole O 25/360-5/A1300 (probojni češalj) ili jednakovrijedno </t>
  </si>
  <si>
    <t xml:space="preserve">3 x Schöck Bole O 25/360-5/A1300 (probojni češalj) ili jednakovrijedno </t>
  </si>
  <si>
    <t>5.1.2</t>
  </si>
  <si>
    <r>
      <rPr>
        <b/>
        <sz val="10"/>
        <rFont val="Tahoma"/>
        <family val="2"/>
      </rPr>
      <t>Rampa</t>
    </r>
    <r>
      <rPr>
        <sz val="10"/>
        <rFont val="Tahoma"/>
        <family val="2"/>
      </rPr>
      <t xml:space="preserve"> debljine </t>
    </r>
    <r>
      <rPr>
        <b/>
        <sz val="10"/>
        <rFont val="Tahoma"/>
        <family val="2"/>
      </rPr>
      <t>40 cm</t>
    </r>
    <r>
      <rPr>
        <sz val="10"/>
        <rFont val="Tahoma"/>
        <family val="2"/>
      </rPr>
      <t xml:space="preserve">, armira se u dvije zone. Izvodi se iz betona </t>
    </r>
    <r>
      <rPr>
        <b/>
        <sz val="10"/>
        <rFont val="Tahoma"/>
        <family val="2"/>
      </rPr>
      <t>C30/37</t>
    </r>
    <r>
      <rPr>
        <sz val="10"/>
        <rFont val="Tahoma"/>
        <family val="2"/>
      </rPr>
      <t xml:space="preserve"> u glatkoj daščanoj oplati. Oplata, sva podupiranja i operativna skela uračunati su u jediničnu cijenu. U jediničnu cijenu također uračunati izvođenje otvora kroz ab ploču. Armatura B500B za šipke i B500A za mreže. Razred okoliša XC1, minimalni zaštitni sloj 25 mm za sve strane. Obračun po m3 betona, kg armature i m2 oplate konstrukcije. </t>
    </r>
  </si>
  <si>
    <t>5.1.3</t>
  </si>
  <si>
    <r>
      <rPr>
        <b/>
        <sz val="10"/>
        <rFont val="Tahoma"/>
        <family val="2"/>
      </rPr>
      <t>Grede</t>
    </r>
    <r>
      <rPr>
        <sz val="10"/>
        <rFont val="Tahoma"/>
        <family val="2"/>
      </rPr>
      <t xml:space="preserve"> poprečnog presjeka </t>
    </r>
    <r>
      <rPr>
        <b/>
        <sz val="10"/>
        <rFont val="Tahoma"/>
        <family val="2"/>
      </rPr>
      <t>60x100 cm</t>
    </r>
    <r>
      <rPr>
        <sz val="10"/>
        <rFont val="Tahoma"/>
        <family val="2"/>
      </rPr>
      <t xml:space="preserve">.  Izvodi se iz betona </t>
    </r>
    <r>
      <rPr>
        <b/>
        <sz val="10"/>
        <rFont val="Tahoma"/>
        <family val="2"/>
      </rPr>
      <t>C30/37</t>
    </r>
    <r>
      <rPr>
        <sz val="10"/>
        <rFont val="Tahoma"/>
        <family val="2"/>
      </rPr>
      <t xml:space="preserve"> u glatkoj daščanoj oplati. Armatura B500B za šipke. Razred okoliša XC1, minimalni zaštitni sloj 25 mm za sve strane. Obračun po m3 betona, kg armature i m2 oplate konstrukcije. </t>
    </r>
  </si>
  <si>
    <t>5.1.4</t>
  </si>
  <si>
    <r>
      <rPr>
        <b/>
        <sz val="10"/>
        <rFont val="Tahoma"/>
        <family val="2"/>
      </rPr>
      <t xml:space="preserve">Kontragrede </t>
    </r>
    <r>
      <rPr>
        <sz val="10"/>
        <rFont val="Tahoma"/>
        <family val="2"/>
      </rPr>
      <t>(obodne grede - ograda) poprečnog presjeka</t>
    </r>
    <r>
      <rPr>
        <b/>
        <sz val="10"/>
        <rFont val="Tahoma"/>
        <family val="2"/>
      </rPr>
      <t xml:space="preserve"> 25x135 cm</t>
    </r>
    <r>
      <rPr>
        <sz val="10"/>
        <rFont val="Tahoma"/>
        <family val="2"/>
      </rPr>
      <t xml:space="preserve">.  Izvodi se iz betona </t>
    </r>
    <r>
      <rPr>
        <b/>
        <sz val="10"/>
        <rFont val="Tahoma"/>
        <family val="2"/>
      </rPr>
      <t>C30/37</t>
    </r>
    <r>
      <rPr>
        <sz val="10"/>
        <rFont val="Tahoma"/>
        <family val="2"/>
      </rPr>
      <t xml:space="preserve"> u glatkoj daščanoj oplati. Armatura B500B za šipke. Razred okoliša XC1, minimalni zaštitni sloj 25 mm za sve strane. Obračun po m3 betona, kg armature i m2 oplate konstrukcije. </t>
    </r>
  </si>
  <si>
    <t>5.1.5</t>
  </si>
  <si>
    <r>
      <rPr>
        <b/>
        <sz val="10"/>
        <rFont val="Tahoma"/>
        <family val="2"/>
      </rPr>
      <t>Stupovi</t>
    </r>
    <r>
      <rPr>
        <sz val="10"/>
        <rFont val="Tahoma"/>
        <family val="2"/>
      </rPr>
      <t xml:space="preserve"> poprečnog presjeka</t>
    </r>
    <r>
      <rPr>
        <b/>
        <sz val="10"/>
        <rFont val="Tahoma"/>
        <family val="2"/>
      </rPr>
      <t xml:space="preserve"> 60x90 cm</t>
    </r>
    <r>
      <rPr>
        <sz val="10"/>
        <rFont val="Tahoma"/>
        <family val="2"/>
      </rPr>
      <t xml:space="preserve"> iz betona</t>
    </r>
    <r>
      <rPr>
        <b/>
        <sz val="10"/>
        <rFont val="Tahoma"/>
        <family val="2"/>
      </rPr>
      <t xml:space="preserve"> C30/37</t>
    </r>
    <r>
      <rPr>
        <sz val="10"/>
        <rFont val="Tahoma"/>
        <family val="2"/>
      </rPr>
      <t xml:space="preserve">. Razred okoliša XC1. Amiranje stupova šipkama B500B. Izvedba prema izvedbenom projektu. Obračun u m3 betona, kg armature i m2 oplate. </t>
    </r>
  </si>
  <si>
    <t>5.1.6</t>
  </si>
  <si>
    <r>
      <rPr>
        <b/>
        <sz val="10"/>
        <rFont val="Tahoma"/>
        <family val="2"/>
      </rPr>
      <t>Stupovi</t>
    </r>
    <r>
      <rPr>
        <sz val="10"/>
        <rFont val="Tahoma"/>
        <family val="2"/>
      </rPr>
      <t xml:space="preserve"> poprečnog presjeka </t>
    </r>
    <r>
      <rPr>
        <b/>
        <sz val="10"/>
        <rFont val="Tahoma"/>
        <family val="2"/>
      </rPr>
      <t>60x30 cm</t>
    </r>
    <r>
      <rPr>
        <sz val="10"/>
        <rFont val="Tahoma"/>
        <family val="2"/>
      </rPr>
      <t xml:space="preserve"> iz betona </t>
    </r>
    <r>
      <rPr>
        <b/>
        <sz val="10"/>
        <rFont val="Tahoma"/>
        <family val="2"/>
      </rPr>
      <t>C30/37</t>
    </r>
    <r>
      <rPr>
        <sz val="10"/>
        <rFont val="Tahoma"/>
        <family val="2"/>
      </rPr>
      <t xml:space="preserve">. Razred okoliša XC1. Amiranje stupova šipkama B500B. Izvedba prema izvedbenom projektu. Obračun u m3 betona, kg armature i m2 oplate. </t>
    </r>
  </si>
  <si>
    <t>5.1.7</t>
  </si>
  <si>
    <r>
      <rPr>
        <b/>
        <sz val="10"/>
        <rFont val="Tahoma"/>
        <family val="2"/>
      </rPr>
      <t>Stupovi</t>
    </r>
    <r>
      <rPr>
        <sz val="10"/>
        <rFont val="Tahoma"/>
        <family val="2"/>
      </rPr>
      <t xml:space="preserve"> poprečnog presjeka </t>
    </r>
    <r>
      <rPr>
        <b/>
        <sz val="10"/>
        <rFont val="Tahoma"/>
        <family val="2"/>
      </rPr>
      <t>60x60 cm</t>
    </r>
    <r>
      <rPr>
        <sz val="10"/>
        <rFont val="Tahoma"/>
        <family val="2"/>
      </rPr>
      <t xml:space="preserve"> iz betona</t>
    </r>
    <r>
      <rPr>
        <b/>
        <sz val="10"/>
        <rFont val="Tahoma"/>
        <family val="2"/>
      </rPr>
      <t xml:space="preserve"> C30/37</t>
    </r>
    <r>
      <rPr>
        <sz val="10"/>
        <rFont val="Tahoma"/>
        <family val="2"/>
      </rPr>
      <t xml:space="preserve">. Razred okoliša XC1. Amiranje stupova šipkama B500B. Izvedba prema izvedbenom projektu. Obračun u m3 betona, kg armature i m2 oplate. </t>
    </r>
  </si>
  <si>
    <t>5.1.8</t>
  </si>
  <si>
    <r>
      <rPr>
        <b/>
        <sz val="10"/>
        <rFont val="Tahoma"/>
        <family val="2"/>
      </rPr>
      <t>Zidovi</t>
    </r>
    <r>
      <rPr>
        <sz val="10"/>
        <rFont val="Tahoma"/>
        <family val="2"/>
      </rPr>
      <t xml:space="preserve"> debljine </t>
    </r>
    <r>
      <rPr>
        <b/>
        <sz val="10"/>
        <rFont val="Tahoma"/>
        <family val="2"/>
      </rPr>
      <t>d=55 cm</t>
    </r>
    <r>
      <rPr>
        <sz val="10"/>
        <rFont val="Tahoma"/>
        <family val="2"/>
      </rPr>
      <t xml:space="preserve"> iz betona </t>
    </r>
    <r>
      <rPr>
        <b/>
        <sz val="10"/>
        <rFont val="Tahoma"/>
        <family val="2"/>
      </rPr>
      <t>C30/37</t>
    </r>
    <r>
      <rPr>
        <sz val="10"/>
        <rFont val="Tahoma"/>
        <family val="2"/>
      </rPr>
      <t>. Razred okoliša XC2 Amiranje zidova mrežama B500A i šipkama B500B. Izvedba prema izvedbenom projektu. Obračun u m3 betona, kg armature i m2 oplate. NAPOMENA: Količina oplate odnosi se na oba lica zida.</t>
    </r>
  </si>
  <si>
    <t>5.1.9</t>
  </si>
  <si>
    <r>
      <rPr>
        <b/>
        <sz val="10"/>
        <rFont val="Tahoma"/>
        <family val="2"/>
      </rPr>
      <t>Zidovi</t>
    </r>
    <r>
      <rPr>
        <sz val="10"/>
        <rFont val="Tahoma"/>
        <family val="2"/>
      </rPr>
      <t xml:space="preserve"> debljine </t>
    </r>
    <r>
      <rPr>
        <b/>
        <sz val="10"/>
        <rFont val="Tahoma"/>
        <family val="2"/>
      </rPr>
      <t>d=40 cm</t>
    </r>
    <r>
      <rPr>
        <sz val="10"/>
        <rFont val="Tahoma"/>
        <family val="2"/>
      </rPr>
      <t xml:space="preserve"> iz betona </t>
    </r>
    <r>
      <rPr>
        <b/>
        <sz val="10"/>
        <rFont val="Tahoma"/>
        <family val="2"/>
      </rPr>
      <t>C30/37</t>
    </r>
    <r>
      <rPr>
        <sz val="10"/>
        <rFont val="Tahoma"/>
        <family val="2"/>
      </rPr>
      <t>. Razred okoliša XC2 Amiranje zidova mrežama B500A i šipkama B500B. Izvedba prema izvedbenom projektu. Obračun u m3 betona, kg armature i m2 oplate. NAPOMENA: Količina oplate odnosi se na oba lica zida.</t>
    </r>
  </si>
  <si>
    <t>5.1.10</t>
  </si>
  <si>
    <r>
      <rPr>
        <b/>
        <sz val="10"/>
        <rFont val="Tahoma"/>
        <family val="2"/>
      </rPr>
      <t>Zidovi</t>
    </r>
    <r>
      <rPr>
        <sz val="10"/>
        <rFont val="Tahoma"/>
        <family val="2"/>
      </rPr>
      <t xml:space="preserve"> debljine </t>
    </r>
    <r>
      <rPr>
        <b/>
        <sz val="10"/>
        <rFont val="Tahoma"/>
        <family val="2"/>
      </rPr>
      <t>d=30 cm</t>
    </r>
    <r>
      <rPr>
        <sz val="10"/>
        <rFont val="Tahoma"/>
        <family val="2"/>
      </rPr>
      <t xml:space="preserve"> iz betona </t>
    </r>
    <r>
      <rPr>
        <b/>
        <sz val="10"/>
        <rFont val="Tahoma"/>
        <family val="2"/>
      </rPr>
      <t>C30/37</t>
    </r>
    <r>
      <rPr>
        <sz val="10"/>
        <rFont val="Tahoma"/>
        <family val="2"/>
      </rPr>
      <t>. Razred okoliša XC2 Amiranje zidova mrežama B500A i šipkama B500B. Izvedba prema izvedbenom projektu. Obračun u m3 betona, kg armature i m2 oplate. NAPOMENA: Količina oplate odnosi se na oba lica zida.</t>
    </r>
  </si>
  <si>
    <t>5.1.11</t>
  </si>
  <si>
    <r>
      <rPr>
        <b/>
        <sz val="10"/>
        <rFont val="Tahoma"/>
        <family val="2"/>
      </rPr>
      <t>Rampa na tlu</t>
    </r>
    <r>
      <rPr>
        <sz val="10"/>
        <rFont val="Tahoma"/>
        <family val="2"/>
      </rPr>
      <t xml:space="preserve"> debljine </t>
    </r>
    <r>
      <rPr>
        <b/>
        <sz val="10"/>
        <rFont val="Tahoma"/>
        <family val="2"/>
      </rPr>
      <t>30 cm</t>
    </r>
    <r>
      <rPr>
        <sz val="10"/>
        <rFont val="Tahoma"/>
        <family val="2"/>
      </rPr>
      <t xml:space="preserve">, armira se u dvije zone. Izvodi se iz betona </t>
    </r>
    <r>
      <rPr>
        <b/>
        <sz val="10"/>
        <rFont val="Tahoma"/>
        <family val="2"/>
      </rPr>
      <t>C30/37</t>
    </r>
    <r>
      <rPr>
        <sz val="10"/>
        <rFont val="Tahoma"/>
        <family val="2"/>
      </rPr>
      <t xml:space="preserve"> u glatkoj daščanoj oplati. Oplata, sva podupiranja i operativna skela uračunati su u jediničnu cijenu. U jediničnu cijenu također uračunati izvođenje otvora kroz ab ploču. Armatura B500B za šipke i B500A za mreže. Razred okoliša XC1, minimalni zaštitni sloj 25 mm za sve strane. Obračun po m3 betona, kg armature i m2 oplate konstrukcije. </t>
    </r>
  </si>
  <si>
    <t>5.1.12</t>
  </si>
  <si>
    <r>
      <rPr>
        <b/>
        <sz val="10"/>
        <rFont val="Tahoma"/>
        <family val="2"/>
      </rPr>
      <t>Zidovi rampe</t>
    </r>
    <r>
      <rPr>
        <sz val="10"/>
        <rFont val="Tahoma"/>
        <family val="2"/>
      </rPr>
      <t xml:space="preserve"> debljine </t>
    </r>
    <r>
      <rPr>
        <b/>
        <sz val="10"/>
        <rFont val="Tahoma"/>
        <family val="2"/>
      </rPr>
      <t>d=40 cm</t>
    </r>
    <r>
      <rPr>
        <sz val="10"/>
        <rFont val="Tahoma"/>
        <family val="2"/>
      </rPr>
      <t xml:space="preserve"> iz betona </t>
    </r>
    <r>
      <rPr>
        <b/>
        <sz val="10"/>
        <rFont val="Tahoma"/>
        <family val="2"/>
      </rPr>
      <t>C30/37</t>
    </r>
    <r>
      <rPr>
        <sz val="10"/>
        <rFont val="Tahoma"/>
        <family val="2"/>
      </rPr>
      <t>. Razred okoliša XC2 Amiranje zidova mrežama B500A i šipkama B500B. Izvedba prema izvedbenom projektu. Obračun u m3 betona, kg armature i m2 oplate. NAPOMENA: Količina oplate odnosi se na oba lica zida.</t>
    </r>
  </si>
  <si>
    <t>5.2</t>
  </si>
  <si>
    <t>TEMELJNA KONSTRUKCIJA</t>
  </si>
  <si>
    <t>5.2.1</t>
  </si>
  <si>
    <r>
      <rPr>
        <b/>
        <sz val="10"/>
        <rFont val="Tahoma"/>
        <family val="2"/>
      </rPr>
      <t>Podložni beton</t>
    </r>
    <r>
      <rPr>
        <sz val="10"/>
        <rFont val="Tahoma"/>
        <family val="2"/>
      </rPr>
      <t xml:space="preserve"> debljine </t>
    </r>
    <r>
      <rPr>
        <b/>
        <sz val="10"/>
        <rFont val="Tahoma"/>
        <family val="2"/>
      </rPr>
      <t>10 cm</t>
    </r>
    <r>
      <rPr>
        <sz val="10"/>
        <rFont val="Tahoma"/>
        <family val="2"/>
      </rPr>
      <t xml:space="preserve"> iz betona C12/15 izvodi se u tlocrtnoj projekciji temeljnih ploča. Obračun u m3 betona.</t>
    </r>
  </si>
  <si>
    <t>beton C12/15</t>
  </si>
  <si>
    <t>5.2.2</t>
  </si>
  <si>
    <r>
      <rPr>
        <b/>
        <sz val="10"/>
        <rFont val="Tahoma"/>
        <family val="2"/>
      </rPr>
      <t>Temeljna ploča</t>
    </r>
    <r>
      <rPr>
        <sz val="10"/>
        <rFont val="Tahoma"/>
        <family val="2"/>
      </rPr>
      <t xml:space="preserve"> pozicije </t>
    </r>
    <r>
      <rPr>
        <b/>
        <sz val="10"/>
        <rFont val="Tahoma"/>
        <family val="2"/>
        <charset val="238"/>
      </rPr>
      <t>D5_001</t>
    </r>
    <r>
      <rPr>
        <sz val="10"/>
        <rFont val="Tahoma"/>
        <family val="2"/>
      </rPr>
      <t xml:space="preserve"> debljine </t>
    </r>
    <r>
      <rPr>
        <b/>
        <sz val="10"/>
        <rFont val="Tahoma"/>
        <family val="2"/>
      </rPr>
      <t>60 cm</t>
    </r>
    <r>
      <rPr>
        <sz val="10"/>
        <rFont val="Tahoma"/>
        <family val="2"/>
      </rPr>
      <t xml:space="preserve"> iz betona </t>
    </r>
    <r>
      <rPr>
        <b/>
        <sz val="10"/>
        <rFont val="Tahoma"/>
        <family val="2"/>
      </rPr>
      <t>C30/37</t>
    </r>
    <r>
      <rPr>
        <sz val="10"/>
        <rFont val="Tahoma"/>
        <family val="2"/>
      </rPr>
      <t>. Razred okoliša XC2 Amiranje ploče mrežama B500A i šipkama B500B. Izvedba prema izvedbenom projektu.</t>
    </r>
  </si>
  <si>
    <t>armatura B500A mreže</t>
  </si>
  <si>
    <t>armatura B500A šipke</t>
  </si>
  <si>
    <t xml:space="preserve">armatura B500B ankeri </t>
  </si>
  <si>
    <t>5.2.3</t>
  </si>
  <si>
    <r>
      <rPr>
        <b/>
        <sz val="10"/>
        <rFont val="Tahoma"/>
        <family val="2"/>
      </rPr>
      <t>Temeljna ploča</t>
    </r>
    <r>
      <rPr>
        <sz val="10"/>
        <rFont val="Tahoma"/>
        <family val="2"/>
      </rPr>
      <t xml:space="preserve"> pozicije </t>
    </r>
    <r>
      <rPr>
        <b/>
        <sz val="10"/>
        <rFont val="Tahoma"/>
        <family val="2"/>
        <charset val="238"/>
      </rPr>
      <t>D5_002</t>
    </r>
    <r>
      <rPr>
        <sz val="10"/>
        <rFont val="Tahoma"/>
        <family val="2"/>
      </rPr>
      <t xml:space="preserve"> debljine</t>
    </r>
    <r>
      <rPr>
        <b/>
        <sz val="10"/>
        <rFont val="Tahoma"/>
        <family val="2"/>
        <charset val="238"/>
      </rPr>
      <t xml:space="preserve"> 50 cm</t>
    </r>
    <r>
      <rPr>
        <sz val="10"/>
        <rFont val="Tahoma"/>
        <family val="2"/>
      </rPr>
      <t xml:space="preserve"> iz betona </t>
    </r>
    <r>
      <rPr>
        <b/>
        <sz val="10"/>
        <rFont val="Tahoma"/>
        <family val="2"/>
      </rPr>
      <t>C30/37</t>
    </r>
    <r>
      <rPr>
        <sz val="10"/>
        <rFont val="Tahoma"/>
        <family val="2"/>
      </rPr>
      <t>. Razred okoliša XC2 Amiranje ploče mrežama B500A i šipkama B500B. Izvedba prema izvedbenom projektu.</t>
    </r>
  </si>
  <si>
    <t>5.2.4</t>
  </si>
  <si>
    <r>
      <rPr>
        <b/>
        <sz val="10"/>
        <rFont val="Tahoma"/>
        <family val="2"/>
      </rPr>
      <t>Šahtovi, atike, podne ploče</t>
    </r>
    <r>
      <rPr>
        <sz val="10"/>
        <rFont val="Tahoma"/>
        <family val="2"/>
      </rPr>
      <t xml:space="preserve"> i ostali elementi okoliša, beton izrade </t>
    </r>
    <r>
      <rPr>
        <b/>
        <sz val="10"/>
        <rFont val="Tahoma"/>
        <family val="2"/>
      </rPr>
      <t>C30/37</t>
    </r>
    <r>
      <rPr>
        <sz val="10"/>
        <rFont val="Tahoma"/>
        <family val="2"/>
      </rPr>
      <t xml:space="preserve">. Razred okoliša XC4. Amiranje šipkama B500B. Izvedba prema izvedbenom projektu. Obračun u m3 betona, kg armature i m2 oplate. </t>
    </r>
  </si>
  <si>
    <t>beton C40/50</t>
  </si>
  <si>
    <t>UKUPNO ARMIRANO-BETONSKI RADOVI - DILATACIJA D5:</t>
  </si>
  <si>
    <t>6.1.</t>
  </si>
  <si>
    <t>PODRUM -2</t>
  </si>
  <si>
    <r>
      <rPr>
        <b/>
        <sz val="10"/>
        <rFont val="Tahoma"/>
        <family val="2"/>
      </rPr>
      <t>Stupovi</t>
    </r>
    <r>
      <rPr>
        <sz val="10"/>
        <rFont val="Tahoma"/>
        <family val="2"/>
      </rPr>
      <t xml:space="preserve"> pravokutnog poprečnog presjeka </t>
    </r>
    <r>
      <rPr>
        <b/>
        <sz val="10"/>
        <rFont val="Tahoma"/>
        <family val="2"/>
      </rPr>
      <t>40x80 cm</t>
    </r>
    <r>
      <rPr>
        <sz val="10"/>
        <rFont val="Tahoma"/>
        <family val="2"/>
      </rPr>
      <t xml:space="preserve"> iz betona </t>
    </r>
    <r>
      <rPr>
        <b/>
        <sz val="10"/>
        <rFont val="Tahoma"/>
        <family val="2"/>
      </rPr>
      <t>C30/37</t>
    </r>
    <r>
      <rPr>
        <sz val="10"/>
        <rFont val="Tahoma"/>
        <family val="2"/>
      </rPr>
      <t xml:space="preserve">. Razred okoliša XC1. Amiranje stupova šipkama B500B. Izvedba prema izvedbenom projektu. Obračun u m3 betona, kg armature i m2 oplate. </t>
    </r>
  </si>
  <si>
    <r>
      <rPr>
        <b/>
        <sz val="10"/>
        <rFont val="Tahoma"/>
        <family val="2"/>
      </rPr>
      <t>Stupovi</t>
    </r>
    <r>
      <rPr>
        <sz val="10"/>
        <rFont val="Tahoma"/>
        <family val="2"/>
      </rPr>
      <t xml:space="preserve"> kvadratnog poprečnog presjeka </t>
    </r>
    <r>
      <rPr>
        <b/>
        <sz val="10"/>
        <rFont val="Tahoma"/>
        <family val="2"/>
      </rPr>
      <t>70x70 cm</t>
    </r>
    <r>
      <rPr>
        <sz val="10"/>
        <rFont val="Tahoma"/>
        <family val="2"/>
      </rPr>
      <t xml:space="preserve"> iz betona </t>
    </r>
    <r>
      <rPr>
        <b/>
        <sz val="10"/>
        <rFont val="Tahoma"/>
        <family val="2"/>
      </rPr>
      <t>C30/37</t>
    </r>
    <r>
      <rPr>
        <sz val="10"/>
        <rFont val="Tahoma"/>
        <family val="2"/>
      </rPr>
      <t xml:space="preserve">. Razred okoliša XC1. Amiranje stupova šipkama B500B. Izvedba prema izvedbenom projektu. Obračun u m3 betona, kg armature i m2 oplate. </t>
    </r>
  </si>
  <si>
    <t>Stropna ploča pozicije D6_100 debljine 28 cm, armira se u dvije zone. Izvodi se iz betona C30/37 u glatkoj daščanoj oplati. Oplata, sva podupiranja i operativna skela uračunati su u jediničnu cijenu. Visina podupiranja iznosi  3,48 m. U jediničnu cijenu također uračunati izvođenje otvora kroz ab ploču. Armatura B500B za šipke i B500A za mreže. Razred okoliša XC1, minimalni zaštitni sloj 25 mm za sve strane. Predvidjeti unutar cijene stavke radne prekide i formiranje polja te završno zaglađivanje ploče prema normi za daljnju postavku slojeva prema Arhitekturi. Obračun po m3 betona, kg armature, m2 oplate konstrukcije i komada predgotovljenih probojnih češljeva kao Schöck Bole ili jednakovrijedno.</t>
  </si>
  <si>
    <t xml:space="preserve">12 x Schöck Bole U 14/230-4/A680-CV25 (probojni češalj) ili jednakovrijedno </t>
  </si>
  <si>
    <t xml:space="preserve">10 x Schöck Bole U 16/230-5/A850-CV25 (probojni češalj) ili jednakovrijedno </t>
  </si>
  <si>
    <t xml:space="preserve">10 x Schöck Bole U 14/230-4/A680-CV25 (probojni češalj) ili jednakovrijedno </t>
  </si>
  <si>
    <t xml:space="preserve">10 x Schöck Bole U 14/230-3/A510-CV25 (probojni češalj) ili jednakovrijedno </t>
  </si>
  <si>
    <t xml:space="preserve">12 x Schöck Bole U 12/230-3/A510-CV25 (probojni češalj) ili jednakovrijedno </t>
  </si>
  <si>
    <t xml:space="preserve">9 x Schöck Bole U 12/230-3/A510-CV25 (probojni češalj) ili jednakovrijedno </t>
  </si>
  <si>
    <t xml:space="preserve">6 x Schöck Bole U 14/230-4/A680-CV25 (probojni češalj) ili jednakovrijedno </t>
  </si>
  <si>
    <t xml:space="preserve">3 x Schöck Bole U 12/230-4/A680-CV25 (probojni češalj) ili jednakovrijedno </t>
  </si>
  <si>
    <r>
      <rPr>
        <b/>
        <sz val="10"/>
        <rFont val="Tahoma"/>
        <family val="2"/>
      </rPr>
      <t>Rampa</t>
    </r>
    <r>
      <rPr>
        <sz val="10"/>
        <rFont val="Tahoma"/>
        <family val="2"/>
      </rPr>
      <t xml:space="preserve"> pozicije </t>
    </r>
    <r>
      <rPr>
        <b/>
        <sz val="10"/>
        <rFont val="Tahoma"/>
        <family val="2"/>
        <charset val="238"/>
      </rPr>
      <t>R1_100</t>
    </r>
    <r>
      <rPr>
        <sz val="10"/>
        <rFont val="Tahoma"/>
        <family val="2"/>
      </rPr>
      <t xml:space="preserve"> debljine </t>
    </r>
    <r>
      <rPr>
        <b/>
        <sz val="10"/>
        <rFont val="Tahoma"/>
        <family val="2"/>
      </rPr>
      <t>25 cm</t>
    </r>
    <r>
      <rPr>
        <sz val="10"/>
        <rFont val="Tahoma"/>
        <family val="2"/>
      </rPr>
      <t xml:space="preserve">, armira se u dvije zone. Izvodi se iz betona </t>
    </r>
    <r>
      <rPr>
        <b/>
        <sz val="10"/>
        <rFont val="Tahoma"/>
        <family val="2"/>
      </rPr>
      <t>C30/37</t>
    </r>
    <r>
      <rPr>
        <sz val="10"/>
        <rFont val="Tahoma"/>
        <family val="2"/>
      </rPr>
      <t xml:space="preserve"> u glatkoj daščanoj oplati. Oplata, sva podupiranja i operativna skela uračunati su u jediničnu cijenu. U jediničnu cijenu također uračunati izvođenje otvora kroz ab ploču. Armatura B500B za šipke i B500A za mreže. Razred okoliša XC1, minimalni zaštitni sloj 25 mm za sve strane. Obračun po m3 betona, kg armature i m2 oplate konstrukcije. </t>
    </r>
  </si>
  <si>
    <r>
      <rPr>
        <b/>
        <sz val="10"/>
        <rFont val="Tahoma"/>
        <family val="2"/>
      </rPr>
      <t>Rampa</t>
    </r>
    <r>
      <rPr>
        <sz val="10"/>
        <rFont val="Tahoma"/>
        <family val="2"/>
      </rPr>
      <t xml:space="preserve"> pozicije </t>
    </r>
    <r>
      <rPr>
        <b/>
        <sz val="10"/>
        <rFont val="Tahoma"/>
        <family val="2"/>
      </rPr>
      <t>R1_200</t>
    </r>
    <r>
      <rPr>
        <sz val="10"/>
        <rFont val="Tahoma"/>
        <family val="2"/>
      </rPr>
      <t xml:space="preserve"> debljine </t>
    </r>
    <r>
      <rPr>
        <b/>
        <sz val="10"/>
        <rFont val="Tahoma"/>
        <family val="2"/>
      </rPr>
      <t>25 cm</t>
    </r>
    <r>
      <rPr>
        <sz val="10"/>
        <rFont val="Tahoma"/>
        <family val="2"/>
      </rPr>
      <t xml:space="preserve">, armira se u dvije zone. Izvodi se iz betona </t>
    </r>
    <r>
      <rPr>
        <b/>
        <sz val="10"/>
        <rFont val="Tahoma"/>
        <family val="2"/>
      </rPr>
      <t>C30/37</t>
    </r>
    <r>
      <rPr>
        <sz val="10"/>
        <rFont val="Tahoma"/>
        <family val="2"/>
      </rPr>
      <t xml:space="preserve"> u glatkoj daščanoj oplati. Oplata, sva podupiranja i operativna skela uračunati su u jediničnu cijenu. U jediničnu cijenu također uračunati izvođenje otvora kroz ab ploču. Armatura B500B za šipke i B500A za mreže. Razred okoliša XC1, minimalni zaštitni sloj 25 mm za sve strane. Obračun po m3 betona, kg armature i m2 oplate konstrukcije. </t>
    </r>
  </si>
  <si>
    <t>6.1.7</t>
  </si>
  <si>
    <r>
      <rPr>
        <b/>
        <sz val="10"/>
        <rFont val="Tahoma"/>
        <family val="2"/>
      </rPr>
      <t>Vanjski zidovi</t>
    </r>
    <r>
      <rPr>
        <sz val="10"/>
        <rFont val="Tahoma"/>
        <family val="2"/>
      </rPr>
      <t xml:space="preserve"> debljine </t>
    </r>
    <r>
      <rPr>
        <b/>
        <sz val="10"/>
        <rFont val="Tahoma"/>
        <family val="2"/>
      </rPr>
      <t>d=30 cm</t>
    </r>
    <r>
      <rPr>
        <sz val="10"/>
        <rFont val="Tahoma"/>
        <family val="2"/>
      </rPr>
      <t xml:space="preserve"> iz betona</t>
    </r>
    <r>
      <rPr>
        <b/>
        <sz val="10"/>
        <rFont val="Tahoma"/>
        <family val="2"/>
      </rPr>
      <t xml:space="preserve"> C30/37</t>
    </r>
    <r>
      <rPr>
        <sz val="10"/>
        <rFont val="Tahoma"/>
        <family val="2"/>
      </rPr>
      <t>. Razred okoliša XC2 Amiranje zidova mrežama B500A i šipkama B500B. Izvedba prema izvedbenom projektu. Obračun u m3 betona, kg armature i m2 oplate. NAPOMENA: Količina oplate odnosi se na oba lica zida.</t>
    </r>
  </si>
  <si>
    <t>6.1.8</t>
  </si>
  <si>
    <r>
      <rPr>
        <b/>
        <sz val="10"/>
        <rFont val="Tahoma"/>
        <family val="2"/>
      </rPr>
      <t>Unutarnji zidovi</t>
    </r>
    <r>
      <rPr>
        <sz val="10"/>
        <rFont val="Tahoma"/>
        <family val="2"/>
      </rPr>
      <t xml:space="preserve"> debljine </t>
    </r>
    <r>
      <rPr>
        <b/>
        <sz val="10"/>
        <rFont val="Tahoma"/>
        <family val="2"/>
      </rPr>
      <t>d=30 cm</t>
    </r>
    <r>
      <rPr>
        <sz val="10"/>
        <rFont val="Tahoma"/>
        <family val="2"/>
      </rPr>
      <t xml:space="preserve"> iz betona</t>
    </r>
    <r>
      <rPr>
        <b/>
        <sz val="10"/>
        <rFont val="Tahoma"/>
        <family val="2"/>
      </rPr>
      <t xml:space="preserve"> C30/37</t>
    </r>
    <r>
      <rPr>
        <sz val="10"/>
        <rFont val="Tahoma"/>
        <family val="2"/>
      </rPr>
      <t>. Razred okoliša XC2 Amiranje zidova mrežama B500A i šipkama B500B. Izvedba prema izvedbenom projektu. Obračun u m3 betona, kg armature i m2 oplate. NAPOMENA: Količina oplate odnosi se na oba lica zida.</t>
    </r>
  </si>
  <si>
    <t>6.1.9</t>
  </si>
  <si>
    <r>
      <rPr>
        <b/>
        <sz val="10"/>
        <rFont val="Tahoma"/>
        <family val="2"/>
      </rPr>
      <t xml:space="preserve">Zidovi jezgre J1 </t>
    </r>
    <r>
      <rPr>
        <sz val="10"/>
        <rFont val="Tahoma"/>
        <family val="2"/>
      </rPr>
      <t xml:space="preserve">debljine debljine </t>
    </r>
    <r>
      <rPr>
        <b/>
        <sz val="10"/>
        <rFont val="Tahoma"/>
        <family val="2"/>
      </rPr>
      <t>d=30 cm</t>
    </r>
    <r>
      <rPr>
        <sz val="10"/>
        <rFont val="Tahoma"/>
        <family val="2"/>
      </rPr>
      <t xml:space="preserve"> iz betona</t>
    </r>
    <r>
      <rPr>
        <b/>
        <sz val="10"/>
        <rFont val="Tahoma"/>
        <family val="2"/>
      </rPr>
      <t xml:space="preserve"> C30/37</t>
    </r>
    <r>
      <rPr>
        <sz val="10"/>
        <rFont val="Tahoma"/>
        <family val="2"/>
      </rPr>
      <t>. Razred okoliša XC2 Amiranje zidova mrežama B500A i šipkama B500B. Izvedba prema izvedbenom projektu. Obračun u m3 betona, kg armature i m2 oplate. NAPOMENA: Količina oplate odnosi se na oba lica zida.</t>
    </r>
  </si>
  <si>
    <t>6.1.10</t>
  </si>
  <si>
    <r>
      <rPr>
        <b/>
        <sz val="10"/>
        <rFont val="Tahoma"/>
        <family val="2"/>
      </rPr>
      <t xml:space="preserve">Zidovi jezgre J2 </t>
    </r>
    <r>
      <rPr>
        <sz val="10"/>
        <rFont val="Tahoma"/>
        <family val="2"/>
      </rPr>
      <t xml:space="preserve">debljine debljine </t>
    </r>
    <r>
      <rPr>
        <b/>
        <sz val="10"/>
        <rFont val="Tahoma"/>
        <family val="2"/>
      </rPr>
      <t>d=30 cm</t>
    </r>
    <r>
      <rPr>
        <sz val="10"/>
        <rFont val="Tahoma"/>
        <family val="2"/>
      </rPr>
      <t xml:space="preserve"> iz betona</t>
    </r>
    <r>
      <rPr>
        <b/>
        <sz val="10"/>
        <rFont val="Tahoma"/>
        <family val="2"/>
      </rPr>
      <t xml:space="preserve"> C30/37</t>
    </r>
    <r>
      <rPr>
        <sz val="10"/>
        <rFont val="Tahoma"/>
        <family val="2"/>
      </rPr>
      <t>. Razred okoliša XC2 Amiranje zidova mrežama B500A i šipkama B500B. Izvedba prema izvedbenom projektu. Obračun u m3 betona, kg armature i m2 oplate. NAPOMENA: Količina oplate odnosi se na oba lica zida.</t>
    </r>
  </si>
  <si>
    <t>6.1.11</t>
  </si>
  <si>
    <r>
      <rPr>
        <b/>
        <sz val="10"/>
        <rFont val="Tahoma"/>
        <family val="2"/>
      </rPr>
      <t xml:space="preserve">Zidovi jezgre J3 </t>
    </r>
    <r>
      <rPr>
        <sz val="10"/>
        <rFont val="Tahoma"/>
        <family val="2"/>
      </rPr>
      <t xml:space="preserve">debljine </t>
    </r>
    <r>
      <rPr>
        <b/>
        <sz val="10"/>
        <rFont val="Tahoma"/>
        <family val="2"/>
      </rPr>
      <t xml:space="preserve">d=30 cm </t>
    </r>
    <r>
      <rPr>
        <sz val="10"/>
        <rFont val="Tahoma"/>
        <family val="2"/>
      </rPr>
      <t xml:space="preserve">i </t>
    </r>
    <r>
      <rPr>
        <b/>
        <sz val="10"/>
        <rFont val="Tahoma"/>
        <family val="2"/>
      </rPr>
      <t>d=50 cm</t>
    </r>
    <r>
      <rPr>
        <sz val="10"/>
        <rFont val="Tahoma"/>
        <family val="2"/>
      </rPr>
      <t xml:space="preserve"> iz betona</t>
    </r>
    <r>
      <rPr>
        <b/>
        <sz val="10"/>
        <rFont val="Tahoma"/>
        <family val="2"/>
      </rPr>
      <t xml:space="preserve"> C40/50</t>
    </r>
    <r>
      <rPr>
        <sz val="10"/>
        <rFont val="Tahoma"/>
        <family val="2"/>
      </rPr>
      <t>. Razred okoliša XC2 Amiranje zidova mrežama B500A i šipkama B500B. Izvedba prema izvedbenom projektu. Obračun u m3 betona, kg armature i m2 oplate. NAPOMENA: Količina oplate odnosi se na oba lica zida.</t>
    </r>
  </si>
  <si>
    <t>6.1.12</t>
  </si>
  <si>
    <r>
      <rPr>
        <b/>
        <sz val="10"/>
        <rFont val="Tahoma"/>
        <family val="2"/>
      </rPr>
      <t xml:space="preserve">Zidovi jezgre J4 </t>
    </r>
    <r>
      <rPr>
        <sz val="10"/>
        <rFont val="Tahoma"/>
        <family val="2"/>
      </rPr>
      <t xml:space="preserve">debljine debljine </t>
    </r>
    <r>
      <rPr>
        <b/>
        <sz val="10"/>
        <rFont val="Tahoma"/>
        <family val="2"/>
      </rPr>
      <t>d=30 cm</t>
    </r>
    <r>
      <rPr>
        <sz val="10"/>
        <rFont val="Tahoma"/>
        <family val="2"/>
      </rPr>
      <t xml:space="preserve"> i </t>
    </r>
    <r>
      <rPr>
        <b/>
        <sz val="10"/>
        <rFont val="Tahoma"/>
        <family val="2"/>
      </rPr>
      <t>d=50 cm</t>
    </r>
    <r>
      <rPr>
        <sz val="10"/>
        <rFont val="Tahoma"/>
        <family val="2"/>
      </rPr>
      <t xml:space="preserve"> iz betona</t>
    </r>
    <r>
      <rPr>
        <b/>
        <sz val="10"/>
        <rFont val="Tahoma"/>
        <family val="2"/>
      </rPr>
      <t xml:space="preserve"> C40/50</t>
    </r>
    <r>
      <rPr>
        <sz val="10"/>
        <rFont val="Tahoma"/>
        <family val="2"/>
      </rPr>
      <t>. Razred okoliša XC2 Amiranje zidova mrežama B500A i šipkama B500B. Izvedba prema izvedbenom projektu. Obračun u m3 betona, kg armature i m2 oplate. NAPOMENA: Količina oplate odnosi se na oba lica zida.</t>
    </r>
  </si>
  <si>
    <t>6.1.13</t>
  </si>
  <si>
    <t>6.2.</t>
  </si>
  <si>
    <t>Stropna ploča pozicije D6_201 debljine 30 cm, armira se u dvije zone. Izvodi se iz betona C30/37 u glatkoj daščanoj oplati. Oplata, sva podupiranja i operativna skela uračunati su u jediničnu cijenu. Visina podupiranja varira od 4,46 m do 6,57 m ovisno o poziciji. U jediničnu cijenu također uračunati izvođenje otvora kroz ab ploču. Armatura B500B za šipke i B500A za mreže. Razred okoliša XC1, minimalni zaštitni sloj 25 mm za sve strane. Predvidjeti unutar cijene stavke radne prekide i formiranje polja te završno zaglađivanje ploče prema normi za daljnju postavku slojeva prema Arhitekturi. Obračun po m3 betona, kg armature, m2 oplate konstrukcije i komada predgotovljenih probojnih češljeva kao Schöck Bole ili jednakovrijedno.</t>
  </si>
  <si>
    <t xml:space="preserve">10 x Schöck Bole O 16/240-4/A680 (probojni češalj) ili jednakovrijedno </t>
  </si>
  <si>
    <t xml:space="preserve">12 x Schöck Bole O 12/240-3/A510 (probojni češalj) ili jednakovrijedno </t>
  </si>
  <si>
    <t xml:space="preserve">12 x Schöck Bole O 16/240-6/A1020 (probojni češalj) ili jednakovrijedno </t>
  </si>
  <si>
    <t xml:space="preserve">11 x Schöck Bole O 14/240-5/A850 (probojni češalj) ili jednakovrijedno </t>
  </si>
  <si>
    <t xml:space="preserve">8 x Schöck Bole O 14/240-4/A680 (probojni češalj) ili jednakovrijedno </t>
  </si>
  <si>
    <t xml:space="preserve">9 x Schöck Bole U 14/230-4/A680-CV25 (probojni češalj) ili jednakovrijedno </t>
  </si>
  <si>
    <t xml:space="preserve">12 x Schöck Bole O 16/240-5/A850 (probojni češalj) ili jednakovrijedno </t>
  </si>
  <si>
    <t>Stropna ploča pozicije D6_202 debljine 40 cm, armira se u dvije zone. Izvodi se iz betona C30/37 u glatkoj daščanoj oplati. Oplata, sva podupiranja i operativna skela uračunati su u jediničnu cijenu. Visina podupiranja iznosi 4,24 m. U jediničnu cijenu također uračunati izvođenje otvora kroz ab ploču. Armatura B500B za šipke i B500A za mreže. Razred okoliša XC1, minimalni zaštitni sloj 25 mm za sve strane. Predvidjeti unutar cijene stavke radne prekide i formiranje polja te završno zaglađivanje ploče prema normi za daljnju postavku slojeva prema Arhitekturi. Obračun po m3 betona, kg armature, m2 oplate konstrukcije i komada predgotovljenih probojnih češljeva kao Schöck Bole ili jednakovrijedno.</t>
  </si>
  <si>
    <t xml:space="preserve">10 x Schöck Bole O 20/350-2/A520 (probojni češalj) ili jednakovrijedno </t>
  </si>
  <si>
    <t xml:space="preserve">10 x Schöck Bole O 25/340-3/A720 (probojni češalj) ili jednakovrijedno </t>
  </si>
  <si>
    <t>Stropna ploča pozicije D6_203 debljine 30 cm, armira se u dvije zone. Izvodi se iz betona C30/37 u glatkoj daščanoj oplati. Oplata, sva podupiranja i operativna skela uračunati su u jediničnu cijenu. Visina podupiranja iznosi 3,44 m. U jediničnu cijenu također uračunati izvođenje otvora kroz ab ploču. Armatura B500B za šipke i B500A za mreže. Razred okoliša XC1, minimalni zaštitni sloj 25 mm za sve strane. Predvidjeti unutar cijene stavke radne prekide i formiranje polja te završno zaglađivanje ploče prema normi za daljnju postavku slojeva prema Arhitekturi. Obračun po m3 betona, kg armature, m2 oplate konstrukcije i komada predgotovljenih probojnih češljeva kao Schöck Bole ili jednakovrijedno.</t>
  </si>
  <si>
    <t xml:space="preserve">14 x Schöck Bole O 16/240-7/A1190 (probojni češalj) ili jednakovrijedno </t>
  </si>
  <si>
    <t xml:space="preserve">14 x Schöck Bole O 20/240-7/A1190 (probojni češalj) ili jednakovrijedno </t>
  </si>
  <si>
    <t xml:space="preserve">10 x Schöck Bole U 14/230-6/A1020-CV25 (probojni češalj) ili jednakovrijedno </t>
  </si>
  <si>
    <t>Stropna ploča pozicije D6_204 debljine 30 cm, armira se u dvije zone. Izvodi se iz betona C30/37 u glatkoj daščanoj oplati. Oplata, sva podupiranja i operativna skela uračunati su u jediničnu cijenu. Visina podupiranja iznosi 2,84 m. U jediničnu cijenu također uračunati izvođenje otvora kroz ab ploču. Armatura B500B za šipke i B500A za mreže. Razred okoliša XC1, minimalni zaštitni sloj 25 mm za sve strane. Predvidjeti unutar cijene stavke radne prekide i formiranje polja te završno zaglađivanje ploče prema normi za daljnju postavku slojeva prema Arhitekturi. Obračun po m3 betona, kg armature, m2 oplate konstrukcije i komada predgotovljenih probojnih češljeva kao Schöck Bole ili jednakovrijedno.</t>
  </si>
  <si>
    <t xml:space="preserve">12 x Schöck Bole O 16/240-4/A1020 (probojni češalj) ili jednakovrijedno </t>
  </si>
  <si>
    <t xml:space="preserve">3 x Schöck Bole U 16/230-7/A1190-CV25 (probojni češalj) ili jednakovrijedno </t>
  </si>
  <si>
    <r>
      <rPr>
        <b/>
        <sz val="10"/>
        <rFont val="Tahoma"/>
        <family val="2"/>
      </rPr>
      <t>Stropna ploča</t>
    </r>
    <r>
      <rPr>
        <sz val="10"/>
        <rFont val="Tahoma"/>
        <family val="2"/>
      </rPr>
      <t xml:space="preserve"> pozicije</t>
    </r>
    <r>
      <rPr>
        <b/>
        <sz val="10"/>
        <rFont val="Tahoma"/>
        <family val="2"/>
        <charset val="238"/>
      </rPr>
      <t xml:space="preserve"> D6_205</t>
    </r>
    <r>
      <rPr>
        <sz val="10"/>
        <rFont val="Tahoma"/>
        <family val="2"/>
      </rPr>
      <t xml:space="preserve"> debljine </t>
    </r>
    <r>
      <rPr>
        <b/>
        <sz val="10"/>
        <rFont val="Tahoma"/>
        <family val="2"/>
        <charset val="238"/>
      </rPr>
      <t>30</t>
    </r>
    <r>
      <rPr>
        <b/>
        <sz val="10"/>
        <rFont val="Tahoma"/>
        <family val="2"/>
      </rPr>
      <t xml:space="preserve"> cm</t>
    </r>
    <r>
      <rPr>
        <sz val="10"/>
        <rFont val="Tahoma"/>
        <family val="2"/>
      </rPr>
      <t xml:space="preserve">, armira se u dvije zone. Izvodi se iz betona </t>
    </r>
    <r>
      <rPr>
        <b/>
        <sz val="10"/>
        <rFont val="Tahoma"/>
        <family val="2"/>
      </rPr>
      <t>C30/37</t>
    </r>
    <r>
      <rPr>
        <sz val="10"/>
        <rFont val="Tahoma"/>
        <family val="2"/>
      </rPr>
      <t xml:space="preserve"> u glatkoj daščanoj oplati. Oplata, sva podupiranja i operativna skela uračunati su u jediničnu cijenu. </t>
    </r>
    <r>
      <rPr>
        <sz val="10"/>
        <rFont val="Tahoma"/>
        <family val="2"/>
        <charset val="238"/>
      </rPr>
      <t>Visina podupiranja iznosi 4,124 m. U j</t>
    </r>
    <r>
      <rPr>
        <sz val="10"/>
        <rFont val="Tahoma"/>
        <family val="2"/>
      </rPr>
      <t xml:space="preserve">ediničnu cijenu također uračunati izvođenje otvora kroz ab ploču. Armatura B500B za šipke i B500A za mreže. Razred okoliša XC1, minimalni zaštitni sloj 25 mm za sve strane. Predvidjeti unutar cijene stavke radne prekide i formiranje polja te završno zaglađivanje ploče prema normi za daljnju postavku slojeva prema Arhitekturi.  Obračun po m3 betona, kg armature i m2 oplate konstrukcije. </t>
    </r>
  </si>
  <si>
    <r>
      <rPr>
        <b/>
        <sz val="10"/>
        <rFont val="Tahoma"/>
        <family val="2"/>
      </rPr>
      <t xml:space="preserve">Stropna ploča bunkera </t>
    </r>
    <r>
      <rPr>
        <sz val="10"/>
        <rFont val="Tahoma"/>
        <family val="2"/>
      </rPr>
      <t xml:space="preserve">debljine </t>
    </r>
    <r>
      <rPr>
        <b/>
        <sz val="10"/>
        <rFont val="Tahoma"/>
        <family val="2"/>
      </rPr>
      <t>d=145 - d=250 cm</t>
    </r>
    <r>
      <rPr>
        <sz val="10"/>
        <rFont val="Tahoma"/>
        <family val="2"/>
      </rPr>
      <t xml:space="preserve">, armira se prema projektu. Izvodi se iz betona </t>
    </r>
    <r>
      <rPr>
        <b/>
        <sz val="10"/>
        <rFont val="Tahoma"/>
        <family val="2"/>
      </rPr>
      <t>C40/50</t>
    </r>
    <r>
      <rPr>
        <sz val="10"/>
        <rFont val="Tahoma"/>
        <family val="2"/>
      </rPr>
      <t xml:space="preserve"> u glatkoj daščanoj oplati. Oplata, sva podupiranja i operativna skela uračunati su u jediničnu cijenu. Visina podupiranja iznosi 4,05 m. U jediničnu cijenu također uračunati izvođenje otvora kroz ab ploču. Armatura B500B za šipke i B500A za mreže, minimalni zaštitni sloj 25 mm za sve strane. Predvidjeti unutar cijene stavke radne prekide i formiranje polja te završno zaglađivanje ploče prema normi za daljnju postavku slojeva prema Arhitekturi.  Obračun po m3 betona, kg armature i m2 oplate konstrukcije. </t>
    </r>
  </si>
  <si>
    <r>
      <rPr>
        <b/>
        <sz val="10"/>
        <rFont val="Tahoma"/>
        <family val="2"/>
      </rPr>
      <t>Grede</t>
    </r>
    <r>
      <rPr>
        <sz val="10"/>
        <rFont val="Tahoma"/>
        <family val="2"/>
      </rPr>
      <t xml:space="preserve"> poprečnog presjeka </t>
    </r>
    <r>
      <rPr>
        <b/>
        <sz val="10"/>
        <rFont val="Tahoma"/>
        <family val="2"/>
        <charset val="238"/>
      </rPr>
      <t>40x90 cm</t>
    </r>
    <r>
      <rPr>
        <sz val="10"/>
        <rFont val="Tahoma"/>
        <family val="2"/>
      </rPr>
      <t xml:space="preserve">.  Izvodi se iz betona </t>
    </r>
    <r>
      <rPr>
        <b/>
        <sz val="10"/>
        <rFont val="Tahoma"/>
        <family val="2"/>
      </rPr>
      <t>C30/37</t>
    </r>
    <r>
      <rPr>
        <sz val="10"/>
        <rFont val="Tahoma"/>
        <family val="2"/>
      </rPr>
      <t xml:space="preserve"> u glatkoj daščanoj oplati. Armatura B500B za šipke. Razred okoliša XC1, minimalni zaštitni sloj 25 mm za sve strane. Obračun po m3 betona, kg armature i m2 oplate konstrukcije. </t>
    </r>
  </si>
  <si>
    <r>
      <rPr>
        <b/>
        <sz val="10"/>
        <rFont val="Tahoma"/>
        <family val="2"/>
      </rPr>
      <t>Grede</t>
    </r>
    <r>
      <rPr>
        <sz val="10"/>
        <rFont val="Tahoma"/>
        <family val="2"/>
      </rPr>
      <t xml:space="preserve"> poprečnog presjeka </t>
    </r>
    <r>
      <rPr>
        <b/>
        <sz val="10"/>
        <rFont val="Tahoma"/>
        <family val="2"/>
        <charset val="238"/>
      </rPr>
      <t>40x95 cm</t>
    </r>
    <r>
      <rPr>
        <sz val="10"/>
        <rFont val="Tahoma"/>
        <family val="2"/>
      </rPr>
      <t xml:space="preserve">.  Izvodi se iz betona </t>
    </r>
    <r>
      <rPr>
        <b/>
        <sz val="10"/>
        <rFont val="Tahoma"/>
        <family val="2"/>
      </rPr>
      <t>C30/37</t>
    </r>
    <r>
      <rPr>
        <sz val="10"/>
        <rFont val="Tahoma"/>
        <family val="2"/>
      </rPr>
      <t xml:space="preserve"> u glatkoj daščanoj oplati. Armatu95a B500B za šipke. Razred okoliša XC1, minimalni zaštitni sloj 25 mm za sve strane. Obračun po m3 betona, kg armature i m2 oplate konstrukcije. </t>
    </r>
  </si>
  <si>
    <r>
      <rPr>
        <b/>
        <sz val="10"/>
        <rFont val="Tahoma"/>
        <family val="2"/>
      </rPr>
      <t>Grede</t>
    </r>
    <r>
      <rPr>
        <sz val="10"/>
        <rFont val="Tahoma"/>
        <family val="2"/>
      </rPr>
      <t xml:space="preserve"> poprečnog presjeka </t>
    </r>
    <r>
      <rPr>
        <b/>
        <sz val="10"/>
        <rFont val="Tahoma"/>
        <family val="2"/>
        <charset val="238"/>
      </rPr>
      <t>40x110 cm</t>
    </r>
    <r>
      <rPr>
        <sz val="10"/>
        <rFont val="Tahoma"/>
        <family val="2"/>
      </rPr>
      <t xml:space="preserve">.  Izvodi se iz betona </t>
    </r>
    <r>
      <rPr>
        <b/>
        <sz val="10"/>
        <rFont val="Tahoma"/>
        <family val="2"/>
      </rPr>
      <t>C30/37</t>
    </r>
    <r>
      <rPr>
        <sz val="10"/>
        <rFont val="Tahoma"/>
        <family val="2"/>
      </rPr>
      <t xml:space="preserve"> u glatkoj daščanoj oplati. Armatura B500B za šipke. Razred okoliša XC1, minimalni zaštitni sloj 25 mm za sve strane. Obračun po m3 betona, kg armature i m2 oplate konstrukcije. </t>
    </r>
  </si>
  <si>
    <t>6.2.9</t>
  </si>
  <si>
    <r>
      <rPr>
        <b/>
        <sz val="10"/>
        <rFont val="Tahoma"/>
        <family val="2"/>
      </rPr>
      <t xml:space="preserve">Stupovi </t>
    </r>
    <r>
      <rPr>
        <sz val="10"/>
        <rFont val="Tahoma"/>
        <family val="2"/>
      </rPr>
      <t>poprečnog presjeka</t>
    </r>
    <r>
      <rPr>
        <b/>
        <sz val="10"/>
        <rFont val="Tahoma"/>
        <family val="2"/>
      </rPr>
      <t xml:space="preserve"> 40x80 cm</t>
    </r>
    <r>
      <rPr>
        <sz val="10"/>
        <rFont val="Tahoma"/>
        <family val="2"/>
      </rPr>
      <t xml:space="preserve"> iz betona </t>
    </r>
    <r>
      <rPr>
        <b/>
        <sz val="10"/>
        <rFont val="Tahoma"/>
        <family val="2"/>
      </rPr>
      <t>C30/37</t>
    </r>
    <r>
      <rPr>
        <sz val="10"/>
        <rFont val="Tahoma"/>
        <family val="2"/>
      </rPr>
      <t xml:space="preserve">. Razred okoliša XC1. Amiranje stupova šipkama B500B. Izvedba prema izvedbenom projektu. Obračun u m3 betona, kg armature i m2 oplate. </t>
    </r>
  </si>
  <si>
    <t>6.2.10</t>
  </si>
  <si>
    <r>
      <rPr>
        <b/>
        <sz val="10"/>
        <rFont val="Tahoma"/>
        <family val="2"/>
      </rPr>
      <t xml:space="preserve">Stupovi </t>
    </r>
    <r>
      <rPr>
        <sz val="10"/>
        <rFont val="Tahoma"/>
        <family val="2"/>
      </rPr>
      <t>poprečnog presjeka</t>
    </r>
    <r>
      <rPr>
        <b/>
        <sz val="10"/>
        <rFont val="Tahoma"/>
        <family val="2"/>
      </rPr>
      <t xml:space="preserve"> 70x70 cm</t>
    </r>
    <r>
      <rPr>
        <sz val="10"/>
        <rFont val="Tahoma"/>
        <family val="2"/>
      </rPr>
      <t xml:space="preserve"> iz betona </t>
    </r>
    <r>
      <rPr>
        <b/>
        <sz val="10"/>
        <rFont val="Tahoma"/>
        <family val="2"/>
      </rPr>
      <t>C30/37</t>
    </r>
    <r>
      <rPr>
        <sz val="10"/>
        <rFont val="Tahoma"/>
        <family val="2"/>
      </rPr>
      <t xml:space="preserve">. Razred okoliša XC1. Amiranje stupova šipkama B500B. Izvedba prema izvedbenom projektu. Obračun u m3 betona, kg armature i m2 oplate. </t>
    </r>
  </si>
  <si>
    <t>6.2.11</t>
  </si>
  <si>
    <r>
      <rPr>
        <b/>
        <sz val="10"/>
        <rFont val="Tahoma"/>
        <family val="2"/>
      </rPr>
      <t xml:space="preserve">Stupovi </t>
    </r>
    <r>
      <rPr>
        <sz val="10"/>
        <rFont val="Tahoma"/>
        <family val="2"/>
      </rPr>
      <t>poprečnog presjeka</t>
    </r>
    <r>
      <rPr>
        <b/>
        <sz val="10"/>
        <rFont val="Tahoma"/>
        <family val="2"/>
      </rPr>
      <t xml:space="preserve"> 60x60 cm</t>
    </r>
    <r>
      <rPr>
        <sz val="10"/>
        <rFont val="Tahoma"/>
        <family val="2"/>
      </rPr>
      <t xml:space="preserve"> iz betona </t>
    </r>
    <r>
      <rPr>
        <b/>
        <sz val="10"/>
        <rFont val="Tahoma"/>
        <family val="2"/>
      </rPr>
      <t>C30/37</t>
    </r>
    <r>
      <rPr>
        <sz val="10"/>
        <rFont val="Tahoma"/>
        <family val="2"/>
      </rPr>
      <t xml:space="preserve">. Razred okoliša XC1. Amiranje stupova šipkama B500B. Izvedba prema izvedbenom projektu. Obračun u m3 betona, kg armature i m2 oplate. </t>
    </r>
  </si>
  <si>
    <t>6.2.12</t>
  </si>
  <si>
    <t>6.2.13</t>
  </si>
  <si>
    <t>6.2.14</t>
  </si>
  <si>
    <r>
      <rPr>
        <b/>
        <sz val="10"/>
        <rFont val="Tahoma"/>
        <family val="2"/>
      </rPr>
      <t>Unutarnji zidovi</t>
    </r>
    <r>
      <rPr>
        <sz val="10"/>
        <rFont val="Tahoma"/>
        <family val="2"/>
      </rPr>
      <t xml:space="preserve"> debljine </t>
    </r>
    <r>
      <rPr>
        <b/>
        <sz val="10"/>
        <rFont val="Tahoma"/>
        <family val="2"/>
      </rPr>
      <t>d=50 cm</t>
    </r>
    <r>
      <rPr>
        <sz val="10"/>
        <rFont val="Tahoma"/>
        <family val="2"/>
      </rPr>
      <t xml:space="preserve"> iz betona</t>
    </r>
    <r>
      <rPr>
        <b/>
        <sz val="10"/>
        <rFont val="Tahoma"/>
        <family val="2"/>
      </rPr>
      <t xml:space="preserve"> C30/37</t>
    </r>
    <r>
      <rPr>
        <sz val="10"/>
        <rFont val="Tahoma"/>
        <family val="2"/>
      </rPr>
      <t>. Razred okoliša XC2 Amiranje zidova mrežama B500A i šipkama B500B. Izvedba prema izvedbenom projektu. Obračun u m3 betona, kg armature i m2 oplate. NAPOMENA: Količina oplate odnosi se na oba lica zida.</t>
    </r>
  </si>
  <si>
    <t>6.2.15</t>
  </si>
  <si>
    <t>6.2.16</t>
  </si>
  <si>
    <t>6.2.17</t>
  </si>
  <si>
    <r>
      <rPr>
        <b/>
        <sz val="10"/>
        <rFont val="Tahoma"/>
        <family val="2"/>
      </rPr>
      <t xml:space="preserve">Zidovi jezgre J3 </t>
    </r>
    <r>
      <rPr>
        <sz val="10"/>
        <rFont val="Tahoma"/>
        <family val="2"/>
      </rPr>
      <t xml:space="preserve">debljine debljine </t>
    </r>
    <r>
      <rPr>
        <b/>
        <sz val="10"/>
        <rFont val="Tahoma"/>
        <family val="2"/>
      </rPr>
      <t>d=30 cm</t>
    </r>
    <r>
      <rPr>
        <sz val="10"/>
        <rFont val="Tahoma"/>
        <family val="2"/>
      </rPr>
      <t xml:space="preserve"> i </t>
    </r>
    <r>
      <rPr>
        <b/>
        <sz val="10"/>
        <rFont val="Tahoma"/>
        <family val="2"/>
      </rPr>
      <t>d=50 cm</t>
    </r>
    <r>
      <rPr>
        <sz val="10"/>
        <rFont val="Tahoma"/>
        <family val="2"/>
      </rPr>
      <t xml:space="preserve"> iz betona</t>
    </r>
    <r>
      <rPr>
        <b/>
        <sz val="10"/>
        <rFont val="Tahoma"/>
        <family val="2"/>
      </rPr>
      <t xml:space="preserve"> C40/50</t>
    </r>
    <r>
      <rPr>
        <sz val="10"/>
        <rFont val="Tahoma"/>
        <family val="2"/>
      </rPr>
      <t>. Razred okoliša XC2 Amiranje zidova mrežama B500A i šipkama B500B. Izvedba prema izvedbenom projektu. Obračun u m3 betona, kg armature i m2 oplate. NAPOMENA: Količina oplate odnosi se na oba lica zida.</t>
    </r>
  </si>
  <si>
    <t>6.2.18</t>
  </si>
  <si>
    <r>
      <rPr>
        <b/>
        <sz val="10"/>
        <rFont val="Tahoma"/>
        <family val="2"/>
      </rPr>
      <t xml:space="preserve">Zidovi jezgre J4 </t>
    </r>
    <r>
      <rPr>
        <sz val="10"/>
        <rFont val="Tahoma"/>
        <family val="2"/>
      </rPr>
      <t xml:space="preserve">debljine </t>
    </r>
    <r>
      <rPr>
        <b/>
        <sz val="10"/>
        <rFont val="Tahoma"/>
        <family val="2"/>
      </rPr>
      <t xml:space="preserve">d=30 cm </t>
    </r>
    <r>
      <rPr>
        <sz val="10"/>
        <rFont val="Tahoma"/>
        <family val="2"/>
      </rPr>
      <t xml:space="preserve">i </t>
    </r>
    <r>
      <rPr>
        <b/>
        <sz val="10"/>
        <rFont val="Tahoma"/>
        <family val="2"/>
      </rPr>
      <t>d=50 cm</t>
    </r>
    <r>
      <rPr>
        <sz val="10"/>
        <rFont val="Tahoma"/>
        <family val="2"/>
      </rPr>
      <t xml:space="preserve"> iz betona</t>
    </r>
    <r>
      <rPr>
        <b/>
        <sz val="10"/>
        <rFont val="Tahoma"/>
        <family val="2"/>
      </rPr>
      <t xml:space="preserve"> C40/50</t>
    </r>
    <r>
      <rPr>
        <sz val="10"/>
        <rFont val="Tahoma"/>
        <family val="2"/>
      </rPr>
      <t>. Razred okoliša XC2 Amiranje zidova mrežama B500A i šipkama B500B. Izvedba prema izvedbenom projektu. Obračun u m3 betona, kg armature i m2 oplate. NAPOMENA: Količina oplate odnosi se na oba lica zida.</t>
    </r>
  </si>
  <si>
    <t>6.2.19</t>
  </si>
  <si>
    <r>
      <rPr>
        <b/>
        <sz val="10"/>
        <rFont val="Tahoma"/>
        <family val="2"/>
      </rPr>
      <t xml:space="preserve">Zidovi jezgre J5 </t>
    </r>
    <r>
      <rPr>
        <sz val="10"/>
        <rFont val="Tahoma"/>
        <family val="2"/>
      </rPr>
      <t xml:space="preserve">debljine debljine </t>
    </r>
    <r>
      <rPr>
        <b/>
        <sz val="10"/>
        <rFont val="Tahoma"/>
        <family val="2"/>
      </rPr>
      <t>d=30 cm</t>
    </r>
    <r>
      <rPr>
        <sz val="10"/>
        <rFont val="Tahoma"/>
        <family val="2"/>
      </rPr>
      <t xml:space="preserve"> i </t>
    </r>
    <r>
      <rPr>
        <b/>
        <sz val="10"/>
        <rFont val="Tahoma"/>
        <family val="2"/>
      </rPr>
      <t>d=50 cm</t>
    </r>
    <r>
      <rPr>
        <sz val="10"/>
        <rFont val="Tahoma"/>
        <family val="2"/>
      </rPr>
      <t xml:space="preserve"> iz betona</t>
    </r>
    <r>
      <rPr>
        <b/>
        <sz val="10"/>
        <rFont val="Tahoma"/>
        <family val="2"/>
      </rPr>
      <t xml:space="preserve"> C40/50</t>
    </r>
    <r>
      <rPr>
        <sz val="10"/>
        <rFont val="Tahoma"/>
        <family val="2"/>
      </rPr>
      <t>. Razred okoliša XC2 Amiranje zidova mrežama B500A i šipkama B500B. Izvedba prema izvedbenom projektu. Obračun u m3 betona, kg armature i m2 oplate. NAPOMENA: Količina oplate odnosi se na oba lica zida.</t>
    </r>
  </si>
  <si>
    <t>6.2.20</t>
  </si>
  <si>
    <r>
      <rPr>
        <b/>
        <sz val="10"/>
        <rFont val="Tahoma"/>
        <family val="2"/>
      </rPr>
      <t>Zidovi</t>
    </r>
    <r>
      <rPr>
        <sz val="10"/>
        <rFont val="Tahoma"/>
        <family val="2"/>
      </rPr>
      <t xml:space="preserve"> debljine </t>
    </r>
    <r>
      <rPr>
        <b/>
        <sz val="10"/>
        <rFont val="Tahoma"/>
        <family val="2"/>
      </rPr>
      <t>d=30 cm</t>
    </r>
    <r>
      <rPr>
        <sz val="10"/>
        <rFont val="Tahoma"/>
        <family val="2"/>
      </rPr>
      <t xml:space="preserve"> iz betona</t>
    </r>
    <r>
      <rPr>
        <b/>
        <sz val="10"/>
        <rFont val="Tahoma"/>
        <family val="2"/>
      </rPr>
      <t xml:space="preserve"> C35/45</t>
    </r>
    <r>
      <rPr>
        <sz val="10"/>
        <rFont val="Tahoma"/>
        <family val="2"/>
      </rPr>
      <t>. Razred okoliša XC2 Amiranje zidova mrežama B500A i šipkama B500B. Izvedba prema izvedbenom projektu. Obračun u m3 betona, kg armature i m2 oplate. NAPOMENA: Količina oplate odnosi se na oba lica zida.</t>
    </r>
  </si>
  <si>
    <t>beton C35/45</t>
  </si>
  <si>
    <t>zidna oplata obostrana (iskazani kvadrati oplate)</t>
  </si>
  <si>
    <t>6.2.21</t>
  </si>
  <si>
    <r>
      <rPr>
        <b/>
        <sz val="10"/>
        <rFont val="Tahoma"/>
        <family val="2"/>
      </rPr>
      <t>Zidovi</t>
    </r>
    <r>
      <rPr>
        <sz val="10"/>
        <rFont val="Tahoma"/>
        <family val="2"/>
      </rPr>
      <t xml:space="preserve"> </t>
    </r>
    <r>
      <rPr>
        <b/>
        <sz val="10"/>
        <rFont val="Tahoma"/>
        <family val="2"/>
      </rPr>
      <t>bunkera</t>
    </r>
    <r>
      <rPr>
        <sz val="10"/>
        <rFont val="Tahoma"/>
        <family val="2"/>
      </rPr>
      <t xml:space="preserve"> iz betona </t>
    </r>
    <r>
      <rPr>
        <b/>
        <sz val="10"/>
        <rFont val="Tahoma"/>
        <family val="2"/>
      </rPr>
      <t>C40/50</t>
    </r>
    <r>
      <rPr>
        <sz val="10"/>
        <rFont val="Tahoma"/>
        <family val="2"/>
      </rPr>
      <t>. 
Amiranje zidova mrežama B500A i šipkama B500B. Izvedba prema izvedbenom projektu. Obračun u m3 betona, kg armature i m2 oplate. NAPOMENA: Količina oplate odnosi se na oba lica zida.</t>
    </r>
  </si>
  <si>
    <t>6.2.22</t>
  </si>
  <si>
    <t>6.3.</t>
  </si>
  <si>
    <t>Stropna ploča pozicije D6_301 debljine 30 cm, armira se u dvije zone. Izvodi se iz betona C30/37 u glatkoj daščanoj oplati. Oplata, sva podupiranja i operativna skela uračunati su u jediničnu cijenu. Visina podupiranja iznosi 3,95 m. U jediničnu cijenu također uračunati izvođenje otvora kroz ab ploču. Armatura B500B za šipke i B500A za mreže. Razred okoliša XC1, minimalni zaštitni sloj 25 mm za sve strane. Predvidjeti unutar cijene stavke radne prekide i formiranje polja te završno zaglađivanje ploče prema normi za daljnju postavku slojeva prema Arhitekturi.  Obračun po m3 betona, kg armature, m2 oplate konstrukcije i komada predgotovljenih probojnih češljeva kao Schöck Bole ili jednakovrijedno.</t>
  </si>
  <si>
    <t xml:space="preserve">12 x Schöck Bole U 16/250-4/A760-CV25 (probojni češalj) ili jednakovrijedno </t>
  </si>
  <si>
    <t xml:space="preserve">12 x Schöck Bole U 14/250-2/A380-CV25 (probojni češalj) ili jednakovrijedno </t>
  </si>
  <si>
    <t xml:space="preserve">8 x Schöck Bole U 16/230-4/A680-CV25 (probojni češalj) ili jednakovrijedno </t>
  </si>
  <si>
    <t xml:space="preserve">5 x Schöck Bole U 10/250-2/A380-CV25 (probojni češalj) ili jednakovrijedno </t>
  </si>
  <si>
    <t xml:space="preserve">9 x Schöck Bole U 14/250-3/A570-CV25 (probojni češalj) ili jednakovrijedno </t>
  </si>
  <si>
    <t>Stropna ploča pozicije D6_302 debljine 30 cm, armira se u dvije zone. Izvodi se iz betona C30/37 u glatkoj daščanoj oplati. Oplata, sva podupiranja i operativna skela uračunati su u jediničnu cijenu. Visina podupiranja iznosi 3,95 m. U jediničnu cijenu također uračunati izvođenje otvora kroz ab ploču. Armatura B500B za šipke i B500A za mreže. Razred okoliša XC1, minimalni zaštitni sloj 25 mm za sve strane. Predvidjeti unutar cijene stavke radne prekide i formiranje polja te završno zaglađivanje ploče prema normi za daljnju postavku slojeva prema Arhitekturi. Obračun po m3 betona, kg armature, m2 oplate konstrukcije i komada predgotovljenih probojnih češljeva kao Schöck Bole ili jednakovrijedno.</t>
  </si>
  <si>
    <t xml:space="preserve">8 x Schöck Bole U 12/250-2/A380-CV25 (probojni češalj) ili jednakovrijedno </t>
  </si>
  <si>
    <t>detalj tranih prekida stropnih ploča (spoj s D6_301)</t>
  </si>
  <si>
    <t>ankeri</t>
  </si>
  <si>
    <t>neopren (10mm)</t>
  </si>
  <si>
    <t>čelični L profil</t>
  </si>
  <si>
    <t>6.3.3</t>
  </si>
  <si>
    <t>6.3.4</t>
  </si>
  <si>
    <t>6.3.5</t>
  </si>
  <si>
    <r>
      <rPr>
        <b/>
        <sz val="10"/>
        <rFont val="Tahoma"/>
        <family val="2"/>
      </rPr>
      <t xml:space="preserve">Zidovi jezgre J3 </t>
    </r>
    <r>
      <rPr>
        <sz val="10"/>
        <rFont val="Tahoma"/>
        <family val="2"/>
      </rPr>
      <t xml:space="preserve">debljine debljine </t>
    </r>
    <r>
      <rPr>
        <b/>
        <sz val="10"/>
        <rFont val="Tahoma"/>
        <family val="2"/>
      </rPr>
      <t>d=30 cm</t>
    </r>
    <r>
      <rPr>
        <sz val="10"/>
        <rFont val="Tahoma"/>
        <family val="2"/>
      </rPr>
      <t xml:space="preserve"> iz betona</t>
    </r>
    <r>
      <rPr>
        <b/>
        <sz val="10"/>
        <rFont val="Tahoma"/>
        <family val="2"/>
      </rPr>
      <t xml:space="preserve"> C40/50</t>
    </r>
    <r>
      <rPr>
        <sz val="10"/>
        <rFont val="Tahoma"/>
        <family val="2"/>
      </rPr>
      <t>. Razred okoliša XC2 Amiranje zidova mrežama B500A i šipkama B500B. Izvedba prema izvedbenom projektu. Obračun u m3 betona, kg armature i m2 oplate. NAPOMENA: Količina oplate odnosi se na oba lica zida.</t>
    </r>
  </si>
  <si>
    <t>6.3.6</t>
  </si>
  <si>
    <r>
      <rPr>
        <b/>
        <sz val="10"/>
        <rFont val="Tahoma"/>
        <family val="2"/>
      </rPr>
      <t>Zidovi</t>
    </r>
    <r>
      <rPr>
        <sz val="10"/>
        <rFont val="Tahoma"/>
        <family val="2"/>
      </rPr>
      <t xml:space="preserve"> debljine </t>
    </r>
    <r>
      <rPr>
        <b/>
        <sz val="10"/>
        <rFont val="Tahoma"/>
        <family val="2"/>
      </rPr>
      <t>d=30 cm</t>
    </r>
    <r>
      <rPr>
        <sz val="10"/>
        <rFont val="Tahoma"/>
        <family val="2"/>
      </rPr>
      <t xml:space="preserve"> iz betona</t>
    </r>
    <r>
      <rPr>
        <b/>
        <sz val="10"/>
        <rFont val="Tahoma"/>
        <family val="2"/>
      </rPr>
      <t xml:space="preserve"> C30/37</t>
    </r>
    <r>
      <rPr>
        <sz val="10"/>
        <rFont val="Tahoma"/>
        <family val="2"/>
      </rPr>
      <t>. Razred okoliša XC2 Amiranje zidova mrežama B500A i šipkama B500B. Izvedba prema izvedbenom projektu. Obračun u m3 betona, kg armature i m2 oplate. NAPOMENA: Količina oplate odnosi se na oba lica zida.</t>
    </r>
  </si>
  <si>
    <t>6.3.7</t>
  </si>
  <si>
    <r>
      <rPr>
        <b/>
        <sz val="10"/>
        <rFont val="Tahoma"/>
        <family val="2"/>
      </rPr>
      <t>Zidovi</t>
    </r>
    <r>
      <rPr>
        <sz val="10"/>
        <rFont val="Tahoma"/>
        <family val="2"/>
      </rPr>
      <t xml:space="preserve"> debljine </t>
    </r>
    <r>
      <rPr>
        <b/>
        <sz val="10"/>
        <rFont val="Tahoma"/>
        <family val="2"/>
      </rPr>
      <t>d=50 cm</t>
    </r>
    <r>
      <rPr>
        <sz val="10"/>
        <rFont val="Tahoma"/>
        <family val="2"/>
      </rPr>
      <t xml:space="preserve"> iz betona</t>
    </r>
    <r>
      <rPr>
        <b/>
        <sz val="10"/>
        <rFont val="Tahoma"/>
        <family val="2"/>
      </rPr>
      <t xml:space="preserve"> C30/37</t>
    </r>
    <r>
      <rPr>
        <sz val="10"/>
        <rFont val="Tahoma"/>
        <family val="2"/>
      </rPr>
      <t>. Razred okoliša XC2 Amiranje zidova mrežama B500A i šipkama B500B. Izvedba prema izvedbenom projektu. Obračun u m3 betona, kg armature i m2 oplate. NAPOMENA: Količina oplate odnosi se na oba lica zida.</t>
    </r>
  </si>
  <si>
    <t>6.3.8</t>
  </si>
  <si>
    <t>6.3.9</t>
  </si>
  <si>
    <t>6.4.</t>
  </si>
  <si>
    <t>6.4.1</t>
  </si>
  <si>
    <t>Stropna ploča pozicije D6_401 debljine 30 cm, armira se u dvije zone. Izvodi se iz betona C30/37 u glatkoj daščanoj oplati. Oplata, sva podupiranja i operativna skela uračunati su u jediničnu cijenu. Visina podupiranja iznosi 3,95 m. U jediničnu cijenu također uračunati izvođenje otvora kroz ab ploču. Armatura B500B za šipke i B500A za mreže. Razred okoliša XC1, minimalni zaštitni sloj 25 mm za sve strane. Predvidjeti unutar cijene stavke radne prekide i formiranje polja te završno zaglađivanje ploče prema normi za daljnju postavku slojeva prema Arhitekturi. Obračun po m3 betona, kg armature, m2 oplate konstrukcije i komada predgotovljenih probojnih češljeva kao Schöck Bole ili jednakovrijedno.</t>
  </si>
  <si>
    <t>6.4.2</t>
  </si>
  <si>
    <t>Stropna ploča pozicije D6_402 debljine 30 cm, armira se u dvije zone. Izvodi se iz betona C30/37 u glatkoj daščanoj oplati. Oplata, sva podupiranja i operativna skela uračunati su u jediničnu cijenu. Visina podupiranja iznosi 3,95 m. U jediničnu cijenu također uračunati izvođenje otvora kroz ab ploču. Armatura B500B za šipke i B500A za mreže. Razred okoliša XC1, minimalni zaštitni sloj 25 mm za sve strane. Predvidjeti unutar cijene stavke radne prekide i formiranje polja te završno zaglađivanje ploče prema normi za daljnju postavku slojeva prema Arhitekturi. Obračun po m3 betona, kg armature, m2 oplate konstrukcije i komada predgotovljenih probojnih češljeva kao Schöck Bole ili jednakovrijedno.</t>
  </si>
  <si>
    <t>detalj tranih prekida stropnih ploča (spoj s D6_401)</t>
  </si>
  <si>
    <t>neopren</t>
  </si>
  <si>
    <t>6.4.3</t>
  </si>
  <si>
    <r>
      <rPr>
        <b/>
        <sz val="10"/>
        <rFont val="Tahoma"/>
        <family val="2"/>
      </rPr>
      <t xml:space="preserve">Stupovi </t>
    </r>
    <r>
      <rPr>
        <sz val="10"/>
        <rFont val="Tahoma"/>
        <family val="2"/>
      </rPr>
      <t xml:space="preserve">poprečnog presjeka </t>
    </r>
    <r>
      <rPr>
        <b/>
        <sz val="10"/>
        <rFont val="Tahoma"/>
        <family val="2"/>
      </rPr>
      <t>60x60 cm</t>
    </r>
    <r>
      <rPr>
        <sz val="10"/>
        <rFont val="Tahoma"/>
        <family val="2"/>
      </rPr>
      <t xml:space="preserve"> iz betona</t>
    </r>
    <r>
      <rPr>
        <b/>
        <sz val="10"/>
        <rFont val="Tahoma"/>
        <family val="2"/>
      </rPr>
      <t xml:space="preserve"> C30/37</t>
    </r>
    <r>
      <rPr>
        <sz val="10"/>
        <rFont val="Tahoma"/>
        <family val="2"/>
      </rPr>
      <t xml:space="preserve">. Razred okoliša XC1. Amiranje stupova šipkama B500B. Izvedba prema izvedbenom projektu. Obračun u m3 betona, kg armature i m2 oplate. </t>
    </r>
  </si>
  <si>
    <t>6.4.4</t>
  </si>
  <si>
    <t>6.4.5</t>
  </si>
  <si>
    <t>6.4.6</t>
  </si>
  <si>
    <t>6.4.7</t>
  </si>
  <si>
    <t>6.4.8</t>
  </si>
  <si>
    <t>6.5.</t>
  </si>
  <si>
    <t>6.5.1</t>
  </si>
  <si>
    <t>Stropna ploča pozicije D6_501 debljine 30 cm, armira se u dvije zone. Izvodi se iz betona C30/37 u glatkoj daščanoj oplati. Oplata, sva podupiranja i operativna skela uračunati su u jediničnu cijenu. Visina podupiranja iznosi 3,95 m. U jediničnu cijenu također uračunati izvođenje otvora kroz ab ploču. Armatura B500B za šipke i B500A za mreže. Razred okoliša XC1, minimalni zaštitni sloj 25 mm za sve strane. Predvidjeti unutar cijene stavke radne prekide i formiranje polja te završno zaglađivanje ploče prema normi za daljnju postavku slojeva prema Arhitekturi. Obračun po m3 betona, kg armature, m2 oplate konstrukcije i komada predgotovljenih probojnih češljeva kao Schöck Bole ili jednakovrijedno.</t>
  </si>
  <si>
    <t>6.5.2</t>
  </si>
  <si>
    <t>Stropna ploča pozicije D6_502 debljine 30 cm, armira se u dvije zone. Izvodi se iz betona C30/37 u glatkoj daščanoj oplati. Oplata, sva podupiranja i operativna skela uračunati su u jediničnu cijenu. Visina podupiranja iznosi 3,95 m. U jediničnu cijenu također uračunati izvođenje otvora kroz ab ploču. Armatura B500B za šipke i B500A za mreže. Razred okoliša XC1, minimalni zaštitni sloj 25 mm za sve strane. Predvidjeti unutar cijene stavke radne prekide i formiranje polja te završno zaglađivanje ploče prema normi za daljnju postavku slojeva prema Arhitekturi. Obračun po m3 betona, kg armature, m2 oplate konstrukcije i komada predgotovljenih probojnih češljeva kao Schöck Bole ili jednakovrijedno.</t>
  </si>
  <si>
    <t xml:space="preserve">12 x Schöck Bole U 12/250-2/A380-CV25 (probojni češalj) ili jednakovrijedno </t>
  </si>
  <si>
    <t xml:space="preserve">detalj tranih prekida stropnih ploča (spoj s D6_501) </t>
  </si>
  <si>
    <t>6.5.3</t>
  </si>
  <si>
    <r>
      <rPr>
        <b/>
        <sz val="10"/>
        <rFont val="Tahoma"/>
        <family val="2"/>
      </rPr>
      <t xml:space="preserve">Stupovi </t>
    </r>
    <r>
      <rPr>
        <sz val="10"/>
        <rFont val="Tahoma"/>
        <family val="2"/>
      </rPr>
      <t xml:space="preserve">poprečnog presjeka </t>
    </r>
    <r>
      <rPr>
        <b/>
        <sz val="10"/>
        <rFont val="Tahoma"/>
        <family val="2"/>
      </rPr>
      <t>60x60 cm</t>
    </r>
    <r>
      <rPr>
        <sz val="10"/>
        <rFont val="Tahoma"/>
        <family val="2"/>
      </rPr>
      <t xml:space="preserve"> iz betona </t>
    </r>
    <r>
      <rPr>
        <b/>
        <sz val="10"/>
        <rFont val="Tahoma"/>
        <family val="2"/>
      </rPr>
      <t>C30/37</t>
    </r>
    <r>
      <rPr>
        <sz val="10"/>
        <rFont val="Tahoma"/>
        <family val="2"/>
      </rPr>
      <t xml:space="preserve">. Razred okoliša XC1. Amiranje stupova šipkama B500B. Izvedba prema izvedbenom projektu. Obračun u m3 betona, kg armature i m2 oplate. </t>
    </r>
  </si>
  <si>
    <t>6.5.4</t>
  </si>
  <si>
    <t>6.5.5</t>
  </si>
  <si>
    <t>6.5.6</t>
  </si>
  <si>
    <t>6.5.7</t>
  </si>
  <si>
    <t>6.5.8</t>
  </si>
  <si>
    <t>6.6.</t>
  </si>
  <si>
    <t>6.6.1</t>
  </si>
  <si>
    <t>Stropna ploča pozicije D6_601 debljine 35 cm, armira se u dvije zone. Izvodi se iz betona C30/37 u glatkoj daščanoj oplati. Oplata, sva podupiranja i operativna skela uračunati su u jediničnu cijenu. Visina podupiranja iznosi 6,60 m. U jediničnu cijenu također uračunati izvođenje otvora kroz ab ploču. Armatura B500B za šipke i B500A za mreže. Razred okoliša XC1, minimalni zaštitni sloj 25 mm za sve strane. Predvidjeti unutar cijene stavke radne prekide i formiranje polja te završno zaglađivanje ploče prema normi za daljnju postavku slojeva prema Arhitekturi. Obračun po m3 betona, kg armature, m2 oplate konstrukcije i komada predgotovljenih probojnih češljeva kao Schöck Bole ili jednakovrijedno.</t>
  </si>
  <si>
    <t xml:space="preserve">8 x Schöck Bole U 25/300-5/A1050-CV25 (probojni češalj) ili jednakovrijedno </t>
  </si>
  <si>
    <t xml:space="preserve">8 x Schöck Bole U 20/300-2/A420-CV25 (probojni češalj) ili jednakovrijedno </t>
  </si>
  <si>
    <t xml:space="preserve">5 x Schöck Bole U 25/300-3/A630-CV25 (probojni češalj) ili jednakovrijedno </t>
  </si>
  <si>
    <t xml:space="preserve">3 x Schöck Bole U 16/300-2/A420-CV25 (probojni češalj) ili jednakovrijedno </t>
  </si>
  <si>
    <t>6.6.2</t>
  </si>
  <si>
    <t>Stropna ploča pozicije D6_602 debljine 35 cm, armira se u dvije zone. Izvodi se iz betona C30/37 u glatkoj daščanoj oplati. Oplata, sva podupiranja i operativna skela uračunati su u jediničnu cijenu. Visina podupiranja iznosi 6,60 m. U jediničnu cijenu također uračunati izvođenje otvora kroz ab ploču. Armatura B500B za šipke i B500A za mreže. Razred okoliša XC1, minimalni zaštitni sloj 25 mm za sve strane. Predvidjeti unutar cijene stavke radne prekide i formiranje polja te završno zaglađivanje ploče prema normi za daljnju postavku slojeva prema Arhitekturi. Obračun po m3 betona, kg armature, m2 oplate konstrukcije i komada predgotovljenih probojnih češljeva kao Schöck Bole ili jednakovrijedno.</t>
  </si>
  <si>
    <t>detalj tranih prekida stropnih ploča (spoj s D6_601)</t>
  </si>
  <si>
    <t>6.6.3</t>
  </si>
  <si>
    <t>6.6.4</t>
  </si>
  <si>
    <r>
      <rPr>
        <b/>
        <sz val="10"/>
        <rFont val="Tahoma"/>
        <family val="2"/>
      </rPr>
      <t xml:space="preserve">Zidovi jezgre </t>
    </r>
    <r>
      <rPr>
        <sz val="10"/>
        <rFont val="Tahoma"/>
        <family val="2"/>
      </rPr>
      <t xml:space="preserve">debljine </t>
    </r>
    <r>
      <rPr>
        <b/>
        <sz val="10"/>
        <rFont val="Tahoma"/>
        <family val="2"/>
      </rPr>
      <t xml:space="preserve">d=30 cm </t>
    </r>
    <r>
      <rPr>
        <sz val="10"/>
        <rFont val="Tahoma"/>
        <family val="2"/>
      </rPr>
      <t xml:space="preserve">i </t>
    </r>
    <r>
      <rPr>
        <b/>
        <sz val="10"/>
        <rFont val="Tahoma"/>
        <family val="2"/>
      </rPr>
      <t>d=50 cm</t>
    </r>
    <r>
      <rPr>
        <sz val="10"/>
        <rFont val="Tahoma"/>
        <family val="2"/>
      </rPr>
      <t xml:space="preserve"> iz betona</t>
    </r>
    <r>
      <rPr>
        <b/>
        <sz val="10"/>
        <rFont val="Tahoma"/>
        <family val="2"/>
      </rPr>
      <t xml:space="preserve"> C40/50</t>
    </r>
    <r>
      <rPr>
        <sz val="10"/>
        <rFont val="Tahoma"/>
        <family val="2"/>
      </rPr>
      <t>. Razred okoliša XC2 Amiranje zidova mrežama B500A i šipkama B500B. Izvedba prema izvedbenom projektu. Obračun u m3 betona, kg armature i m2 oplate. NAPOMENA: Količina oplate odnosi se na oba lica zida.</t>
    </r>
  </si>
  <si>
    <t>6.6.5</t>
  </si>
  <si>
    <t>6.6.6</t>
  </si>
  <si>
    <t>6.6.7</t>
  </si>
  <si>
    <t>6.6.8</t>
  </si>
  <si>
    <r>
      <rPr>
        <b/>
        <sz val="10"/>
        <rFont val="Tahoma"/>
        <family val="2"/>
      </rPr>
      <t xml:space="preserve">Stupovi </t>
    </r>
    <r>
      <rPr>
        <sz val="10"/>
        <rFont val="Tahoma"/>
        <family val="2"/>
      </rPr>
      <t xml:space="preserve">poprečnog presjeka </t>
    </r>
    <r>
      <rPr>
        <b/>
        <sz val="10"/>
        <rFont val="Tahoma"/>
        <family val="2"/>
      </rPr>
      <t>35x60 cm</t>
    </r>
    <r>
      <rPr>
        <sz val="10"/>
        <rFont val="Tahoma"/>
        <family val="2"/>
      </rPr>
      <t xml:space="preserve"> iz betona </t>
    </r>
    <r>
      <rPr>
        <b/>
        <sz val="10"/>
        <rFont val="Tahoma"/>
        <family val="2"/>
      </rPr>
      <t>C30/37</t>
    </r>
    <r>
      <rPr>
        <sz val="10"/>
        <rFont val="Tahoma"/>
        <family val="2"/>
      </rPr>
      <t xml:space="preserve">. Razred okoliša XC1. Amiranje stupova šipkama B500B. Izvedba prema izvedbenom projektu. Obračun u m3 betona, kg armature i m2 oplate. </t>
    </r>
  </si>
  <si>
    <r>
      <rPr>
        <b/>
        <sz val="10"/>
        <rFont val="Tahoma"/>
        <family val="2"/>
      </rPr>
      <t xml:space="preserve">Stupovi </t>
    </r>
    <r>
      <rPr>
        <sz val="10"/>
        <rFont val="Tahoma"/>
        <family val="2"/>
      </rPr>
      <t xml:space="preserve">poprečnog presjeka </t>
    </r>
    <r>
      <rPr>
        <b/>
        <sz val="10"/>
        <rFont val="Tahoma"/>
        <family val="2"/>
      </rPr>
      <t>35x35 cm</t>
    </r>
    <r>
      <rPr>
        <sz val="10"/>
        <rFont val="Tahoma"/>
        <family val="2"/>
      </rPr>
      <t xml:space="preserve"> iz betona </t>
    </r>
    <r>
      <rPr>
        <b/>
        <sz val="10"/>
        <rFont val="Tahoma"/>
        <family val="2"/>
      </rPr>
      <t>C30/37</t>
    </r>
    <r>
      <rPr>
        <sz val="10"/>
        <rFont val="Tahoma"/>
        <family val="2"/>
      </rPr>
      <t xml:space="preserve">. Razred okoliša XC1. Amiranje stupova šipkama B500B. Izvedba prema izvedbenom projektu. Obračun u m3 betona, kg armature i m2 oplate. </t>
    </r>
  </si>
  <si>
    <r>
      <rPr>
        <b/>
        <sz val="10"/>
        <rFont val="Tahoma"/>
        <family val="2"/>
      </rPr>
      <t>Zidovi</t>
    </r>
    <r>
      <rPr>
        <sz val="10"/>
        <rFont val="Tahoma"/>
        <family val="2"/>
      </rPr>
      <t xml:space="preserve"> debljine </t>
    </r>
    <r>
      <rPr>
        <b/>
        <sz val="10"/>
        <rFont val="Tahoma"/>
        <family val="2"/>
      </rPr>
      <t>d=30 cm</t>
    </r>
    <r>
      <rPr>
        <sz val="10"/>
        <rFont val="Tahoma"/>
        <family val="2"/>
      </rPr>
      <t xml:space="preserve"> iz betona </t>
    </r>
    <r>
      <rPr>
        <b/>
        <sz val="10"/>
        <rFont val="Tahoma"/>
        <family val="2"/>
      </rPr>
      <t>C30/37</t>
    </r>
    <r>
      <rPr>
        <sz val="10"/>
        <rFont val="Tahoma"/>
        <family val="2"/>
      </rPr>
      <t>. Razred okoliša XC2 Amiranje zidova mrežama B500A i šipkama B500B. Izvedba prema izvedbenom projektu. Obračun u m3 betona, kg armature i m2 oplate. NAPOMENA: Količina oplate odnosi se na jedno lice zida.</t>
    </r>
  </si>
  <si>
    <t>zidna oplata jednostrana (iskazani kvadrati oplate)</t>
  </si>
  <si>
    <t>6.8.</t>
  </si>
  <si>
    <t>6.8.1</t>
  </si>
  <si>
    <r>
      <rPr>
        <b/>
        <sz val="10"/>
        <rFont val="Tahoma"/>
        <family val="2"/>
      </rPr>
      <t xml:space="preserve">Podložni beton </t>
    </r>
    <r>
      <rPr>
        <sz val="10"/>
        <rFont val="Tahoma"/>
        <family val="2"/>
      </rPr>
      <t xml:space="preserve">debljine </t>
    </r>
    <r>
      <rPr>
        <b/>
        <sz val="10"/>
        <rFont val="Tahoma"/>
        <family val="2"/>
      </rPr>
      <t>d=10 cm</t>
    </r>
    <r>
      <rPr>
        <sz val="10"/>
        <rFont val="Tahoma"/>
        <family val="2"/>
      </rPr>
      <t xml:space="preserve"> iz betona </t>
    </r>
    <r>
      <rPr>
        <b/>
        <sz val="10"/>
        <rFont val="Tahoma"/>
        <family val="2"/>
      </rPr>
      <t>C12/15</t>
    </r>
    <r>
      <rPr>
        <sz val="10"/>
        <rFont val="Tahoma"/>
        <family val="2"/>
      </rPr>
      <t xml:space="preserve"> izvodi se u tlocrtnoj projekciji temeljnih ploča. Obračun u m3 betona.</t>
    </r>
  </si>
  <si>
    <t>6.8.2</t>
  </si>
  <si>
    <r>
      <rPr>
        <b/>
        <sz val="10"/>
        <rFont val="Tahoma"/>
        <family val="2"/>
      </rPr>
      <t xml:space="preserve">Temeljna ploča </t>
    </r>
    <r>
      <rPr>
        <sz val="10"/>
        <rFont val="Tahoma"/>
        <family val="2"/>
        <charset val="238"/>
      </rPr>
      <t>pozicije</t>
    </r>
    <r>
      <rPr>
        <b/>
        <sz val="10"/>
        <rFont val="Tahoma"/>
        <family val="2"/>
      </rPr>
      <t xml:space="preserve"> D1_001 </t>
    </r>
    <r>
      <rPr>
        <sz val="10"/>
        <rFont val="Tahoma"/>
        <family val="2"/>
      </rPr>
      <t xml:space="preserve">debljine </t>
    </r>
    <r>
      <rPr>
        <b/>
        <sz val="10"/>
        <rFont val="Tahoma"/>
        <family val="2"/>
      </rPr>
      <t>d=100 cm</t>
    </r>
    <r>
      <rPr>
        <sz val="10"/>
        <rFont val="Tahoma"/>
        <family val="2"/>
      </rPr>
      <t xml:space="preserve"> iz betona </t>
    </r>
    <r>
      <rPr>
        <b/>
        <sz val="10"/>
        <rFont val="Tahoma"/>
        <family val="2"/>
      </rPr>
      <t>C30/37</t>
    </r>
    <r>
      <rPr>
        <sz val="10"/>
        <rFont val="Tahoma"/>
        <family val="2"/>
      </rPr>
      <t>. Razred okoliša XC2 Amiranje ploče mrežama B500A i šipkama B500B. Izvedba prema izvedbenom projektu.</t>
    </r>
  </si>
  <si>
    <t>6.8.3</t>
  </si>
  <si>
    <r>
      <rPr>
        <b/>
        <sz val="10"/>
        <rFont val="Tahoma"/>
        <family val="2"/>
      </rPr>
      <t xml:space="preserve">Temeljna ploča </t>
    </r>
    <r>
      <rPr>
        <sz val="10"/>
        <rFont val="Tahoma"/>
        <family val="2"/>
        <charset val="238"/>
      </rPr>
      <t>pozicije</t>
    </r>
    <r>
      <rPr>
        <b/>
        <sz val="10"/>
        <rFont val="Tahoma"/>
        <family val="2"/>
      </rPr>
      <t xml:space="preserve"> D1_002 </t>
    </r>
    <r>
      <rPr>
        <sz val="10"/>
        <rFont val="Tahoma"/>
        <family val="2"/>
      </rPr>
      <t xml:space="preserve">debljine </t>
    </r>
    <r>
      <rPr>
        <b/>
        <sz val="10"/>
        <rFont val="Tahoma"/>
        <family val="2"/>
      </rPr>
      <t>d=100 cm</t>
    </r>
    <r>
      <rPr>
        <sz val="10"/>
        <rFont val="Tahoma"/>
        <family val="2"/>
      </rPr>
      <t xml:space="preserve"> iz betona </t>
    </r>
    <r>
      <rPr>
        <b/>
        <sz val="10"/>
        <rFont val="Tahoma"/>
        <family val="2"/>
      </rPr>
      <t>C30/37</t>
    </r>
    <r>
      <rPr>
        <sz val="10"/>
        <rFont val="Tahoma"/>
        <family val="2"/>
      </rPr>
      <t>. Razred okoliša XC2 Amiranje ploče mrežama B500A i šipkama B500B. Izvedba prema izvedbenom projektu.</t>
    </r>
  </si>
  <si>
    <t>6.8.4</t>
  </si>
  <si>
    <r>
      <rPr>
        <b/>
        <sz val="10"/>
        <rFont val="Tahoma"/>
        <family val="2"/>
      </rPr>
      <t xml:space="preserve">Temeljna ploča </t>
    </r>
    <r>
      <rPr>
        <sz val="10"/>
        <rFont val="Tahoma"/>
        <family val="2"/>
        <charset val="238"/>
      </rPr>
      <t>pozicije</t>
    </r>
    <r>
      <rPr>
        <b/>
        <sz val="10"/>
        <rFont val="Tahoma"/>
        <family val="2"/>
      </rPr>
      <t xml:space="preserve"> D1_003 (bunkeri) </t>
    </r>
    <r>
      <rPr>
        <sz val="10"/>
        <rFont val="Tahoma"/>
        <family val="2"/>
      </rPr>
      <t xml:space="preserve">debljine </t>
    </r>
    <r>
      <rPr>
        <b/>
        <sz val="10"/>
        <rFont val="Tahoma"/>
        <family val="2"/>
      </rPr>
      <t>d=180 cm</t>
    </r>
    <r>
      <rPr>
        <sz val="10"/>
        <rFont val="Tahoma"/>
        <family val="2"/>
      </rPr>
      <t xml:space="preserve"> iz betona </t>
    </r>
    <r>
      <rPr>
        <b/>
        <sz val="10"/>
        <rFont val="Tahoma"/>
        <family val="2"/>
      </rPr>
      <t>C30/37</t>
    </r>
    <r>
      <rPr>
        <sz val="10"/>
        <rFont val="Tahoma"/>
        <family val="2"/>
      </rPr>
      <t>. Razred okoliša XC2 Amiranje ploče mrežama B500A i šipkama B500B. Izvedba prema izvedbenom projektu.</t>
    </r>
  </si>
  <si>
    <t>6.8.5</t>
  </si>
  <si>
    <t>UKUPNO ARMIRANO-BETONSKI RADOVI - DILATACIJA D6:</t>
  </si>
  <si>
    <t>B.</t>
  </si>
  <si>
    <t>ČELIČNA KONSTRUKCIJA</t>
  </si>
  <si>
    <t>7</t>
  </si>
  <si>
    <t>SPOJNI MOST</t>
  </si>
  <si>
    <r>
      <rPr>
        <b/>
        <sz val="10"/>
        <rFont val="Tahoma"/>
        <family val="2"/>
      </rPr>
      <t xml:space="preserve">Izvedba čelične konstrukcije spojnog mosta
</t>
    </r>
    <r>
      <rPr>
        <sz val="10"/>
        <rFont val="Tahoma"/>
        <family val="2"/>
      </rPr>
      <t>Dobava materijala, radionička izrada i montaža čelične konstrukcije ojačanja prema statičkom proračunu, izvedbenom projektu i radioničkim nacrtima ovjerenim od projektanta konstrukcije. Čelična konstrukcija se na terenu povezuje vijčanim vezama prema radioničkoj pripremi. Sve kompletno, s uključivo svim spojnim sredstvima, podložnim pločicama, varovima(u radionici i in situ), vijcima i sl. Sustav antikorozivne zaštite za korozijsku kategoriju C3 srednju. Završna boja nosača prema odabiru investitora. Klasa izvedbe EXC3. U jediničnu cijenu uključena skela izrađena sukladno važećim propisima i projektu skele kao i potrebne dizalice za montažu konstrukcije. U stavci uključena izrada radioničke dokumentacije, te je konačni obračun prema specifikaciji iz radioničke dokumentacije. U cijeni uključeni svi popratni troškovi izvođača u vidu transporta materijala i ljudstva, smještaj i prehrana radnika i svih ostalih popratnih troškova neophodnih za izvođenje građevine u cjelosti. U cijeni uključeni svi popratni troškovi izvođača u vidu transporta materijala i ljudstva, smještaj i prehrana radnika i svih ostalih popratnih troškova neophodnih za izvođenje građevine u cjelosti. U stavci uključene sve korekture na mjestu. uKvaliteta čelika S355J2. Obračun po kg čelika. Procijenjena površina bojanja je 2865,87 m2.</t>
    </r>
  </si>
  <si>
    <t>NE NUDITI</t>
  </si>
  <si>
    <t>Profili tipa HEA, CFRHS i CHS</t>
  </si>
  <si>
    <t>8</t>
  </si>
  <si>
    <t>NADSTREŠNICA</t>
  </si>
  <si>
    <r>
      <rPr>
        <b/>
        <sz val="10"/>
        <rFont val="Tahoma"/>
        <family val="2"/>
      </rPr>
      <t xml:space="preserve">Izvedba čelične konstrukcije nadstrešnice
</t>
    </r>
    <r>
      <rPr>
        <sz val="10"/>
        <rFont val="Tahoma"/>
        <family val="2"/>
      </rPr>
      <t>Dobava materijala, radionička izrada i montaža čelične konstrukcije ojačanja prema statičkom proračunu, izvedbenom projektu i radioničkim nacrtima ovjerenim od projektanta konstrukcije. Čelična konstrukcija se na terenu povezuje vijčanim vezama prema radioničkoj pripremi. Sve kompletno, s uključivo svim spojnim sredstvima, podložnim pločicama, varovima(u radionici i in situ), vijcima i sl. Sustav antikorozivne zaštite za korozijsku kategoriju C3 srednju. Završna boja nosača prema odabiru investitora. Klasa izvedbe EXC3. U jediničnu cijenu uključena skela izrađena sukladno važećim propisima i projektu skele kao i potrebne dizalice za montažu konstrukcije. U stavci uključena izrada radioničke dokumentacije, te je konačni obračun prema specifikaciji iz radioničke dokumentacije. U cijeni uključeni svi popratni troškovi izvođača u vidu transporta materijala i ljudstva, smještaj i prehrana radnika i svih ostalih popratnih troškova neophodnih za izvođenje građevine u cjelosti. U cijeni uključeni svi popratni troškovi izvođača u vidu transporta materijala i ljudstva, smještaj i prehrana radnika i svih ostalih popratnih troškova neophodnih za izvođenje građevine u cjelosti. U stavci uključene sve korekture na mjestu. uKvaliteta čelika S355J2. Obračun po kg čelika. Procijenjena površina bojanja je 720 m2.</t>
    </r>
  </si>
  <si>
    <t>Profili tipa HEA, SHS i CFRHS</t>
  </si>
  <si>
    <r>
      <rPr>
        <b/>
        <sz val="10"/>
        <rFont val="Tahoma"/>
        <family val="2"/>
      </rPr>
      <t xml:space="preserve">Ostale konzolne istake i nadstrešnice u sklopu fasade objekta
</t>
    </r>
    <r>
      <rPr>
        <sz val="10"/>
        <rFont val="Tahoma"/>
        <family val="2"/>
      </rPr>
      <t>Dobava materijala, radionička izrada i montaža čelične konstrukcije prema statičkom proračunu, izvedbenom projektu i radioničkim nacrtima ovjerenim od projektanta konstrukcije. Čelična konstrukcija se na terenu povezuje vijčanim vezama prema radioničkoj pripremi. Sve kompletno, s uključivo svim spojnim sredstvima, podložnim pločicama, varovima(u radionici i in situ), vijcima i sl. Sustav antikorozivne zaštite za korozijsku kategoriju C3 srednju. Završna boja nosača prema odabiru investitora. Klasa izvedbe EXC3. U jediničnu cijenu uključena skela izrađena sukladno važećim propisima i projektu skele kao i potrebne dizalice za montažu konstrukcije. U stavci uključena izrada radioničke dokumentacije, te je konačni obračun prema specifikaciji iz radioničke dokumentacije. U cijeni uključeni svi popratni troškovi izvođača u vidu transporta materijala i ljudstva, smještaj i prehrana radnika i svih ostalih popratnih troškova neophodnih za izvođenje građevine u cjelosti. U cijeni uključeni svi popratni troškovi izvođača u vidu transporta materijala i ljudstva, smještaj i prehrana radnika i svih ostalih popratnih troškova neophodnih za izvođenje građevine u cjelosti. U stavci uključene sve korekture na mjestu. uKvaliteta čelika S355J2. Obračun po kg čelika. Procijenjena površina bojanja je 350 m2.</t>
    </r>
  </si>
  <si>
    <t>UKUPNO ČELIK:</t>
  </si>
  <si>
    <t>C.</t>
  </si>
  <si>
    <t>RADOVI RUŠENJA I UKLANJANJA</t>
  </si>
  <si>
    <t>RUŠENJE NOSIVIH AB ZIDOVA</t>
  </si>
  <si>
    <r>
      <t xml:space="preserve">Rušenje nosivih ab zidova </t>
    </r>
    <r>
      <rPr>
        <i/>
        <sz val="10"/>
        <rFont val="Tahoma"/>
        <family val="2"/>
      </rPr>
      <t>strojnim zarezivanjem i odvajanjem od postojeće konstrukcije. Stavka uključuje sva porebna rezanja i usitnjavanje elemenata za odvoz i deponij. U stavku uključen odvoz i deponiranje otpada. Stavka također uključuje sva privremena pridržanja i privremene skele do konačnog otvaranja i izvedbe konačnog ojačanja (ukoliko se zahtjeva za određenu poziciju). Stavka obuhvaća zidove debljina od 15 do 25 cm. Obračun po m3 betona.</t>
    </r>
  </si>
  <si>
    <t>dilatacija D1</t>
  </si>
  <si>
    <t>podrum -1</t>
  </si>
  <si>
    <t>prizemlje</t>
  </si>
  <si>
    <t>1. kat</t>
  </si>
  <si>
    <t>2. kat</t>
  </si>
  <si>
    <t>3. kat</t>
  </si>
  <si>
    <t>1.2</t>
  </si>
  <si>
    <t>dilatacija D2</t>
  </si>
  <si>
    <t>1.3</t>
  </si>
  <si>
    <t>dilatacija D3</t>
  </si>
  <si>
    <t>1.4</t>
  </si>
  <si>
    <t>dilatacija D4</t>
  </si>
  <si>
    <t>RUŠENJE STROPNIH PLOČA</t>
  </si>
  <si>
    <r>
      <t xml:space="preserve">Rušenje stropnih ploča </t>
    </r>
    <r>
      <rPr>
        <i/>
        <sz val="10"/>
        <rFont val="Tahoma"/>
        <family val="2"/>
      </rPr>
      <t>strojnim zarezivanjem i odvajanjem od postojeće konstrukcije. Stavka uključuje sva porebna rezanja i usitnjavanje elemenata za odvoz i deponij. U stavku uključen odvoz i deponiranje otpada. Stavka također uključuje sva privremena pridržanja i privremene skele do konačnog otvaranja i izvedbe konačnog ojačanja (ukoliko se zahtjeva za određenu poziciju). Obračun po m3 betona.</t>
    </r>
  </si>
  <si>
    <t>2.1</t>
  </si>
  <si>
    <t>UKUPNO RADOVI RUŠENJA I UKLANJANJA:</t>
  </si>
  <si>
    <t>RADOVI OJAČAVANJA</t>
  </si>
  <si>
    <r>
      <t xml:space="preserve">Ugradnja karbonskih lamela kao ojačanje postojećih greda i ploča: 
</t>
    </r>
    <r>
      <rPr>
        <sz val="10"/>
        <rFont val="Tahoma"/>
        <family val="2"/>
      </rPr>
      <t xml:space="preserve">Dobava i ugradnja karbonske lamele, koristeći epoksidno ljepilo u sustavu proizvođača lamele. Karbonske lamele trebaju imati karakteristike : širina 50mm, debljina 1.4mm, granična deformacija 0.7%, modul elastičnosti 165 GPa i karakterističnu srednju vlačnu čvrstoću 2400 MPa. Obračun po m´ obrađene površine. Radove izvesti prema uputama proizvođača materijala. Radove treba izvoditi izvođač školovan od strane proizvođača materijala. Količina se odnosi na sanaciju 14  spojeva greda na zid. </t>
    </r>
  </si>
  <si>
    <t>Obračun po m' ugrađene lamele</t>
  </si>
  <si>
    <r>
      <rPr>
        <b/>
        <sz val="10"/>
        <rFont val="Tahoma"/>
        <family val="2"/>
      </rPr>
      <t>Priprema podloge za ugradnju karbonskih tkanina i lamela</t>
    </r>
    <r>
      <rPr>
        <sz val="10"/>
        <rFont val="Tahoma"/>
        <family val="2"/>
      </rPr>
      <t xml:space="preserve"> postupkom brušenja u svrhu uklanjanja slabih dijelova i otvaranja površine u debljini 1-2 mm.                                 
Ravnost podloge:
- maks. neravnine do 10mm na 2m duljine (FIB bulletin 14)
- maks. neravnine do 4mm na 0.3m duljine (FIB bulletin 14)</t>
    </r>
  </si>
  <si>
    <r>
      <t>Dobava i ugradnja FRP tkanine</t>
    </r>
    <r>
      <rPr>
        <sz val="10"/>
        <rFont val="Tahoma"/>
        <family val="2"/>
      </rPr>
      <t xml:space="preserve"> na bazi jednosmjernih karbonskih vlakana (E-staklo) ˝suhim˝ postupkom koristeći dvokomponentnu epoksidnu smolu za impregnaciju tkanine i ljepljenje na podlogu. Karakteristike: specifična težina: min. 235 g/m2 ± 10 g/m2, specifična debljine: min. 0.129 mm, gustoća vlakana: min. 1,82 g/cm3, vlačna čvrstoća vlakana: min. 4900 N/mm2 (EN 2561 ili jednakovrijedan), vlačni modul elastičnosti vlakana: min.230 000 N/mm2 (EN 2561 ili jednakovrijedan), izduženje pri slomu: min. 1.7% (EN 2561 ili jednakovrijedan), prosječna vlačna čvrstoća ugrađene tkanine: min.4300 N/mm2   (EN 2561 ili jednakovrijedan), prosječni vlačni modul elastičnosti ugrađene tkanine: min.225 kN/mm2 (EN 2561 ili jednakovrijedan) Tkanine se lijepe na pripremljenu podlogu. Prionjivost završne obloge / žbuke na epoksidnu smolu osigurati pozipavanjem suhog kvarcnog pijeska granulacije 0.7-1.2mm. Obračun po m1 ugrađene tkanine širine 300mm. Radove pripreme i ugradnje podloge izvesti prema uputama proizvođača materijala. Obračun po m'.</t>
    </r>
  </si>
  <si>
    <t>FRP Tkanina</t>
  </si>
  <si>
    <r>
      <rPr>
        <b/>
        <sz val="10"/>
        <rFont val="Tahoma"/>
        <family val="2"/>
      </rPr>
      <t xml:space="preserve">Ojačanja postojeće konstrukcije čelikom
</t>
    </r>
    <r>
      <rPr>
        <sz val="10"/>
        <rFont val="Tahoma"/>
        <family val="2"/>
      </rPr>
      <t>Dobava materijala, radionička izrada i montaža čelične konstrukcije ojačanja prema statičkom proračunu, izvedbenom projektu i radioničkim nacrtima ovjerenim od projektanta konstrukcije. Čelična konstrukcija se na terenu povezuje vijčanim vezama prema radioničkoj pripremi. Sve kompletno, s uključivo svim spojnim sredstvima, podložnim pločicama, varovima(u radionici i in situ), vijcima i sl. Sustav antikorozivne zaštite za korozijsku kategoriju C3 srednju. Završna boja nosača prema odabiru investitora. Klasa izvedbe EXC2. U jediničnu cijenu uključena skela izrađena sukladno važećim propisima i projektu skele kao i potrebne dizalice za montažu konstrukcije. U stavci uključena izrada radioničke dokumentacije, te je konačni obračun prema specifikaciji iz radioničke dokumentacije. U cijeni uključeni svi popratni troškovi izvođača u vidu transporta materijala i ljudstva, smještaj i prehrana radnika i svih ostalih popratnih troškova neophodnih za izvođenje građevine u cjelosti. U cijeni uključeni svi popratni troškovi izvođača u vidu transporta materijala i ljudstva, smještaj i prehrana radnika i svih ostalih popratnih troškova neophodnih za izvođenje građevine u cjelosti. U stavci uključene sve korekture na mjestu. Kvaliteta čelika S355J2. Obračun po kg čelika.</t>
    </r>
  </si>
  <si>
    <t>Profili tipa L, FL(flah), HEA i UPN</t>
  </si>
  <si>
    <r>
      <t xml:space="preserve">Ojačanja postojeće temeljne konstrukcije </t>
    </r>
    <r>
      <rPr>
        <sz val="10"/>
        <rFont val="Tahoma"/>
        <family val="2"/>
        <charset val="238"/>
      </rPr>
      <t>dobetoniravanjem za povećanje statičke visine presjeka. Zadebljanje se izvodi lokalno na površini 3,0x3,0m iznad postojeće temeljne ploče u debljini od 20cm.</t>
    </r>
    <r>
      <rPr>
        <b/>
        <sz val="10"/>
        <rFont val="Tahoma"/>
        <family val="2"/>
      </rPr>
      <t xml:space="preserve"> </t>
    </r>
    <r>
      <rPr>
        <sz val="10"/>
        <rFont val="Tahoma"/>
        <family val="2"/>
        <charset val="238"/>
      </rPr>
      <t xml:space="preserve">Beton izrade C30/37. Razred okoliša XC2. Amiranje šipkama B500B. Izvedba prema izvedbenom projektu. Obračun u m3 betona, kg armature i m2 oplate. </t>
    </r>
  </si>
  <si>
    <t>štemanje i priprema površine</t>
  </si>
  <si>
    <t>UKUPNO RADOVI OJAČAVANJA:</t>
  </si>
  <si>
    <t>D.</t>
  </si>
  <si>
    <t>Konačno uređenje posteljice pješačkih i kolnih površina sa zbijenostima od 60-100 Mpa. Stavka uključuje nabavu, dovoz i ugradnju novog kamenog materijala posteljice u visinama od 30-100cm. Postelljicu izvoditi u slojevima visine 30cm. Obračun po stvarno ugrađenim količinama u sraslom (zbijenom) stanju.</t>
  </si>
  <si>
    <t>Obračun po m3 u sraslom stanju</t>
  </si>
  <si>
    <t>Nasipavanje oko građevine materijalom sa gradilišne deponije (materijal iz iskopa). U cijenu uključena manipulacija po gradilištu i nasipavanje u slojevima do 30cm visine sa ravnannjem i zbijanjem do tražene zbijenosti (do 40Mpa). Materijal iz iskopa se NE koristi na površinama za prometnice, pješačke staze i sl. već isključivo pod uređenim i neuređenim zelenim površinama.</t>
  </si>
  <si>
    <t>Priprema temeljnog tla ispod temelja (i podložnih betona) kamenim materijalom u debljini 20-30 cm. Granulacija materijala od 0-32. Potrebno zadovoljiti traženu projektnu zbijenost. Obračun po m2 tlocrtne površine</t>
  </si>
  <si>
    <t>Obračun po m2</t>
  </si>
  <si>
    <t xml:space="preserve">Iskop za šahte, rovove instalacija različitih dubina i širina (prosječna dubina rova 1m, širina 80cm). Obračun po m3 sraslog tla uključujući manipulaciju materijalom na gradilištu (privremena deponija). Odvoz materijala obračunat u zasebnoj stavci </t>
  </si>
  <si>
    <t>Priprema dna rova/šahte finim materijalom u visini 5-10cm (poravnavajući sloj) granulacije 0-16 te zatrpavanje rova ili oko instalacijske šahte nakon ugradnje materijalom od 0-64 (završni sloj 0-32) u slojevima visina 30cm. Obračun po m3 ugrađenog materijala u sraslom/zbijenom stanju. Zbijenost u ovisnosti o korisnoj površini iznad rova od 40-100 Mpa)</t>
  </si>
  <si>
    <t>Horizontalna hidroizolacija ispod novih temeljnih konstrukcija. Hidroizolacija se izvodi između dva sloja podložnog betona (podložni i zaštitni sloj). Predviđena je ugradnja GV5 hidroizolacije u 2 okomita sloja. Obračun po m2 izoliranoh temelja.</t>
  </si>
  <si>
    <t>Vertikalna hidroizolacija zidova u tlu. Hidroizolacija se izvodi na ab konstrukciji i štiti xps-om (5cm ili deblje u skladu s fizikom zgrade) te čepastom folijom. Predviđena je ugradnja GV5 hidroizolacije u 2 okomita sloja. Obračun po m2 izoliranog zida (izolacija i zaštita u zasebnim obrtničkim stavkama)</t>
  </si>
  <si>
    <t xml:space="preserve">Sanacija hidroizolacije bitumenskim trakama i smjesama na postojećem dijelu građevine. Obračun po stvarno izvedenim količinama (zid ili ploča). </t>
  </si>
  <si>
    <t>ZEMLJANI RADOVI I HIDROIZOLACIJE:</t>
  </si>
  <si>
    <t>TROŠKOVNIK VODOVODA I KANALIZACIJE</t>
  </si>
  <si>
    <t xml:space="preserve"> UNUTARNJA I VANJSKA HIDRANTSKA MREŽA</t>
  </si>
  <si>
    <t>NAPOMENA:
Jedinične cijene pojedinih stavaka zaračunate su sa cjelokupnom vrijednosti materijala uključujući montažu, transport, prijenos, skele, izradu i zatvaranje zidnih i podnih usjeka,prodora i sl..
Također je potrebno i predvidjeti potrebna štemanja i izradu novih prodora ukoliko su ista predhodno zaboravljena od strane izvođača, ili su nastupila zbog sitnih izmjene na samom gradilištu.</t>
  </si>
  <si>
    <t>Jed. Cjena</t>
  </si>
  <si>
    <t>Horizontalni vodomjer na požarnom cjevovodu (dovod vode do hidranata i sprinkler stanice, karakteristika DN 150 mm,  prema zahtjevima komunalnog poduzeća. Proizvod kao  Woltmann ili jednakovrijedan proizvod drugog proizvođača.</t>
  </si>
  <si>
    <t>DN 150</t>
  </si>
  <si>
    <t>kom.</t>
  </si>
  <si>
    <t>Lijevano željezni fazonski komadi (NP 16). Uz specificirane fazonske komade koji se spajaju na prirubnicu potrebno je dobaviti odgovarajući broj vijaka sa maticom odgovarajuće veličine kao i odgovarajuće brtve za prirubnički spoj.</t>
  </si>
  <si>
    <t>EU DN150</t>
  </si>
  <si>
    <t>T DN150/80</t>
  </si>
  <si>
    <t>FF DN150x400</t>
  </si>
  <si>
    <t>FF DN150x200</t>
  </si>
  <si>
    <t>MDK DN150</t>
  </si>
  <si>
    <t>PRIRUBNIČKI TULJAK S LETEĆOM PRIRUBNICOM DN 150</t>
  </si>
  <si>
    <t>Lijevano željezne armature.Uz specificirane armature potrebno je dobaviti odgovarajući broj vijaka sa maticom odgovarajuće veličine kao i odgovarajuće brtve za prirubnički spoj.</t>
  </si>
  <si>
    <t>Zasun V2 05, DN150</t>
  </si>
  <si>
    <t>ZOPT TIP BA DN150</t>
  </si>
  <si>
    <t>Hvatač nečistoće DN150</t>
  </si>
  <si>
    <t>Dobava i montaža PEHD plastičnih cijevi za vanjsku hidrantsku mrežu, kao proizvod Drnišplast SDR11 (PN16) ili jednakovrijedan proizvod drugog proizvođača,te dovod hidrantske mreže do ulaska u objekt. Cijevi  nazivnog tlaka PN16,  Cjevi su rađene po standardima DIN 8074, EN12201, ISO 4427, EN 13244, EN 12666.
Koljena, račve i svi fazonski komadi prikazani su kroz dužne metre montiranog cijevovoda, pri čemu 1 fazonski komadodgovara 1 dužnom metru cijevovoda.</t>
  </si>
  <si>
    <t xml:space="preserve">  </t>
  </si>
  <si>
    <t xml:space="preserve">  Ø160</t>
  </si>
  <si>
    <t xml:space="preserve">  Ø110</t>
  </si>
  <si>
    <t xml:space="preserve">  Ø65</t>
  </si>
  <si>
    <t>Dobava i montaža lijevano željeznog nadzemnog hidranta dimenzije DN100 s ugradbenom garniturom, N komadom, EV zasunom te čeličnim ovalnim poklopcen zasunate. Stavka također uključuje vanjski ormar tip. OH-V za smještaj armature zajedno s armaturom.</t>
  </si>
  <si>
    <t>DN100</t>
  </si>
  <si>
    <t>Demontaža i ponovna montaž postojećeg  lijevano željeznih nadzemnih hidranta sa svom  ugradbenom garniturom, N komadom, EV zasunom te čeličnim ovalnim poklopcen zasunate. Stavka također uključuje vanjski ormar tip. OH-V za smještaj armature zajedno s armaturom.</t>
  </si>
  <si>
    <r>
      <t xml:space="preserve">Dobava i montaža zidnog hidrantskog ormarića, </t>
    </r>
    <r>
      <rPr>
        <b/>
        <sz val="10"/>
        <rFont val="Tahoma"/>
        <family val="2"/>
      </rPr>
      <t>nadžbuknog</t>
    </r>
    <r>
      <rPr>
        <sz val="10"/>
        <rFont val="Tahoma"/>
        <family val="2"/>
      </rPr>
      <t xml:space="preserve"> ,proizvod kao STS Metal  ili jednakovrijedan proizvod drugog proizvođača. . Ormarić vel. 500x500x140mm ugraditi u (na) zid (prema projektu), a opremiti ga sa slijedećom opremom:</t>
    </r>
  </si>
  <si>
    <t xml:space="preserve">   - priključna cijev NO 50</t>
  </si>
  <si>
    <t xml:space="preserve">   - priključni ventil NO 50 sa stabilnom</t>
  </si>
  <si>
    <t xml:space="preserve">     spojkom. - C (52mm).</t>
  </si>
  <si>
    <r>
      <t xml:space="preserve">   - </t>
    </r>
    <r>
      <rPr>
        <b/>
        <sz val="10"/>
        <rFont val="Tahoma"/>
        <family val="2"/>
      </rPr>
      <t>15 m' vatrogasnog trevira crijeva NO 50</t>
    </r>
  </si>
  <si>
    <t xml:space="preserve">     sa spojnicama C</t>
  </si>
  <si>
    <t xml:space="preserve">   - mlaznica za vodu UR-RP-2 - s usnikom Ø12mm</t>
  </si>
  <si>
    <r>
      <t xml:space="preserve">   - 20</t>
    </r>
    <r>
      <rPr>
        <b/>
        <sz val="10"/>
        <rFont val="Tahoma"/>
        <family val="2"/>
      </rPr>
      <t xml:space="preserve"> m' vatrogasnog trevira crijeva NO 50</t>
    </r>
  </si>
  <si>
    <r>
      <t xml:space="preserve">Dobava i montaža zidnog hidrantskog ormarića, </t>
    </r>
    <r>
      <rPr>
        <b/>
        <sz val="10"/>
        <rFont val="Tahoma"/>
        <family val="2"/>
      </rPr>
      <t xml:space="preserve">podžbuknog </t>
    </r>
    <r>
      <rPr>
        <sz val="10"/>
        <rFont val="Tahoma"/>
        <family val="2"/>
      </rPr>
      <t>,proizvod kao STS Metal  ili jednakovrijedan proizvod drugog proizvođača. . Ormarić vel. 500x500x140mm ugraditi u (na) zid (prema projektu), a opremiti ga sa slijedećom opremom:</t>
    </r>
  </si>
  <si>
    <r>
      <t xml:space="preserve">Dobava i montaža zidnog hidrantskog ormarića, </t>
    </r>
    <r>
      <rPr>
        <b/>
        <sz val="10"/>
        <rFont val="Tahoma"/>
        <family val="2"/>
      </rPr>
      <t>podžbuknog</t>
    </r>
    <r>
      <rPr>
        <sz val="10"/>
        <rFont val="Tahoma"/>
        <family val="2"/>
      </rPr>
      <t>,proizvod kao STS Metal  ili jednakovrijedan proizvod drugog proizvođača. . Ormarić vel. 500x500x140mm ugraditi u (na) zid (prema projektu), a opremiti ga sa slijedećom opremom:</t>
    </r>
  </si>
  <si>
    <t>1.11</t>
  </si>
  <si>
    <r>
      <t>Dobava i montaža vodovodnih pocinčanih čeličnih cijevi prema normi EN 10255 za unutarnju hidrantsku mrežu</t>
    </r>
    <r>
      <rPr>
        <b/>
        <sz val="10"/>
        <rFont val="Tahoma"/>
        <family val="2"/>
      </rPr>
      <t xml:space="preserve"> (UNUTAR OBJEKTA)</t>
    </r>
    <r>
      <rPr>
        <sz val="10"/>
        <rFont val="Tahoma"/>
        <family val="2"/>
      </rPr>
      <t>. Cijevi se ugrađuju u instalacione otvore kanale ili se vode vidljivo učvršćene o zidove te pričvrščuju uza zid obujmicama vatrootpornosti 90 minuta (R 90), obujmice za ovješenje (postavljati ih na max. udaljenosti od 3m jednu od druge) i pričvrščenje o zidove te tlačna proba.  Cijevi koje prolaze kroz zemlju potrebno je izolirati dekoral trakom.. Obračunati po dužnom metru montiranog cjevovoda. 
Koljena, račve i svi fazonski komadi prikazani su kroz dužne metre montiranog cijevovoda, pri čemu 1 fazonski komad odgovara 1 dužnom metru cijevovoda.</t>
    </r>
  </si>
  <si>
    <t xml:space="preserve">NO 50                                 </t>
  </si>
  <si>
    <t>1.12</t>
  </si>
  <si>
    <r>
      <t>Dobava i montaža vodovodnih pocinčanih čeličnih cijevi prema normi EN 10255 za unutarnju hidrantsku mrežu</t>
    </r>
    <r>
      <rPr>
        <b/>
        <sz val="10"/>
        <rFont val="Tahoma"/>
        <family val="2"/>
      </rPr>
      <t xml:space="preserve"> (UNUTAR GARAŽE)</t>
    </r>
    <r>
      <rPr>
        <sz val="10"/>
        <rFont val="Tahoma"/>
        <family val="2"/>
      </rPr>
      <t>. Cijevi se ugrađuju u instalacione otvore kanale ili se vode vidljivo učvršćene o zidove te pričvrščuju uza zid obujmicama vatrootpornosti 90 minuta (R 90), obujmice za ovješenje (postavljati ih na max. udaljenosti od 3m jednu od druge) i pričvrščenje o zidove te tlačna proba.  Cijevi koje prolaze kroz zemlju potrebno je izolirati dekoral trakom.. Obračunati po dužnom metru montiranog cjevovoda. 
Koljena, račve i svi fazonski komadi prikazani su kroz dužne metre montiranog cijevovoda, pri čemu 1 fazonski komad odgovara 1 dužnom metru cijevovoda.</t>
    </r>
  </si>
  <si>
    <t>Toplinska izolacija cjevovoda hidrantske mreže za čelične pocinčane cijevi vođene u garaži i negrijanim prostorima, proizvod kao AF/Armaflex  ili jednakovrijedan proizvod drugog proizvođača, debljine 32 mm. Uključivo ljepilo trake, spojni materijal i sav sitni materijal potreban za montažu.</t>
  </si>
  <si>
    <t>Izolaciju je potrebno omotati limenim aluminijskim  opšavom  debljine 0,5 mm.</t>
  </si>
  <si>
    <t>1.14</t>
  </si>
  <si>
    <t>Protupožarno brtvljenje prolaska cijevi kroz požarne zone vatrootpornosti 90 minuta (EI 90).
Brtvljenje se vrši požarnim mortom na način da se ispuni prostor i zmeđu cijevovoda i rubnih dijelova proboja (rupe). Također je potrebno požarnim premazom premazati cijevi po duljini od 200mm (izmjereno od površine zapreke) požarnim premazom, debljine suhog sloja veće od 1mm.</t>
  </si>
  <si>
    <t xml:space="preserve">Probijanje- bušenje otvora za prolaz cijevi </t>
  </si>
  <si>
    <t>DN50</t>
  </si>
  <si>
    <t>Probijanje- bušenje otvora za prolaz cijevi požarne vode NO50-ulaz u objekt s vanjskog prstena.</t>
  </si>
  <si>
    <t>Dobava i montaža cijevne hidroizolacije sa tvornički navarenom bitumenskom prirubnicom, kao proizvod  Hutterer &amp; Lechner ili jednakovrijedan proizvod drugog proizvođača. (za prolaz iz zemlje u objekt i garažu)</t>
  </si>
  <si>
    <t>1.18</t>
  </si>
  <si>
    <t xml:space="preserve">Tlačna proba hidrantskih isntalacija. Tlačnu probu izvoditi min. tlakom 10 bar u trajanju od min. 30min (voditi računa o promjeni vanjske temperature). Tlačna proba provodi se u prisustvu predstavnika investitora i nadzornog inženjera, s pisanim izvješćem (zapisnikom) o provedenoj tlačnoj probi s potpisom prisutnih. </t>
  </si>
  <si>
    <t>1.19</t>
  </si>
  <si>
    <t>Sitni spojni i brtveni materijal</t>
  </si>
  <si>
    <t>Izvedbeni projekt</t>
  </si>
  <si>
    <t>Izrada projekta izvedenog stanja</t>
  </si>
  <si>
    <t>1. SVEUKUPNO UNUTARNJA I VANJSKA HIDRANTSKA MREŽA:</t>
  </si>
  <si>
    <t>UNUTARNJA I VANJSKA VODOVODNA MREŽA</t>
  </si>
  <si>
    <t>Horizontalni vodomjer na sanitarnom cjevovodu, karakteristika DN 65 mm, u svemu prema zahtjevima komunalnog poduzeća.</t>
  </si>
  <si>
    <t>DN 65</t>
  </si>
  <si>
    <t>FF DN80</t>
  </si>
  <si>
    <t>FF DN80x300</t>
  </si>
  <si>
    <t>FF DN80x200</t>
  </si>
  <si>
    <t>MDK DN80</t>
  </si>
  <si>
    <t>KOLJENO 90</t>
  </si>
  <si>
    <t>PRIRUBNIČKI TULJAKS PRIRUBNICOM DN80</t>
  </si>
  <si>
    <t>Zasun V2 05, DN80</t>
  </si>
  <si>
    <t>ZOPT TIP BA DN80</t>
  </si>
  <si>
    <t>Hvatač nečistoće DN80</t>
  </si>
  <si>
    <t>Dobava i montaža PEHD plastičnih cijevi za dovod vode od vodomjernog okna do ulaska u objekt. Cijevi  nazivnog tlaka PN10, . Cjevi su rađene po standardima DIN 8074, EN12201, ISO 4427, EN 13244, EN 12666.
Koljena, račve i svi fazonski komadi prikazani su kroz dužne metre montiranog cijevovoda, pri čemu 1 fazonski komadodgovara 1 dužnom metru cijevovoda.</t>
  </si>
  <si>
    <t xml:space="preserve">  Ø90</t>
  </si>
  <si>
    <t xml:space="preserve">  Ø50</t>
  </si>
  <si>
    <t xml:space="preserve">  Ø40</t>
  </si>
  <si>
    <t xml:space="preserve">  Ø32</t>
  </si>
  <si>
    <t xml:space="preserve">  Ø25</t>
  </si>
  <si>
    <t>2.5</t>
  </si>
  <si>
    <r>
      <t xml:space="preserve">Dobava i montaža troslojnih aluminijsko-plastičnih (PE-RT Type-II/Al/PE-RT Type-II) cijevi izrađenih sukladno HRN EN ISO 21003-2:2008 i HRN EN ISO 21003-3:2008, sa spajanjem ˝press˝ spojnicama iz PPSU-a ili bezolovne bronce,  za etažni razvod sanitarne hladne i tople vode (radni tlak do 10 bar i temperatura do 70°C) koje osiguravaju minimalan gubitak tlaka uz optimizirani protok. Materijal se obrađuje i ugrađuje u skladu sa normom HRN EN 806 i HRN EN 1717. Cijevi se isporučuju u palicama bez izolacije. Toplinsku izolaciju izvesti prema potrebi.
</t>
    </r>
    <r>
      <rPr>
        <b/>
        <sz val="10"/>
        <rFont val="Tahoma"/>
        <family val="2"/>
      </rPr>
      <t>Sve kao Geberit FlowFit ili jednakovrijedan proizvod drugog proizvođača</t>
    </r>
    <r>
      <rPr>
        <sz val="10"/>
        <rFont val="Tahoma"/>
        <family val="2"/>
      </rPr>
      <t xml:space="preserve">
U cijenu uključen sav rad i materijal (ovjese stavljati na mex. udaljenosti 3m jednu od druge) vatrootpornosti 90 minuta (R 90) i pričvršćenje na zidove, i na stropove.</t>
    </r>
  </si>
  <si>
    <r>
      <t>Obračun po m</t>
    </r>
    <r>
      <rPr>
        <vertAlign val="superscript"/>
        <sz val="10"/>
        <rFont val="Tahoma"/>
        <family val="2"/>
      </rPr>
      <t>1</t>
    </r>
    <r>
      <rPr>
        <sz val="10"/>
        <rFont val="Tahoma"/>
        <family val="2"/>
      </rPr>
      <t xml:space="preserve"> neizolirane cijevi</t>
    </r>
  </si>
  <si>
    <t xml:space="preserve">d  20 x 2,0 mm (DN 15) </t>
  </si>
  <si>
    <r>
      <t>m</t>
    </r>
    <r>
      <rPr>
        <vertAlign val="superscript"/>
        <sz val="10"/>
        <rFont val="Tahoma"/>
        <family val="2"/>
      </rPr>
      <t>1</t>
    </r>
  </si>
  <si>
    <t xml:space="preserve">d  25 x 3,0 mm (DN 20) </t>
  </si>
  <si>
    <t xml:space="preserve">d  32 x 3,0 mm (DN 25) </t>
  </si>
  <si>
    <t xml:space="preserve">d  40 x 3,5 mm (DN 32) </t>
  </si>
  <si>
    <t>2.6</t>
  </si>
  <si>
    <t>Dobava i montaža fazonskih komada troslojnih aluminijsko-plastičnih (PE-RT Type-II/Al/PE-RT Type-II)  u što spadaju:
Spojnice, koljena, račve i svi ostali fazonski komadi za potpunu montažu i spoj na potrošače.</t>
  </si>
  <si>
    <t>DN 32</t>
  </si>
  <si>
    <t>DN 25</t>
  </si>
  <si>
    <t>DN 20</t>
  </si>
  <si>
    <t>DN 15</t>
  </si>
  <si>
    <t>2.7</t>
  </si>
  <si>
    <t>Toplinska izolacija aluminijsko-plastičnih cijevi sanitarne vodovodne mreže, debljine 12 mm proizvod kao KAIMANN tip HT plus ili jednakovrijedan proizvod drugog proizvođača. Uključivo ljepilo trake, spojni materijal i sav sitni materijal potreban za montažu.</t>
  </si>
  <si>
    <t>ø40x5,5  (DN32)</t>
  </si>
  <si>
    <t>ø32x4,4  (DN25)</t>
  </si>
  <si>
    <t>ø25x3,5  (DN20)</t>
  </si>
  <si>
    <t>ø20x2,8  (DN15)</t>
  </si>
  <si>
    <t>2.8</t>
  </si>
  <si>
    <t xml:space="preserve">Dobava i montaža metalnih tankostijenih cijevi izrađenih iz  Inox čelika 1.4401 sukladno HRN EN 10312 (materijal br. EN 10088 s minimalnim udjelom Molibdena od 2,2-2,5%)  sa spajanjem ˝press˝ spojnim komadima iz Inox čelika 1.4401 (materijal EN 10088),  za glavni i etažni razvod vodovoda (radni tlak do 16 bar i temperatura do 100°C). Cijevi se isporučuju u palicama bez izolacije. Toplinsku izolaciju izvesti prema potrebi. </t>
  </si>
  <si>
    <t>Sve kao Geberit Mapress Inox ili jednakovrijedan proizvod drugog proizvođača</t>
  </si>
  <si>
    <t xml:space="preserve">d  42 x 1,5 mm (DN 40) </t>
  </si>
  <si>
    <t xml:space="preserve">d  54 x 1,5 mm (DN 50) </t>
  </si>
  <si>
    <t xml:space="preserve">d  76,1 x 2 mm (DN 65) </t>
  </si>
  <si>
    <t xml:space="preserve">d  88,9 x 2 mm (DN 80) </t>
  </si>
  <si>
    <t>2.9</t>
  </si>
  <si>
    <t>Dobava i montaža fazonskih komada metalnih tankostijenih cijevi izrađenih iz  Inox čelika u što spadaju:
Spojnice, koljena, račve i svi ostali fazonski komadi za potpunu montažu i spoj na potrošače.</t>
  </si>
  <si>
    <t xml:space="preserve">DN 80                                  </t>
  </si>
  <si>
    <t xml:space="preserve">DN 65                                  </t>
  </si>
  <si>
    <t xml:space="preserve">DN 50                                  </t>
  </si>
  <si>
    <t xml:space="preserve">DN 40                                  </t>
  </si>
  <si>
    <t>2.10</t>
  </si>
  <si>
    <t>Toplinska izolacija cjevovoda sanitarne potrošne vode za INOX vodovodne cijevi,  proizvod kao KAIMANN tip HT plus ili jednakovrijedan proizvod drugog proizvođača, debljine 12 mm. Uključivo ljepilo trake, spojni materijal i sav sitni materijal potreban za montažu.
NAPOMENA:
Izolacija se postavlja samo na cjevi u spuštenim stropovima.</t>
  </si>
  <si>
    <t xml:space="preserve">    DN 40                                  </t>
  </si>
  <si>
    <r>
      <t xml:space="preserve">Dobava i montaža recirkulacijske pumpe kojom se napajaju cjevovodi sanitarne tople omekšane vode </t>
    </r>
    <r>
      <rPr>
        <b/>
        <sz val="10"/>
        <rFont val="Tahoma"/>
        <family val="2"/>
      </rPr>
      <t>BOLNICE</t>
    </r>
    <r>
      <rPr>
        <sz val="10"/>
        <rFont val="Tahoma"/>
        <family val="2"/>
      </rPr>
      <t xml:space="preserve">, proizvod kao </t>
    </r>
    <r>
      <rPr>
        <b/>
        <sz val="10"/>
        <rFont val="Tahoma"/>
        <family val="2"/>
      </rPr>
      <t xml:space="preserve">Stratos MAXO-Z 65/0, 5-12 PN6/10 </t>
    </r>
    <r>
      <rPr>
        <sz val="10"/>
        <rFont val="Tahoma"/>
        <family val="2"/>
      </rPr>
      <t>ili jednakovrijedan proizvod drugog proizvođača, karakteristika:
1~230 V, 50/60 Hz
Pel=0,83kW ; H=12m; Q=9m3/h
sa svim pripadajućim elementima faznim komadima, redukcijama.</t>
    </r>
    <r>
      <rPr>
        <b/>
        <sz val="10"/>
        <rFont val="Tahoma"/>
        <family val="2"/>
      </rPr>
      <t>(RADNA + REZERVNA)</t>
    </r>
  </si>
  <si>
    <r>
      <t xml:space="preserve">Dobava i montaža recirkulacijske pumpe kojom se napajaju cjevovodi sanitarne tople omekšane vode </t>
    </r>
    <r>
      <rPr>
        <b/>
        <sz val="10"/>
        <rFont val="Tahoma"/>
        <family val="2"/>
      </rPr>
      <t>KUHINJE</t>
    </r>
    <r>
      <rPr>
        <sz val="10"/>
        <rFont val="Tahoma"/>
        <family val="2"/>
      </rPr>
      <t xml:space="preserve">, proizvod kao </t>
    </r>
    <r>
      <rPr>
        <b/>
        <sz val="10"/>
        <rFont val="Tahoma"/>
        <family val="2"/>
      </rPr>
      <t xml:space="preserve">Stratos MAXO-Z 25/0, 0,5-8 PN10 </t>
    </r>
    <r>
      <rPr>
        <sz val="10"/>
        <rFont val="Tahoma"/>
        <family val="2"/>
      </rPr>
      <t xml:space="preserve">ili jednakovrijedan proizvod drugog proizvođača, karakteristika:
1~230 V, 50/60 Hz
Pel=0,13kW ; H=4m; Q=1,10m3/h
sa svim pripadajućim elementima faznim komadima, redukcijama. </t>
    </r>
    <r>
      <rPr>
        <b/>
        <sz val="10"/>
        <rFont val="Tahoma"/>
        <family val="2"/>
      </rPr>
      <t>(RADNA + REZERVNA)</t>
    </r>
  </si>
  <si>
    <t>Horizontalni interni vodomjer na cjevovodu sanitarne potrošne vode ZAZALJEVANJE ZELENILA, s mogućnošću daljinskog očitanja, komplet sa dva ventila i spojnim komadima, sve prema zahtjevima komunalnog poduzeća. Proizvod kao Woltmann ili jednakovrijedan proizvod drugog proizvođača.</t>
  </si>
  <si>
    <t>DN 40</t>
  </si>
  <si>
    <t>kompleta</t>
  </si>
  <si>
    <r>
      <t xml:space="preserve">Dobava i montaža postrojenja za podizanje tlaka omekšane potrošne vode kojom se napaja sustav reverzne osmoze , proizvod kao </t>
    </r>
    <r>
      <rPr>
        <b/>
        <sz val="10"/>
        <rFont val="Tahoma"/>
        <family val="2"/>
      </rPr>
      <t xml:space="preserve">SiBoost Smart 1 Helix VE 206 </t>
    </r>
    <r>
      <rPr>
        <sz val="10"/>
        <rFont val="Tahoma"/>
        <family val="2"/>
      </rPr>
      <t xml:space="preserve">ili jednakovrijedan proizvod drugog proizvođača, karakteristika:
3/400, 50/Hz
Pel=0,75 kW; H=30m; Q=1m3/h
sa svim pripadajućim elementima faznim komadima, redukcijama . </t>
    </r>
    <r>
      <rPr>
        <b/>
        <sz val="10"/>
        <rFont val="Tahoma"/>
        <family val="2"/>
      </rPr>
      <t>(RADNA + REZERVNA)</t>
    </r>
  </si>
  <si>
    <r>
      <t xml:space="preserve">Dobava i montaža postrojenja za podizanje tlaka demineralizirane potrošne vode kojom se napaja sustav predviđen projektom opreme uređaja , proizvod kao </t>
    </r>
    <r>
      <rPr>
        <b/>
        <sz val="10"/>
        <rFont val="Tahoma"/>
        <family val="2"/>
      </rPr>
      <t xml:space="preserve">SiBoost Smart 1 Helix VE 206 </t>
    </r>
    <r>
      <rPr>
        <sz val="10"/>
        <rFont val="Tahoma"/>
        <family val="2"/>
      </rPr>
      <t xml:space="preserve">ili jednakovrijedan proizvod drugog proizvođača, karakteristika:
3/400, 50/Hz
Pel=0,75 kW; H=52m; Q=1m3/h
sa svim pripadajućim elementima faznim komadima, redukcijama . </t>
    </r>
    <r>
      <rPr>
        <b/>
        <sz val="10"/>
        <rFont val="Tahoma"/>
        <family val="2"/>
      </rPr>
      <t>(RADNA + REZERVNA)</t>
    </r>
  </si>
  <si>
    <r>
      <t>Dobava i montaža dvostrukog ionskog omekšivača kontinuiranog rada  velikog kapaciteta kao proizvod</t>
    </r>
    <r>
      <rPr>
        <b/>
        <sz val="10"/>
        <rFont val="Tahoma"/>
        <family val="2"/>
      </rPr>
      <t xml:space="preserve"> CWG_SOFT/VAD 25-0 </t>
    </r>
    <r>
      <rPr>
        <sz val="10"/>
        <rFont val="Tahoma"/>
        <family val="2"/>
      </rPr>
      <t xml:space="preserve"> Q=25m3/h ili jednakovrijedan proizvod drugog proizvođača, karakteristika:
Q=25 m³/h sa svim pripadajučim elementima.</t>
    </r>
  </si>
  <si>
    <t>Automatski dvostruki ionski uređaj za omekšavanje i opskrbu mekom vodom model:   CWG_SOFT/VAD 25-0. Uređaj je opremljen sa automatskim digitalnim mikroprocesorskim ventilom koji vrši automatski cikluse regeneracija i pranja sustava. Posude za slanu otopinu opremljene sa usisnom garniturom izrađeno od UV stabilnog PVC/PP-a te jedne tlačne posude iz vinyla ojačanog staklenim vlaknima i ispunjene visokokvalitetnom ionskom masom. Regeneracija uređaja se pokreće vremenski / volumetrijski ili po potrebi  ručno. Za slanu otopinu koristi se tabletirana sol visoke čistoće</t>
  </si>
  <si>
    <t>TEHNIČKI PODACI</t>
  </si>
  <si>
    <t>Nominalni protok uređaja:                25000 lit/h</t>
  </si>
  <si>
    <t>Maximalni kratkotrajni protok:          30000 lit/h</t>
  </si>
  <si>
    <t xml:space="preserve"> </t>
  </si>
  <si>
    <t>Upravljački ventil:                            Pentair water</t>
  </si>
  <si>
    <t>Maksimalni radni tlak:                     6 bar</t>
  </si>
  <si>
    <t>El. priključak:                                  220V/50 Hz</t>
  </si>
  <si>
    <t xml:space="preserve">Priključci:                                   </t>
  </si>
  <si>
    <t>ulaz/izlaz                                      3"</t>
  </si>
  <si>
    <t>odvod                                           DN80</t>
  </si>
  <si>
    <t>Dimenzija uređaja:</t>
  </si>
  <si>
    <t>d x š x v                                       2500 x 950 x 2320 mm</t>
  </si>
  <si>
    <t>Kont. tlak vode:                             2-7 bara</t>
  </si>
  <si>
    <t>Temperatura radne okoline:           +5…+40 °C</t>
  </si>
  <si>
    <t>Proizvođač opreme:                    CWG ili jednakovrijedno</t>
  </si>
  <si>
    <t>Zemlja prodrijetla                         EU</t>
  </si>
  <si>
    <t>2.17</t>
  </si>
  <si>
    <r>
      <t xml:space="preserve">Automatski uređaj za demineralizaciju vode postupkom REVERZNE OSMOZE - RO. Model uređaja </t>
    </r>
    <r>
      <rPr>
        <b/>
        <sz val="10"/>
        <rFont val="Tahoma"/>
        <family val="2"/>
      </rPr>
      <t xml:space="preserve">CWG_OSMO/RO5000-8 </t>
    </r>
    <r>
      <rPr>
        <sz val="10"/>
        <rFont val="Tahoma"/>
        <family val="2"/>
        <charset val="238"/>
      </rPr>
      <t>ili jednakovrijedno</t>
    </r>
    <r>
      <rPr>
        <sz val="10"/>
        <rFont val="Tahoma"/>
        <family val="2"/>
      </rPr>
      <t>. Uređaj dolazi kao samostojeća jedinica na inox postolju, opremljena predfilterom od 5 mikrona (inox izvedba, izmjenjivi uložak), visokotlačnom pumpom, manometrima, rotametrima za mjerenje protoka, elektro ormarom, armaturom i mikroprocesorskom jedinicom za automatsko vođenje sustava postavljenoj na PP panou s prikazom radnih parametara (sati rada, vodljivost, temp, itd.).</t>
    </r>
  </si>
  <si>
    <t>TEHNIČKI PODACI:</t>
  </si>
  <si>
    <t>Nominalni protok uređaja:              5000 lit/h</t>
  </si>
  <si>
    <t>Iskoristivost:                                   75 %</t>
  </si>
  <si>
    <t>Odsoljavanje:                                 93-97%</t>
  </si>
  <si>
    <t>Tlačne membranske cijevi:            High pressure ( psi)</t>
  </si>
  <si>
    <t>Membranski modul:                        Spiralwounded membrane</t>
  </si>
  <si>
    <t>Minimalni ulazni tlak:                      2 bar</t>
  </si>
  <si>
    <t>Maksimalni radni tlak:                    &lt; 15 bar</t>
  </si>
  <si>
    <t>El. priključak:                                380V/50 Hz</t>
  </si>
  <si>
    <t>Broj membranskih kučišta:             2</t>
  </si>
  <si>
    <t>Broj membranskih modula:             5</t>
  </si>
  <si>
    <t>kontrolna jedinica:                         LCD controler</t>
  </si>
  <si>
    <t>Mjerni raspon vodljivosti:                1-1000 uS/cm</t>
  </si>
  <si>
    <t>ulaz/izlaz                                      1 1/2"</t>
  </si>
  <si>
    <t>odvod                                           DN40</t>
  </si>
  <si>
    <t>d x š x v                                       3917 x 730 x 1600 mm</t>
  </si>
  <si>
    <t>Temperatura radne okoline:         +5…+40 °C</t>
  </si>
  <si>
    <t>Proizvođač opreme:                     CWG ili jednakovrijedno</t>
  </si>
  <si>
    <t>Zemlja prodrijetla:                         EU</t>
  </si>
  <si>
    <t>2.18</t>
  </si>
  <si>
    <t xml:space="preserve">Dobava i montaža inox spremnika zapremnine 5 m³  ,zajedno sa svom pripadajućom opremom ( za prikupljanje demineralizirane vode nakon reverzne osmoze) &lt; 5 µS/cm </t>
  </si>
  <si>
    <t>2.19</t>
  </si>
  <si>
    <t>Dobava i montaža inox spremnika zapremnine 5 m³  ,zajedno sa svom pripadajućom opremom ( za prikupljanje omekšane vode)</t>
  </si>
  <si>
    <t>Dobava i montaža vratašaca u nišama-oknima za smještaj ventila i regulacijskih ventila, dimenzija 40x40 cm, boje i materijala prema odabiru projektanta unutarnjeg uređenja te investitora.</t>
  </si>
  <si>
    <t>Dobava i montaža vratašaca revizija za smještaj ventila , dimenzija 20x20 cm, boje i materijala prema odabiru projektanta unutarnjeg uređenja te investitora.</t>
  </si>
  <si>
    <t xml:space="preserve">Dobava i montaža cijevnih kuglastih armatura izrađenih iz Inox čelika 1.4401 sukladno HRN EN 10312 (materijal br. EN 10088 s minimalnim udjelom Molibdena od 2,2-2,5%) sa ˝press˝ spojnim krajevima za Inox čelik cijevi,  za ugradnju u razvod sanitarne hladne i tople vode (radni tlak do 16 bar i temperatura do 100°C). Armatura sadrži priključnu prirubnicu za motor u skladu s EN ISO 5211, a ispunjava zahtijeve u skladu s TA Luft VDI 2440.
Sve kao Geberit Mapress Inox ili jednakovrijedno.
</t>
  </si>
  <si>
    <t xml:space="preserve">DN 80                                 </t>
  </si>
  <si>
    <t xml:space="preserve">DN 65                                 </t>
  </si>
  <si>
    <t xml:space="preserve">DN 50                                 </t>
  </si>
  <si>
    <t xml:space="preserve">DN 40                                 </t>
  </si>
  <si>
    <t>Dobava i montaža cijevnih kuglastih armatura izrađenih iz bezolovne silicijske bronce sa ˝press˝ spojnim krajevima za Geberit FlowFit Al-PE-RT višeslojne cijevi ili jednakovrijedan proizvod drugog proizvođača,  za ugradnju u razvod sanitarne hladne i tople vode (radni tlak do 10 bar i temperatura do 70°C).
Sve kao Geberit FlowFit</t>
  </si>
  <si>
    <t xml:space="preserve">d  20x1,5 mm (DN 15) </t>
  </si>
  <si>
    <t xml:space="preserve">d  26x1,5 mm (DN 20) </t>
  </si>
  <si>
    <t xml:space="preserve">d  32x1,5 mm (DN 25) </t>
  </si>
  <si>
    <t xml:space="preserve">d  40x1,5 mm (DN 32) </t>
  </si>
  <si>
    <t>2.24</t>
  </si>
  <si>
    <r>
      <t xml:space="preserve">MTCV ventil klase </t>
    </r>
    <r>
      <rPr>
        <b/>
        <sz val="10"/>
        <rFont val="Tahoma"/>
        <family val="2"/>
      </rPr>
      <t xml:space="preserve">"B" </t>
    </r>
    <r>
      <rPr>
        <sz val="10"/>
        <rFont val="Tahoma"/>
        <family val="2"/>
      </rPr>
      <t xml:space="preserve">za termički balans potrošne tople vode; Raspon podešavanja temperatura 40 … 60 C. Zatvara pri porastu temperature za 5K iznad podešene. Omogućuje termičku dezinfekciju pri 70 C. Materijal ventila mjed otporan na koroziju.      </t>
    </r>
  </si>
  <si>
    <t>ON/OFF kuglični ventil  DN20</t>
  </si>
  <si>
    <t>ON/OFF kuglični ventil DN15</t>
  </si>
  <si>
    <t>2.25</t>
  </si>
  <si>
    <r>
      <t>MTCV ventil klase</t>
    </r>
    <r>
      <rPr>
        <b/>
        <sz val="10"/>
        <rFont val="Tahoma"/>
        <family val="2"/>
      </rPr>
      <t xml:space="preserve"> "C"</t>
    </r>
    <r>
      <rPr>
        <sz val="10"/>
        <rFont val="Tahoma"/>
        <family val="2"/>
      </rPr>
      <t xml:space="preserve"> za termički balans potrošne tople vode; Raspon podešavanja temperatura 40 … 60 C. Zatvara pri porastu temperature za 5K iznad podešene. Omogućuje termičku dezinfekciju pri 70 C. Materijal ventila mjed otporan na koroziju.      </t>
    </r>
  </si>
  <si>
    <t>DN20</t>
  </si>
  <si>
    <t>DN15</t>
  </si>
  <si>
    <t>2.26</t>
  </si>
  <si>
    <t>Dobava i ugradnja osjetnika temperature Pt1000 za ugradnju na MTCV ventile, kao Danfoss tip ESMB Universal ili jednakovrijedno</t>
  </si>
  <si>
    <t>2.27</t>
  </si>
  <si>
    <t>Dobava i ugradnja čahure za osjetnik tmperature ESMB za ugradnju na MTCV ventile.</t>
  </si>
  <si>
    <t>2.28</t>
  </si>
  <si>
    <t>Ugradnja naliježnog osjentika Pt1000 kao Danfoss ESMC ili jednakovrijedan proizvod drugog proizvođača, na dovodnu cijev sanitarne tople vode 2", neposredno nakon ulaska dovodne cijevi u zgradu ili u novom energetskom oknu. U cijenu uračunati izradu toplinske izolacije iz ekspandirane gume debljine 24 mm, na cijevi dimenzije 2", u duljini od 1 m, komplet sa samoljepivom trakom za ekspandiranu gumu.</t>
  </si>
  <si>
    <t>2.29</t>
  </si>
  <si>
    <t>Dobava i ugradnja regulatora za nadzor i upravljanje pasterizacijom, kao Danfoss CCR2+ ili jednakovrijedno, za individualnu kontrolu maksimalno 20 kom. ventila i osjetnika po svakom recirkulacijskom vodu. Dimenzije uređaja-a su širina 105 mm, visina 122 mm, dubina 60 mm, za ugradnju na DIN šinu 35 mm. Komunikacijski priključci na TPC/IP port (LAN konekcija) , Wi-Fi, Modbus RTU, Modbus IP (LAN konekcija), te s mogućnošću daljinskog pristupa putem web aplikacije. Regulator opremljen indikacijama napajanja , mogućih alarma u sustavu te statusa procesa. 8GB Interne memorije u CCR2+ regulatoru.</t>
  </si>
  <si>
    <t>komplet.</t>
  </si>
  <si>
    <t>2.30</t>
  </si>
  <si>
    <t>Dobava i ugradnja: Signalni kabel LiYCY 4×0,75 mm^2 za termo električne pogone, sa Cu opletom.Kabel se polaže u nove plastične zaštitne cijevi promjera 20 mm i u postojeće knauf zidove kroz zgradu.</t>
  </si>
  <si>
    <t>2.31</t>
  </si>
  <si>
    <t>Dobava i ugradnja: Signalni kabel LiYCY 2×2×1,5 mm^2 za termo električne pogone, sa Cu opletom.Kabel se polaže u nove plastične zaštitne cijevi promjera 20 mm i u postojeće knauf zidove kroz zgradu.</t>
  </si>
  <si>
    <t>2.32</t>
  </si>
  <si>
    <t>Dobava i ugradnja: Zaštitna INOX cijev za polaganje elektro instalacija, promjera 20 mm, za postavljanje u ETAZI -1, komplet sa spojnicama, lukovima i pričvrsnim materijalom za postavljanje na zid. U cijenu postavljanja uobziriti uvjete rada prema pregledu objekta.</t>
  </si>
  <si>
    <t>2.33</t>
  </si>
  <si>
    <t>Dobava i ugradnja termo električnog aktuatora kao Danfoss TWA-A Thermal actuators 24 VAC NC ili jednakovrijedno.</t>
  </si>
  <si>
    <t>2.34</t>
  </si>
  <si>
    <t>Dobava i ugradnja adaptera za TWA-A aktuator za ugradnju na MTCV.</t>
  </si>
  <si>
    <t>2.35</t>
  </si>
  <si>
    <t>Dobava i ugradnja plastičnog nadžbuknog ormarića za ugradnju CCR-a, osigurača, transformatora i ožičenja, komplet s ovjesnim materijalom. Plasticni modularni razdjelnik, nadzbukni, 2-redni, 24 modula, s prozirnim vratima, komplet sa svim sitnim potrebnim materijalom te ožičenjem opreme koja se ugrađuje u ormarić, IP 55.</t>
  </si>
  <si>
    <t>2.36</t>
  </si>
  <si>
    <t>Dobava i ugradnja transformatora 240/24 V, AC, 59 Hz, 50 VA u plastični ormarić.</t>
  </si>
  <si>
    <t>2.37</t>
  </si>
  <si>
    <t>Dobava i ugradnja automatskog osigurača B6 A</t>
  </si>
  <si>
    <t>2.38</t>
  </si>
  <si>
    <t>Dobava i ugradnja automatskog osigurača 2B4 A</t>
  </si>
  <si>
    <t>2.39</t>
  </si>
  <si>
    <t>Dobava i ugradnja ožičenja i nadžbukne staze, za napajanje ormarića sa CCR-om, FG70R 3×1,5 mm². Napajanje uzeti sa najbliže razvodne kutije i položiti nadžbukno. U cijenu uračunati izradu priključka, kabel i nadžbuknu stazu 25x15 mm.</t>
  </si>
  <si>
    <t>2.40</t>
  </si>
  <si>
    <t>Izrada jednopolne sheme prema izvedenom stanju.</t>
  </si>
  <si>
    <t>2.41</t>
  </si>
  <si>
    <t xml:space="preserve">Dobava i ugradnja hvatača nečistoća, </t>
  </si>
  <si>
    <t>ž/ž 1/2".</t>
  </si>
  <si>
    <t>ž/ž 3/4".</t>
  </si>
  <si>
    <t>2.42</t>
  </si>
  <si>
    <t>Dobava i ugradnja izolacije iz ekspandirane gume u samoljepivoj traci debljine 3 mm, širine 50 mm, nanijeti u jednom sloju, obračun po potrošnji trake.</t>
  </si>
  <si>
    <t>2.43</t>
  </si>
  <si>
    <t>Dobava i ugradnja brtvenog i ostalog sitnog nespecificiranog materijala, te fitinga za kompletiranje sklopa prema izvidu na objektu.</t>
  </si>
  <si>
    <t>2.44</t>
  </si>
  <si>
    <t>Podešavanje, puštanje u pogon i ovjera garancije regulacijske opreme. Komplet za sve radove i opremu u ovom poglavlju.</t>
  </si>
  <si>
    <t>2.45</t>
  </si>
  <si>
    <t>Pripremni i završni radovi, vođenje dokumentacije gradilišta, hladna i topla proba, primopredaja dokumentacije. Komplet za sve radove i opremu u ovom poglavlju.</t>
  </si>
  <si>
    <t>2.46</t>
  </si>
  <si>
    <t>Dobava i montaža ventila za reduciranje tlaka na ulasku cjevovoda hladne vode u objekt, proizvod kao ITAP ili jednakovrijedan proizvod drugog proizvođača.</t>
  </si>
  <si>
    <t xml:space="preserve">DN 80                      </t>
  </si>
  <si>
    <t>2.47</t>
  </si>
  <si>
    <t xml:space="preserve">Dobava i montaža kutnih ventila za priključenje elemenata kuhinje i šankova i sanitarnih elemenata, kao proizvod Geberit ili jednakovrijedan proizvod drugog proizvođača. </t>
  </si>
  <si>
    <t xml:space="preserve">    3/4"                                </t>
  </si>
  <si>
    <t xml:space="preserve">    1/2"                               </t>
  </si>
  <si>
    <r>
      <t xml:space="preserve">Dobava i montaža seta ugradbenih cijevnih kuglastih armatura izrađenih iz bezolovne silicijske bronce sa ˝press˝ spojnim krajevima za Geberit FlowFit Al-PE-RT višeslojne cijevi ili jednakovrijedan proizvod drugog proizvođača, za ugradnju u </t>
    </r>
    <r>
      <rPr>
        <b/>
        <sz val="10"/>
        <rFont val="Tahoma"/>
        <family val="2"/>
      </rPr>
      <t>etažni sanitarne hladne i tople vode</t>
    </r>
    <r>
      <rPr>
        <sz val="10"/>
        <rFont val="Tahoma"/>
        <family val="2"/>
      </rPr>
      <t xml:space="preserve"> (radni tlak do 10 bar i temperatura do 70°C) sa pokrovnom kapom i rozetom.
Sve kao </t>
    </r>
    <r>
      <rPr>
        <b/>
        <sz val="10"/>
        <rFont val="Tahoma"/>
        <family val="2"/>
      </rPr>
      <t>Geberit FlowFit ili</t>
    </r>
    <r>
      <rPr>
        <sz val="10"/>
        <rFont val="Tahoma"/>
        <family val="2"/>
      </rPr>
      <t xml:space="preserve"> jednakovrijedan proizvod drugog proizvođača</t>
    </r>
  </si>
  <si>
    <t>2.49</t>
  </si>
  <si>
    <t>Dobava i montaža nastavka za pražnjenje, proizvod kao Aquatherm ili jednakovrijedan proizvod drugog proizvođača. Ventil se ugrađuje u spuštenom stropu ili ogranku ovješenog razvoda, nakon ventila.</t>
  </si>
  <si>
    <t>DN 8</t>
  </si>
  <si>
    <t>2.50</t>
  </si>
  <si>
    <t>Dobava i montaža sigurnosnog ventila za montažu na cjevovodu prije spajanja za centralnu pripremu vode.</t>
  </si>
  <si>
    <t>DN 80</t>
  </si>
  <si>
    <t>2.51</t>
  </si>
  <si>
    <t>Dobava i montaža ekspanzione posude za sanitarnu vodu, kapaciteta 500 l,posudu natlačiti na tlak jednak statičkom tlaku vode na mjestu ugradnje posude. Proizvod kao Reflex Refix DT600 ili jednakovrijedan proizvod drugog proizvođača.</t>
  </si>
  <si>
    <t>Dobava i montaža niskotlačnog električnog bojlera za montažu na zid , kapaciteta 300 litara s elektrogrijačem snage 2 kW, kao proizvod ARISTON ili jednakovrijedan proizvod drugog proizvođača.</t>
  </si>
  <si>
    <t>2.53</t>
  </si>
  <si>
    <t>Dobava i montaža uređaja za automatsko higijensko ispiranje instalacije s jednim priključkom. 
U kompletu s alkalnom baterijom , tip E, 9 V, vijcima i podloškom. Proizvod kao GEBERIT RAPID ili jednakovrijedan proizvod drugog proizvođača.</t>
  </si>
  <si>
    <t>2.54</t>
  </si>
  <si>
    <r>
      <t xml:space="preserve">Dobava i montaža </t>
    </r>
    <r>
      <rPr>
        <b/>
        <sz val="10"/>
        <rFont val="Tahoma"/>
        <family val="2"/>
      </rPr>
      <t xml:space="preserve">uređaja za higijensko ispiranje </t>
    </r>
    <r>
      <rPr>
        <sz val="10"/>
        <rFont val="Tahoma"/>
        <family val="2"/>
      </rPr>
      <t xml:space="preserve">vodovodne instalacije za spriječavanje stagnacije u instalaciji pitke vode. Uređaj zadovoljava norme HR EN 1717 i HRN EN 13077, izveden je prema DIN 4209 zaštiti od buke, a armatura spada u grupu I prema EN ISO 3822-1. Sve kao </t>
    </r>
    <r>
      <rPr>
        <b/>
        <sz val="10"/>
        <rFont val="Tahoma"/>
        <family val="2"/>
      </rPr>
      <t xml:space="preserve">Geberit HS50 (art.br. 616.275.00.1) </t>
    </r>
    <r>
      <rPr>
        <sz val="10"/>
        <rFont val="Tahoma"/>
        <family val="2"/>
        <charset val="238"/>
      </rPr>
      <t>ili jednakovrijedan proizvod.</t>
    </r>
  </si>
  <si>
    <t xml:space="preserve">Ispiranje je moguće namjestiti na uređaju ili pomoću Geberit servisnog upravljača ili putem odgovarajuće aplikacije i smartphonea. 
Ispiranje je moguće namjestiti preko više parametara : </t>
  </si>
  <si>
    <t>- intervalno</t>
  </si>
  <si>
    <t>- vremenski</t>
  </si>
  <si>
    <t>- temperaturno</t>
  </si>
  <si>
    <t>- prema korištenju</t>
  </si>
  <si>
    <t xml:space="preserve">Proizvod se sastoji od: </t>
  </si>
  <si>
    <t>-dva priključka za hladnu i toplu vodu,</t>
  </si>
  <si>
    <t xml:space="preserve">-dva magnetna ventila sa osiguračem i graničnikom protoka, </t>
  </si>
  <si>
    <t>2.55</t>
  </si>
  <si>
    <t>Dobava i montaža vrtnih hidranata dimenzija NO20, proizvod kao ITAP ili jednakovrijedan proizvod drugog proizvođača, za zalijevanje zelenila na terasama.</t>
  </si>
  <si>
    <t xml:space="preserve">DN 20                           </t>
  </si>
  <si>
    <t>Dobava i montaža lijevanjoželjeznog poklopca za okna vrtnih hidranata, dimenzija 40x40 cm, klase opterećenje B125 kN.</t>
  </si>
  <si>
    <t>Lijevanoželjezni poklopac za pokrivanje vodomjernog okna, klase opterećenja B125. Kao proizvod Ljevaonica Bjelovar ili jednakovrijedan proizvod drugog proizvođača, s oznakom VODOVOD.</t>
  </si>
  <si>
    <t>60x60 cm</t>
  </si>
  <si>
    <t>2.58</t>
  </si>
  <si>
    <t>Dobava i montaža permanentnog magneta (gama ionski akcelerator) protiv stvaranja kamenca u cjevovodima vode, karakteristika DN80.</t>
  </si>
  <si>
    <t>2.59</t>
  </si>
  <si>
    <t>Dobava i montaža hvatača nečistoće za montažu na cijev hladne vode prije ulaska u bojler, proizvod kao ITAP ili jednakovrijedan proizvod drugog proizvođača.</t>
  </si>
  <si>
    <t xml:space="preserve">DN 80                               </t>
  </si>
  <si>
    <t>2.60</t>
  </si>
  <si>
    <t>Protupožarno zapriječavanje gorivih cijevi, proizvod kao PROMAT, sustav PROMASTOP UniCollar ili jednakovrijedan proizvod drugog proizvođača,
protupožarne kategorije L90 ( prema DIN 4102 ), 
 uključivo:       
 Protupožarna obujmica UniCollar ili jednakovrijedno
 Pričvrsne spojnice
 Metalne tiple i vijci za brzu montažu
 Protupožarni mort MG III&gt;
 Sva oprema vatrootpornosti 90 minuta (R 90)</t>
  </si>
  <si>
    <t>Probijanje- bušenje otvora za prolaz vodovodne cijevi po etažama</t>
  </si>
  <si>
    <t>Probijanje- bušenje otvora za prolaz cijevi vode NO80 -ulaz u objekt iz vodomjerne šahte.</t>
  </si>
  <si>
    <t>Dobava i montaža cijevne hidroizolacije sa tvornički navarenom bitumenskom prirubnicom, kao proizvod Hutterer &amp; Lechner ili jednakovrijedan proizvod drugog proizvođača</t>
  </si>
  <si>
    <t xml:space="preserve"> HL800</t>
  </si>
  <si>
    <t>2.64</t>
  </si>
  <si>
    <t xml:space="preserve">Dobava i montaža pjeskolova s redukcijskim ventilom           </t>
  </si>
  <si>
    <t>2.65</t>
  </si>
  <si>
    <t xml:space="preserve">Dobava i montaža mehaničkog filtera 10" s uloškom 5µS/cm </t>
  </si>
  <si>
    <t>DN80</t>
  </si>
  <si>
    <t>DN40</t>
  </si>
  <si>
    <t>2.66</t>
  </si>
  <si>
    <t>Dobava i montaža filtera CO2</t>
  </si>
  <si>
    <t>2.67</t>
  </si>
  <si>
    <t xml:space="preserve">DN 80                           </t>
  </si>
  <si>
    <t>2.68</t>
  </si>
  <si>
    <t>2.69</t>
  </si>
  <si>
    <t>Dezinfekcija vodovodne instalacije hiperkloriranom vodom.</t>
  </si>
  <si>
    <t>2.70</t>
  </si>
  <si>
    <t>Ispiranje vodovodne instalacije čistom vodom i ishođenje potvrde o kvaliteti vode od za to nadležne ustanove.</t>
  </si>
  <si>
    <t>2.73</t>
  </si>
  <si>
    <t xml:space="preserve">Zaštita - obloga Al limom debljine 0.7 mm oko cjevovovda s toplinskom </t>
  </si>
  <si>
    <t>izolacijom u garaži.</t>
  </si>
  <si>
    <t>2.74</t>
  </si>
  <si>
    <t xml:space="preserve">Sustav zaštite od smrzavanja cijevi u garaži, koji se </t>
  </si>
  <si>
    <t>sastoji od:</t>
  </si>
  <si>
    <t>- grijaćeg kabela kao tip „Devi“  snage 15 W/m ili jednakovrijedno</t>
  </si>
  <si>
    <t>m</t>
  </si>
  <si>
    <t>- cijevnog senzora kao tip „Devi“ ili jednakovrijedno</t>
  </si>
  <si>
    <t xml:space="preserve">- regulatora tip „Devireg“ ili jednakovrijedno </t>
  </si>
  <si>
    <t xml:space="preserve">- potrebnog ožičenja </t>
  </si>
  <si>
    <t xml:space="preserve">Laboratorijsko ispitivanje kvalitete vode, uzimanjem </t>
  </si>
  <si>
    <t>uzoraka na 1/3 točećih mjesta.</t>
  </si>
  <si>
    <t xml:space="preserve">paušalno   </t>
  </si>
  <si>
    <t>2. SVEUKUPNO UNUTARNJA I VANJSKA VODOVODNA MREŽA:</t>
  </si>
  <si>
    <t xml:space="preserve">UNUTARNJA  KANALIZACIJSKA MREŽA  </t>
  </si>
  <si>
    <r>
      <t xml:space="preserve">NAPOMENA:
Jedinične cijene pojedinih stavaka zaračunate su sa cjelokupnom vrijednosti materijala uključujući montažu, transport, prijenos, skele, izradu i zatvaranje zidnih i podnih usjeka i sl.. 
Ovaj dio obuhvaća dio mreže do izlaska iz objekta
</t>
    </r>
    <r>
      <rPr>
        <b/>
        <sz val="10"/>
        <rFont val="Tahoma"/>
        <family val="2"/>
      </rPr>
      <t>Kanalice s rešetkama u kuhinjama nisu dio ovog troškovnika , već dio opreme kuhinje.</t>
    </r>
  </si>
  <si>
    <t>3.1</t>
  </si>
  <si>
    <r>
      <t xml:space="preserve">Dobava, prijenos i montaža tvrdih debelostijenih polietilenskih (PE-HD) odvodnih cijevi izrađenih sukladno HRN EN 1519-1:2004, s vodotijesnim spajanjem sučeonim varenjem, elektrovarnim ili steznim spojnicama, za definirani zvučno  izolirani-niskošumni sistem odvodnje. Stavka  uključuje i fazonske komade te potreban pričvrsni pribor i originalne zvučno izolirane obujmice s gumenim uloškom. 
Sve kao Geberit Silent dB20 ili jednakovrijedan proizvod.
</t>
    </r>
    <r>
      <rPr>
        <b/>
        <sz val="10"/>
        <rFont val="Tahoma"/>
        <family val="2"/>
      </rPr>
      <t>(stavka se odnosi na cjevovode sanitarne fekalne kanalizacije u objektu)</t>
    </r>
  </si>
  <si>
    <r>
      <t>Obračun po m</t>
    </r>
    <r>
      <rPr>
        <vertAlign val="superscript"/>
        <sz val="10"/>
        <rFont val="Tahoma"/>
        <family val="2"/>
      </rPr>
      <t>1</t>
    </r>
    <r>
      <rPr>
        <sz val="10"/>
        <rFont val="Tahoma"/>
        <family val="2"/>
      </rPr>
      <t>.</t>
    </r>
  </si>
  <si>
    <t xml:space="preserve">d 56mm (DN56)      </t>
  </si>
  <si>
    <t xml:space="preserve">d 75mm (DN70)      </t>
  </si>
  <si>
    <t xml:space="preserve">d 110mm (DN100)      </t>
  </si>
  <si>
    <t xml:space="preserve">d 135mm (DN125)      </t>
  </si>
  <si>
    <t xml:space="preserve">d 160mm (DN150)      </t>
  </si>
  <si>
    <t>3.2</t>
  </si>
  <si>
    <r>
      <t>Dobava i montaža fazonskih komada niskošumnih kanalizacionih cijevi iz polietilena (PE-HD)  u što spadaju:
Koljena, račve, redukcije pričvrsni pribor i originalne zvučno izolirane obujmice s gumenim uloškom te svi ostali fazonski komadi za potpunu montažu i spoj na potrošače. Sve kao Geberit Silent dB20 ili jednakovrijedan proizvod.</t>
    </r>
    <r>
      <rPr>
        <b/>
        <sz val="10"/>
        <rFont val="Tahoma"/>
        <family val="2"/>
      </rPr>
      <t>(stavka se odnosi na fazonske komade sanitarne fekalne kanalizacije u objektu)</t>
    </r>
  </si>
  <si>
    <t>Obračun po komadu.</t>
  </si>
  <si>
    <t>3.3</t>
  </si>
  <si>
    <r>
      <t>Dobava i polaganje</t>
    </r>
    <r>
      <rPr>
        <b/>
        <sz val="10"/>
        <rFont val="Tahoma"/>
        <family val="2"/>
      </rPr>
      <t xml:space="preserve"> niskošumnih</t>
    </r>
    <r>
      <rPr>
        <sz val="10"/>
        <rFont val="Tahoma"/>
        <family val="2"/>
      </rPr>
      <t xml:space="preserve"> kanalizacionih cijevi iz propilena kao</t>
    </r>
    <r>
      <rPr>
        <b/>
        <sz val="10"/>
        <rFont val="Tahoma"/>
        <family val="2"/>
      </rPr>
      <t xml:space="preserve"> PIPELIFE MASTER 3</t>
    </r>
    <r>
      <rPr>
        <sz val="10"/>
        <rFont val="Tahoma"/>
        <family val="2"/>
      </rPr>
      <t xml:space="preserve"> ili jednakovrijedan proizvod drugog proizvođača, prema standardu ON EN 12056, za  horizontalnu i vertikalnu kanalizaciju u objektu. Uključivo dobava i montaža obujmica i ovješenja obujmice i ovješenja  vatrootpornosti 90 minuta (R 90). Stavka obuhvaća  polaganje cijevi po niveleti u pravcu toka vode u cijevima, brtvljenje gumenim brtvama, probijanje prodora odgovarajućeg promjera, te ispitivanje na vodonepropusnost.</t>
    </r>
    <r>
      <rPr>
        <b/>
        <sz val="10"/>
        <rFont val="Tahoma"/>
        <family val="2"/>
      </rPr>
      <t>(stavka se odnosi na horizontalnu i vertikalnu sanitarnu fekalnu kanalizaciju unutar objekta s etaže -1 za izlaz iz objekta)</t>
    </r>
  </si>
  <si>
    <t xml:space="preserve">DN 200                </t>
  </si>
  <si>
    <t>3.4</t>
  </si>
  <si>
    <r>
      <t xml:space="preserve">Dobava i montaža fazonskih komada </t>
    </r>
    <r>
      <rPr>
        <b/>
        <sz val="10"/>
        <rFont val="Tahoma"/>
        <family val="2"/>
        <charset val="238"/>
      </rPr>
      <t>niskošumnih</t>
    </r>
    <r>
      <rPr>
        <sz val="10"/>
        <rFont val="Tahoma"/>
        <family val="2"/>
      </rPr>
      <t xml:space="preserve"> kanalizacionih cijevi iz propilena kao </t>
    </r>
    <r>
      <rPr>
        <b/>
        <sz val="10"/>
        <rFont val="Tahoma"/>
        <family val="2"/>
        <charset val="238"/>
      </rPr>
      <t>PIPELIFE 
MASTER 3</t>
    </r>
    <r>
      <rPr>
        <sz val="10"/>
        <rFont val="Tahoma"/>
        <family val="2"/>
      </rPr>
      <t xml:space="preserve"> ili jednakovrijedan proizvod drugog proizvođača u što spadaju:
Koljena, račve, redulcije i svi ostali fazonski komadi za potpunu montažu i spoj na potrošače.</t>
    </r>
  </si>
  <si>
    <t>(stavka se odnosi na horizontalnu i vertikalnu sanitarnu fekalnu  kanalizaciju unutar objekta za potrebe izlaska cijevi s  etaže -1 u teren)</t>
  </si>
  <si>
    <t>3.5</t>
  </si>
  <si>
    <r>
      <t xml:space="preserve">Dobava, prijenos i montaža tvrdih debelostijenih polietilenskih (PE-HD) odvodnih cijevi izrađenih sukladno HRN EN 1519-1:2004, s vodotijesnim spajanjem sučeonim varenjem, elektrovarnim ili steznim spojnicama, za definirani zvučno  izolirani-niskošumni sistem odvodnje. Stavka  uključuje i fazonske komade te potreban pričvrsni pribor i originalne zvučno izolirane obujmice s gumenim uloškom. 
Sve kao Geberit Silent dB20 ili jednakovrijedan proizvod.
</t>
    </r>
    <r>
      <rPr>
        <b/>
        <sz val="10"/>
        <rFont val="Tahoma"/>
        <family val="2"/>
      </rPr>
      <t>(stavka se odnosi na cjevovode tehnološke kanalizacije u objektu)</t>
    </r>
  </si>
  <si>
    <t>3.6</t>
  </si>
  <si>
    <r>
      <t>Dobava i montaža fazonskih komada niskošumnih kanalizacionih cijevi iz polietilena (PE-HD)  u što spadaju:
Koljena, račve, redukcije pričvrsni pribor i originalne zvučno izolirane obujmice s gumenim uloškom te svi ostali fazonski komadi za potpunu montažu i spoj na potrošače.Sve kao Geberit Silent dB20 ili jednakovrijedan proizvod..</t>
    </r>
    <r>
      <rPr>
        <b/>
        <sz val="10"/>
        <rFont val="Tahoma"/>
        <family val="2"/>
      </rPr>
      <t>(stavka se odnosi na fazonske komade tehnološke kanalizacije u objektu)</t>
    </r>
  </si>
  <si>
    <t>3.7</t>
  </si>
  <si>
    <r>
      <t>Dobava i polaganje kanalizacionih PVC cijevi,</t>
    </r>
    <r>
      <rPr>
        <b/>
        <sz val="10"/>
        <rFont val="Tahoma"/>
        <family val="2"/>
      </rPr>
      <t xml:space="preserve"> SN2</t>
    </r>
    <r>
      <rPr>
        <sz val="10"/>
        <rFont val="Tahoma"/>
        <family val="2"/>
      </rPr>
      <t xml:space="preserve"> (kao PIPELIFE) ili jednakovrijedan proizvod drugog proizvođača a prema standardu EN 1401:1999 za  horizontalnu  i vertikalnu </t>
    </r>
    <r>
      <rPr>
        <b/>
        <sz val="10"/>
        <rFont val="Tahoma"/>
        <family val="2"/>
      </rPr>
      <t>odzračnu kanalizaciju</t>
    </r>
    <r>
      <rPr>
        <sz val="10"/>
        <rFont val="Tahoma"/>
        <family val="2"/>
      </rPr>
      <t xml:space="preserve">. Stavka obuhvaća  polaganje cijevi po niveleti u pravcu toka vode u cijevima, brtvljenje gumenim brtvama, probijanje prodora odgovarajućeg promjera, te ispitivanje na vodonepropusnost. 
</t>
    </r>
  </si>
  <si>
    <t xml:space="preserve">DN 150                         </t>
  </si>
  <si>
    <t xml:space="preserve">DN 125                         </t>
  </si>
  <si>
    <t xml:space="preserve">DN 100                        </t>
  </si>
  <si>
    <t>3.8</t>
  </si>
  <si>
    <t>Dobava i montaža fazonskih komada plastičnih PVC cjevi  u što spadaju:
Koljena, račve, redulcije i svi ostali fazonski komadi za potpunu montažu i spoj na potrošače.</t>
  </si>
  <si>
    <t>3.9</t>
  </si>
  <si>
    <r>
      <t>Dobava i polaganje kanalizacionih PVC cijevi,</t>
    </r>
    <r>
      <rPr>
        <b/>
        <sz val="10"/>
        <rFont val="Tahoma"/>
        <family val="2"/>
      </rPr>
      <t xml:space="preserve"> SN4</t>
    </r>
    <r>
      <rPr>
        <sz val="10"/>
        <rFont val="Tahoma"/>
        <family val="2"/>
      </rPr>
      <t xml:space="preserve"> (kao PIPELIFE) ili jednakovrijedan proizvod drugog proizvođača a prema standardu EN 1401:1999 za  horizontalnu kanalizaciju </t>
    </r>
    <r>
      <rPr>
        <b/>
        <sz val="10"/>
        <rFont val="Tahoma"/>
        <family val="2"/>
      </rPr>
      <t>u temeljima fekalna sanitarna voda</t>
    </r>
    <r>
      <rPr>
        <sz val="10"/>
        <rFont val="Tahoma"/>
        <family val="2"/>
      </rPr>
      <t xml:space="preserve">. Stavka obuhvaća  polaganje cijevi po niveleti u pravcu toka vode u cijevima, brtvljenje gumenim brtvama, probijanje prodora odgovarajućeg promjera, te ispitivanje na vodonepropusnost. </t>
    </r>
  </si>
  <si>
    <t xml:space="preserve">DN 200                          </t>
  </si>
  <si>
    <t xml:space="preserve">DN 150                          </t>
  </si>
  <si>
    <t xml:space="preserve">DN 100                          </t>
  </si>
  <si>
    <t>3.10</t>
  </si>
  <si>
    <t>Dobava i montaža fazonskih komada plastičnih PVC cjevi (kao PIPELIFE) ili jednakovrijedan proizvod drugog proizvođača u što spadaju:
Koljena, račve, redulcije i svi ostali fazonski komadi za potpunu montažu i spoj na potrošače.</t>
  </si>
  <si>
    <t>3.11</t>
  </si>
  <si>
    <r>
      <t xml:space="preserve">Dobava i polaganje kanalizacionih cijevi iz propilena (kao PIPELIFE MASTER 3) ili jednakovrijedan proizvod drugog proizvođača a prema standardu EN 1401:1999 za  horizontalnu kanalizaciju </t>
    </r>
    <r>
      <rPr>
        <b/>
        <sz val="10"/>
        <rFont val="Tahoma"/>
        <family val="2"/>
      </rPr>
      <t>u temeljima tehnološka voda</t>
    </r>
    <r>
      <rPr>
        <sz val="10"/>
        <rFont val="Tahoma"/>
        <family val="2"/>
      </rPr>
      <t xml:space="preserve">. Stavka obuhvaća  polaganje cijevi po niveleti u pravcu toka vode u cijevima, brtvljenje gumenim brtvama, probijanje prodora odgovarajućeg promjera, te ispitivanje na vodonepropusnost. 
</t>
    </r>
  </si>
  <si>
    <t>3.12</t>
  </si>
  <si>
    <t>3.13</t>
  </si>
  <si>
    <t>Dobava i montaža revizionih otvora s navojnim poklopcem, na vertikalama u kompletu s poklopcem dimenzija 20x20cm, boje prema odabiru projektanta unutarnjeg interijera i investitora.</t>
  </si>
  <si>
    <t xml:space="preserve">   DN 150                       </t>
  </si>
  <si>
    <t xml:space="preserve">   DN 125                      </t>
  </si>
  <si>
    <t xml:space="preserve">   DN 100                       </t>
  </si>
  <si>
    <t xml:space="preserve">   DN 75                       </t>
  </si>
  <si>
    <t xml:space="preserve">   DN 50                          </t>
  </si>
  <si>
    <t>3.14</t>
  </si>
  <si>
    <t>Dobava i montaža vodovodnih pocinčanih čeličnih cijevi prema normi EN 10255 za tlačnu kanalizacijsku mrežu. Cijevi se ugrađuju u instalacione otvore kanale ili se vode vidljivo učvršćene o zidove te pričvrščuju uza zid obujmicama. U cijenu uključen sav rad i material za cjevovod, obujmice za ovješenje (postavljati ih na max. udaljenosti od 3m jednu od druge) vatrootpornosti 90 minuta (R 90) i pričvrščenje o zidove te tlačna proba. Cijevi koje prolaze kroz zemlju potrebno je izolirati dekoral trakom. Obračunati po dužnom metru montiranog cjevovoda.
Koljena, račve i svi fazonski komadi prikazani su kroz dužne metre montiranog cijevovoda, pri čemu 1 fazonski komadodgovara 1 dužnom metru cijevovoda.</t>
  </si>
  <si>
    <t>(DN80)</t>
  </si>
  <si>
    <t>(DN65)</t>
  </si>
  <si>
    <t>(DN40)</t>
  </si>
  <si>
    <t>3.15</t>
  </si>
  <si>
    <t>Toplinska izolacija vodovodnih pocinčanih čeličnih cijevi tlačne kanalizacijske mreže, proizvod kao AF/Armaflex ili jednakovrijedan proizvod drugog proizvođača, debljine 32 mm, za montažu u negrijanim prostorima. Uključivo ljepilo trake, spojni materijal i sav sitni materijal potreban za montažu.</t>
  </si>
  <si>
    <t>Dobava i montaža podnog REVIZIONOG elementa za mogućnost čišćenja kanalizacijske mreže, nosivosti A15 kN, od nehrđajućeg čelika, odvoda DN150</t>
  </si>
  <si>
    <t>3.17</t>
  </si>
  <si>
    <t>Dobava i montaža podnog slivnika za odvod otpadnih voda iz  sprinkler stanice, prostorije za smještaj bojlera i pomoćnih prostora, prema normi EN 1253, kao proizvod Hutterer &amp; Lechner ili jednakovrijedan proizvod drugog proizvođača</t>
  </si>
  <si>
    <t>3.18</t>
  </si>
  <si>
    <t>Dobava i montaža kanalice za podoravne tuševe, prema normi EN 1253, kao proizvod Hutterer &amp; Lechner ili jednakovrijedan proizvod drugog proizvođača</t>
  </si>
  <si>
    <t xml:space="preserve"> HL531</t>
  </si>
  <si>
    <t>3.19</t>
  </si>
  <si>
    <t>Dobava i montaža slivnika od nehrđajućeg čelika klase nosivosti A15 kN dimenzije 20x20 cm s odvodom DN100 kao proizvod ACO ili jednakovrijedan proizvod drugog proizvođača.</t>
  </si>
  <si>
    <t>20x20</t>
  </si>
  <si>
    <t>3.20</t>
  </si>
  <si>
    <t>Dobava i montaža podnog slivnika za odvod otpadnih voda iz   sanitarnih prostora, prema normi EN 1253, kao proizvod Hutterer &amp; Lechner ili jednakovrijedan proizvod drugog proizvođača</t>
  </si>
  <si>
    <t xml:space="preserve"> HL90Pr</t>
  </si>
  <si>
    <t xml:space="preserve"> HL300</t>
  </si>
  <si>
    <t>Dobava i montaža odzračnih kapa na krovu objekta, odzračnu kapu izvesti od lima .</t>
  </si>
  <si>
    <t>NO 200</t>
  </si>
  <si>
    <t>NO 150</t>
  </si>
  <si>
    <t>NO 125</t>
  </si>
  <si>
    <t>Dobava i montaža odzračnih kapa na krovu objekta kao proizvod  Hutterer &amp; Lechner ili jednakovrijedan proizvod drugog proizvođača.</t>
  </si>
  <si>
    <t>HL810 ( NO100)</t>
  </si>
  <si>
    <t>Dobava i montaža ugradbenog sifona za perilice rublja, s odvodom NO50, prema normi EN1253, kao proizvod Hutterer &amp; Lechner ili jednakovrijedan proizvod drugog proizvođača</t>
  </si>
  <si>
    <t xml:space="preserve"> HL400</t>
  </si>
  <si>
    <t>Pocinčani poklopac, plinotijesni s mogućnošću ispune za pokrivanje okana pumpnih postrojenja u podrumu, klase opterećenja C250kN, Kao proizvod HAGO ili jednakovrijedan proizvod drugog proizvođača.</t>
  </si>
  <si>
    <t>100X100cm</t>
  </si>
  <si>
    <t>Pocinčani poklopac, plinotijesni s mogućnošću ispune s okvirom za pokrivanje revizione šahte betonskog okna unutar objekta, klase opterećenja B125 Kn</t>
  </si>
  <si>
    <t>60X60cm</t>
  </si>
  <si>
    <t>Probijanje - bušenje otvora za prolaz cijevi kanalizacije, ulaz/izlaz u objekt iz zemlje.</t>
  </si>
  <si>
    <t>DN65</t>
  </si>
  <si>
    <t>DN150</t>
  </si>
  <si>
    <t>DN200</t>
  </si>
  <si>
    <t>Dobava i montaža cijevne hidroizolacije sa tvornički navarenom bitumenskom prirubnicom</t>
  </si>
  <si>
    <t>3.28</t>
  </si>
  <si>
    <r>
      <t>Dobava i montaža DVIJE PUMPE za prepumpavanje otpadnih voda iz prostora podruma (</t>
    </r>
    <r>
      <rPr>
        <b/>
        <sz val="10"/>
        <rFont val="Tahoma"/>
        <family val="2"/>
      </rPr>
      <t>RADNA + REZERVNA)</t>
    </r>
    <r>
      <rPr>
        <sz val="10"/>
        <rFont val="Tahoma"/>
        <family val="2"/>
      </rPr>
      <t>, za stacionarno postavljanje. Rad crpki u dva stupnja. H=15m; Q=2,64 l/s
Transport otpadnih voda u skladu s normom
(DIN) EN 12050
Pumpe ispunjavaju zahtjeve u skladu s normom EN 12050-1.
Pumpa za otpadne vode s radijalnim mehanizmom za usitnjavanje
s efektom dvostrukih škara. Vodoravni tlačni nastavak s
prirubničkim i ovalnim priključkom. Hidrauličko kućište i radno kolo
od sivog lijeva, mehanizam za usitnjavanje od otvrdnutog čelika za
rezanje. Trofazni motor s vanjskim hlađenjem s termičkim
nadzorom motora. Brtvena komora napunjena uljem s dvije kliznomehaničke
brtve. Kućište motora od plemenitog čelika. Priključni
kabel koji se može odvojiti sa slobodnim krajevima kabela.
Pogonski podatci
Medij: Otpadna voda 100 %
Temperatura medija: 20,00 °C
Količina protoka: 2,64 l/s
Visina dobave: 15,00 m
Maks. visina dobave: 31,98 m Vrsta struje : 3~400V/50Hz
Nazivna struja : 3,6 A
Nazivna snaga P : 2.1 kW
Vrsta zaštite : IP 68
Maks. dubina uranjanja : 7 m
Kao proizvod Rexa FIT-S03-123A/21T015-540/O ili jednakovrijedan proizvod drugog proizvođača.</t>
    </r>
  </si>
  <si>
    <t>SANITARNE FEKALNE OTPADNE VODE GARAŽA</t>
  </si>
  <si>
    <t>3.29</t>
  </si>
  <si>
    <t>Stacionarno mokro postavljanje DN 50
Oprema: Ovjesna naprava DN 40/50
Ovjesna naprava za montažu u pumpnom oknu za jednostavnu
instalaciju pumpe za otpadne vode na tlačni cjevovod. Opseg isporuke:
- Koljeno stope s držačem dvostruke cijevi
- Prirubnica spojke za montažu na tlačnom nastavku
- Profilna brtva
- Materijal za montažu
Lokalno je potrebno staviti na raspolaganje dvije vodeće cijevi
(26,9x2 mm)!
Priključak : DN 40/50</t>
  </si>
  <si>
    <t>3.30</t>
  </si>
  <si>
    <t>Blokada povratnog toka DN50
Blokada povratnog toka prema EN 12050-4 za automatsko
zatvaranje tla čnog voda radi sprečavanja njegovog pražnjenja i
tlačnih udara koji nastaju uslijed toga. Uklj. materijal za montažu.
- Priključak: Prirubnica
- Element za zatvaranje: opružni zaklopac</t>
  </si>
  <si>
    <t>3.31</t>
  </si>
  <si>
    <t>Zasun DN50
Zasun s pločastim elementom i fiksnim HT/KG prirubničkim priključcima za blokiranje mreže cjevovoda.Uklj. dodatnu opremu
za montažu.</t>
  </si>
  <si>
    <t>3.32</t>
  </si>
  <si>
    <t>Komplet lanaca PCS-CE, plemeniti čelik,
400 kg,  10m
Pričvrsni lanac za podizanje, spuštanje i transportiranje pumpi i
podiznih uređaja, uklj. 2 škopca, s međukarikama za vješanje.
Maks. nosivost : 400 kg
Duljina : 10 m
Težina oko : 9 kg</t>
  </si>
  <si>
    <t>3.33</t>
  </si>
  <si>
    <t>Uključni uređaj upravljan mikroprocesorom za upravljanje ovisno o razini dvjema potopnim motornim pumpama pomoću digitalnih, analognih ili pneumatskih davača signala za detektiranje razine. Unos pojedinačnih parametara vrši se putem izbornika s pomoću okretnog gumba.
Kao proizvod WILO-DrainControl EC-L-2x12A-MT34-DOL-WM ili jednakovrijedan proizvod drugog proizvođača.</t>
  </si>
  <si>
    <t>3.34</t>
  </si>
  <si>
    <t>Senzor razine 0 - 2,5 mWS s 10 m kabela
Senzor razine s ATEX odobrenjem za upravljanje razinama u
medijima s fekalijama. Pomoću senzora razine mjeri se hidrostatski tlak u mediju te se preko membrane pretvara u elektronički signal direktno u osjetniku tlaka. Signal se prenosi uključnom uređaju te se odgovarajuće analizira.
Pri uporabi u područjima ugroženima eksplozijom za priključak se mora predvidjeti Zenerova barijera!
Kao proizvod Wilo ili jednakovrijedan proizvod drugog proizvođača.</t>
  </si>
  <si>
    <t>3.35</t>
  </si>
  <si>
    <t>Puštanje u pogon pumpe za odvodnju.</t>
  </si>
  <si>
    <t>3.36</t>
  </si>
  <si>
    <r>
      <t>Dobava i montaža DVIJE PUMPE za prepumpavanje otpadnih voda iz prostora podruma (</t>
    </r>
    <r>
      <rPr>
        <b/>
        <sz val="10"/>
        <rFont val="Tahoma"/>
        <family val="2"/>
      </rPr>
      <t>RADNA + REZERVNA)</t>
    </r>
    <r>
      <rPr>
        <sz val="10"/>
        <rFont val="Tahoma"/>
        <family val="2"/>
      </rPr>
      <t>, za stacionarno postavljanje. Rad crpki u dva stupnja. H=15m; Q=10,22 l/s
Transport otpadnih voda u skladu s normom
(DIN) EN 12050
Pumpe ispunjavaju zahtjeve u skladu s normom EN 12050-1.
Pumpa za otpadne vode s radijalnim mehanizmom za usitnjavanje
s efektom dvostrukih škara. Vodoravni tlačni nastavak s
prirubničkim i ovalnim priključkom. Hidrauličko kućište i radno kolo
od sivog lijeva, mehanizam za usitnjavanje od otvrdnutog čelika za
rezanje. Trofazni motor s vanjskim hlađenjem s termičkim
nadzorom motora. Brtvena komora napunjena uljem s dvije kliznomehaničke
brtve. Kućište motora od plemenitog čelika. Priključni
kabel koji se može odvojiti sa slobodnim krajevima kabela.
Pogonski podatci
Medij: Otpadna voda 100 %
Temperatura medija: 20,00 °C
Količina protoka: 10,22 l/s
Visina dobave: 15,00 m
Maks. visina dobave: 28,36 m Vrsta struje : 3~400V/50Hz
Nazivna struja : 8,5 A
Nazivna snaga P : 3,9 kW
Vrsta zaštite : IP 68
Kao proizvod Rexa PRO C06DA-348/EAD1X2-T0039-540-O ili jednakovrijedan proizvod drugog proizvođača.</t>
    </r>
  </si>
  <si>
    <t>TEHNOLOŠKE PROČIŠČENE OTPADNE VODE GARAŽA</t>
  </si>
  <si>
    <t>3.37</t>
  </si>
  <si>
    <t>Stacionarno mokro postavljanje DN 65
Oprema: Ovjesna naprava DN 65/2RK
Ovjesna naprava za montažu u pumpnom oknu za jednostavnu
instalaciju pumpe za otpadne vode na tlačni cjevovod. Opseg isporuke:
- Koljeno stope s držačem dvostruke cijevi
- Prirubnica spojke za montažu na tlačnom nastavku
- Profilna brtva
- Materijal za montažu
Lokalno je potrebno staviti na raspolaganje dvije vodeće cijevi
(26,9x2 mm)!
Priključak : DN 65</t>
  </si>
  <si>
    <t>3.38</t>
  </si>
  <si>
    <t>Blokada povratnog toka DN65
Blokada povratnog toka prema EN 12050-4 za automatsko
zatvaranje tla čnog voda radi sprečavanja njegovog pražnjenja i
tlačnih udara koji nastaju uslijed toga. Uklj. materijal za montažu.
- Priključak: Prirubnica
- Element za zatvaranje: opružni zaklopac</t>
  </si>
  <si>
    <t>3.39</t>
  </si>
  <si>
    <t>Zasun DN65
Zasun s pločastim elementom i fiksnim HT/KG prirubničkim priključcima za blokiranje mreže cjevovoda.Uklj. dodatnu opremu
za montažu.</t>
  </si>
  <si>
    <t>3.40</t>
  </si>
  <si>
    <t>Komplet lanaca PCS-CE, plemeniti čelik,
400 kg,  3m
Pričvrsni lanac za podizanje, spuštanje i transportiranje pumpi i
podiznih uređaja, uklj. 2 škopca, s međukarikama za vješanje.
Maks. nosivost : 400 kg
Duljina : 3 m
Težina oko : 3,5 kg</t>
  </si>
  <si>
    <t>3.41</t>
  </si>
  <si>
    <t>Uključni uređaj upravljan mikroprocesorom za upravljanje ovisno o razini dvjema potopnim motornim pumpama pomoću digitalnih, analognih ili pneumatskih davača signala za detektiranje razine. Unos pojedinačnih parametara vrši se putem izbornika s pomoću okretnog gumba. Kao proizvod WILO-DrainControl  ( EC-L-2x12A-MT34-DOL-WM)ili jednakovrijedan proizvod drugog proizvođača.</t>
  </si>
  <si>
    <t>3.42</t>
  </si>
  <si>
    <t>Senzor razine 0 - 2,5 mWS s 10 m kabela
Senzor razine s ATEX odobrenjem za upravljanje razinama u medijima s fekalijama. Pomoću senzora razine mjeri se hidrostatski tlak u mediju te se preko membrane pretvara u elektronički signal direktno u osjetniku tlaka. Signal se prenosi uključnom uređaju te se odgovarajuće analizira.
Pri uporabi u područjima ugroženima eksplozijom za priključak se mora predvidjeti Zenerova barijera!
Kao proizvod Wilo ili jednakovrijedan proizvod drugog proizvođača.</t>
  </si>
  <si>
    <t>3.43</t>
  </si>
  <si>
    <t>3.44</t>
  </si>
  <si>
    <r>
      <t>Dobava i montaža DVIJE PUMPE za prepumpavanje otpadnih voda iz prostora podruma (</t>
    </r>
    <r>
      <rPr>
        <b/>
        <sz val="10"/>
        <rFont val="Tahoma"/>
        <family val="2"/>
      </rPr>
      <t>RADNA + REZERVNA)</t>
    </r>
    <r>
      <rPr>
        <sz val="10"/>
        <rFont val="Tahoma"/>
        <family val="2"/>
      </rPr>
      <t>, za stacionarno postavljanje. Rad crpki u dva stupnja. H=8m; Q=7,50 l/s
Potpuno potopna motorna pumpa za otpadne vode za stacionarnu i
prenosivu mokru ugradnju za transportiranje prljave vode i
otpadnih voda koje sadr žavaju fekalije (u području važenja
(DIN) EN 12050-1) i neprerađene otpadne vode. Agregat je u
potpunosti izrađen od sivoga lijeva. Brtvljenje sa strane medija i sastrane motora vrši se dvjema klizno-mehaničkim brtvama koje neovise o smjeru vrtnje. Motor s vanjskim hlađenjem u trofaznoj
izvedbi s brtvenom komorom, termičkim nadzorom motora,
nadzorom nepropusnosti za motorni prostor i odobrenjem za
područja ugrožena eksplozijom. Priključni kabel koji se može
odvojiti s uzdužno vodonepropusnom kabelskom uvodnicom i
slobodnim krajem kabela.
Pogonski podatci
Medij: Otpadna voda 100 %
Temperatura medija: 20,00 °C
Količina protoka: 7,50 l/s
Visina dobave: 8,00 m
Maks. visina dobave: 10,42 m Vrsta struje : 3~400V/50Hz
Nazivna struja : 5,8 A
Nazivna snaga P : 2,5 kW
Vrsta zaštite : IP 68
Kao proizvod Rexa PRO V08DA-428/EAD1X4-T0025-540-O ili jednakovrijedan proizvod drugog proizvođača.</t>
    </r>
  </si>
  <si>
    <t>SANITARNE FEKALNE OTPADNE VODE GARDEROBA</t>
  </si>
  <si>
    <t>3.45</t>
  </si>
  <si>
    <t>Stacionarno mokro postavljanje DN 80
Oprema: Ovjesna naprava DN 80/2RK
Ovjesna naprava za montažu u pumpnom oknu za jednostavnu
instalaciju pumpe za otpadne vode na tlačni cjevovod. Opseg isporuke:
- Koljeno stope s držačem dvostruke cijevi
- Prirubnica spojke za montažu na tlačnom nastavku
- Profilna brtva
- Materijal za montažu
Lokalno je potrebno staviti na raspolaganje dvije vodeće cijevi
(42,4x2 mm)!
Priključak : DN 80</t>
  </si>
  <si>
    <t>3.46</t>
  </si>
  <si>
    <t>Blokada povratnog toka DN80
Blokada povratnog toka prema EN 12050-4 za automatsko
zatvaranje tla čnog voda radi sprečavanja njegovog pražnjenja i
tlačnih udara koji nastaju uslijed toga. Uklj. materijal za montažu.
- Priključak: Prirubnica
- Element za zatvaranje: opružni zaklopac</t>
  </si>
  <si>
    <t>3.47</t>
  </si>
  <si>
    <t>Zasun DN80
Zasun s pločastim elementom i fiksnim HT/KG prirubničkim priključcima za blokiranje mreže cjevovoda.Uklj. dodatnu opremu
za montažu.</t>
  </si>
  <si>
    <t>3.48</t>
  </si>
  <si>
    <t>3.49</t>
  </si>
  <si>
    <t>Uključni uređaj upravljan mikroprocesorom za upravljanje ovisno o razini dvjema potopnim motornim pumpama pomoću digitalnih, analognih ili pneumatskih davača signala za detektiranje razine. Unos pojedinačnih parametara vrši se putem izbornika s pomoću okretnog gumba.
Kao proizvod WILO-DrainControl ( EC-L-2x12A-MT34-DOL-WM)ili jednakovrijedan proizvod drugog proizvođača.</t>
  </si>
  <si>
    <t>3.50</t>
  </si>
  <si>
    <t>3.51</t>
  </si>
  <si>
    <t>Dobava i ugradnja tehnološkog pročišćavanja otpadnih voda sustava odvodnje iz bolnice. sustav pročišćavanja se sastoji od egalizacijskog spremnika sa PH regulacijom i automatskim dodavanjem kiselina i lužina radi PH regulacije otpadne vode., fizikalno -kemijskog spremnika sa flokulacijom i koagulacijom otpadne vode gdje se sa sporohodnim mješačima vrši proces pročišćavanja (sedimentacije) te u slijedećem tanku se sa filter pumpom vrši filtracija i odvajanje mulja. U kompletu istoga procesa fizikalno-kemijskog procesa se nalaze 4 pumpe gdje dvije pumpe sa PH regulacijom i sondom za detektriranje kvalitete PH vrijednosti doziraju potrebne kiseline ili lužine, a dvije pumpe vrše koagulaciju i flokulaciju sadržaja unutar tanka.Mulj se automatski izdvaja i preko tvrtki zaduženih za odvod takove vrste otpada odvozi na deponij. Uređaj treba biti konstruiran i proizveden u skladu s normama: HRN EN 12255-1; 12255-6; 12566-1; 12566-3 i ATV-A 122 te njegova učinkovitost mora zadovoljavati uvjete propisane "Pravilnikom o graničnim vrijednostima emisija otpadnih voda" NN80/13 i NN43/14.</t>
  </si>
  <si>
    <t>Uređaj se sastoji iz Plastičnog spremnika za egalizaciju vel. 4m3, promjera 1700mm, plastičnog spremnika veličine šdv 1 x 3x 1,5 za fizikalno-kemijski proces pročišćavanja flokulacijom i koagulacijom sa dodavanjem kemijskih sredstava koagulanata sa sporohodnim mješačima i automatskim odvajanjem mulja preko filter pumpe.</t>
  </si>
  <si>
    <t>Sustav treba biti isporučen u kompletu sa svim spremnicima iz ekstrudiranog polipropilena, sa kompletnom automatikom i automatskim upravljanjem cijelog procesa. Samostojeći spremnici spojeni sa pehd cijevima za montažu i puštanje u pogon. Napomena : uključivo u stavku puštanja u pogon je da treba uračunati i do 60 dana korigiranja sustava u odnsou na dotok onečišćene vode.
ULAZNI PODACI na osnovu kojega je napravljen sustav tehnološkog procesa pročišćavanja
-praonica 924 l po ciklusu i 990 l po ciklusu pranja
-ukupno 1914 l po ciklusu pranja - STERILIZACIJA sustav fizikalno kemijskog pročišćavanja ukupno po ciklusu 675 l - PRANJE KREVETA 48 kreveta po ciklusu - PRANJE NOŠA  i čišćenje 3,46 l/s- Uljevi / izljevi u spajanju sustava: DN160</t>
  </si>
  <si>
    <r>
      <rPr>
        <b/>
        <sz val="10"/>
        <rFont val="Tahoma"/>
        <family val="2"/>
      </rPr>
      <t>Puštanje u pogon fizikalno-kemijskog</t>
    </r>
    <r>
      <rPr>
        <sz val="10"/>
        <rFont val="Tahoma"/>
        <family val="2"/>
      </rPr>
      <t xml:space="preserve"> pročišćavanja i obuka korisnika za rad i održavanje uređaja.</t>
    </r>
  </si>
  <si>
    <t>h</t>
  </si>
  <si>
    <t>30h</t>
  </si>
  <si>
    <t>Dobava i ugradnja Pehd cijevi za spajanje kompletnog sustava egalizacije, spremnika u kojem se vrši flotacija i koagulacija te spajanje na filter pumpu.Uključeno cijevi sa svim potrebnim fazonskim komadima</t>
  </si>
  <si>
    <t>pehd dn 160 mm</t>
  </si>
  <si>
    <t>SPAJANJE SUSTAVA NA ELEKTRIČNI SUSTAV PLC</t>
  </si>
  <si>
    <t>24h</t>
  </si>
  <si>
    <t>Spajanje sustava na dovod električne energije, puštanje u probni rad i kontrolu rada sustava. Predviđa se ukupno 24 sata rada , VSS.</t>
  </si>
  <si>
    <t>3.56</t>
  </si>
  <si>
    <t>Protupožarno zapriječavanje gorivih cijevi, proizvod kao PROMAT, sustav PROMASTOP UniCollar ili jednakovrijedan proizvod drugog proizvođača,
protupožarne kategorije L90 ( prema DIN 4102 ), 
 uključivo:       
 Protupožarna obujmica UniCollar
 Pričvrsne spojnice
 Metalne tiple i vijci za brzu montažu
 Protupožarni mort MG III&gt;
 Sva oprema vatrootpornosti 90 minuta (R 90)</t>
  </si>
  <si>
    <t xml:space="preserve">Probijanje- bušenje otvora za prolaz cijevi kanalizacije iz etaže u donju etažu </t>
  </si>
  <si>
    <t>DN125</t>
  </si>
  <si>
    <t>DN75</t>
  </si>
  <si>
    <t>3.58</t>
  </si>
  <si>
    <t xml:space="preserve">Nabava, doprema i ugradnja brtvenog elementa za vodotjesno i plinotjesno brtvljenje cijevi kroz zid ili pod. Modularni sustav za brtvljenje prolaza cijevi kroz zid ili pod sastavljen je od okrugle dvodijelne brtvene uvodnice tip Roxtec RS UG ili jednakovrijedno. Unutar brtve se nalaze listići čijim uklanjanjem se otvor brtvenog elementa prilagođava promjeru cijevi. Otvor za instalaciju brtve mora biti izveden ugradnjom stiropornih kalupa u fazi betoniranja ili krunskim provrtom određenog promjera.
Brtveni element tip kao Roxtec RS UG ili jednakovrijedan. 
Brtveni element mora biti certificiran na IP68 zaštitu, plinotjesnost do 0,3 bara, te vodotjesnost do 0,3 bara konstantnog i 1 bar katastrofalnog pritiska. </t>
  </si>
  <si>
    <t>3.59</t>
  </si>
  <si>
    <t>Ispitivanje kompletne odvodne instalacije na protok</t>
  </si>
  <si>
    <t>3.60</t>
  </si>
  <si>
    <t>Sitni spojni, brtveni, pričvrsni i ovjesni materijal</t>
  </si>
  <si>
    <t>3.61</t>
  </si>
  <si>
    <t>Pripremno završni radovi</t>
  </si>
  <si>
    <t>3.  SVEUKUPNO UNUTARNJA KANALIZACIJSKA  MREŽA:</t>
  </si>
  <si>
    <t>KIŠNA KANALIZACIJA</t>
  </si>
  <si>
    <t>4.1</t>
  </si>
  <si>
    <t>KIŠNA KANALIZACIJA - GRAVITACIJSKA</t>
  </si>
  <si>
    <t>NAPOMENA:
Jedinične cijene pojedinih stavaka zaračunate su sa cjelokupnom vrijednosti materijala uključujući montažu, transport, prijenos, skele, izradu i zatvaranje zidnih i podnih usjeka i sl.. 
Ovaj dio obuhvaća dio mreže do izlaska iz objekta.</t>
  </si>
  <si>
    <r>
      <t xml:space="preserve">Dobava, prijenos i montaža tvrdih temperiranih polietilenskih (PE-HD) odvodnih cijevi izrađenih sukladno HRN EN 1519-1:2004, s trajno vodotijesnim spajanjem sučeonim varenjem ili elektrovarnim spojnicama, za  vertikale i horizontalni razvod te priključke sanitarnih predmeta. Stavka  uključuje originalne fazonske komade i potreban pričvrsni pribor. 
Sve kao </t>
    </r>
    <r>
      <rPr>
        <b/>
        <sz val="10"/>
        <rFont val="Tahoma"/>
        <family val="2"/>
      </rPr>
      <t>Geberit PE-HD</t>
    </r>
    <r>
      <rPr>
        <sz val="10"/>
        <rFont val="Tahoma"/>
        <family val="2"/>
        <charset val="238"/>
      </rPr>
      <t xml:space="preserve"> ili jednakovrijedno</t>
    </r>
    <r>
      <rPr>
        <sz val="10"/>
        <rFont val="Tahoma"/>
        <family val="2"/>
      </rPr>
      <t xml:space="preserve">. </t>
    </r>
    <r>
      <rPr>
        <b/>
        <sz val="10"/>
        <rFont val="Tahoma"/>
        <family val="2"/>
      </rPr>
      <t>(ZA ODVODNJU KIŠNIH VODA UNUTAR GARAŽE  ZAULJENE + ČISTE)</t>
    </r>
  </si>
  <si>
    <t xml:space="preserve">d 200mm (DN200)      </t>
  </si>
  <si>
    <t xml:space="preserve">d 250mm (DN250)      </t>
  </si>
  <si>
    <t xml:space="preserve">d 315mm (DN300)      </t>
  </si>
  <si>
    <r>
      <t>Dobava i montaža fazonskih komada  kanalizacionih cijevi iz polietilena (PE-HD)  u što spadaju:
Koljena, račve, redukcije pričvrsni pribor i originalne zvučno izolirane obujmice s gumenim uloškom te svi ostali fazonski komadi za potpunu montažu i spoj na potrošače.Sve kao Geberit Silent dB20 ili jednakovrijedan proizvod.</t>
    </r>
    <r>
      <rPr>
        <b/>
        <sz val="10"/>
        <rFont val="Tahoma"/>
        <family val="2"/>
      </rPr>
      <t>(stavka se odnosi na fazonske komade OBORINSKE KANALIZACIJE U GARAŽI ZAULJENE + ČISTE)</t>
    </r>
  </si>
  <si>
    <r>
      <t>Dobava i polaganje kanalizacionih PVC cijevi,</t>
    </r>
    <r>
      <rPr>
        <b/>
        <sz val="10"/>
        <rFont val="Tahoma"/>
        <family val="2"/>
      </rPr>
      <t xml:space="preserve"> SN4</t>
    </r>
    <r>
      <rPr>
        <sz val="10"/>
        <rFont val="Tahoma"/>
        <family val="2"/>
      </rPr>
      <t xml:space="preserve"> (kao PIPELIFE) ili jednakovrijedan proizvod drugog proizvođača a prema standardu EN 1401:1999 za  horizontalnu kanalizaciju </t>
    </r>
    <r>
      <rPr>
        <b/>
        <sz val="10"/>
        <rFont val="Tahoma"/>
        <family val="2"/>
      </rPr>
      <t>u temeljima OBORINSKE vode</t>
    </r>
    <r>
      <rPr>
        <sz val="10"/>
        <rFont val="Tahoma"/>
        <family val="2"/>
      </rPr>
      <t xml:space="preserve">. Stavka obuhvaća  polaganje cijevi po niveleti u pravcu toka vode u cijevima, brtvljenje gumenim brtvama, probijanje prodora odgovarajućeg promjera, te ispitivanje na vodonepropusnost. 
</t>
    </r>
  </si>
  <si>
    <t xml:space="preserve">DN 150                     </t>
  </si>
  <si>
    <t>Dobava i montaža krovnog slivnika garaže ACO SPIN ljevano željezni krovni slivnik, s prirubnicom za uklještenje hidroizolacije promjera 355 mm, bez sifona, s procjednim kanalima i vertikalnim odvodom DN150 ili jednakovrijedan proizvod drugog proizvođača. Tijelo promjera 200 mm, visine 230 mm. Uključujući dodatnu prirubnicu,košaru za lišće od plastike,prelazne okvire,međuelemente, okvire s rešetkom 300x300mm od pocinčanog čelika,grijač slivnika priključka na mrežu 220-240 V, nazivne snage 25W.</t>
  </si>
  <si>
    <t>Dobava i montaža krovnog slivnika garaže ACO SPIN lijevano željezni krovni slivnik, s prirubnicom za uklještenje hidroizolacije promjera 305 mm, bez sifona, s procjednim kanalima i vertikalnim odvodom DN70 ili jednakovrijedan proizvod drugog proizvođača. Tijelo promjera 150 mm, visine 195 mm. Uključujući dodatnu prirubnicu,košaru za lišće od plastike,prelazne okvire,međuelemente, okvire s rešetkom 200x200mm od pocinčanog čelika,grijač slivnika priključka na mrežu 220-240 V, nazivne snage 25W.</t>
  </si>
  <si>
    <t>4.1.7</t>
  </si>
  <si>
    <t>Dobava i montaža podnog slivnika za odvod otpadnih voda iz svjetlarnika kuhinje, s odvodom NO100 prema normi EN 1253, kao proizvod Hutterer &amp; Lechner ili jednakovrijedan proizvod drugog proizvođača.</t>
  </si>
  <si>
    <t xml:space="preserve"> HL606.1</t>
  </si>
  <si>
    <t>4.1.8</t>
  </si>
  <si>
    <r>
      <t xml:space="preserve">Garažna Kanalica za linijsku </t>
    </r>
    <r>
      <rPr>
        <b/>
        <sz val="10"/>
        <rFont val="Tahoma"/>
        <family val="2"/>
      </rPr>
      <t>odvodnju oborinskih zauljenih voda s rampa garaže i garaže</t>
    </r>
    <r>
      <rPr>
        <sz val="10"/>
        <rFont val="Tahoma"/>
        <family val="2"/>
      </rPr>
      <t xml:space="preserve">.Dobava i montaža kanala za linijsku odvodnju ACO Multiline V150 nosivosti A15 do E600 prema HR EN 1433  ili jednakovrijedan proizvod drugog proizvođača. Kanal se zbog specifičnog  V-presjeka odlikuje većom brzinom otjecanja vode i boljim efektom samočišćenja. Kanal je izrađen iz polimerbetona, građevinske visine 210 - 310 mm. Svjetla širina kanala je 150 mm, građevinska širina 185 mm, građevinska dužina 1000 mm. Rubovi kanala ojačani su kutnikom od pocinčanog čelika debljine 4 mm koji služi kao dosjed za polaganje pokrovne rešetke. Kanalski elementi su izvedeni u  pet građevinskih visina (kaskadni pad) ili kontinuiranim padom od 0,5%. Kanal se izvodi polaganjem na betonsku podlogu marke B25 debljine sloja 15 cm, bočno  kanal založiti betonom. Gornji rub  rešetke se izvodi u razini 2 - 5 mm ispod kote gotove završne okolne površine. Sve sa priborom za montažu do potpune funkcionalnosti. Elementi kanala duž. 1,0 m je s ukupno 12 okomitih izljeva DN150 mm . U cijenu uključiti i lijev. željeznu rešetku klase opterećenja </t>
    </r>
    <r>
      <rPr>
        <b/>
        <sz val="10"/>
        <rFont val="Tahoma"/>
        <family val="2"/>
      </rPr>
      <t>C250</t>
    </r>
    <r>
      <rPr>
        <sz val="10"/>
        <rFont val="Tahoma"/>
        <family val="2"/>
      </rPr>
      <t xml:space="preserve"> kN te čeonu stijenku V150. 
</t>
    </r>
  </si>
  <si>
    <t>4.1.9</t>
  </si>
  <si>
    <r>
      <t xml:space="preserve">Garažna Kanalica za linijsku </t>
    </r>
    <r>
      <rPr>
        <b/>
        <sz val="10"/>
        <rFont val="Tahoma"/>
        <family val="2"/>
      </rPr>
      <t>odvodnju oborinskih zauljenih voda s rampa garaže i garaže</t>
    </r>
    <r>
      <rPr>
        <sz val="10"/>
        <rFont val="Tahoma"/>
        <family val="2"/>
      </rPr>
      <t xml:space="preserve">.Dobava i montaža kanala za linijsku odvodnju ACO Multiline V150 nosivosti A15 do E600 prema HR EN 1433 ili jednakovrijedan proizvod drugog proizvođača. Kanal se zbog specifičnog  V-presjeka odlikuje većom brzinom otjecanja vode i boljim efektom samočišćenja. Kanal je izrađen iz polimerbetona, građevinske visine 210 - 310 mm. Svjetla širina kanala je 150 mm, građevinska širina 185 mm, građevinska dužina 1000 mm. Rubovi kanala ojačani su kutnikom od pocinčanog čelika debljine 4 mm koji služi kao dosjed za polaganje pokrovne rešetke. Kanalski elementi su izvedeni u  pet građevinskih visina (kaskadni pad) ili kontinuiranim padom od 0,5%. Kanal se izvodi polaganjem na betonsku podlogu marke B25 debljine sloja 15 cm, bočno  kanal založiti betonom. Gornji rub  rešetke se izvodi u razini 2 - 5 mm ispod kote gotove završne okolne površine. Sve sa priborom za montažu do potpune funkcionalnosti. Elementi kanala duž. 1,0 m je s ukupno 12 okomitih izljeva DN150 mm . U cijenu uključiti i lijev. željeznu rešetku klase opterećenja </t>
    </r>
    <r>
      <rPr>
        <b/>
        <sz val="10"/>
        <rFont val="Tahoma"/>
        <family val="2"/>
      </rPr>
      <t>B125</t>
    </r>
    <r>
      <rPr>
        <sz val="10"/>
        <rFont val="Tahoma"/>
        <family val="2"/>
      </rPr>
      <t xml:space="preserve"> kN te čeonu stijenku V150. 
</t>
    </r>
  </si>
  <si>
    <t>4.1.10</t>
  </si>
  <si>
    <r>
      <t xml:space="preserve">Kanalica za linijsku </t>
    </r>
    <r>
      <rPr>
        <b/>
        <sz val="10"/>
        <rFont val="Tahoma"/>
        <family val="2"/>
      </rPr>
      <t>odvodnju oborinskih zauljenih voda s cestovnih površina iznad garaže</t>
    </r>
    <r>
      <rPr>
        <sz val="10"/>
        <rFont val="Tahoma"/>
        <family val="2"/>
      </rPr>
      <t xml:space="preserve">. Dobava i montaža kanala za linijsku odvodnju ACO Multiline V200 Flach nosivosti A15 do E600 prema HR EN 1433  ili jednakovrijedan proizvod drugog proizvođača. Kanal je izrađen iz polimerbetona, građevinske visine 120 mm. Svjetla širina kanala je 200 mm, građevinska širina 235 mm, građevinska dužina 1000 mm. Rubovi kanala ojačani su kutnikom od pocinčanog čelika debljine 4 mm koji služi kao dosjed za polaganje pokrovne rešetke. Kanal se izvodi polaganjem na betonsku podlogu marke B25 debljine sloja 15 cm, a na terasama na 2-3 cm finog morta ili građevinskog ljepila, te bočno  kanal založiti betonom. Gornji rub  rešetke se izvodi u razini 2 - 5 mm ispod kote gotove završne okolne površine. Sve sa priborom za montažu do potpune funkcionalnosti.. Elementi kanala duž. 1,0 m je s ukupno 6 okomitih izljeva DN150 mm . U cijenu uključiti Dobavu i montažu pokrovnih rešetki ACO Multiline V200 za opterećenje C250 prema HR EN 1433 (srednje teški promet)  iz lijevanog  željeza, mosna sa sistemom bezvijčane ukrute DRAINLOCK  ili jednakovrijedan proizvod drugog proizvođača. Rešetka je širine 223 mm, duljine 50 cm , upojne površine 740 cm²/m.
</t>
    </r>
  </si>
  <si>
    <t>4.1.11</t>
  </si>
  <si>
    <r>
      <rPr>
        <sz val="10"/>
        <rFont val="Tahoma"/>
        <family val="2"/>
      </rPr>
      <t xml:space="preserve">Dobava i montaža kanala za linijsku odvodnju </t>
    </r>
    <r>
      <rPr>
        <b/>
        <sz val="10"/>
        <rFont val="Tahoma"/>
        <family val="2"/>
      </rPr>
      <t>unutar garaže</t>
    </r>
    <r>
      <rPr>
        <sz val="10"/>
        <rFont val="Tahoma"/>
        <family val="2"/>
      </rPr>
      <t xml:space="preserve"> ACO DECKLINE PL 150 ili jednakovrijedan proizvod drugog proizvođača, kanalu nije potrebna rešetka zbog specifičnog presjeka, nosivosti A15 do C250 prema HR EN 1433. Kanal se zbog specifičnog presjeka odlikuje velikom stabilnošću nakon ugradnje. Kanal je izrađen iz </t>
    </r>
    <r>
      <rPr>
        <b/>
        <sz val="10"/>
        <rFont val="Tahoma"/>
        <family val="2"/>
      </rPr>
      <t xml:space="preserve">polimerbetona CRNE boje, </t>
    </r>
    <r>
      <rPr>
        <sz val="10"/>
        <rFont val="Tahoma"/>
        <family val="2"/>
      </rPr>
      <t>, građevinske visine 50 mm. Svjetla širina kanala je 138,90 mm, građevinska širina 150 mm, građevinska dužina 1000 mm. Rubovi kanala su u punom profilu od polimerbetona - antikorozivna izvedba.. Svaki kanal ima na spoju utor za aplikaciju PU brtvene mase kao i utore i istake za osiguranje spoja od pomaka tijekom montaže. Kanal se ugrađuje polaganjem na podlogu od cementnog morta marke M 20 debljine sloja 2 cm, bočno  kanal založiti istim mortom do pola visine. Gornji rub kanala se izvodi u razini 2 - 5 mm ispod kote gotove završne okolne površine. Sve izvesti sa priborom za montažu do potpune funkcionalnosti.</t>
    </r>
  </si>
  <si>
    <t>4.1.12</t>
  </si>
  <si>
    <t>Fasadna linijska kanalica od INOX-a u kompletu s rešetkom ( proizvod kao BG-FA FASADNA KANALICA ili jednakovrijedan proizvod drugog proizvođača.), za linijsku odvodnju oborinskih voda s terase prizemlja, nazivne širine 130mm, visine 80mm.s ukupno 19 okomitih izljeva DN150 mm</t>
  </si>
  <si>
    <t>4.1.13</t>
  </si>
  <si>
    <t>Dobava i polaganje drenažne cjevi  prema standardu HRN EN1401-1. za odvodnju drenažnih voda. Uključivo dobava i montaža fazonskih komada. Stavka obuhvaća polaganje cijevi po niveleti u pravcu toka vode u cijevima, brtvljenje gumenim brtvama, probijanje prodora odgovarajućeg promjera, obujmice i ovješenja.
Koljena, račve i svi fazonski komadi prikazani su kroz dužne metre montiranog cijevovoda, pri čemu 1 fazonski komad odgovara 1 dužnom metru cijevovoda.</t>
  </si>
  <si>
    <t xml:space="preserve">NO 200                       </t>
  </si>
  <si>
    <t>4.1.14</t>
  </si>
  <si>
    <t xml:space="preserve">Dobava i izvedba cjevovoda tlačne kanalizacijske mreže u objektu od PPR tlačnih stabikompozitnih vodovodnih cijevi  i pripadajućih fazonskih komada prema standardu DIN 8077 / 78, DIN EN ISO 15874,  ovješenih o strop ili vođenih vidljivo učvrščene o zidove (u spuštenom stropu). U cijenu uključen sav rad i materijal (ovjese stavljati na mex. udaljenosti 3m jednu od druge)  vatrootpornosti 90 minuta (R 90) i pričvršćenje na zidove, i na stropove. 
</t>
  </si>
  <si>
    <t>ø160  (DN150)</t>
  </si>
  <si>
    <t>ø90  (DN80)</t>
  </si>
  <si>
    <t>ø63  (DN50)</t>
  </si>
  <si>
    <t>4.1.15</t>
  </si>
  <si>
    <t>Toplinska izolacija vodovodnih cijevi tlačne OBORINSKE kanalizacijske mreže, proizvod kao AF/Armaflex ili jednakovrijedan proizvod drugog proizvođača, debljine 32 mm, za montažu u negrijanim prostorima. Uključivo ljepilo trake, spojni materijal i sav sitni materijal potreban za montažu.</t>
  </si>
  <si>
    <t>4.1.16</t>
  </si>
  <si>
    <t>Dobava i montaža DVIJE PUMPE za prepumpavanje drenažnih voda iz prostora podruma (radna + rezervna). Rad crpki u tri stupnja.  (3-400V); P=2,1 kW; H=15m; Q=3 l/s.
Potopna pumpa za stacionarnu i prenosivu mokru ugradnju uisprekidanom pogonu.
Za transportiranje u industrijskim okru ženjima sljedećih medija:
- Otpadna voda bez fekalija
- Prljava voda (s malim količinama pijeska i šljunka)
- prljave vode, blago kisele s pH vrijednošću &gt;4,5
Nazivna snaga motora P: 3.2 kW
Podatci o motoru
Mrežni priključak: 3~400V/50 Hz
Tolerancija napona: +-10 %
Faktor snage: 0,84
Nazivna snaga motora: 1,5 kW
Potrošnja struje: 2,1 kW
Nazivna struja: 3,6 A
Startna struja: 20,5 A</t>
  </si>
  <si>
    <t>4.1.17</t>
  </si>
  <si>
    <t>Dobava i montaža DVIJE PUMPE za prepumpavanje drenažnih voda iz prostora podruma (radna + rezervna). Rad crpki u tri stupnja.  (3-400V); P=2,1 kW; H=20m; Q=3 l/s.
Potopna pumpa za stacionarnu i prenosivu mokru ugradnju uisprekidanom pogonu.
Za transportiranje u industrijskim okru ženjima sljedećih medija:
- Otpadna voda bez fekalija
- Prljava voda (s malim količinama pijeska i šljunka)
- prljave vode, blago kisele s pH vrijednošću &gt;4,5
Nazivna snaga motora P: 3.2 kW
Podatci o motoru
Mrežni priključak: 3~400V/50 Hz
Tolerancija napona: +-10 %
Faktor snage: 0,84
Nazivna snaga motora: 1,5 kW
Potrošnja struje: 2,1 kW
Nazivna struja: 3,6 A
Startna struja: 20,5 A</t>
  </si>
  <si>
    <t>4.1.18</t>
  </si>
  <si>
    <t>Stacionarno mokro postavljanje DN 32</t>
  </si>
  <si>
    <t>4.1.19</t>
  </si>
  <si>
    <t>Blokada povratnog toka DN 50 prema DIN 12050-4 za automatsko zatvaranje tlačnog voda radi sprečavanja njegovog pražnjenja i tlačnih udara koji nastaju uslijed toga. Uklj. materijal za montažu.
- Priključak: Prirubnica
- Element za zatvaranje: opružni zaklopac</t>
  </si>
  <si>
    <t>4.1.20</t>
  </si>
  <si>
    <t>Zaporni zasun Rp 2, G-CuSn10
Zasun s pločastim elementom i fiksnim HT/KG prirubničkim priključcima za blokiranje mreže cjevovoda.</t>
  </si>
  <si>
    <t>4.1.21</t>
  </si>
  <si>
    <t xml:space="preserve">Mikroprocesorski upravljani upravljacki uređaj Wilo-Control EC-Lift EC-L-2x12A-MT34-DOL-WM ili jednakovrijedno.
Uključni uređaj upravljan mikrokontrolerom za upravljanje ovisno o razini dvjema potopnim motornim pumpama s pomoću analognih
ili digitalnih davača signala. Unos pojedinačnih parametara vrši se putem vođenja izbornikom sa simbolima s pomoću gumba za posluživanje.
Oprema:
-Tehnički podatci
Maks. broj pumpi kojima je moguće upravljati: 2
Faza: 1, 3~
Napon dimenzioniranja: 220/230/380/400 V
Mrežna frekvencija: 50, 60 Hz
Min. nazivna struja: 1,0 A
Maks. nazivna struja po pumpi: 12,0 A
</t>
  </si>
  <si>
    <t>4.1.22</t>
  </si>
  <si>
    <t xml:space="preserve">Senzor razine 0 - 2,5 mWS s 10 m kabela.
Senzor razine s ATEX odobrenjem za upravljanje razinama u medijima s fekalijama. Pomoću senzora razine mjeri se hidrostatski tlak u mediju te se preko membrane pretvara u elektronički signal direktno u osjetniku tlaka. Signal se prenosi uključnom uređaju te se odgovarajuće analizira. Pri uporabi u područjima ugroženima eksplozijom za priključak se mora predvidjeti Zenerova barijera! Tehnički podatci
Maks. opteretivost kontakta: 4...20 mA
Mjerno područje maks.: 0-2,5 mWS
Duljina kabela: 10 m
Stupanj zaštite: IP68
</t>
  </si>
  <si>
    <t>4.1.23</t>
  </si>
  <si>
    <t>Puštanje u pogon pumpnog postrojenja.</t>
  </si>
  <si>
    <t>4.1.24</t>
  </si>
  <si>
    <t>Dobava i montaža DVIJE PUMPE za prepumpavanje otpadnih zauljenih voda iz prostora garaže (radna + rezervna). Rad crpki u tri stupnja.  (3-400V); P=3,9 kW; H=15m; Q=14,32 l/s.
Potpuno potopna motorna pumpa za otpadne vode za stacionarnu i
prenosivu mokru ugradnju za transportiranje prljave vode i
otpadnih voda koje sadr žavaju fekalije (u području važenja
(DIN) EN 12050-1). Agregat je u potpunosti izrađen od sivoga
lijeva. Brtvljenje sa strane medija i sa strane motora vrši se
dvjema klizno-mehaničkim brtvama koje ne ovise o smjeru vrtnje.
Motor s vanjskim hlađenjem u trofaznoj izvedbi s brtvenom
komorom, termičkim nadzorom motora, nadzorom nepropusnosti
za motorni prostor i odobrenjem za područja ugrožena
eksplozijom. Priključni kabel 10m koji se može odvojiti s uzdužno
vodonepropusnom kabelskom uvodnicom i slobodnim krajem
kabela.
Podatci o motoru
Izvedba motora: Uronjeni motor – vanjski hlađen
Mrežni priključak: 3~400V/50 Hz
Tolerancija napona: +-10 %
Faktor snage: 0,82
Nazivna snaga motora: 3,9 kW
Potrošnja struje: 4,8 kW
Nazivna struja: 8,5 A
Startna struja: 55 A</t>
  </si>
  <si>
    <t>4.1.25</t>
  </si>
  <si>
    <t>Stacionarno mokro postavljanje DN 80
Oprema: Ovjesna naprava DN80/2RK 
Ovjesna naprava za montažu u pumpnom oknu za jednostavnu instalaciju pumpe za otpadne vode na tlačni cjevovod. Opseg isporuke:
- Koljeno stope s držačem dvostruke cijevi
- Prirubnica spojke za montažu na tlačnom nastavku
- Profilna brtva
- Materijal za montažu
Lokalno je potrebno staviti na raspolaganje dvije vodeće cijevi (42,4x2 mm)!</t>
  </si>
  <si>
    <t>4.1.26</t>
  </si>
  <si>
    <t>Blokada povratnog toka DN 80 prema DIN 12050-4 za automatsko zatvaranje tlačnog voda radi sprečavanja njegovog pražnjenja i tlačnih udara koji nastaju uslijed toga. Uklj. materijal za montažu.
- Priključak: Prirubnica
- Element za zatvaranje: opružni zaklopac</t>
  </si>
  <si>
    <t>4.1.27</t>
  </si>
  <si>
    <t>Zaporni zasun DN 80
Zasun s pločastim elementom i fiksnim HT/KG prirubničkim priključcima za blokiranje mreže cjevovoda.</t>
  </si>
  <si>
    <t>4.1.28</t>
  </si>
  <si>
    <t>Komplet lanaca PCS-CE, pocinčani čelik,
400 kg,  3 m.
Pričvrsni lanac za podizanje, spuštanje i transportiranje pumpi, podiznih uređaja i pumpnih stanica, uklj. 2 škopca i međukarike za vješanje.
Maks. nosivost : 400 kg
Duljina : 3 m
Težina oko : 3,5 kg</t>
  </si>
  <si>
    <t>4.1.29</t>
  </si>
  <si>
    <t>Upravljanje razinama s osjetnikom razine EC-L-2x12A-MT34-DOL-WM Uključni uređaj upravljan mikrokontrolerom za upravljanje ovisno
o razini dvjema potopnim motornim pumpama s pomoću analognih
ili digitalnih davača signala. Unos pojedinačnih parametara vrši se
putem vođenja izbornikom sa simbolima s pomoću gumba za
posluživanje.Tehnički podatci
Maks. broj pumpi kojima je moguće upravljati: 2
Faza: 1, 3~
Napon dimenzioniranja: 220/230/380/400 V
Mrežna frekvencija: 50, 60 Hz
Min. nazivna struja: 1,0 A
Maks. nazivna struja po pumpi: 12,0 A
Vrsta uključenja: Izravno online (DOL)
Stupanj zaštite: IP54
Materijal kućišta: PC
Duljina: 155 mm
Širina: 310 mm
Visina: 230 mm
Težina: 2 kg
Proizvod: Wilo</t>
  </si>
  <si>
    <t>4.1.30</t>
  </si>
  <si>
    <t xml:space="preserve">Senzor razine 0 - 2,5 mWS s 10 m kabela.
Senzor razine s ATEX odobrenjem za upravljanje razinama u medijima s fekalijama. Pomoću senzora razine mjeri se hidrostatski tlak u mediju te se preko membrane pretvara u elektronički signal direktno u osjetniku tlaka. Signal se prenosi uključnom uređaju te se odgovarajuće analizira. Pri uporabi u područjima ugroženima eksplozijom za priključak se mora predvidjeti Zenerova barijera! Tehnički podatci
Maks. opteretivost kontakta: 4...20 mA
Mjerno područje maks.: 0-2,5 mWS
Duljina kabela: 10 m
Stupanj zaštite: IP68
Težina: 0,8 kg
Proizvod: Wilo
</t>
  </si>
  <si>
    <t>4.1.31</t>
  </si>
  <si>
    <t>4.1.32</t>
  </si>
  <si>
    <r>
      <t xml:space="preserve">Dobava i montaža DVIJE PUMPE za prepumpavanje otpadnih zauljenih voda iz prostora </t>
    </r>
    <r>
      <rPr>
        <b/>
        <sz val="10"/>
        <rFont val="Tahoma"/>
        <family val="2"/>
      </rPr>
      <t>ekonomskog prilaza</t>
    </r>
    <r>
      <rPr>
        <sz val="10"/>
        <rFont val="Tahoma"/>
        <family val="2"/>
      </rPr>
      <t xml:space="preserve"> (radna + rezervna). Rad crpki u tri stupnja.  (3-400V); P=15 kW; H=15m; Q=52,00 l/s.
Potopna pumpa za otpadne vode za okomitu mokru ugradnju, zatransportiranje voda s fekalijama, kao i komunalnih i industrijskih
otpadnih voda. Agregat kompletno od sivog lijeva, brtvljenje sa strane pumpe od SiC/SiC, brtvljenje sa strane motora kao osovinska brtva ili klizno-mehani čka brtva. Tlačni priključak svodoravnim tlačnim nastavkom i prirubničkim priključkom. Motor s vanjskim hlađenjem u trofaznoj izvedbi s termičkim nadzorom motora s brtvenom komorom, komorom nepropusnosti i odobrenjem za područja ugrožena eksplozijom. Komora nepropusnosti nadgleda se pomoću sklopke s plovkom. Brtvena komora može se opcijski nadzirati pomoću vanjske štapne elektrode. Uzdužno vodonepropusni priključni kabel sa slobodnim krajem kabela.Podatci o motoru
Izvedba motora: Uronjeni motor – vanjski hlađen
Mrežni priključak: 3~400V/50 Hz
Tolerancija napona: +-10 %
Faktor snage: 0,86
Nazivna snaga motora: 15 kW
Potrošnja struje: 18,1 kW
Nazivna struja: 30,5 A
Startna struja: 30 A
Vrsta uključenja: Zvijezda-trokut (SD)</t>
    </r>
  </si>
  <si>
    <t>4.1.33</t>
  </si>
  <si>
    <t>Stacionarno mokro postavljanje DN 150
Oprema: Ovjesna naprava DN150/2RK 
Ovjesna naprava za montažu u pumpnom oknu za jednostavnu instalaciju pumpe za otpadne vode na tlačni cjevovod. Opseg isporuke:
- Koljeno stope s držačem dvostruke cijevi
- Prirubnica spojke za montažu na tlačnom nastavku
- Profilna brtva
- Materijal za montažu
Lokalno je potrebno staviti na raspolaganje dvije vodeće cijevi (42,4x2 mm)!</t>
  </si>
  <si>
    <t>4.1.34</t>
  </si>
  <si>
    <t>Blokada povratnog toka DN 150 prema DIN 12050-4 za automatsko zatvaranje tlačnog voda radi sprečavanja njegovog pražnjenja i tlačnih udara koji nastaju uslijed toga. Uklj. materijal za montažu.
- Priključak: Prirubnica
- Element za zatvaranje: opružni zaklopac</t>
  </si>
  <si>
    <t>4.1.35</t>
  </si>
  <si>
    <t>Zaporni zasun DN 150
Zasun s pločastim elementom i fiksnim HT/KG prirubničkim priključcima za blokiranje mreže cjevovoda.</t>
  </si>
  <si>
    <t>4.1.36</t>
  </si>
  <si>
    <t>4.1.37</t>
  </si>
  <si>
    <t>Upravljanje razinama s osjetnikom razine EC-L-2x12A-MT34-DOL-WM Uključni uređaj upravljan mikrokontrolerom za upravljanje ovisno
o razini dvjema potopnim motornim pumpama s pomoću analognih
ili digitalnih davača signala. Unos pojedinačnih parametara vrši se
putem vođenja izbornikom sa simbolima s pomoću gumba za
posluživanje.Tehnički podatci
Maks. broj pumpi kojima je moguće upravljati: 2
Faza: 3~
Napon dimenzioniranja: 380/400 V
Mrežna frekvencija: 50 Hz
Min. nazivna struja: 24,1 A
Maks. nazivna struja po pumpi: 32,0 A
Vrsta uključenja: Zvijezda-trokut (SD)Stupanj zaštite: IP54
Materijal kućišta: 1.0308
Duljina: 210 mm
Širina: 760 mm
Visina: 760 mm
Težina: 53,3 kg
Proizvod: Wilo</t>
  </si>
  <si>
    <t>4.1.38</t>
  </si>
  <si>
    <t>14.1.39</t>
  </si>
  <si>
    <t>4.1.40</t>
  </si>
  <si>
    <t>Dobava i montaža lijevanoželjeznih pocinčanih okvira poklopaca betonskih okana, nosivosti C 250 kN, za montažu na okna koja se nalaze u betonskim površinama ZA PRECRPNA POSTROJENJA.</t>
  </si>
  <si>
    <t>100x100 cm</t>
  </si>
  <si>
    <t>4.1.41</t>
  </si>
  <si>
    <t>Probijanje- bušenje otvora za prolaz cijevi  oborinske kanalizacije iz terena u donju etažu garaže</t>
  </si>
  <si>
    <t>DN250</t>
  </si>
  <si>
    <t>DN300</t>
  </si>
  <si>
    <t>4.1.42</t>
  </si>
  <si>
    <t xml:space="preserve">Nabava, doprema i ugradnja brtvenog elementa za vodotjesno i plinotjesno brtvljenje cijevi kroz zid ili pod. Modularni sustav za brtvljenje prolaza cijevi kroz zid ili pod sastavljen je od okrugle dvodijelne brtvene uvodnice tip Roxtec RS UG  ili jednakovrijedan proizvod drugog proizvođača. Unutar brtve se nalaze listići čijim uklanjanjem se otvor brtvenog elementa prilagođava promjeru cijevi. Otvor za instalaciju brtve mora biti izveden ugradnjom stiropornih kalupa u fazi betoniranja ili krunskim provrtom određenog promjera.
Brtveni element tip kao Roxtec RS UG ili jednakovrijedan. 
Brtveni element mora biti certificiran na IP68 zaštitu, plinotjesnost do 0,3 bara, te vodotjesnost do 0,3 bara konstantnog i 1 bar katastrofalnog pritiska. </t>
  </si>
  <si>
    <t>DN160</t>
  </si>
  <si>
    <t>4.1.43</t>
  </si>
  <si>
    <t>Protupožarno zapriječavanje gorivih cijevi,
protupožarne kategorije L90 ( prema DIN 4102 ), 
 uključivo:       
 Protupožarna obujmica UniCollar
 Pričvrsne spojnice
 Metalne tiple i vijci za brzu montažu
 Protupožarni mort MG III&gt;
 Sva oprema vatrootpornosti 90 minuta (R 90)</t>
  </si>
  <si>
    <t>4.1.44</t>
  </si>
  <si>
    <t xml:space="preserve">Dobava i ugradnja separatora zauljenih oborinskih otpadnih voda  tip KORONA NG-15  ili jednakovrijedan proizvod drugog proizvođača, nazivne veličine za ukupnu protoku Q = 15 l/s. Priključne cijevi fi 200 mm (prilagodljivo potrebama na gradilištu), uključujući pripadajuće poklopce za inspekcijski nadzor te evakuaciju sedimenata i izdvojenog ulja.Ljevano-željezni poklopci za voznu površinu isporučuju se sa 
odgovarajućim opterećenjem sa natpisom „SEPARATOR”. Pristup separatoru prema HRN EN 476. </t>
  </si>
  <si>
    <t>4.1.45</t>
  </si>
  <si>
    <t>4.1.46</t>
  </si>
  <si>
    <t>4.1.47</t>
  </si>
  <si>
    <t>4.1.48</t>
  </si>
  <si>
    <t>4.1.49</t>
  </si>
  <si>
    <t>4.1.  KIŠNA KANALIZACIJA - GRAVITACIJSKA:</t>
  </si>
  <si>
    <t>4.2</t>
  </si>
  <si>
    <t>KIŠNA KANALIZACIJA - PODTLAČNA</t>
  </si>
  <si>
    <t>NAPOMENA:
Cijena za svaku točku ovog troškovnika mora obuhvatiti dobavu, spajanje, te dovođenje stavke u stanje potpune funkcionalnosti.
U cijenu treba ukalkulirati sav potreban spojni, montažni, ovjesni i ostali pričvrsni materijal potreban za potpuno funkcioniranje pojedine stavke.
Prilikom izrade ponude treba imati u vidu najnovije važeće propise za pojedine vrste instalacije.
Za sve eventualne primjedbe u pogledu izvođenja i troškovnika, prije davanja ponude, obratiti se projektantu.
Potvrdu narudžbe prije definitivne isporuke specificirane opreme izvođač radova obavezno je dužan provjeriti kod projektanta. Izmjena pojedinih dijelova opreme “zamjenskim dijelovima” bez prethodne pismene suglasnosti projektanta isključuje odgovornost projektanta za predviđenu funkcionalnost postrojenja.
Svi ponuđači dužni su kompletan opseg vlastite isporuke uskladiti s traženom kompletnom funkcijom, respektirajući pri tom sve predviđene i tražene parametre, uz čvrste, pismeno potvrđene garancije. Sva eventualna potrebna razrađivanja, usklađenja i slično, u opsegu su dotične isporuke, a sve pripadne troškove snosi ponuđač.
Izvođač je dužan prijenos, ugradnju i svu građevinsku pripomoć izvesti o svom trošku, te sve te radove nuditi u jediničnim cijenama ovog troškovnika.</t>
  </si>
  <si>
    <t>ODVODNJA KROVNIH OBORINSKIH VODA</t>
  </si>
  <si>
    <r>
      <t xml:space="preserve">Dobava i ugradnja podtlačnog sistema odvodnje krovnih oborinskih voda. Hidraulički proračun prema HRN EN 12056-3 i DIN 1986-100/VDI 3806), vodolovna grla prema (HRN EN 1253-1:2003-09  i HRN EN 1253-2: 2004-03), cijevni sistem prema (HRN EN 1519-1:2004), ovjes prema (EN 10025-1:2002).
Sve prema izvedbenim shemama, uputama i nadzoru proizvođača. Sva dokumentacija mora biti prema važećoj zakonskoj regulativi RH i na hrvatskom jeziku.
Rješenje proizvođača oznake </t>
    </r>
    <r>
      <rPr>
        <b/>
        <sz val="10"/>
        <rFont val="Tahoma"/>
        <family val="2"/>
      </rPr>
      <t>MARAL/2023/116745</t>
    </r>
  </si>
  <si>
    <t>Pluvia ili jednakovrijedno, uljevni element s vertikalnim priključkom d56, univerzalnom prirubnicom za spoj na hidroizolaciju, zaštitnom košarom i toplinskom izolacijom</t>
  </si>
  <si>
    <t>Pluvia ili jednakovrijedno, uljevni element s horizontalnim priključkom d56, univerzalnom prirubnicom za spoj na hidroizolaciju, zaštitnom košarom i toplinskom izolacijom</t>
  </si>
  <si>
    <t>Pluvia ili jednakovrijedno, priključak parne brane</t>
  </si>
  <si>
    <t xml:space="preserve">Pluvia ili jednakovrijedno, grijač 230V/11,2W </t>
  </si>
  <si>
    <t>Geberit PE-HD ili jednakovrijedno prema HRN EN 1519-1:2004 cjevovod sa svim potrebnim fazonskim komadima i spojnim priborom ; specifikacijom proizvođača obuhvaćeno tm trase od DN40 do DN250</t>
  </si>
  <si>
    <t>4.2.6</t>
  </si>
  <si>
    <t>- sa klasični sistem pričvršćenja cjevovoda  na masivnu konstrukciju, s originalnim cijevnim obujmicama, navojnom šipkom, pričvrsnim pločicama i priborom; specifikacijom proizvođača obuhvaćeno tm trase cjevovoda</t>
  </si>
  <si>
    <t>4.2.7</t>
  </si>
  <si>
    <t>- sa Pluvia ili jednakovrijednim sistemom pričvršćenja cjevovoda  na masivnu konstrukciju, s Pluvia ili jednakovrijednim cijevnim obujmicama, navojnom šipkom, pričvrsnim pločicama i priborom; specifikacijom proizvođača obuhvaćeno tm trase cjevovoda</t>
  </si>
  <si>
    <t>4.2.8</t>
  </si>
  <si>
    <t>Dobava kompletne tehničke i atestne dokumentacije za Geberit Pluvia ili jednakovrijedan podtlačni sistem odvodnje krovnih oborinskih voda drugog proizvođača.</t>
  </si>
  <si>
    <t>kpl</t>
  </si>
  <si>
    <t>4.2.9</t>
  </si>
  <si>
    <r>
      <t>Geberit Pluvia ili jednakovrijedan podtlačni sistem odvodnje krovnih oborinskih voda</t>
    </r>
    <r>
      <rPr>
        <b/>
        <vertAlign val="superscript"/>
        <sz val="10"/>
        <rFont val="Tahoma"/>
        <family val="2"/>
      </rPr>
      <t>1)</t>
    </r>
  </si>
  <si>
    <t>4.2.  SVEUKUPNO KIŠNA KANALIZACIJA - PODTLAČNA:</t>
  </si>
  <si>
    <r>
      <t>4  SVEUKUPNO KIŠNA KANALIZACIJA</t>
    </r>
    <r>
      <rPr>
        <i/>
        <sz val="10"/>
        <rFont val="Tahoma"/>
        <family val="2"/>
      </rPr>
      <t xml:space="preserve"> (Poz. 4.1 + 4.2)</t>
    </r>
    <r>
      <rPr>
        <b/>
        <i/>
        <sz val="10"/>
        <rFont val="Tahoma"/>
        <family val="2"/>
      </rPr>
      <t>:</t>
    </r>
  </si>
  <si>
    <t>NAPOMENA:</t>
  </si>
  <si>
    <r>
      <rPr>
        <i/>
        <vertAlign val="superscript"/>
        <sz val="10"/>
        <rFont val="Tahoma"/>
        <family val="2"/>
      </rPr>
      <t>1)</t>
    </r>
    <r>
      <rPr>
        <i/>
        <sz val="10"/>
        <rFont val="Tahoma"/>
        <family val="2"/>
      </rPr>
      <t>Geberit cijevi ili jednakovrijedan proizvod drugog proizvođača obavezno izolirati protiv rošenja</t>
    </r>
  </si>
  <si>
    <r>
      <rPr>
        <i/>
        <vertAlign val="superscript"/>
        <sz val="10"/>
        <rFont val="Tahoma"/>
        <family val="2"/>
      </rPr>
      <t>2)</t>
    </r>
    <r>
      <rPr>
        <i/>
        <sz val="10"/>
        <rFont val="Tahoma"/>
        <family val="2"/>
      </rPr>
      <t>Pluvia ili jednakovrijedan podtlačni sistem odvodnje krovnih oborinskih voda, rješenje projektirano:</t>
    </r>
  </si>
  <si>
    <t>Napomene:</t>
  </si>
  <si>
    <r>
      <rPr>
        <b/>
        <i/>
        <vertAlign val="superscript"/>
        <sz val="10"/>
        <rFont val="Tahoma"/>
        <family val="2"/>
      </rPr>
      <t>1)</t>
    </r>
    <r>
      <rPr>
        <i/>
        <sz val="10"/>
        <rFont val="Tahoma"/>
        <family val="2"/>
      </rPr>
      <t>Geberit cijevi ili jednakovrijedan proizvod drugog proizvođača obavezno izolirati protiv rošenja
- Hidraulički izračun podtlačne odvodnje krovnih oborinskih voda napravljen je originalnim programom Geberit ProPlanner na osnovu dostupnih ulaznih podataka. Specifikacija materijala za izvedbu pojedinog rješenja je orijentacija i pripomoć. Potrebno radno vrijeme za izvedbu je prema našim normativima i predstavlja netto radnovrijeme bez pripremno završnih radova i služi za orijentaciju.
Preporučamo provjeru ulaznih podataka prije nuđenja ili naručivanja materijala.</t>
    </r>
  </si>
  <si>
    <t>Dobava i ugradnja Pluvia set potpornih elemenata 
d90-200mm ili jednakovrijedan proizvod drugog proizvođača.</t>
  </si>
  <si>
    <t>Dobava i ugradnja Geberit protupožarne obujmice ili jednakovrijednog proizvoda drugog proizvođača u dimenzijama cijevi</t>
  </si>
  <si>
    <r>
      <t xml:space="preserve">Dobava i ugradnja </t>
    </r>
    <r>
      <rPr>
        <sz val="10"/>
        <color indexed="8"/>
        <rFont val="Tahoma"/>
        <family val="2"/>
      </rPr>
      <t xml:space="preserve">dodatne </t>
    </r>
    <r>
      <rPr>
        <b/>
        <sz val="10"/>
        <color indexed="8"/>
        <rFont val="Tahoma"/>
        <family val="2"/>
      </rPr>
      <t>toplinske</t>
    </r>
    <r>
      <rPr>
        <sz val="10"/>
        <color indexed="8"/>
        <rFont val="Tahoma"/>
        <family val="2"/>
      </rPr>
      <t xml:space="preserve"> izolacije protiv orošenja cjevovoda i fazonskih komada; λ≤ 0,036 (W/mK), d ≥9 mm, predviđeno ukupno m2 izoliranog cjevovoda; Klasa građevinskog materijala E prema EN 13501-1</t>
    </r>
  </si>
  <si>
    <r>
      <t xml:space="preserve">Dobava i ugradnja dodatne </t>
    </r>
    <r>
      <rPr>
        <b/>
        <sz val="10"/>
        <rFont val="Tahoma"/>
        <family val="2"/>
      </rPr>
      <t>Geberit Isol</t>
    </r>
    <r>
      <rPr>
        <sz val="10"/>
        <rFont val="Tahoma"/>
        <family val="2"/>
      </rPr>
      <t xml:space="preserve"> </t>
    </r>
    <r>
      <rPr>
        <b/>
        <sz val="10"/>
        <rFont val="Tahoma"/>
        <family val="2"/>
      </rPr>
      <t>zvučne izolacije od struktrune buke</t>
    </r>
    <r>
      <rPr>
        <sz val="10"/>
        <rFont val="Tahoma"/>
        <family val="2"/>
      </rPr>
      <t xml:space="preserve"> sa ljepljivom trakom koja je i toplinska izolacije protiv orošenja cjevovoda i fazonskih komada ili jednakovrijedan proizvod drugog proizvođača; λ ≤ 0,042 (W/mK), d = 17 mm, predviđeno ukupno m2 izoliranog cjevovoda; Klasa građevinskog materijala B2 prema DIN 4102-1, razred E prema EN 13501-1</t>
    </r>
  </si>
  <si>
    <t xml:space="preserve">VANJSKI DIO -TEMELJNA KANALIZACIJSKA MREŽA </t>
  </si>
  <si>
    <r>
      <rPr>
        <b/>
        <sz val="10"/>
        <rFont val="Tahoma"/>
        <family val="2"/>
      </rPr>
      <t>NAPOMENA:</t>
    </r>
    <r>
      <rPr>
        <sz val="10"/>
        <rFont val="Tahoma"/>
        <family val="2"/>
      </rPr>
      <t xml:space="preserve">
Jedinične cijene pojedinih stavaka zaračunate su sa cjelokupnom vrijednosti materijala uključujući montažu, transport, prijenos, skele, izradu i zatvaranje zidnih i podnih usjeka i sl.. 
Stavke iskopa te dobave pijeska za posteljicu obuhvaćaju i kanalizacijsku mrežu u temeljima objekta.</t>
    </r>
  </si>
  <si>
    <t>GRAĐEVINSKI RADOVI</t>
  </si>
  <si>
    <t xml:space="preserve">Provedba mjera zaštite na radu te osiguranje radilišta prije početka i u toku izvođenja radova. Potrebno je osigurati privremene prilaze preko rovova, zaštitne ograde, upozorenja i sl. dok traju radovi, sve sukladno važećoj zakonskoj regulativi.
</t>
  </si>
  <si>
    <t>Iskolčenje trase neposredno prije početka radova, uspostava operativnih poligona uz trasu sa osiguranjem točaka preko kojih se na najpogodniji način vodi izvođenje radova prema projektiranim elementima, usklađeno s ostalim budućim i postojećim instalacijama. Odnosno s potrebnim stacioniranjem svih važnijih točaka, tj. nabijanjem kolčića za iznaku trase i tablica s upisanim brojem poligona točke, te obvezom predaje skica iskolčenja s osiguranjima svih tjemena i visinskih točaka nadzornom inženjeru. Stavkom se obuhvaća snimanje uzdužnog profila i karakterističnih poprečnih presjeka na mjestima promjene trase, računanje podataka, kotiranje i iscrtavanje, te sav potreban materijal za obilježavnaje trase cjevovoda. U cijenu ulazi sav potrebni materijal i radna snaga. NAPOMENA: za početak radova iskolčenje mora biti kontrolirano o nadzornom inženjeru - uz upisu dnevnik. Za ovo početno iskolčenje, kao i kasnije kontrole pozicije cjevovoda - potrebne instrumente i potrebne radnike osigurava izvoditelj u okviru ove stavke radova. Obračun po m` obavljenog iskolčenja.</t>
  </si>
  <si>
    <t>Iskop rova u terenu IV-VII kategorije za izradu instalacija odvodnje, uključivo sa svim potrebnim razupiranjem i osiguranjem od zarušavanja, eventualno crpljenje podzemnih i atmosferskih voda. Radovi se izvode strojno i/ili ručno (sukladno tehnologiji koju koristi izvođač). Iskop bez obzira na kategoriju za rovove širine 80/100/120 cm i dubine po projektu sa iskopom građevinske jame za revitiona, prepumpna i ostala okno te taložnice i sl.. Rad na iskopu obuhvaća rezanje, rušenje, odvoz te pravilno zasjecanje bočnih strana i grubo planiranje dna rova sa svim potrebnim radom i materijalom. Naročito obratiti pažnju na širinu i dubinu rova da slijedi niveletu iskopa. Donji dio iskopa potrebno je izvesti ručno. U cijenu uključen iskop bez obzira na eventualno crpljenjem oborinske, odnosno podzemne vode i otežanog rada radi razupirača. Iskopano tlo odbacuje se u stranu unutar radnog pojasa i naknadno se odvozi. Stavka uključuje sve potrebne radove, strojeve i materijal. Radovi moraju biti u potpunoj koordinaciji s montažom cijevi. Izvesti uz striktno poštivanje pravila i normi za kvalitetno izvršenje radova kao i zaštite na radu i u dogovoru s 
nadzornim inženjerom, geomehaničkim inženjerom i
inženjerom konstrukcije. Obračunava se po m3 iskopanog materijala, mjereno u prirodnom stanju.</t>
  </si>
  <si>
    <t>Planiranje dna rova i građevinskih jama na kote iz nacrta, a vrši se ručno prema projektiranoj širini i padu dna rova s točnošću +/- 2 cm u materijalu C kategorije. Iskopani materijal izbaciti van rova (cca 1m od rova). Stavkom je predviđeno, otesavanje, planiranje i djelomično nabijanje dna jarka na određene kote prema uzdužnim profilima, s izbacivanjem suvišnog materijala iz rova. Nakon izvršenog planiranja dna rova potrebno je izvršiti zbijanje dna rova do zbijenosti Ms≥80N/m2.</t>
  </si>
  <si>
    <t>Nabava, doprema i izrada podloge (posteljice) za polaganje cijevi u dnu rova, debljine 10 cm od rastresitog materijala (pijesak). Obračun po m3 podloge uključivo nabava materijala, transport, razastiranje, planiranje, te nabijanje. Posteljicu izvesti sa potrebnim stupnjem zbijenosti (mjereno po Proctoru Sz najmanje 95%)</t>
  </si>
  <si>
    <t xml:space="preserve">Nabava, doprema i zatrpavanje tj izrada obloge cijevi nakon montaže i tlačne probe sitnim kvalitetnim zemljanim materijalom ili pijeskom, s nabijanjem (sve prema naputku nadzornog inženjera). Nakon položenih cijevi na isplanirano i zbijeno dno, materijal treba nasuti do 30 cm iznad tjemena cijevi, ali tako da se ne zatrpavaju spojevi cijevi, do izvršenja tlačne probe. Tek po uspješno izvršenoj tlačnoj probi zatrpavanje se vrši do prije spomenute visine nadsloja, uz bočno nabijanje. Zahtijeva se simetrično zatrpavanje i zbijanje materijala istovremeno s obje strane cijevi. Ugrađivanje i nabijanje vršiti u slojevima od 20 cm. U stavku je uključeno eventualno prosijavanje materijala zbog potrebne korekcije granulometrijskog sastava. Utvrđivanje nasipa izvesti sa potrebnim stupnjem zbijenosti (mjereno po Proctoru Sz najmanje 95%). Obračun po m3 ugrađenog materijala. Cijena obuhvaća razvoz, ubacivanje, razastiranje i nabijanje rastresitog materijala. 
</t>
  </si>
  <si>
    <t>Zatrpavanje cjevovoda i građevinskih jama vrši se nakon uspješne tlačne probe. Prije zatrpavanja obvezno pregledati cjevovod i ustanoviti da nema nekih mehaničkih oštećenja ili eventualnih pomaka. Nakon toga pristupa se zatrpavanju u slojevima od 30 cm s pažljivim nabijanjem rastresitim zamjenskim materijalom prema naputku nadzornog inženjera (predviđa se zamjenski materijal-obračun prema stvarnom stanju). Rad se predviđa dijelom ručno, a dijelom strojno. Ručno je predviđeno do 20%, a ostalo strojno. Zbijenost zatrpanog rova mora biti tolika da ne dođe do naknadnog slijegavanja tj vršiti  postepeno zbijanje do potrebnog stupnja zbijenosti Me=50 MN/m2 ili Sz 100%, kako ne bi dolazilo do naknadnog slijeganja. U stavku uračunati i nabavu i dopremu zamjenskog materijala.  Po završetku nabijanja, izvršiti ispitivanje zbijenosti, što je također sastavni dio cijene. Zatrpavanjem završnog sloja je potrebno vratiti u prvobitno stanje zatečenog stanja na terenu, tj izvršiti sve radnje za dovođenje u konačnu namjenu istog. Obračun po m3 ugrađenog zamjenskog materijala.</t>
  </si>
  <si>
    <t xml:space="preserve">Odvoz preostalog materijala iz iskopa, kamionom, na udaljenost do 15 km na mjesto koje odredi nadzorni inženjer, gdje se materijal može zbrinuti. U cijenu je uračunat utovar, istovar, grubo razastiranje, te čekanje radnika i kamiona. Obračun po m3 zemlje u sraslom stanju.
</t>
  </si>
  <si>
    <t>Izrada vodomjernog okana iz betona MB 30 debljine</t>
  </si>
  <si>
    <t>stijenke 20 cm svijetlog otvora 540x210 cm,  dubine 220 cm. U stavku uračunati i penjalice unutar okna te dva lijevanoželjezna poklopca klase opterećenja B125 kN.
Obračun po metrima kubnima ugrađenog betona.</t>
  </si>
  <si>
    <t>Izrada precrpnih okana iz betona MB 30 debljine</t>
  </si>
  <si>
    <t>stijenke 20 cm dimenzija 140x120 cm,  dubine 8 i 6 m. 
Obračun po metrima kubnima ugrađenog betona.</t>
  </si>
  <si>
    <t>(za prikupljanje drenažnih voda)</t>
  </si>
  <si>
    <t>Izrada betonskog okana iz betona MB 30 debljine</t>
  </si>
  <si>
    <t>stijenke 20 cm dimenzija 200x100 cm,  dubine 2 m. 
Obračun po metrima kubnima ugrađenog betona.</t>
  </si>
  <si>
    <t>(za ispust podtlačne odvodnje)</t>
  </si>
  <si>
    <t>stijenke 20 cm dimenzija 80x80 cm,  dubine 1,5 m. 
Obračun po metrima kubnima ugrađenog betona.</t>
  </si>
  <si>
    <t>(za nepovratnu klapnu prije spoja oborinske kanalizacije na fekalnu)</t>
  </si>
  <si>
    <t>INSTALATERSKI RADOVI</t>
  </si>
  <si>
    <t xml:space="preserve">Dobava i polaganje kanalizacionih PVC cijevi, SN4  (kao PIPELIFE) ili jednakovrijedan proizvod drugog proizvođača prema standardu EN 1401:1999 za  horizontalnu  i vertikalnu kanalizaciju u zemlji. Uključivo dobava i montaža fazonskih komada. Stavka obuhvaća  polaganje cijevi po niveleti u pravcu toka vode u cijevima, brtvljenje gumenim brtvama, probijanje prodora odgovarajućeg promjera, te ispitivanje na vodonepropusnost. 
</t>
  </si>
  <si>
    <t xml:space="preserve">DN 100                       </t>
  </si>
  <si>
    <t xml:space="preserve">Dobava i polaganje kanalizacionih PVC cijevi, SN8 (kao PIPELIFE) ili jednakovrijedan proizvod drugog proizvođača prema standardu EN 1401:1999 za  horizontalnu  i vertikalnu kanalizaciju u zemlji. Uključivo dobava i montaža fazonskih komada. Stavka obuhvaća  polaganje cijevi po niveleti u pravcu toka vode u cijevima, brtvljenje gumenim brtvama, probijanje prodora odgovarajućeg promjera, te ispitivanje na vodonepropusnost. 
</t>
  </si>
  <si>
    <t xml:space="preserve">DN 500                   </t>
  </si>
  <si>
    <t xml:space="preserve">DN 400                   </t>
  </si>
  <si>
    <t xml:space="preserve">DN 300                   </t>
  </si>
  <si>
    <t xml:space="preserve">DN 250                   </t>
  </si>
  <si>
    <t xml:space="preserve">DN 200                   </t>
  </si>
  <si>
    <t xml:space="preserve">DN 150                   </t>
  </si>
  <si>
    <t xml:space="preserve">Dobava i polaganje rebrastih kanalizacionih PP PRAGMA cijevi, SN8 (kao PIPELIFE) ili jednakovrijedan proizvod drugog proizvođačaa prema standardu EN 1401:1999 za  horizontalnu  i vertikalnu kanalizaciju u zemlji. Uključivo dobava i montaža fazonskih komada. Stavka obuhvaća  polaganje cijevi po niveleti u pravcu toka vode u cijevima, brtvljenje gumenim brtvama, probijanje prodora odgovarajućeg promjera, te ispitivanje na vodonepropusnost. </t>
  </si>
  <si>
    <t>OD 630</t>
  </si>
  <si>
    <t>Dobava i montaža plastičnih PPR šahti kao proizvod PIPELIFE RO600 ili jednakovrijedno, zajedno s poklopcem nosivosti  C250 kN (kom. 8) i B125 (kom.8), distribucijskim prstenom, vratom, stupaljkama, brtvama, tijelom okna i bazom. Prosječna visina okana je 120 cm.</t>
  </si>
  <si>
    <t>5.2.5</t>
  </si>
  <si>
    <t>Dobava i montaža plastičnih PPR šahti kao proizvod PIPELIFE RO800 ili jednakovrijedno, zajedno s poklopcem nosivosti C250 kN (kom. 29) i B125 (kom. 19) , distribucijskim prstenom, vratom, stupaljkama, brtvama, tijelom okna i bazom. Prosječna visina okana je 160 cm.</t>
  </si>
  <si>
    <t>5.2.6</t>
  </si>
  <si>
    <t>Dobava i montaža plastičnih PPR šahti kao proizvod PIPELIFE RO1000 ili jednakovrijedno, zajedno s poklopcem C250 kN (kom. 14) i B125 (kom. 9), distribucijskim prstenom, vratom, stupaljkama, brtvama, tijelom okna i bazom. Prosječna visina okana je 220 cm..</t>
  </si>
  <si>
    <t>5.2.7</t>
  </si>
  <si>
    <r>
      <rPr>
        <b/>
        <sz val="10"/>
        <rFont val="Tahoma"/>
        <family val="2"/>
      </rPr>
      <t>SEPARATOR MASNOĆA</t>
    </r>
    <r>
      <rPr>
        <sz val="10"/>
        <rFont val="Tahoma"/>
        <family val="2"/>
      </rPr>
      <t xml:space="preserve">
Dobava i ugradnja separatora masti biljnog i životinjskog porijekla iz centrifugalno lijevanog polietilena </t>
    </r>
    <r>
      <rPr>
        <b/>
        <sz val="10"/>
        <rFont val="Tahoma"/>
        <family val="2"/>
      </rPr>
      <t>s integriranom cijevi za pražnjenje sadržaja separatora. Separator mora biti konstruiran, izrađen i testiran prema HRN EN 1825 nazivne veličine NS10</t>
    </r>
    <r>
      <rPr>
        <sz val="10"/>
        <rFont val="Tahoma"/>
        <family val="2"/>
      </rPr>
      <t xml:space="preserve">. Separator treba biti siguran od djelovanja sila uzgona do visine podzemne vode do 1m ispod poklopca separatora. Unutarnji elementi separatora trebaju biti izrađeni iz PEHD-a (otpornos na masne kiseline). </t>
    </r>
    <r>
      <rPr>
        <b/>
        <sz val="10"/>
        <rFont val="Tahoma"/>
        <family val="2"/>
      </rPr>
      <t>Separator mora imati Integriranu taložnicu zapremnine najmanje 1.000 litara, dok ukupni volumen ne smije biti veći od 2.300 lit.</t>
    </r>
    <r>
      <rPr>
        <sz val="10"/>
        <rFont val="Tahoma"/>
        <family val="2"/>
      </rPr>
      <t>. Za ugradnju separatora nisu potrebni nikakvi radovi betoniranja.</t>
    </r>
    <r>
      <rPr>
        <b/>
        <sz val="10"/>
        <rFont val="Tahoma"/>
        <family val="2"/>
      </rPr>
      <t xml:space="preserve"> Sve kao ACO LIPUMAX P-D NS10 ST1000 ili jednakovrijedan.</t>
    </r>
  </si>
  <si>
    <t xml:space="preserve">komplet </t>
  </si>
  <si>
    <r>
      <t xml:space="preserve">Kontrola i održavanje separatora se treba vršiti preko poklopca, a pražnjenje  preko integrirane cijve za pražnjenje DN65. Pristup u separator treba biti u skladu s HRN EN 476. </t>
    </r>
    <r>
      <rPr>
        <b/>
        <sz val="10"/>
        <rFont val="Tahoma"/>
        <family val="2"/>
      </rPr>
      <t>Priključak uljeva treba biti DN150</t>
    </r>
    <r>
      <rPr>
        <sz val="10"/>
        <rFont val="Tahoma"/>
        <family val="2"/>
      </rPr>
      <t xml:space="preserve"> utični spoj s kliznom brtvom. </t>
    </r>
    <r>
      <rPr>
        <b/>
        <sz val="10"/>
        <rFont val="Tahoma"/>
        <family val="2"/>
      </rPr>
      <t xml:space="preserve">Dubina uljevne cijevi, </t>
    </r>
    <r>
      <rPr>
        <sz val="10"/>
        <rFont val="Tahoma"/>
        <family val="2"/>
      </rPr>
      <t xml:space="preserve">mjereno od kote poklopca do kote dna cijevi uljeva  </t>
    </r>
    <r>
      <rPr>
        <b/>
        <sz val="10"/>
        <rFont val="Tahoma"/>
        <family val="2"/>
      </rPr>
      <t xml:space="preserve">T= .......... m do ................ m </t>
    </r>
    <r>
      <rPr>
        <sz val="10"/>
        <rFont val="Tahoma"/>
        <family val="2"/>
      </rPr>
      <t xml:space="preserve">(točnu dubinu cijevi na uljevu treba definirati prije naručivanja separatora). Separator se treba isporučivati s </t>
    </r>
    <r>
      <rPr>
        <b/>
        <sz val="10"/>
        <rFont val="Tahoma"/>
        <family val="2"/>
      </rPr>
      <t xml:space="preserve">plinotijesnim poklopcem klase nosivosti A15/B125/D400 </t>
    </r>
    <r>
      <rPr>
        <sz val="10"/>
        <rFont val="Tahoma"/>
        <family val="2"/>
      </rPr>
      <t>(odrediti prije naručivanja), svijetlog otvora promjera 600mm s natpisom "SEPARATOR".</t>
    </r>
  </si>
  <si>
    <t>5.2.8</t>
  </si>
  <si>
    <r>
      <t xml:space="preserve">SEPARATOR LAKIH TEKUĆINA S MIMOTOKOM
Dobava i ugradnja separatora lakih tekućina s bypassom. </t>
    </r>
    <r>
      <rPr>
        <b/>
        <sz val="10"/>
        <rFont val="Tahoma"/>
        <family val="2"/>
      </rPr>
      <t xml:space="preserve">Separator mora biti konstruiran, izrađen i testiran prema HRN EN 858, </t>
    </r>
    <r>
      <rPr>
        <sz val="10"/>
        <rFont val="Tahoma"/>
        <family val="2"/>
      </rPr>
      <t xml:space="preserve"> što se dokazuje izjavom o svojstvima i pripadajućim izvještajem laboratorijskog ispitivanja učinkovitosti (za dani protok separatora). </t>
    </r>
    <r>
      <rPr>
        <b/>
        <sz val="10"/>
        <rFont val="Tahoma"/>
        <family val="2"/>
      </rPr>
      <t>Separator nazivne veličine NS10 (protok kroz separator 10 l/s) dok je ukupni protok Qmax=100 l/s</t>
    </r>
    <r>
      <rPr>
        <sz val="10"/>
        <rFont val="Tahoma"/>
        <family val="2"/>
      </rPr>
      <t xml:space="preserve">. Separator mora imati učinkovitosti izdvajanja lakih tekućina klase I - lakih tekućina u izlaznoj vodi do 5mg/l.
</t>
    </r>
    <r>
      <rPr>
        <b/>
        <sz val="10"/>
        <rFont val="Tahoma"/>
        <family val="2"/>
      </rPr>
      <t>Sve kao ACO OLEOPATOR-BYPASS-C-FST NS10/100 ST1000 ili jednakovrijedan.</t>
    </r>
  </si>
  <si>
    <r>
      <t xml:space="preserve">Separator mora imati zapremninu izdvojenih lakih tekućina min. 100 litara, kapacitet taložnice min. 1000 lit dok ukupni kapacitet ne smije biti veći od 2000 litara. 
</t>
    </r>
    <r>
      <rPr>
        <b/>
        <sz val="10"/>
        <rFont val="Tahoma"/>
        <family val="2"/>
      </rPr>
      <t xml:space="preserve">Uljev i izljev separatora trebaju biti DN 400 </t>
    </r>
    <r>
      <rPr>
        <sz val="10"/>
        <rFont val="Tahoma"/>
        <family val="2"/>
      </rPr>
      <t xml:space="preserve">utični spoj s kliznom brtvom (prema HRN EN 1401 - UKC cijevi).
</t>
    </r>
    <r>
      <rPr>
        <b/>
        <sz val="10"/>
        <rFont val="Tahoma"/>
        <family val="2"/>
      </rPr>
      <t>Dubina uljevne cijevi, mjereno od kote poklopca do kote dna cijevi uljeva  T= 0,91 m do 5,58 m</t>
    </r>
    <r>
      <rPr>
        <sz val="10"/>
        <rFont val="Tahoma"/>
        <family val="2"/>
      </rPr>
      <t xml:space="preserve"> (točnu dubinu cijevi na uljevu treba definirati prije naručivanja separatora). Separator se treba isporučivati s poklopcem prema HRN EN 124 klase nosivosti D400, svijetlog otvora promjera 600mm, s natipsom "SEPARATOR".</t>
    </r>
  </si>
  <si>
    <t xml:space="preserve">Separator treba biti izrađen iz HPC armiranog betona (High Perfomance Concrete) razreda čvrstoće C60/75, razreda izloženosti: XA3, XF4.
Spojevi svih predfabriciranih betonskih elemenata promjera ≥ 100 cm trebaju se brtviti gumenim brtvama s integriranim sustavom raspodjele opterečenja. Svi cijevni prodori kroz betonsku stijenku separatora moraju biti brtveni elastomernim (gumenim) brtvama. Separator treba biti siguran od djelovanja sila uzgona do visine podzemne vode do uljeva u separator. Separator mora imati koalescentni element koji se može za potrebe čišćenja i održavanja jednostavno izvaditi i višekratno koristiti. Separator mora imati sigurnosni plovak tariran na spec. težinu lakih tekućina kao osiguranje od nekontroliranog odljeva istih iz separatora.  Uljevni i izljevni elementi separatora trebaju biti izrađeni iz PEHD-a. Pristup u separator treba biti u skladu s HRN EN 476. </t>
  </si>
  <si>
    <t>5.2.9</t>
  </si>
  <si>
    <r>
      <rPr>
        <b/>
        <sz val="10"/>
        <rFont val="Tahoma"/>
        <family val="2"/>
      </rPr>
      <t>PRELAZNI ELEMENTI ZA SPAJANJE SEPARATORA</t>
    </r>
    <r>
      <rPr>
        <sz val="10"/>
        <rFont val="Tahoma"/>
        <family val="2"/>
      </rPr>
      <t xml:space="preserve">
Dobava i ugradnja prelaznih cijevnih elemenata za spajanje uljeva i izljeva iz separatora na cijevovod izveden iz odabranog tipa i veličine odvodne cijevi.</t>
    </r>
  </si>
  <si>
    <t>5.2.10</t>
  </si>
  <si>
    <r>
      <rPr>
        <b/>
        <sz val="10"/>
        <color theme="1"/>
        <rFont val="Tahoma"/>
        <family val="2"/>
      </rPr>
      <t>SEPARATOR LAKIH TEKUĆINA S MIMOTOKOM</t>
    </r>
    <r>
      <rPr>
        <sz val="10"/>
        <color theme="1"/>
        <rFont val="Tahoma"/>
        <family val="2"/>
      </rPr>
      <t xml:space="preserve">
Dobava i ugradnja separatora lakih tekućina s bypassom. </t>
    </r>
    <r>
      <rPr>
        <sz val="10"/>
        <color indexed="8"/>
        <rFont val="Tahoma"/>
        <family val="2"/>
      </rPr>
      <t>Separator mora biti konstruiran, izrađen i testiran prema HRN EN 858,  nazivne veličine NS6 (protok kroz separator 6 l/s) dok je ukupni protok Qmax=60 l/s</t>
    </r>
    <r>
      <rPr>
        <sz val="10"/>
        <color theme="1"/>
        <rFont val="Tahoma"/>
        <family val="2"/>
      </rPr>
      <t xml:space="preserve">. Separator mora imati učinkovitosti izdvajanja lakih tekućina klase I - lakih tekućina u izlaznoj vodi do 5mg/l.
</t>
    </r>
    <r>
      <rPr>
        <sz val="10"/>
        <color theme="1" tint="4.9989318521683403E-2"/>
        <rFont val="Tahoma"/>
        <family val="2"/>
      </rPr>
      <t>Sve kao ACO OLEOPATOR-BYPASS-C-FST NS6/60 ST1200 ili jednakovrijedan.</t>
    </r>
  </si>
  <si>
    <r>
      <t xml:space="preserve">Separator mora imati zapremninu izdvojenih lakih tekućina min. 60 litara, kapacitet taložnice min. 1.200 lit dok ukupni kapacitet ne smije biti veći od 2000 litara. 
</t>
    </r>
    <r>
      <rPr>
        <sz val="10"/>
        <color indexed="8"/>
        <rFont val="Tahoma"/>
        <family val="2"/>
      </rPr>
      <t xml:space="preserve">Uljev i izljev separatora trebaju biti DN 300 utični spoj s kliznom brtvom (prema HRN EN 1401 - UKC cijevi).
Dubina uljevne cijevi, mjereno od kote poklopca do kote dna cijevi uljeva </t>
    </r>
    <r>
      <rPr>
        <sz val="10"/>
        <color theme="1" tint="4.9989318521683403E-2"/>
        <rFont val="Tahoma"/>
        <family val="2"/>
      </rPr>
      <t xml:space="preserve"> T= 103 cm do 571 cm</t>
    </r>
    <r>
      <rPr>
        <sz val="10"/>
        <color indexed="10"/>
        <rFont val="Tahoma"/>
        <family val="2"/>
      </rPr>
      <t xml:space="preserve"> </t>
    </r>
    <r>
      <rPr>
        <sz val="10"/>
        <color theme="1"/>
        <rFont val="Tahoma"/>
        <family val="2"/>
      </rPr>
      <t>(točnu dubinu cijevi na uljevu treba definirati prije naručivanja separatora). Separator se treba isporučivati s poklopcem prema HRN EN 124 klase nosivosti D400, svijetlog otvora promjera 600mm, s natipsom "SEPARATOR".</t>
    </r>
  </si>
  <si>
    <t xml:space="preserve">Separator mora biti izrađen iz armiranog betona (beton prema HRN EN 206-1) razreda čvrstoće C35/45, razreda izloženosti: XA2, XC4, XD2, XF3, XS2.
Separator treba biti siguran od djelovanja sila uzgona do visine podzemne vode do uljeva u separator. Separator mora imati koalescentni element koji se može za potrebe čišćenja i održavanja jednostavno izvaditi i višekratno koristiti. Separator mora imati sigurnosni plovak tariran na spec. težinu lakih tekućina kao osiguranje od nekontroliranog odljeva istih iz separatora.  Uljevni i izljevni elementi separatora trebaju biti izrađeni iz PEHD-a. Pristup u separator treba biti u skladu s HRN EN 476. </t>
  </si>
  <si>
    <t>5.2.11</t>
  </si>
  <si>
    <t>PRELAZNI ELEMENTI ZA SPAJANJE SEPARATORA
Dobava i ugradnja prelaznih cijevnih elemenata za spajanje uljeva i izljeva iz separatora na cijevovod izveden iz odabranog tipa i veličine odvodne cijevi.</t>
  </si>
  <si>
    <t>5.2.12</t>
  </si>
  <si>
    <t>Poklopac s okvirom od pocinčanog čelika, s mogućnošću ispune, klase opterećenja B125kN, 
Poklopci služe za pokrivanje betonskih revizionih okana.</t>
  </si>
  <si>
    <t>80x80 cm</t>
  </si>
  <si>
    <t>5.2.13</t>
  </si>
  <si>
    <t>Dobava i montaža modularnog cestovnog slivnika od polipropilena u kompletu s lijevanoželjeznom rešetkom za  teški promet D400 kN dimenzija 524X300 mm, proizvod kao ACO Combipoint ili jednakovrijedan proizvod drugog proizvođača.</t>
  </si>
  <si>
    <t>5.2.14</t>
  </si>
  <si>
    <t>Dobava i montaža nepovratne zaklopke DN 600 s ugradnjom iza završnog okna oborinske kanalizacije prije spoja na mješoviti sustav,proizvod kao KESSEL PIPE FLAP VALVE DN600 ili jednakovrijedan proizvod drugog proizvođača.</t>
  </si>
  <si>
    <t>5.2.15</t>
  </si>
  <si>
    <t xml:space="preserve">Dobava i montaža kanala za linijsku odvodnju oborinskih voda  po sistemu ACO MONOBLOCK RD200 V ili jednakovrijedan proizvod drugog proizvođača. Tijelo kanala i pokrovna rešetka izvedeni su monolitno iz  polimerbetona NATUR boje. Kanal se zbog specifičnog  V - presjeka odlikuje većom brzinom otjecanja vode i boljim hidrauličkim  svojstvima. Građevinska duljina kanala 100 cm, građevinska širina 26 cm, svjetla širina 20 cm, ukupna visina 33 cm / 43 cm / 53 cm, težina 88 kg / 103 kg / 110 kg, za razred opterećenja D 400 kN u skladu s EN 1433. Kanal se izvodi polaganjem na zemljo - vlažnu betonsku podlogu marke C 20/25 agregata frakcije 0 - 16 mm drobljenog kamena u debljini sloja  20 cm, a kanal je potrebno bočno založiti betonom. U slučaju potrebe postizanja vodonepropusnog spoja između tijela kanala , potrebno je u tvornički definirane utore nanijeti PU brtvilo kao Sikaflex PRO3 WF. Gornji rub  kanala se izvodi u razini 2 - 5 mm ispod kote gotove završne okolne površine. Sve sa priborom za montažu do potpune funkcionalnosti.                     </t>
  </si>
  <si>
    <t>tip 0.0, visina 33cm, težina 88 kg</t>
  </si>
  <si>
    <t>5.2.16</t>
  </si>
  <si>
    <t xml:space="preserve">ACO Monoblock RD200 V ili jednakovrijedno, revizijski element </t>
  </si>
  <si>
    <t>Dobava i montaža revizijskog elementa po sistemu ACO MONOBLOCK RD200 V ili jednakovrijedan proizvod drugog proizvođača, tijelo od polimernog  betona NATUR boje s  pokrovnom rešetkom  od lijevanog željeza klase opterećenja F900 prema HRN EN 1433. Revizijsko tijelo sa predizvedenim izljevom DN100 ( izbija se na gradilištu). Građevinska duljina 66 cm, građevinska širina 26 cm, svjetla širina 20 cm, ukupna visina 33 cm / 43 cm / 53 cm, težina 54 kg / 59 kg / 72 kg, za razred opterećenja F900 u skladu s EN 1433</t>
  </si>
  <si>
    <t>tip 0.0, visina 33cm, težina 54 kg</t>
  </si>
  <si>
    <t>5.2.17</t>
  </si>
  <si>
    <t>ACO Monoblock RD200 V ili jednakovrijedno, sabirnik sa izljevom DN150</t>
  </si>
  <si>
    <t>Dobava i montaža dvodijelnog sabirnog elementa po sistemu ACO MONOBLOCK RD200 V ili jednakovrijedan proizvod drugog proizvođača, tijelo od polimernog  betona NATUR boje s  pokrovnom rešetkom  od lijevanog željeza klase opterećenja F900 prema HRN EN 1433. Donji dio sabirnika s integriranom gumenom brtvom za spoj cijevi DN 160 . Duljina  66 cm, ukupna visina 72,5 cm / 82,5 cm / 92,5 cm, težina 77,5 kg / 86,5 kg / 102,5 kg. Sve ostalo izvesti kao u opisu prethodne stavke.</t>
  </si>
  <si>
    <t>tip 0.0, visina 72,5 cm, težina 77,5 kg</t>
  </si>
  <si>
    <t>5.2.18</t>
  </si>
  <si>
    <t>ACO Monoblock RD200 V ili jednakovrijedno, čeona stijenka za početak kanala</t>
  </si>
  <si>
    <t xml:space="preserve">Dobava i montaža čeone stijenke za početak kanala ACO MONOBLOCK RD200 V ili jednakovrijedan proizvod drugog proizvođača, od polimernog  betona NATUR boje.Težina 7,7 kg / 11,0 kg / 11,7 kg. </t>
  </si>
  <si>
    <t>tip 0.0, visina 33 cm, težina 7,7 kg</t>
  </si>
  <si>
    <t>5.2.19</t>
  </si>
  <si>
    <t>ACO Monoblock RD200 V ili jednakovrijedno, čeona stijenka za kraj kanala</t>
  </si>
  <si>
    <t xml:space="preserve">Dobava i montaža čeone stijenke za kraj kanala ACO MONOBLOCK RD200 V ili jednakovrijedan proizvod drugog proizvođača, od polimernog  betona NATUR boje. Težina 9,3 kg / 12,7 kg / 13,7 kg. </t>
  </si>
  <si>
    <t>5.2.20</t>
  </si>
  <si>
    <t>ACO Monoblock RD300 V F900 ili jednakovrijedno</t>
  </si>
  <si>
    <t xml:space="preserve">Dobava i montaža kanala za linijsku odvodnju oborinskih voda  po sistemu ACO Monoblock RD 300 V ili jednakovrijedan proizvod drugog proizvođača, monolitno tijelo kanala od polimerbetona natur boje s otvorima u obliku rešetke. Kanal je namijenjen za izvedbu linijske odvodnje po dužini i okomito na prometnice i autoceste . Građevinska dužina 200 cm, građevinska širina 40,0 cm, svjetla širina 30,0 cm, ukupna visina 59,5 cm, težina 484,0 kg, za razred opterećenja do D400 prema HRN EN 1433. Kanal se izvodi polaganjem na zemljo-vlažnu betonsku podlogu marke C 20/25 agregata frakcije 0 -16 drobljenog kamena u debljini sloja  20 cm, bočno  kanal založiti betonom. U slučaju potrebe postizanja vodonepropusnog spoja između tijela kanala na tvornički definiranim utorima nanijeti PU brtvilo kao Sikaflex PRO3 WF ili jednakovrijedan proizvod drugog proizvođača. Gornji rub  kanala se izvodi u razini 2 - 5 mm ispod kote gotove završne okolne površine. Sve sa priborom za montažu do potpune funkcionalnosti.                      </t>
  </si>
  <si>
    <t>5.2.21</t>
  </si>
  <si>
    <t>ACO Monoblock RD300 V ili jednakovrijedno, Revizija sa izljevom DN300</t>
  </si>
  <si>
    <t>Dobava i montaža revizionog elementa za čišćenje kanala po sistemu ACO Monoblock RD300 V ili jednakovrijedan proizvod drugog proizvođača, tjelo od polimernog  betona  s  rešetkom  iz lijevanog željeza klase opterećenja F900 prema HRN EN 1433. Tijelo sa predizvedenim izljevom DN300 (izbija se na gradilištu). Duljina  75,0 cm, visina 64,5 cm i težina 219,0 kg. Sve ostalo izvesti kao u opisu prethodne stavke.</t>
  </si>
  <si>
    <t>5.2.22</t>
  </si>
  <si>
    <t>ACO Monoblock RD300 V ili jednakovrijedno, Sabirnik sa izljevom DN300/DN400</t>
  </si>
  <si>
    <t>Dobava i montaža dvodijelnog sabirnog elementa po sistemu ACO Monoblock RD300 V ili jednakovrijedan proizvod drugog proizvođača, tjelo od polimernog  betona  s  rešetkom  iz lijevanog željeza klase opterećenja F900 prema HRN EN 1433. Tijelo sa izljevom DN300/DN400. Duljina  75,0 cm, visina 165,0 cm i težina 454,0 kg. Sve ostalo izvesti kao u opisu prethodne stavke.</t>
  </si>
  <si>
    <t>5.2.23</t>
  </si>
  <si>
    <t>Ispitivanje horizontalne kanalizacije na vodonepropusnost sa dobavom atesta od ovlaštene ustanove ili tvrtke.</t>
  </si>
  <si>
    <t>5.2.24</t>
  </si>
  <si>
    <t>5.2.25</t>
  </si>
  <si>
    <t>5.2.26</t>
  </si>
  <si>
    <t>Spajanje na postojeće okno oborinske kanalizacije.</t>
  </si>
  <si>
    <t>5.2.27</t>
  </si>
  <si>
    <t>5.2.28</t>
  </si>
  <si>
    <t>5  SVEUKUPNO TEMELJNA KANALIZACIJSKA MREŽA:</t>
  </si>
  <si>
    <t>SANITARNI PREDMETI I UREĐAJI</t>
  </si>
  <si>
    <r>
      <t xml:space="preserve">Dobava, prijenos i montaža </t>
    </r>
    <r>
      <rPr>
        <b/>
        <sz val="10"/>
        <rFont val="Tahoma"/>
        <family val="2"/>
      </rPr>
      <t>kompletnog WC-a</t>
    </r>
    <r>
      <rPr>
        <sz val="10"/>
        <rFont val="Tahoma"/>
        <family val="2"/>
      </rPr>
      <t>, koji se sastoji od:</t>
    </r>
  </si>
  <si>
    <r>
      <t xml:space="preserve">- set konzolne WC školjke dimenzije 53 x 36 cm, zatvorena forma, Rimfree, s WC sjedalom od duroplasta sa Soft-Close tehnologijom i, tip 1 - puna količina ispiranja 6/5/4 L prema EN 997, ispire s 4.5 L, montaža pomoću Easy Fast Fixing tehnologije (EFF3). 
Kao </t>
    </r>
    <r>
      <rPr>
        <b/>
        <sz val="10"/>
        <rFont val="Tahoma"/>
        <family val="2"/>
      </rPr>
      <t>Geberit Projecta</t>
    </r>
    <r>
      <rPr>
        <sz val="10"/>
        <rFont val="Tahoma"/>
        <family val="2"/>
      </rPr>
      <t xml:space="preserve"> (art. 502.989.00.1) ili jednakovrijedno</t>
    </r>
  </si>
  <si>
    <r>
      <t xml:space="preserve">-montažnog instalacijskog elementa za WC školjku visine ugradnje 112cm, širine 50cm s montažnim čeličnim okvirom dim.  4x4cm. Instalacijski element je samonosiv za ugradnju u suhomontažnu zidnu ili predzidnu konstrukciju obloženu gipskartonskim pločama, kompletno s integriranim kutnim ventilom priključka vode ½", niskošumnim ugradbenim vodokotlićem s mogućnošću podešavanja  količine ispiranja 4.5/2, izrađenim prema HRN EN 14055:2011, integriranim hidrauličkim niskošumnim uljevnim ventilom za radni tlak 0,1-10 bara, nivoa buke  12dB(A)/3bara. Instalacijski element ima integrirane potporne noge prikladne za ugradnju U - profile UW 50/75 s mogućnošću podešavanja visine 0-20cm , odvodno koljeno d90/110 mm sa zvučno izoliranom obujmicom, spojnim komadom za WC školjku s brtvenim manžetama i set zvučne izolacije, vijke za učvršćenje keramike i sav potreban pribor za ugradnju prema uputama proizvođača. Proizvod svrstan u prva dva razreda učinkovitosti prema Unified Water Label Association.. Kao </t>
    </r>
    <r>
      <rPr>
        <b/>
        <sz val="10"/>
        <rFont val="Tahoma"/>
        <family val="2"/>
      </rPr>
      <t>Geberit Duofix</t>
    </r>
    <r>
      <rPr>
        <sz val="10"/>
        <rFont val="Tahoma"/>
        <family val="2"/>
      </rPr>
      <t xml:space="preserve"> (art.111.311.00.5) ili jednakovrijedan proizvod drugog proizvođača.</t>
    </r>
  </si>
  <si>
    <r>
      <t>-odgovarajuća metalna tipka</t>
    </r>
    <r>
      <rPr>
        <b/>
        <sz val="10"/>
        <rFont val="Tahoma"/>
        <family val="2"/>
      </rPr>
      <t>,</t>
    </r>
    <r>
      <rPr>
        <sz val="10"/>
        <rFont val="Tahoma"/>
        <family val="2"/>
      </rPr>
      <t xml:space="preserve"> inox s dodatnim fiksiranjem. Kao </t>
    </r>
    <r>
      <rPr>
        <b/>
        <sz val="10"/>
        <rFont val="Tahoma"/>
        <family val="2"/>
      </rPr>
      <t>Geberit Sigma20</t>
    </r>
    <r>
      <rPr>
        <sz val="10"/>
        <rFont val="Tahoma"/>
        <family val="2"/>
      </rPr>
      <t xml:space="preserve"> (art. 115.889.SN.1) ili jednakovrijedan proizvod drugog proizvođača</t>
    </r>
  </si>
  <si>
    <t>-zidnog nosača od inoxa s WC četkom</t>
  </si>
  <si>
    <t xml:space="preserve">-držača toalet papira od inoxa </t>
  </si>
  <si>
    <t>-dobava, prijenos i ugradnja</t>
  </si>
  <si>
    <t>Obračun po kompletu.</t>
  </si>
  <si>
    <r>
      <t xml:space="preserve">Dobava, prijenos i montaža </t>
    </r>
    <r>
      <rPr>
        <b/>
        <sz val="10"/>
        <rFont val="Tahoma"/>
        <family val="2"/>
      </rPr>
      <t>kompletnog WC-a</t>
    </r>
    <r>
      <rPr>
        <sz val="10"/>
        <rFont val="Tahoma"/>
        <family val="2"/>
      </rPr>
      <t xml:space="preserve"> </t>
    </r>
    <r>
      <rPr>
        <b/>
        <sz val="10"/>
        <rFont val="Tahoma"/>
        <family val="2"/>
      </rPr>
      <t>za osobe smanjene pokretljivosti prema NN151/2005</t>
    </r>
    <r>
      <rPr>
        <sz val="10"/>
        <rFont val="Tahoma"/>
        <family val="2"/>
      </rPr>
      <t>,  koji se sastoji od:</t>
    </r>
  </si>
  <si>
    <r>
      <t xml:space="preserve">-konzolne keramičke  WC školjke bez ruba "Rimfree", dužine 70cm. 
Kao </t>
    </r>
    <r>
      <rPr>
        <b/>
        <sz val="10"/>
        <rFont val="Tahoma"/>
        <family val="2"/>
      </rPr>
      <t>Geberit Selnova Comfort (art.500.262.01.1)</t>
    </r>
    <r>
      <rPr>
        <sz val="10"/>
        <rFont val="Tahoma"/>
        <family val="2"/>
      </rPr>
      <t xml:space="preserve"> ili jednakovrijedan proizvod drugog proizvođača</t>
    </r>
  </si>
  <si>
    <r>
      <t xml:space="preserve">-plastične daske od Duroplasta bez poklopca. 
Kao </t>
    </r>
    <r>
      <rPr>
        <b/>
        <sz val="10"/>
        <rFont val="Tahoma"/>
        <family val="2"/>
      </rPr>
      <t xml:space="preserve">Geberit Selnova Comfort (art. 500.134.01.1) </t>
    </r>
    <r>
      <rPr>
        <sz val="10"/>
        <rFont val="Tahoma"/>
        <family val="2"/>
        <charset val="238"/>
      </rPr>
      <t>ili jednakovrijedan proizvod drugog proizvođača</t>
    </r>
  </si>
  <si>
    <r>
      <t xml:space="preserve">-montažnog instalacijskog elementa za WC školjku visine ugradnje 112 cm  s niskošumnim ugradbenim vodokotlićem za 6/3l ispiranje,izrađenim prema HRN EN 14055:2011 .  Instalacijski element je samonosiv za ugradnju u suhomontažnu zidnu ili predzidnu konstrukciju obloženu gipskartonskim pločama, komplet s integriranim kutnim ventilom priključka vode ½", niskošumnim uljevnim ventilom, odvodnim koljenom d90/110 mm sa zvučno izoliranom ubujmicom, spojnim komadom za WC školjku s brtvenim manžetama i setom zvučne izolacije, vijcima za učvršćenje keramike i svim potrebnim priborom za ugradnju prema uputama proizvođača. Element sadrži oslonce za montažu rukohvata s obje strane.
Proizvod mora biti svrstan u prva dva razreda prema UWLA. Kao </t>
    </r>
    <r>
      <rPr>
        <b/>
        <sz val="10"/>
        <rFont val="Tahoma"/>
        <family val="2"/>
      </rPr>
      <t>Geberit Duofix</t>
    </r>
    <r>
      <rPr>
        <sz val="10"/>
        <rFont val="Tahoma"/>
        <family val="2"/>
      </rPr>
      <t xml:space="preserve"> (art. 111.375.00.5) ili jednakovrijedan proizvod drugog proizvođača</t>
    </r>
  </si>
  <si>
    <r>
      <t xml:space="preserve">-odgovarajuća tipka s radio upravljanjem i za mrežno napajanje. Kao </t>
    </r>
    <r>
      <rPr>
        <b/>
        <sz val="10"/>
        <rFont val="Tahoma"/>
        <family val="2"/>
      </rPr>
      <t>Geberit Sigma10</t>
    </r>
    <r>
      <rPr>
        <sz val="10"/>
        <rFont val="Tahoma"/>
        <family val="2"/>
      </rPr>
      <t xml:space="preserve"> (art. 115.867.SN.6) ili jednakovrijedan proizvod drugog proizvođača</t>
    </r>
  </si>
  <si>
    <t>-mrežno napajanje tipku sa radio upravljanje. 
Kao Geberit  (art. 115.861.00.6) ili jednakovrijedan proizvod drugog proizvođača</t>
  </si>
  <si>
    <t>-radio predajnik za aktiviranje tipke sa radio upravljanjem. Kao Geberit  (art. 241.568.00.1) ili jednakovrijedan proizvod drugog proizvođača</t>
  </si>
  <si>
    <r>
      <t xml:space="preserve">-fiksnog rukohvata duljine 70 cm izrađenog od visokokvalitetnog inoxa, glatko poliranog. 
Kao </t>
    </r>
    <r>
      <rPr>
        <b/>
        <sz val="10"/>
        <rFont val="Tahoma"/>
        <family val="2"/>
      </rPr>
      <t>Geberit Lehnen Concpet Pro (art. L60302000)</t>
    </r>
    <r>
      <rPr>
        <sz val="10"/>
        <rFont val="Tahoma"/>
        <family val="2"/>
      </rPr>
      <t xml:space="preserve"> ili jednakovrijedan proizvod drugog proizvođača</t>
    </r>
  </si>
  <si>
    <r>
      <t xml:space="preserve">-preklopnog rukohvata duljine 70 cm izrađenog od visokokvalitetnog inoxa, glatko poliranog. 
Kao </t>
    </r>
    <r>
      <rPr>
        <b/>
        <sz val="10"/>
        <rFont val="Tahoma"/>
        <family val="2"/>
      </rPr>
      <t xml:space="preserve">Geberit Lehnen Concpet Pro (art. L60402000) </t>
    </r>
    <r>
      <rPr>
        <sz val="10"/>
        <rFont val="Tahoma"/>
        <family val="2"/>
        <charset val="238"/>
      </rPr>
      <t>ili jednakovrijedan proizvod drugog proizvođača</t>
    </r>
  </si>
  <si>
    <r>
      <t xml:space="preserve">Dobava, prijenos i montaža </t>
    </r>
    <r>
      <rPr>
        <b/>
        <sz val="10"/>
        <rFont val="Tahoma"/>
        <family val="2"/>
      </rPr>
      <t>kompletnog pisoara</t>
    </r>
    <r>
      <rPr>
        <sz val="10"/>
        <rFont val="Tahoma"/>
        <family val="2"/>
      </rPr>
      <t xml:space="preserve"> u zajedničkim sanitarijama:</t>
    </r>
  </si>
  <si>
    <r>
      <t xml:space="preserve">-keramičkog pisoara sa skrivenim priključkom vode i sifonom te integriranim senzorskim  uređajem za aktiviranje ispiranja (mrežno napajanje). Potrošnja vode 0.5 litara po ispiranju prema EN 13407.
Kao </t>
    </r>
    <r>
      <rPr>
        <b/>
        <sz val="10"/>
        <rFont val="Tahoma"/>
        <family val="2"/>
      </rPr>
      <t>Geberit Selva</t>
    </r>
    <r>
      <rPr>
        <sz val="10"/>
        <rFont val="Tahoma"/>
        <family val="2"/>
      </rPr>
      <t xml:space="preserve"> (art. 116.082.00.1) ili jednakovrijedan proizvod drugog proizvođača</t>
    </r>
  </si>
  <si>
    <r>
      <t xml:space="preserve">-montažnog instalacijskog elementa za pisoar s skrivenim ulazom vode i raspršivačem, visine ugradnje 112-130 cm. Instalacijski element samonosiv za ugradnju u suhomontažnu zidnu ili predzidnu konstrukciju obloženu gipskartonskim pločama, komplet s integriranom fleksibilnom cijevi i priključkom na raspršivač vode ½", vijcima za učvršćenje keramike i svim potrebnim pričvrsnim priborom i spojnim materijalom.
Kao </t>
    </r>
    <r>
      <rPr>
        <b/>
        <sz val="10"/>
        <rFont val="Tahoma"/>
        <family val="2"/>
      </rPr>
      <t>Geberit Duofix</t>
    </r>
    <r>
      <rPr>
        <sz val="10"/>
        <rFont val="Tahoma"/>
        <family val="2"/>
      </rPr>
      <t xml:space="preserve"> (art. 111.686.00.1) ili jednakovrijedan proizvod drugog proizvođača</t>
    </r>
  </si>
  <si>
    <t>6.4</t>
  </si>
  <si>
    <r>
      <t xml:space="preserve">Dobava, prijenos i montaža </t>
    </r>
    <r>
      <rPr>
        <b/>
        <sz val="10"/>
        <rFont val="Tahoma"/>
        <family val="2"/>
      </rPr>
      <t>pregrada pisoara</t>
    </r>
    <r>
      <rPr>
        <sz val="10"/>
        <rFont val="Tahoma"/>
        <family val="2"/>
      </rPr>
      <t xml:space="preserve"> koje se sastoje od:</t>
    </r>
  </si>
  <si>
    <t>-staklene pregrade pisoara dimenzija  43.2x75.4 cm, antracit boje. Kao Geberit (art. 115.211.CD.1) ili jednakovrijedan proizvod drugog proizvođača</t>
  </si>
  <si>
    <r>
      <t xml:space="preserve">-montažnog instalacijskog elementa širine 30cm  visine ugradnje 112 cm. Instalacijski element samonosiv za ugradnju u suhomontažnu zidnu ili predzidnu konstrukciju obloženu gipskartonskim pločama s vijcima za učvršćenje  i svim potrebnim pričvrsnim priborom i spojnim materijalom. Kao </t>
    </r>
    <r>
      <rPr>
        <b/>
        <sz val="10"/>
        <rFont val="Tahoma"/>
        <family val="2"/>
      </rPr>
      <t>Geberit</t>
    </r>
    <r>
      <rPr>
        <sz val="10"/>
        <rFont val="Tahoma"/>
        <family val="2"/>
      </rPr>
      <t xml:space="preserve"> (art. 111.792.00.1) ili jednakovrijedan proizvod drugog proizvođača</t>
    </r>
  </si>
  <si>
    <t>6.5</t>
  </si>
  <si>
    <t>Umivaonik nadgradni za pult, kvadratnog oblika , proizvod kao IDEAL STANDARD ili jednakovrijedan proizvod drugog proizvođača. Izvedba i dimenzija prema crtežima i uputama projektanta interijera i Investitora. 
- U kompletu s montažnim instalacijskim elementima za potpunu ugradnju te sifonom.</t>
  </si>
  <si>
    <t>L 70cm</t>
  </si>
  <si>
    <t>L 60cm</t>
  </si>
  <si>
    <t>L 50cm</t>
  </si>
  <si>
    <r>
      <t>Dobava, prijenos i montaža kompletnog</t>
    </r>
    <r>
      <rPr>
        <b/>
        <sz val="10"/>
        <rFont val="Tahoma"/>
        <family val="2"/>
      </rPr>
      <t xml:space="preserve"> umivaonika</t>
    </r>
    <r>
      <rPr>
        <sz val="10"/>
        <rFont val="Tahoma"/>
        <family val="2"/>
      </rPr>
      <t xml:space="preserve"> </t>
    </r>
    <r>
      <rPr>
        <b/>
        <sz val="10"/>
        <rFont val="Tahoma"/>
        <family val="2"/>
      </rPr>
      <t>za osobe smanjene pokretljivosti prema NN151/2005</t>
    </r>
    <r>
      <rPr>
        <sz val="10"/>
        <rFont val="Tahoma"/>
        <family val="2"/>
      </rPr>
      <t>,  koji se sastoji od:</t>
    </r>
  </si>
  <si>
    <r>
      <t xml:space="preserve">-keramičkog umivaonika dimenzije 65x58 cm s otvorom za armaturu i preljevom. 
Kao </t>
    </r>
    <r>
      <rPr>
        <b/>
        <sz val="10"/>
        <rFont val="Tahoma"/>
        <family val="2"/>
      </rPr>
      <t>Geberit Selnova Comfort</t>
    </r>
    <r>
      <rPr>
        <sz val="10"/>
        <rFont val="Tahoma"/>
        <family val="2"/>
      </rPr>
      <t xml:space="preserve"> (art. 500.292.01.1) ili jednakovrijedan proizvod drugog proizvođača</t>
    </r>
  </si>
  <si>
    <r>
      <t xml:space="preserve">-montažnog instalacijskog elementa za bolnički umivaonik visine ugradnje 112 cm. Instalacijski element samonosiv za ugradnju u suhomontažnu zidnu ili predzidnu konstrukciju obloženu gipskartonskim pločama, komplet s  odvodnim koljenom d50 mm i ugradbenim sifonom, pločom s armaturnim priključcima ½" s uključenom zvučnom izolacijom, pokrovnom maskom za sifon i funkcijsku kutiju, vijcima za učvršćenje keramike i svim potrebnim pričvrsnim priborom i spojnim materijalom.
Kao </t>
    </r>
    <r>
      <rPr>
        <b/>
        <sz val="10"/>
        <rFont val="Tahoma"/>
        <family val="2"/>
      </rPr>
      <t>Geberit Duofix</t>
    </r>
    <r>
      <rPr>
        <sz val="10"/>
        <rFont val="Tahoma"/>
        <family val="2"/>
      </rPr>
      <t xml:space="preserve"> (art. 111.563.00.1) ili jednakovrijedan proizvod drugog proizvođača</t>
    </r>
  </si>
  <si>
    <r>
      <t xml:space="preserve">-stojeće senzorske armature (230V) za umivaonik, protuvandalska izvedba s prethodno podesivim mehaničkim miješanjem TV+HV, perlatorom s ograničenjem protoka vode, dva gibljiva crijeva R⅜" za priključak vode sa sitima protiv nečistoća i nepovratnim ventilima. Proizvod mora biti svrstan u prva dva razreda učinkovitosti prema UWLA. 
Kao </t>
    </r>
    <r>
      <rPr>
        <b/>
        <sz val="10"/>
        <rFont val="Tahoma"/>
        <family val="2"/>
      </rPr>
      <t>Geberit tip Piave</t>
    </r>
    <r>
      <rPr>
        <sz val="10"/>
        <rFont val="Tahoma"/>
        <family val="2"/>
      </rPr>
      <t xml:space="preserve"> (art. 116.182.21.1) ili jednakovrijedan proizvod drugog proizvođača</t>
    </r>
  </si>
  <si>
    <t>-seta za finu motažu za umivaonik sa ugradbenim sifonom. Kao Geberit (art. 115.416.11.1) ili jednakovrijedan proizvod drugog proizvođača</t>
  </si>
  <si>
    <t>-izljevni ventil seta za finu motažu za umivaonik sa ugradbenim sifonom. Kao Geberit (art. 152.080.21.1) ili jednakovrijedan proizvod drugog proizvođača</t>
  </si>
  <si>
    <t>6.7</t>
  </si>
  <si>
    <t>Umivaonik ugradbeni KVADRATNI, proizvod kao IDEAL STANDARD ili jednakovrijedan proizvod drugog proizvođača. Izvedba i dimenzija prema crtežima i uputama projektanta interijera i Investitora. 
- U kompletu s montažnim instalacijskim elementima za te sifonom.</t>
  </si>
  <si>
    <t>L=45cm</t>
  </si>
  <si>
    <t>6.8</t>
  </si>
  <si>
    <t>Umivaonik ugradbeni OVALNI, proizvod kao IDEAL STANDARD ili jednakovrijedan proizvod drugog proizvođača. Izvedba i dimenzija prema crtežima i uputama projektanta interijera i Investitora. 
- U kompletu s montažnim instalacijskim elementima za te sifonom.</t>
  </si>
  <si>
    <t>L=50cm</t>
  </si>
  <si>
    <t>6.9</t>
  </si>
  <si>
    <t>Umivaonik ugradbeni OKRUGLI, proizvod kao IDEAL STANDARD ili jednakovrijedan proizvod drugog proizvođača. Izvedba i dimenzija prema crtežima i uputama projektanta interijera i Investitora. 
- U kompletu s montažnim instalacijskim elementima za te sifonom.</t>
  </si>
  <si>
    <t>L=35cm</t>
  </si>
  <si>
    <t>6.10</t>
  </si>
  <si>
    <t>Laboratorijsko korito, kvadratno, od keramike bijele boje, I klase, . Izvedba i dimenzija prema crtežima i uputama projektanta interijera i Investitora. 
- U kompletu s montažnim instalacijskim elementom za zidnu armaturu. Instalacijski elementi samonosivi, za ugradnju u suhomontažnu zidnu ili predzidnu konstrukciju obloženu gipskartonskim pločama, komplet s  odvodnim koljenom d50 mm i sifonskom brtvom, pločom za ugradbeni set zidnih armatura, vijcima za učvršćenje ploče i svim potrebnim pričvrsnim priborom i spojnim materijalom. (PREMA ODABIRU OPREME)</t>
  </si>
  <si>
    <t xml:space="preserve">Dobava i montaža samostojećeg sudopera s jednim dubokim koritom, dimenzija prema odabiru tehnologa i investitora, od nehrđajućeg čelika, sa sifonom, te ostalim spojnim i pričvrsnim materijalom, potrebnim za spajanje na vodovodnu i kanalizacijsku mrežu, </t>
  </si>
  <si>
    <r>
      <t>Dobava i montaža</t>
    </r>
    <r>
      <rPr>
        <b/>
        <sz val="10"/>
        <rFont val="Tahoma"/>
        <family val="2"/>
      </rPr>
      <t xml:space="preserve"> tuš kade</t>
    </r>
    <r>
      <rPr>
        <sz val="10"/>
        <rFont val="Tahoma"/>
        <family val="2"/>
      </rPr>
      <t xml:space="preserve"> 90x90 cm, proizvod kao IDEAL STANDARD ili jednakovrijedan proizvod drugog proizvođača, s kabinom od kaljenog prozirnog stakla, u kompletu sa sifonom. Uključivo sitni montažni materija za potpunu ugradnju. </t>
    </r>
  </si>
  <si>
    <r>
      <t>Dobava i montaža</t>
    </r>
    <r>
      <rPr>
        <b/>
        <sz val="10"/>
        <rFont val="Tahoma"/>
        <family val="2"/>
      </rPr>
      <t xml:space="preserve">  kade</t>
    </r>
    <r>
      <rPr>
        <sz val="10"/>
        <rFont val="Tahoma"/>
        <family val="2"/>
      </rPr>
      <t xml:space="preserve"> </t>
    </r>
    <r>
      <rPr>
        <b/>
        <sz val="10"/>
        <rFont val="Tahoma"/>
        <family val="2"/>
      </rPr>
      <t>(INVALIDSKA)</t>
    </r>
    <r>
      <rPr>
        <sz val="10"/>
        <rFont val="Tahoma"/>
        <family val="2"/>
      </rPr>
      <t xml:space="preserve"> 215x 78 cm, proizvod kao IDEAL STANDARD ili jednakovrijedan proizvod drugog proizvođača, s kabinom od kaljenog prozirnog stakla, u kompletu sa sifonom. Uključivo sitni montažni materija za potpunu ugradnju. </t>
    </r>
  </si>
  <si>
    <t>6.14</t>
  </si>
  <si>
    <t>Dobava i montaža INVALIDSKE sjedalice za tuš.</t>
  </si>
  <si>
    <t>6.15</t>
  </si>
  <si>
    <t xml:space="preserve">Dobava i montaža rukohvata u prostorijama tuša L= 63cm, Uključivo sitni montažni materija za potpunu ugradnju. </t>
  </si>
  <si>
    <t>6.16</t>
  </si>
  <si>
    <t>Kabina od kaljenog stakla, prema odabiru i detalju arhitekta i investitora</t>
  </si>
  <si>
    <t>L=90cm</t>
  </si>
  <si>
    <t>L=80cm</t>
  </si>
  <si>
    <t>L=70cm</t>
  </si>
  <si>
    <t>6.17</t>
  </si>
  <si>
    <t xml:space="preserve">Jednoručna kromirana  vodovodna baterija za umivaonike, INVALIDSKA, kao proizvod IDEAL STANDARD ili jednakovrijedan prizvod drugog proizvođača, s dva priključka, uključivo kutne ventile, sifon i poniklovani sifon, te sav spojni i brtveni materijal  za spoj na vodovodnu i kanalizacijsku mrežu . Izbor prema zahtjevima i uputama Projektanta interijera i Investitora.
 </t>
  </si>
  <si>
    <t>6.18</t>
  </si>
  <si>
    <t xml:space="preserve">Jednoručna kromirana vodovodna baterija za umivaonike, kao proizvod IDEAL STANDARD ili jednakovrijedan prizvod drugog proizvođača, s dva priključka, uključivo kutne ventile, sifon i poniklovani sifon, te sav spojni i brtveni materijal  za spoj na vodovodnu i kanalizacijsku mrežu . Izbor prema zahtjevima i uputama projektanta interijera i Investitora.
 </t>
  </si>
  <si>
    <t>6.19</t>
  </si>
  <si>
    <r>
      <t>Vodovodna baterija za</t>
    </r>
    <r>
      <rPr>
        <b/>
        <sz val="10"/>
        <rFont val="Tahoma"/>
        <family val="2"/>
      </rPr>
      <t xml:space="preserve"> tuš kade</t>
    </r>
    <r>
      <rPr>
        <sz val="10"/>
        <rFont val="Tahoma"/>
        <family val="2"/>
      </rPr>
      <t xml:space="preserve">, kao proizvod IDEAL STANDARD ili jednakovrijedan prizvod drugog proizvođača, s dva priključka za podžbuknu montažu, u kompletu s ručkom te miješajućom jedinicom.
U kompletu s ručicom tuša s crijevom, prema odabiru arhitekta i investitora.
 - U kompletu s montažnim elementom za podžbukne armature tuš kade. Montažni element samonosiv, za ugradnju u suhomontažnu zidnu ili predzidnu konstrukciju obloženu gipskartonskim pločama, komplet s  pločom za armaturne priključke ½" s uključenom zvučnom izolacijom i svim potrebnim pričvrsnim priborom.
</t>
    </r>
  </si>
  <si>
    <t>6.20</t>
  </si>
  <si>
    <r>
      <t>Vodovodna baterija za</t>
    </r>
    <r>
      <rPr>
        <b/>
        <sz val="10"/>
        <rFont val="Tahoma"/>
        <family val="2"/>
      </rPr>
      <t xml:space="preserve"> tuš kade, invalidska</t>
    </r>
    <r>
      <rPr>
        <sz val="10"/>
        <rFont val="Tahoma"/>
        <family val="2"/>
      </rPr>
      <t>, kao proizvod IDEAL STANDARD ili jednakovrijedan prizvod drugog proizvođača, s dva priključka za podžbuknu montažu, u kompletu s ručkom te miješajućom jedinicom.
U kompletu s ručicom tuša s crijevom,  prema odabiru arhitekta i investitora.
 - U kompletu s montažnim elementom za podžbukne armature tuš kade. Montažni element samonosiv, za ugradnju u suhomontažnu zidnu ili predzidnu konstrukciju obloženu gipskartonskim pločama, komplet s  pločom za armaturne priključke ½" s uključenom zvučnom izolacijom i svim potrebnim pričvrsnim priborom.
Proizvod kao Geberit Duofix ili jednakovrijedan proizvod drugog proizvođača.</t>
    </r>
  </si>
  <si>
    <t xml:space="preserve">Jednoručna kromirana  vodovodna baterija za kuhinjski sudoper,  kao proizvod IDEAL STANDARD ili jednakovrijedan proizvod drugog proizvođača, s dva priključka, uključivo sifon i poniklovani sifon, te sav spojni i brtveni materijal  za spoj na vodovodnu i kanalizacijsku mrežu . Izbor prema zahtjevima i uputama projektanta interijera i Investitora.
 </t>
  </si>
  <si>
    <t xml:space="preserve">Jednoručna kromirana  vodovodna baterija za laboratorijska korita i sudopere, , s dva priključka i slično, uključivo kutne ventile, sifon i poniklovani sifon, te sav spojni i brtveni materijal  za spoj na vodovodnu i kanalizacijsku mrežu . Izbor prema zahtjevima i uputama Projektanta interijera i Investitora.
 Slavina u prva 2 razreda potrošnje vode EU vodne oznake EU Water Label.(PREMA ODABIRU OPREME)
 </t>
  </si>
  <si>
    <t>Instalacija tuša za dekontaminaciju koji se sastoji od podžbuknog štednog ventila na oprugu s rozetom, spojne cijevi i fiksnog tuša. Slavina u prva 2 razreda potrošnje vode EU vodne oznake EU Water Label.
Obračun po ugrađenom kompletu.</t>
  </si>
  <si>
    <t>Zidni fenomat sa senzorskim uključivanjem i kučištem od inox lima.</t>
  </si>
  <si>
    <t xml:space="preserve">kom </t>
  </si>
  <si>
    <t>6.25</t>
  </si>
  <si>
    <t xml:space="preserve">Sanitarna galanterija 
WC četka zatvorena, pričvršćena na zid </t>
  </si>
  <si>
    <t>6.26</t>
  </si>
  <si>
    <t>Sanitarna galanterija 
Držač WC rolo papira</t>
  </si>
  <si>
    <t>6.27</t>
  </si>
  <si>
    <t>Sanitarna galanterija 
Ogledalo sa zaobljenim rubovima prema odabiru arhitekta i investitora.</t>
  </si>
  <si>
    <t>6.28</t>
  </si>
  <si>
    <t xml:space="preserve">Sanitarna galanterija 
Držač ručnika </t>
  </si>
  <si>
    <t>6.29</t>
  </si>
  <si>
    <t>Sanitarna galanterija 
Kuka za vješanje odjeće</t>
  </si>
  <si>
    <t>6.30</t>
  </si>
  <si>
    <t>Sanitarna galanterija 
Držač tekućeg sapuna javni prostori</t>
  </si>
  <si>
    <t>6.31</t>
  </si>
  <si>
    <t>Sanitarna galanterija 
Držač rolo papira za brisanje ruku (javni prostori)</t>
  </si>
  <si>
    <t>6.32</t>
  </si>
  <si>
    <t>Montaža sve pripadajuće sanitarne galanterije</t>
  </si>
  <si>
    <t>6.33</t>
  </si>
  <si>
    <t>Razni ovjesni i pričvrsni materijali.</t>
  </si>
  <si>
    <t>6.34</t>
  </si>
  <si>
    <t>Funkcionalna proba nakon izvršene montaže svih sanitarnih uređaja.</t>
  </si>
  <si>
    <t>6  SVEUKUPNO SANITARNI PREDMETI:</t>
  </si>
  <si>
    <t>UNUTARNJA I VANJSKA HIDRANTSKA MREŽA</t>
  </si>
  <si>
    <t>UNUTARNJA  KANALIZACIJSKA MREŽA</t>
  </si>
  <si>
    <t xml:space="preserve">KIŠNA KANALIZACIJA </t>
  </si>
  <si>
    <t>VANJSKI DIO -TEMELJNA KANALIZACIJSKA MREŽA</t>
  </si>
  <si>
    <t>SVEUKUPNO (bez PDV):</t>
  </si>
  <si>
    <t>Projektant:</t>
  </si>
  <si>
    <t xml:space="preserve">Petar Bugarić, dipl.ing.stroj. </t>
  </si>
  <si>
    <t>STROJARSKI PROJEKT - TERMOTEHNIČKE INSTALACIJE - GRIJANJE I HLAĐENJE</t>
  </si>
  <si>
    <t>OPĆI UVJETI</t>
  </si>
  <si>
    <t>- Prije davanja konačne ponude Ponuđač (izvođač radova) je obavezan izvršiti detaljno upoznavanje s kompletnom projektnom dokumentacijom (opći i tehnički uvjeti izvođenja, tehnički opis i nacrtna dokumentacija itd.), te po potrebi zatražiti pojašnjenja prije zaključivanja ponude</t>
  </si>
  <si>
    <t>- Sve stavke troškovnika (bez obzira dali je to posebno naglašeno ili ne) odnose se na dobavu kompletnog potrebnog materijala i opreme (spojni, montažni, ovjesni i ostali materijal), te ugradnju do potpune pogonske funkcionalnosti.</t>
  </si>
  <si>
    <t>-U svaku stavku je uključena dobava, montaža, sav sitni potrošni materijal potreban za montažu, tlačne probe djelimične i završna, puštanje u pogon, balansiranje sustava, testiranje, postizanje radnih parametara, sve do potpune funkcionalnosti. Odnošenje nefunkcionalnog, oštećenog, dotrajalog demontiranog materijala i opreme na zakonom predviđeni deponij, te skladištenje ispravnog materijala, opreme i cijevi do ponovne montaže. Zaštita prolaza izoliranih cijevi kroz zid i tretiranje protupožarnim kitom u duljini od 0,5m s obje strane zida.</t>
  </si>
  <si>
    <t>- Protupožarna zaštita mora biti izvršena od  strane ovlaštene tvrtke.</t>
  </si>
  <si>
    <t>- Jedinične cijene pojedinih stavaka zaračunate su s cjelokupnom vrijednosti materijala uključujući montažu,eventulano temeljenje,  transport, prijenos, skele, izradu/bušenje i zatvaranje zidnih i podnih usjeka,prodora i sl.. do pune funkcionalnosti.</t>
  </si>
  <si>
    <t>DIZALICE TOPLINE VODE-VODA - GRIJANJE I HLAĐENJE</t>
  </si>
  <si>
    <t xml:space="preserve">Dizalica topline sustava voda-voda paketne izvedbe, tvornički dovršena i u jednom komadu isporučuje se naručitelju. Dizalica topline treba imati sve potrebne komponente, ožičenja, cijevni razvod, prednapunjena radnom tvari R-515B, vijčani inverter kompresor, elektronski ekspanzijski ventil, kompletnu opremu u rashladnom krugu, te ostale sigurnosne elemente potrebne za puštanje u pogon na terenu.
Kvaliteta i standardi proizvodnje </t>
  </si>
  <si>
    <t>Proizvodnja ove opreme treba biti u skladu sa slijedećim Europskim direktivama:</t>
  </si>
  <si>
    <t>-       Europska direktiva (EU) N° 813/2013 i direktiva Europskog parlamenta 2009/125/EC vezano za Eco design tj. uvjete proizvodnje opreme za grijanje</t>
  </si>
  <si>
    <t>-       direktiva za opremu pod tlakom (PED) 97/23/EC</t>
  </si>
  <si>
    <t>-       direktiva za uređaje 2006/42/EC, modificirana</t>
  </si>
  <si>
    <t>-       direktiva za opremu koja se odnosi na niski napon 2006/95/EC, modificirana</t>
  </si>
  <si>
    <t>-       direktiva za elektromagnetsku kompatibilnost 2004/108/EC (modificirana), te prihvatljive preporuke Europskog parlamenta</t>
  </si>
  <si>
    <t>-       EN 60204-1, opći zahtjevi za sigurnost električne opreme u samim uređajima</t>
  </si>
  <si>
    <t>-       EN61000-6-4, elektromagnetska kompatibilnost – emisija</t>
  </si>
  <si>
    <t>-       EN61000-6-2, elektromagnetska kompatibilnost, imunitet</t>
  </si>
  <si>
    <t>Uređaj treba biti projektiran, proizveden i ispitan u tvornici s osiguranjem kvalitete sukladno ISO 9001 i sustavom osiguranja zaštite okoliša ISO 14001.</t>
  </si>
  <si>
    <t>Uređaj treba biti tvornički ispitan.</t>
  </si>
  <si>
    <t>-- isparivač je moguće mehanički čistiti, cijevni sa poklopcima na završnim dijelovima</t>
  </si>
  <si>
    <t xml:space="preserve">-- bakrene cijevi su bešavne i sa žljebovima s unutarnje i vanjske strane </t>
  </si>
  <si>
    <t>-- izmjenjivač je tvornički izoliran sa 19 mm izolacijom sa maksimalnim K faktorom 0.28</t>
  </si>
  <si>
    <t>-- izmjenjivač ima ispusne i odzračne ventile na svakoj strani</t>
  </si>
  <si>
    <t>-- priključci na isparivaču su Victaulic ili jednakovrijedno</t>
  </si>
  <si>
    <t>-- isparivač treba sadržavati indirektni sustav mjerenja nivoa radne tvari kako bi se osigurao optimalni prijelaz topline u svim opterećenjima</t>
  </si>
  <si>
    <t>-- isparivač ima jedan ili dva nezavisna rashladna kruga</t>
  </si>
  <si>
    <t xml:space="preserve">-- isparivač treba biti sa elektronskim s automatskim mjerenjem protoka vode. </t>
  </si>
  <si>
    <t>Kondenzator</t>
  </si>
  <si>
    <t>-- uređaj ima jedan kondenzator i proizveden od strane proizvođača uređaja</t>
  </si>
  <si>
    <t>-- kondenzator treba biti označen u skladu s Europskom direktivom kojase odnosi na posude pod tlakom 97/23/EC</t>
  </si>
  <si>
    <t>-- kondenzator je sa jednim ili dva prolaza zavisno o modelu</t>
  </si>
  <si>
    <t>-- maksimalni radni tlak sa starne radne tvari je 21000 kPa, a maksimalni radni tlak na strani vode (standardno) je 10000 kPa a može biti i 21000 kPa na poseban zahtjev</t>
  </si>
  <si>
    <t>-- kondenzator je moguće mehanički čistiti, cijevni sa poklopcima na završnim dijelovima</t>
  </si>
  <si>
    <t>-- kondenzator ima ispusne i odzračne ventile na svakoj strani</t>
  </si>
  <si>
    <t>-- priključci na kondenzatoru su Victaulic ili jednakovrijedno</t>
  </si>
  <si>
    <t>-- kondenzator je sa jednim ili dva nezavisna rashladna kruga s intgeriranim odvajačem ulja</t>
  </si>
  <si>
    <t>Rashladni krug</t>
  </si>
  <si>
    <t>-- rashladni krug treba imati: kompresor, odvajač ulja, sigurnosne ventila na strani visokog i niskog tlaka, ekonomajzer, filter sušač, pokazno staklo, elektronski ekspanzijski ventil, kompletno punjenje radne tvari R-1234ze i ulja</t>
  </si>
  <si>
    <t>Nastavak poz. 1</t>
  </si>
  <si>
    <t xml:space="preserve">Elektro ormar </t>
  </si>
  <si>
    <t>-- uređaj treba biti opremljen posebnom izvedbom elektro ormara sa povećanim brtvljenem, integriranim ventilatorom i priključkom za kanal na koji se spaja svježi zrak, a sve kako bi se osigurao pretalk i potencijalni rizik od zapaljenja</t>
  </si>
  <si>
    <t>-- priključni napon 400V (+/- 10%) – 3f – 50Hz bez nule</t>
  </si>
  <si>
    <t>-- uređaj treba biti projektiran za jednostavno spajanje na TN mrežu (uzemljenje)</t>
  </si>
  <si>
    <t>-- upravljački napon je 24V sa tvorničkim ugrađenim transformatorom</t>
  </si>
  <si>
    <t>-- elektro ormar treba biti sa tvornički ugrađenom glavnom sklopkom</t>
  </si>
  <si>
    <t>-- uređaj ima tvornički ugrađeni upuštač zvijezda-trokut kako bi se smanjila startna struja</t>
  </si>
  <si>
    <t xml:space="preserve">-- elektro ormar je zaštićen poliuretnaskim premazom, vrata su zaokretna te pripadajućim okovima i brtvama u zaštiti IP23 </t>
  </si>
  <si>
    <t>Upravljanje</t>
  </si>
  <si>
    <t>-- uređaj treba imati minimalno: mikroprocesor, grafičko sučelje, prekidač LOKALNO-ISKLJUČENO-DALJINSKI-CCN te zaslonu boji</t>
  </si>
  <si>
    <t>-- osjetnici tlaka za mjerenje i prikaz tlaka radne tvari na usinoj i tlačnoj strani te tlaka ulja</t>
  </si>
  <si>
    <t>-- osjetnici temperature za mjerenje ulazne/izlazne temperature vode u isparivaču i kondenzatoru</t>
  </si>
  <si>
    <t>-- uređaj treba imati IP port kako bi korisniku osigurao spajanje putem WEB preglednika i time korisniku osigurao isti pristup informacijama kao da je i fizički kod uređaja (osim uključenja/isključenja i poništenje alarma)</t>
  </si>
  <si>
    <t>Urerđaj mora osigurati slijedeće:</t>
  </si>
  <si>
    <t>-- elektronski ekspanzisjki ventil optimalizira količinu radne tvari te minimalno pregrijanje i optimalno pothlađenje na izlasku iz kondenzatora</t>
  </si>
  <si>
    <t>-- regulacija snage temeljem izlazne temperature medija</t>
  </si>
  <si>
    <t>-- ograničenje snage kod starta temeljem izlazne temperature medija (moguće je namjestiti raspon od 0.1 °C do 1.1 °C u jedinici vremena-minuti)</t>
  </si>
  <si>
    <t>-- automatska izmjena kompresora temeljem ujednačenog broja radnih sata rad i brojem ukapčanja pojedinog kompresora</t>
  </si>
  <si>
    <t>-- mogućnost ograničenja izlazne temperature medija temeljem temperature okolie putem vanjskog ulaznog signala 4-20 mA (opcija)</t>
  </si>
  <si>
    <t>-- mogućnost aktivacije dvostrukog set point-a (namještene izlazne temperature medija) putem vanjskog kontakta ili sata</t>
  </si>
  <si>
    <t>-- 2 nivoa ograničenja snage od 0 do 100% koji se aktiviraju putem vanjskog kontakta ili sata</t>
  </si>
  <si>
    <t>-- vremensko programiranje rada uređaja ukapčanje/iskapčanje, ograničenje snage, promjena set pointa</t>
  </si>
  <si>
    <t>-- mogućnost praćenja osnovnih parametara</t>
  </si>
  <si>
    <t>- (Carrier option 58) lead/lag type control of two chillers running in series or parallel or an equivalent option from another manufacturer</t>
  </si>
  <si>
    <t>- (Carrier option 84) Water pump control, safety pumps (if installed) on both condenser and cooler side or an equivalent option from another manufacturer</t>
  </si>
  <si>
    <t>-- (Carrier option 156) The following inputs contacts shall be available on the unit control board or an equivalent option from another manufacturer:</t>
  </si>
  <si>
    <t>-- Set-point reset by indoor air temperature sensor</t>
  </si>
  <si>
    <t>-- promjena vremenskog rada – po želji</t>
  </si>
  <si>
    <t>-- mogućnost punjenja banke leda</t>
  </si>
  <si>
    <t>-- ograničenje snage</t>
  </si>
  <si>
    <t>-- iskapčanje uređaja</t>
  </si>
  <si>
    <t xml:space="preserve">Slijedeći izlazni signali dostupni su s osnovne ploče uređaja : </t>
  </si>
  <si>
    <t xml:space="preserve">-- trenutna regulacija kapaciteta putem signala 0-10 V </t>
  </si>
  <si>
    <t>-- kompletno iskapčanje uređaja uslijed alarma</t>
  </si>
  <si>
    <t>-- indikacija rada kompresora</t>
  </si>
  <si>
    <t>Dijagnostika</t>
  </si>
  <si>
    <t>-- korisničko sučelje treba osigurati prikaz namještene vrijednosti temperature medija, status rada uključivo temperature, tlakove, radne struje pojedinog kompresora, vrijeme rada i postotak opterećenja</t>
  </si>
  <si>
    <t>-- mogućnost prikaza i praćenja do 10 parametara po želji korisnika</t>
  </si>
  <si>
    <t>-- mogućnost brzog testa dijelova uređaja sa željom provjere ispravnosti istih, osigurača, sklopnika prije ukapčanja uređaja</t>
  </si>
  <si>
    <t>-- u slučaju alarma upravljački sustav uređaja treba biti u mogućnosti poslati email poruku na adresu koja se definira tijekom puštanja u pogon</t>
  </si>
  <si>
    <t>-- upravljački sustav treba imati mogućnost spremanja podataka od 20 varijabli s intervalom od 5 sekundi tijekom 14 minuta prije alarma, i 1 minutu nakon alarma. Kapacitet spremljenih podataka je takav da može spremiti 20 događaja i kada se prag postigne novi podaci brišu stare</t>
  </si>
  <si>
    <t>Sigurnost</t>
  </si>
  <si>
    <t xml:space="preserve">Upravljački sustav treba omogućiti zaštitu uređaja od slijedećih događanja: </t>
  </si>
  <si>
    <t>-- rotacija u suprotnom smjeru</t>
  </si>
  <si>
    <t>-- zaštita od niske izlazne temperature medija</t>
  </si>
  <si>
    <t>-- niski tlak ulja (za svaki kompresor)</t>
  </si>
  <si>
    <t>-- promjene struje po pojedinoj fazi</t>
  </si>
  <si>
    <t>-- pregrijanje kompresora</t>
  </si>
  <si>
    <t>-- visoki tlak (s automatskom rasterećenjem kompresora u slučaju povišene temperature kondenzacije)</t>
  </si>
  <si>
    <t>-- pojačana potrošnja struje i slučaj kratkog spoja</t>
  </si>
  <si>
    <t>-- gubitak pojedine faze, promjene ulaznog napona i gubitak napajanja</t>
  </si>
  <si>
    <t>Upravljački sustav treba osigurati poseban sustav upozoravanja kao glavni alarm (manje bitno) i za daljinski prikaz alarma.</t>
  </si>
  <si>
    <t>Tehničke karakteristike</t>
  </si>
  <si>
    <t>Uređaj mora biti u skladu sa ECODESIGN vrijednostima prema (EU) N°2016/2281</t>
  </si>
  <si>
    <t>Režim: Istovremeno grijanje-hlađenje</t>
  </si>
  <si>
    <t>Rashladni učin - min : 1147 kW kod temperature vode 7/12 °C</t>
  </si>
  <si>
    <t xml:space="preserve">Ogrijevni učin - min: 1449 kW kod temperature vode 45/40 °C, </t>
  </si>
  <si>
    <t>Priključna snaga dizalice topline za navedene uvjete: 328 kW</t>
  </si>
  <si>
    <t>Režim: Režim hlađenja</t>
  </si>
  <si>
    <t>Rashladni učin  - min : 1473 kW kod temperature vode 7/12 °C</t>
  </si>
  <si>
    <t xml:space="preserve">Ogrijevni učin prema izvoru - min: 1657 kW kod temperature vode 25/20 °C, </t>
  </si>
  <si>
    <t>Priključna snaga dizalice topline za navedene uvjete: 209 kW</t>
  </si>
  <si>
    <t>Rashladni učin prema izvoru - min : 1021 kW kod temperature vode 4/9 °C</t>
  </si>
  <si>
    <t xml:space="preserve">Ogrijevni učin - min: 1321 kW kod temperature vode 45/40 °C, </t>
  </si>
  <si>
    <t>Priključna snaga dizalice topline za navedene uvjete: 323 kW</t>
  </si>
  <si>
    <t>SEER (T&gt;2°C 12/7°C) :  7,14</t>
  </si>
  <si>
    <t>SCOP (T&lt;55°C 30/35°C) :  6,55</t>
  </si>
  <si>
    <t>Broj kompresora: 2</t>
  </si>
  <si>
    <t>Broj rashladnih krugova min: 2</t>
  </si>
  <si>
    <t>Broj prolaza: 2</t>
  </si>
  <si>
    <t>Freon: R515B  (GWP=293) klasa A1</t>
  </si>
  <si>
    <t>Količina freona: max.224 kg CO2=65,6 tone</t>
  </si>
  <si>
    <t>Maksimalna radna struja:  max. 2x325A</t>
  </si>
  <si>
    <t>Zvučna snaga : max. 98 dB(A)</t>
  </si>
  <si>
    <t>Zvučni tlak na udaljenosti od 1m od uređaja : max.78,8 dB(A)</t>
  </si>
  <si>
    <t>Masa u  radu : max.7862 kg</t>
  </si>
  <si>
    <t>Dimenzije (duljina x širina x visina) : max. 4731x1264x2051 mm</t>
  </si>
  <si>
    <t>Dodatna oprema koja treba biti sadržana u opsegu isporuke dizalice topline:</t>
  </si>
  <si>
    <t>OPT 194: dupli sigurnosni ventili na 3-putnom ventiliu</t>
  </si>
  <si>
    <t>OPT 86: izolacija kondenzatora</t>
  </si>
  <si>
    <t>OPT 149 : Komunikacija putem Bacnet protokola i IP adrese</t>
  </si>
  <si>
    <t xml:space="preserve">OPT 156: Energy management module </t>
  </si>
  <si>
    <t>OPT 257: niska razina buke</t>
  </si>
  <si>
    <t>OPT 266 : Victaulic spojnice za isparivač ili jednakovrijedno</t>
  </si>
  <si>
    <t>OPT 267 : Victaulic spojnice za kondenzator ili jednakovrijedno</t>
  </si>
  <si>
    <t>OPT 282: Dodatni filter za frekventni pretvarač sukladno IEC61800-3 klasa C2</t>
  </si>
  <si>
    <t>OPT 295: brzi oporavak kapaciteta</t>
  </si>
  <si>
    <t>OPT 330: freon R-515B A1</t>
  </si>
  <si>
    <t>Projektna oznaka: 1.1, 1.2, 1.3</t>
  </si>
  <si>
    <t>Proizvođač kao: Carrier ili jednakovrijedno</t>
  </si>
  <si>
    <t>Tip: 30XWHVZE 1301A ili jednakovrijedno</t>
  </si>
  <si>
    <t>DIZALICA TOPLINE VODE-VODA - GRIJANJE TPV</t>
  </si>
  <si>
    <t>Dizalica topline sustava voda-voda paketne izvedbe, tvornički dovršena i u jednom komadu isporučuje se naručitelju. Dizalica topline treba imati sve potrebne komponente, ožičenja, cijevni razvod, prednapunjena radnom tvari R-515B, vijčani kompresor, elektronski ekspanzijski ventil, kompletnu opremu u rashladnom krugu, te ostale sigurnosne elemente potrebne za puštanje u pogon na terenu.</t>
  </si>
  <si>
    <t xml:space="preserve">Kvaliteta i standardi proizvodnje </t>
  </si>
  <si>
    <t>Nastavak poz. 2</t>
  </si>
  <si>
    <t>Režim: Grijanje PTV - ljeto</t>
  </si>
  <si>
    <t>Rashladni učin prema izvoru - min : 467 kW kod temperature vode 20/25 °C</t>
  </si>
  <si>
    <t xml:space="preserve">Ogrijevni učin - min: 630 kW kod temperature vode 70/65 °C, </t>
  </si>
  <si>
    <t>Priključna snaga dizalice topline za navedene uvjete: 176 kW</t>
  </si>
  <si>
    <t>Režim: Grijanje PTV - zima</t>
  </si>
  <si>
    <t>Rashladni učin prema izvoru - min : 284 kW kod temperature vode 4/9 °C</t>
  </si>
  <si>
    <t xml:space="preserve">Ogrijevni učin - min: 427 kW kod temperature vode 70/65 °C, </t>
  </si>
  <si>
    <t>Priključna snaga dizalice topline za navedene uvjete: 152 kW</t>
  </si>
  <si>
    <t>SEER (T&gt;2°C 12/7°C) :  6,65</t>
  </si>
  <si>
    <t>SCOP (T&gt;=55°C 47/55°C) :  4,83</t>
  </si>
  <si>
    <t>Broj kompresora: 1</t>
  </si>
  <si>
    <t>Broj rashladnih krugova: 1</t>
  </si>
  <si>
    <t>Količina freona: max.132 kg CO2=38,7 tone</t>
  </si>
  <si>
    <t>Maksimalna radna struja:  max. 257 A</t>
  </si>
  <si>
    <t>Zvučna snaga : max. 94 dB(A)</t>
  </si>
  <si>
    <t>Zvučni tlak na udaljenosti od 1m od uređaja : max.76 dB(A)</t>
  </si>
  <si>
    <t>Masa u  radu : max.3050 kg</t>
  </si>
  <si>
    <t>Dimenzije (duljina x širina x visina) : max. 3060x1040x1743 mm</t>
  </si>
  <si>
    <t>OPT 150 :Visoka izlazna temperatura na kondenzatorskoj strani</t>
  </si>
  <si>
    <t>OPT 271 : Termoizolacija kompresora</t>
  </si>
  <si>
    <t>Projektna oznaka: 2,1</t>
  </si>
  <si>
    <t>Tip: 30XWHVZE 0451B ili jednakovrijedno</t>
  </si>
  <si>
    <t>3</t>
  </si>
  <si>
    <t>Rashladni vodeni toranj u zatvorenoj izvedbi koji zahvaljujući svojoj konstrukciji ima izuzetnu uštedu energije, izrađen od pocinčanog čeličnog lima, opremljen tihim centrifugalnim ventilatorom predviđenim za povezivanje na frekventni regulator.  Toranj je u low profile izvedbi koja omogućava ugradnju u prostoru sa ograničenom visinom.  Motor ventilatora je opremljen PTC sondom za zaštitu motora ventilatora. Prijenos topline se vrši putem suhog izmijenjivača. Toranj se isporučuje sa nagibnim bazenom za vodu sa odvojenim bazenom za hladnu vodu za jednostavno održavanje i sustavom za automatsku odvodnjavanje kako bi se spriječila stajaća voda. Bazen za vodu se nalazi izvan strujanja zraka i dostupan je za održavanje i pristup tokom rada tornja. Također, toranj se isporučuje zajedno sa električnim grijačima bazena, termostatom i zaštitom grijača i termostata od niskog nivoa vode u bazenu. Elementima za elektro kontrolu nivoa vode u bazenu, elektro podesivim plovkom, nivostatom i pratećim ventilom za dopunu vode, dodatnom antikorozivnom hibridnom zaštitom "Baltibond coating" koja omogućava iste cikluse koncentracije kao SST 304 čime dodatno štedi vodu i štiti toranj od korozije. Toranj je opremljen pumpom za vodu.
Toranj proizvođača BAC (Baltimore Aircoil Company); model: FXVS ili jednakovrijedno</t>
  </si>
  <si>
    <t>Uređaj je slijedećih tehničkih karakteristika:</t>
  </si>
  <si>
    <t>Odbačena toplina : 2597 kW</t>
  </si>
  <si>
    <t>Priključna snaga : 2 x 7,5kW + 1 x 5,5  / 400V-3ph-50Hz (ventilatori + cirkulacijska pumpa)</t>
  </si>
  <si>
    <t>Medij : voda</t>
  </si>
  <si>
    <t>Ulazna temperatura : 45 °C</t>
  </si>
  <si>
    <t>Izlazna temperatura : 40 °C</t>
  </si>
  <si>
    <t>Temp. vlaž. Termometra : 24 °C</t>
  </si>
  <si>
    <t>Protok medija : 124,1,1 l/s</t>
  </si>
  <si>
    <t>Pad tlaka : 59,0 kPa</t>
  </si>
  <si>
    <t>Broj ventilatora : 2</t>
  </si>
  <si>
    <t>Nivo zvučnog tlaka na udaljenosti 15m od uređaja : 60 dB(A)</t>
  </si>
  <si>
    <t>Evap. Gubici : 0,805 l/s</t>
  </si>
  <si>
    <t>Radna masa : 10570 kg</t>
  </si>
  <si>
    <t>Otpremna masa : 6580 kg</t>
  </si>
  <si>
    <t>Dimenzije (d x š x v) : 4121 x 4104 x 5919 mm</t>
  </si>
  <si>
    <t>U sklopu isporuke rashladnog tornja uključeni su:</t>
  </si>
  <si>
    <t>* frekventni pretvarač motora ventilatora</t>
  </si>
  <si>
    <t xml:space="preserve">* DDC regulator za regulaciju izlazne temperature vode </t>
  </si>
  <si>
    <t>* prigušivači buke na ispuhu zraka sa plenumima</t>
  </si>
  <si>
    <t>Projektna oznaka: 10.1, 10.2</t>
  </si>
  <si>
    <t>Proizvođač uređaja : BAC ili jednakovrijedno</t>
  </si>
  <si>
    <t>Tip uređaja : FXVS 1212C-16Q-M/TP ili jednakovrijedno</t>
  </si>
  <si>
    <t>4</t>
  </si>
  <si>
    <t>PLINSKA KONTEJNERSKA KOTLOVNICA</t>
  </si>
  <si>
    <t>plinski kondezancijski kotao ) u kućištu namijenjenom za vanjsku ugradnju</t>
  </si>
  <si>
    <t xml:space="preserve">UltraGas ® 2 (1550) plinski kondenzacijski kotao s plamenikom i regulacijom učina od 324-1550 kW ugrađena u kućište otporno na vremenske nepogode ili jednakovrijedan proizvod drugog proizvođača.
Plinski vertikalni podni kotao s kondenzacijskim principom rada. Komora izgaranja i
prolazi dimnih plinova izrađeni iz plemenitog čelika. Izmjenjivač topline izrađen od
izmjenjivača TurboFer hibridnih kompozitnih cijevi od nehrđajućeg čelika ili jednakovrijedno.
Integrirana zaštita od nedostatka vode, presostati minimalnog i maksimalnog pritiska. Ugrađena premix plamenik s površinskim izgaranjem, modulirajući s ventilatorom i venturijevom cijevi, automatskim paljenjem i ionizacijskom zaštitom, te kompletnom plinskom rampom.
Toplinska izolacija od mineralne vune i predfabriciranog omotača. Oplata od čeličnog lima obojanog u crvenu boju. Ugrađeni nisko i visoko temperaturni povratni vodovi. 
Kompletna automatska regulacija TopTronic E za vođenje po jednog miješajućeg kruga, direktnog kruga i kruga potrošne tople vode, te kaskade za dva i više uređaja ili jednakovrijedno. Mogućnosti proširenja funkcija dodatnim modulima, spajanje na CNUS, i nadzor nad sustavom preko mobilnih uređaja.
</t>
  </si>
  <si>
    <t>Kućište za vanjsku ugradnju sastoji se iz: podnice od cjevastih pravokutnih profila s pojačanjem za nosivost kotla te limene nagazne površine od aluminija debljine 30/10; čeličnih vertikalnih i kutnih nosivih profila iz obojanih u bijelu boju; bočnih stranica od sendvič profila s vanjskim i unutarnjim limom debljine 1,00 mm (vanjske obojane u RAL 9010 boju) te ispunom od kamene vune debljine 20 mm i gustoće 100kg/m3 (klasa negorivosti ''A1''); krovne konstrukcije s limenim pokrovom. Pristupna vrata s kvakama i bravama s ključem s prednje i bočne strane za nesmetan pristup opremi i kotlu, te ventilacijskim rešetkama za provjetravanje kućišta (odabir položaja bočnih vrata i ventilacijskih rešetaka prema zahtjevu). 
Dimovod za odvod dimnih plinova van kućišta (25-30 cm iznad krova), ekspanzijskom posudom veličine 50l, sigurnosnim ventilom 3,5 bar i odzrakom. Ugrađeni nisko i visoko temperaturni povratni vodovi. Plinska cijev do plamenika, obojana u žutu boju, s termičkim plinskim ventilom i plinskim filterom. Električna instalacija do svih potrošača, klase zaštite IP 55. Opcije: Ugradnja cirkulacijske pumpe, rasvjeta unutrašnjosti kućišta generatora, utičnice, posebni električni priključci. Pogodan za rad s glikolom.</t>
  </si>
  <si>
    <t>Karakteristike kotla:
- visok stupanj iskorištenja
- kompaktne dimenzije
- širok opseg rada (modulacija 1: 4,79)
- jednostavno održavanje
- tihi rad bez vibracija
- integrirani plamenik s gornje strane
- minimalni hidraulički otpor
- mala potrošnja el. energije
- velika površina izmjenjivača topline
- samočisteća površina izmjenjivača</t>
  </si>
  <si>
    <t>Nastavak poz. 4</t>
  </si>
  <si>
    <t>Opseg isporuke:
- tijelo kotla s izolacijom
- premix plamenik
- kompenzator plinske cijevi
- TopTronic®E automatska regulacija (zaslona u boji osjetljiva na dodir 4.3“ ili jednakovrijedno,
uranjajući osjetnik spremnika PTV, nalijegajući osjetnik, osjetnik vanjske temperature i Rast5 osnovni priključni set ili jednakovrijedno
- automatsko paljenje s nadgledanjem BIC 970 ili jednakovrijedno
- kompletan dimnjak visine 25-30 cm iznad krova
- posuda za sakupljanje i neutralizaciju kondenzata HNB-1600, 12 kg
- sigurnosni ventil 6,0 bar
- manometar
- ekspanzijska posuda 80 l
- sigurnosna oprema prema EN 12828: sigurnosni termostat i presostat visokog i niskog tlaka
- grijaći kabel polaznog i povratnog voda s termostatom (18W/m)
- izolacija cjevovoda polaznog i povratnog voda od mineralne vune i aluminijske folije
- produžetak dimnjaka visine dužine 2m</t>
  </si>
  <si>
    <t>Tehnički podaci:
Nazivni toplinski učin:
50/30 °C: 324,0-1550,0 kW
80/60 °C: 297,0-1447,0 kW
Stupanj iskorištenja pri 30% opterećenja (EN15502) (Hd/Hg): 108,5%/97,9%
Stupanj iskorištenja pri punom opterećenju 80/60 °C (Hd/Hg): 98,2%/88.6%
Radni tlak maks .: 6.0 bar
Radni tlak min .: 1,0 bar
Maksimalna radna temperatura: 95 ° C
Napon V/Hz :
 -1 x 230/50
 - 3 x 400/50
• Potrošnja struje min./max. Watt: 
  - 301/4900
Volumen vode: 1118 l
Masa: 4.900 kg
Dimenzije (D x Š V): 2.780 x 1.760 x 3.000 mm
CE-ID broj kotlova: CE-0085DL0175, kompletan Cabin Slim AC posjeduje jedinstvenu CE izjavu</t>
  </si>
  <si>
    <t>Proizvođač: HOVAL ili jednakovrijedno</t>
  </si>
  <si>
    <t>tip: CabinSlim AC UltraGas 2 1550) ili jednakovrijedno</t>
  </si>
  <si>
    <t>5</t>
  </si>
  <si>
    <t xml:space="preserve">Plinski kondezancijski kotao u kućištu namijenjenom za vanjsku ugradnju </t>
  </si>
  <si>
    <t>Dvostruki kotao koji se sastoji od dva samostalna kotla UltraGas ® 2 (450) učina od 77-902 kW ugrađena u kućište otporno na vremenske nepogode ili jednakovrijedno.
Plinski vertikalni podni kotlovi s kondenzacijskim principom rada. Komore izgaranja i
prolazi dimnih plinova izrađeni iz plemenitog čelika. Izmjenjivači topline izrađeni od
izmjenjivača TurboFer hibridne kompozitnih cijevi od nehrđajućeg čelika ili jednakovrijedno.
Integrirane zaštita od nedostatka vode, presostati minimalnog i maksimalnog pritiska. Ugrađeni premix plamenici s površinskim izgaranjem, modulirajući s ventilatorom i venturijevom cijevi, motornim zaklopkama za dovod svježeg zraka, automatskim paljenjem i ionizacijskom zaštitom, te kompletnom plinskom rampom. U sklopu isporuke i zajednička dimnjača s izvodom na lijevu ili desnu stranu te poklopcem na slobodnoj strani.  
Toplinske izolacije od mineralne vune i predfabriciranog omotača. Oplate od čeličnog lima obojanog u crvenu boju. Ugrađeni nisko i visoko temperaturni povratni vodovi. 
Kompletne automatske regulacije TopTronic E za vođenje dva miješajuća kruga, dva direktna kruga, dva kruga potrošne tople vode i kaskade dva i više uređaja ili jednakovrijedno. Mogućnosti proširenja funkcija dodatnim modulima, spajanje na CNUS, i nadzor nad sustavom preko mobilnih uređaja.</t>
  </si>
  <si>
    <t>Kućište za vanjsku ugradnju sastoji se iz: podnice od cjevastih pravokutnih profila s pojačanjem za nosivost kotla te limene nagazne površine od aluminija debljine 30/10; čeličnih vertikalnih i kutnih nosivih profila iz obojanih u bijelu boju; bočnih stranica od sendvič profila s vanjskim i unutarnjim limom debljine 1,00 mm (vanjske obojane u RAL 9010 boju) te ispunom od kamene vune debljine 20 mm i gustoće 100kg/m3 (klasa negorivosti ''A1''); krovne konstrukcije s limenim pokrovom. Pristupna vrata s kvakama i bravama s ključem s prednje i bočne strane za nesmetan pristup opremi i kotlu, te ventilacijskim rešetkama za provjetravanje kućišta (odabir položaja bočnih vrata i ventilacijskih rešetaka prema zahtjevu). 
Dimovod za odvod dimnih plinova van kućišta (25-30 cm iznad krova), ekspanzijskim posudama veličine 2x50l, sigurnosnim ventilima 6,0 bar i odzrakom. Ugrađeni nisko i visoko temperaturni povratni vodovi te hidraulički spoj oba kotla po Tichelmannu s elektromotornim zaklopkama. Plinska cijev do plamenika, obojana u žutu boju, s termičkim plinskim ventilom i plinskim filterom. Električna instalacija do svih potrošača, klase zaštite IP 55. Opcije: Ugradnja cirkulacijske pumpe, rasvjeta unutrašnjosti kućišta generatora, utičnice, posebni električni priključci. Pogodan za rad s glikolom.</t>
  </si>
  <si>
    <t>Karakteristike dvostrukog kotla:
- visok stupanj iskorištenja
- kompaktne dimenzije
- širok opseg rada (modulacija 1: 11,71)
- jednostavno održavanje
- tihi rad bez vibracija
- integrirani plamenici s gornje strane
- minimalni hidraulički otpor
- mala potrošnja el. energije
- velika površina izmjenjivača topline
- samočisteća površina izmjenjivača</t>
  </si>
  <si>
    <t>Nastavak poz. 5</t>
  </si>
  <si>
    <t>Opseg isporuke:
- tijela kotlova s izolacijama
- premix plamenci
- kompenzatori plinske cijevi
- TopTronic®E automatske regulacije (zasloni u boji osjetljivi na dodir 4.3“ ili jednakovrijedno,
uranjajući osjetnici spremnika PTV, nalijegajući osjetnici, osjetnik vanjske temperature i Rast5 osnovni priključni set ili jednakovrijedno
- automatska paljenja s nadgledanjem BIC 970 ili jednakovrijedno
- motorne zaklopke za svježi zrak
- zajednička dimnjača s poklopcem i dimnjakom 25-30 cm iznad krova
- posuda za sakupljanje i neutralizaciju kondenzata HNB-0800, 6 kg
- sigurnosni ventili 6,0 bar
- manometar
- ekspanzijske posude 2 kom. 50 l
- sigurnosna oprema prema EN 12828: sigurnosni termostat i presostat visokog i niskog tlaka
- grijaći kabel polaznog i povratnog voda s termostatom (18W/m)
- izolacija cjevovoda polaznog i povratnog voda od mineralne vune i aluminijske folije
- produžetak dimnjaka visine dužine 2m</t>
  </si>
  <si>
    <t>Tehnički podaci:
Nazivni toplinski učin:
50/30 °C: 77,0-902,0 kW
80/60 °C: 73,0-8304,0 kW
Stupanj iskorištenja pri 30% opterećenja (EN15502) (Hd/Hg): 108,9%/98,2%
Stupanj iskorištenja pri punom opterećenju 80/60 °C (Hd/Hg): 98,2%/88.5%
Radni tlak maks.: 6.0 bar
Radni tlak min .: 1,0 bar
Maksimalna radna temperatura: 95 ° C
Napon V/Hz :
 -1 x 230/50
• Potrošnja struje min./max. Watt: 
- 56/1500
Volumen vode: 2x412 l
Masa: 2x2300 kg
Dimenzije (D x Š x V): 2380 x 2350 x 2600 mm
CE-ID broj kotlova: CE-0085DL0175, kompletan Cabin Slim AC posjeduje jedinstvenu CE izjavu</t>
  </si>
  <si>
    <t xml:space="preserve"> tip: CabinSlim AC UltraGas 2 D (900) ili jednakovrijedno</t>
  </si>
  <si>
    <t>6</t>
  </si>
  <si>
    <t>UREĐAJI ZA AUTOMATSKU NADOPUNU I ODRŽAVANJE TLAKA - SUSTAV GRIJANJA - VENTILOKONVEKTORI</t>
  </si>
  <si>
    <t>Uređaj za precizno održavanje tlaka Transfero TV Connect  u zatvorenim  sustavima grijanja i solarnim sustavima do 8 MW, te sustavima hlađenja do 13 MW ili jednakovrijedan proizvod drugog proizvođača. Za sustave prema EN 12828, EN 12976, ENV 12977, SWKI 93-1. Uređaj odlikuje visoka preciznost održavanja tlaka  ± 0,2 bar, ciklonsko vakuumsko otplinjavanje u dubokom vakuumu do - 0.8 bar, kompaktna izvedba i visoki radni učin. Napredni sustav upravljanja uređajem putem Brain cube upravljačke ploče s 3,5 " TFT zaslonom u boji ili jednakovrijedno. Mogučnost spajanje na BMS sustave putem Modbus-a,  RS 485 protokola, ulazno/izlaznih signala kao i daljinsko upravljanje sustavom održavanja tlaka putem IMI web servera.  "Fillsafe“ nadzor sustava za nadopunjavanje vode s tri zaštite sustava od prekomjernog nadopunjavanja ili jednakovrijedno. „Dynaflex“ meki start rada crpki s regulacijom brzine vrtnje crpki ili jednakovrijedno. Opcija uređaja s jednom crpkom i jednim ili dva prestrujna ventila, te uređaj s dvije crpke i  dva prestrujna ventila.  Priključni napon uređaja 230 V, 50 Hz, 16 A. Priključna električna snaga uređaja ovisi o tipu uređaja, veličini i broju crpki unutar uređaja. Klasa zaštite uređaja IP54. Radno područje uređaja od 1 do 10 bar ovisno o tipu uređaja i snazi crpke. Temperaturno područje od 0  do 90 °C. Maksimalno dozvoljena temperatura okoline 40 °C. Priključci uređaja 3xDN20 za prestrujne ventile, 1xDN15 sustav nadopune, 1xDN40 ekspanzijski vod.  Dodatak antifriza do 50 %. Uređaj radi u kompletu s primarnom ekspanzijskom posudom tip Transfero TU/TG ili jednakovrijedno. CE-testirano prema zahtjevima Europskih direktiva PED/DEP 97/23/EC, 2004/108/EC, 2006/95/EC.</t>
  </si>
  <si>
    <t>Primarna ekspanzijska posuda s butilnim mjehom prema DIN 4807 T3 za zatvorene ekspanzijske module. Posuda testirana prema Europskoj direktivi PED/DEP 2014/68/EU. Materijal posude čelik, boje berilija s nogicama u podnožju za uspravnu montažu. Mjerna nogica ugrađena na podnožje posude omogučava konstantno mjerenje količine vode u posudi. Posuda osigurava endoskopsku kontrolu mjeha putem otvora na vrhu posude, odzraku butilnog mjeha na vrhu posude te ispust kondenzata na dnu posude. Radno područje butilnog mjeha od +5 do +70 °C, posude od -10 do 120 °C. Sadržaj mješavine glikola do 50%. U sklopu posude isporučuje se i spojni set sa sigurnosnim ventilom 2 bar i isposnom slavinom. Garancija na posudu 5 godina</t>
  </si>
  <si>
    <t>Ekspanzijska posuda  u obliku diska s butilnim mjehom prema DIN 4807 T3 za sustave grijanja, hlađenja i solara. Posuda testirana prema Europskoj direktivi PED/DEP 2014/68/EU. Materijal posude čelik, boje berilija. Posude do volumena 80 litara s nosačem za jednostavnu montažu na zid. Spoj na posudu s donje strane s priključkom DN20 putem servisnog ventila DLV. Radno područje butilnog mjeha od +5 do +70 °C, posude od -10 do 120 °C. Sadržaj mješavine glikola do 50%. Garancija na posudu 5 godina</t>
  </si>
  <si>
    <t>Proizvod IMI Hydronic Engineering ili jednakovrijedno, tip: Transfero TV Connect ili jednakovrijedno, dimenzija i količina;</t>
  </si>
  <si>
    <t>Projektna oznaka: 5.1</t>
  </si>
  <si>
    <t>Transfero TV 6.2.EH Connect ili jednakovrijedno</t>
  </si>
  <si>
    <t>Statico SD 50.10 ili jednakovrijedno</t>
  </si>
  <si>
    <t>Servisni ventil DLV DN 20</t>
  </si>
  <si>
    <t>Transfero TU 800 ili jednakovrijedno</t>
  </si>
  <si>
    <t>Sigurnosna grupa s zaštitnikom povratnog toka tip BA</t>
  </si>
  <si>
    <t>Projektna oznaka: 5.2</t>
  </si>
  <si>
    <t>Transfero TV 8.2.EH Connect ili jednakovrijedno</t>
  </si>
  <si>
    <t>Transfero TU 400 ili jednakovrijedno</t>
  </si>
  <si>
    <t>Primarna ekspanzijska posuda s butilnim mjehom prema DIN 4807 T3 za zatvorene ekspanzijske module. Posuda testirana prema Europskoj direktivi PED/DEP 2014/68/EU. Materijal posude čelik, boje berilija s nogicama u podnožju za uspravnu montažu. Mjerna nogica ugrađena na podnožje posude omogučava konstantno mjerenje količine vode u posudi. Posuda osigurava endoskopsku kontrolu mjeha putem otvora na vrhu posude, odzraku butilnog mjeha na vrhu posude te ispust kondenzata na dnu posude. Radno područje butilnog mjeha od +5 do +70 °C, posude od -10 do 120 °C. Sadržaj mješavine glikola do 50%. U sklopu posude isporučuje se i spojni set sa sigurnosnim ventilom 2 bar i ispusnom slavinom. Garancija na posudu 5 godina</t>
  </si>
  <si>
    <t>Projektna oznaka: 5.3</t>
  </si>
  <si>
    <t>Transfero TG 2000 ili jednakovrijedno</t>
  </si>
  <si>
    <t>9</t>
  </si>
  <si>
    <t>Uređaj za precizno održavanje tlaka Transfero TV Connect  u zatvorenim  sustavima grijanja i solarnim sustavima do 8 MW, te sustavima hlađenja do 13 MW ili jednakovrijedan proizvod drugog proizvođača. Za sustave prema EN 12828, EN 12976, ENV 12977, SWKI 93-1. Uređaj odlikuje visoka preciznost održavanja tlaka  ± 0,2 bar, ciklonsko vakuumsko otplinjavanje u dubokom vakuumu do - 0.8 bar, kompaktna izvedba i visoki radni učin. Napredni sustav upravljanja uređajem putem BrainCube upravljačke ploče s 3,5 " TFT zaslonom u boji ili jednakovrijedno. Mogučnost spajanje na BMS sustave putem Modbus-a,  RS 485 protokola, ulazno/izlaznih signala kao i daljinsko upravljanje sustavom održavanja tlaka putem IMI web servera.  "Fillsafe“ nadzor sustava za nadopunjavanje vode s tri zaštite sustava od prekomjernog nadopunjavanja ili jednakovrijedno. „Dynaflex“ meki start rada crpki s regulacijom brzine vrtnje crpki ili jednakovrijedno. Opcija uređaja s jednom crpkom i jednim ili dva prestrujna ventila, te uređaj s dvije crpke i  dva prestrujna ventila.  Priključni napon uređaja 230 V, 50 Hz, 16 A. Priključna električna snaga uređaja ovisi o tipu uređaja, veličini i broju crpki unutar uređaja. Klasa zaštite uređaja IP54. Radno područje uređaja od 1 do 10 bar ovisno o tipu uređaja i snazi crpke. Temperaturno područje od 0  do 90 °C. Maksimalno dozvoljena temperatura okoline 40 °C. Priključci uređaja 3xDN20 za prestrujne ventile, 1xDN15 sustav nadopune, 1xDN40 ekspanzijski vod.  Dodatak antifriza do 50 %. Uređaj radi u kompletu s primarnom ekspanzijskom posudom tip Transfero TU/TG ili jednakovrijedno. CE-testirano prema zahtjevima Europskih direktiva PED/DEP 97/23/EC, 2004/108/EC, 2006/95/EC. Uređaj dodatno topliski izoliran radi smanjenja kondenzacije prilikom rada uređaja.</t>
  </si>
  <si>
    <t>Projektna oznaka. 5.4</t>
  </si>
  <si>
    <t>Transfero TV 6.2.EHC Connect ili jednakovrijedno</t>
  </si>
  <si>
    <t>10</t>
  </si>
  <si>
    <t>Projektna oznaka 5.5.</t>
  </si>
  <si>
    <t>Transfero TV 8.2.EHC Connect ili jednakovrijedno</t>
  </si>
  <si>
    <t>Transfero TG 1000 ili jednakovrijedno</t>
  </si>
  <si>
    <t>11</t>
  </si>
  <si>
    <t xml:space="preserve">Uređaj za precizno održavanje tlaka Transfero TV Connect  u zatvorenim  sustavima grijanja i solarnim sustavima do 8 MW, te sustavima hlađenja do 13 MW ili jednakovrijedno. Za sustave prema EN 12828, EN 12976, ENV 12977, SWKI 93-1. Uređaj odlikuje visoka preciznost održavanja tlaka  ± 0,2 bar, ciklonsko vakuumsko otplinjavanje u dubokom vakuumu do - 0.8 bar, kompaktna izvedba i visoki radni učin. Napredni sustav upravljanja uređajem putem BrainCube upravljačke ploče s 3,5 " TFT zaslonom u boji ili jednakovrijedno. Mogučnost spajanje na BMS sustave putem Modbus-a,  RS 485 protokola, ulazno/izlaznih signala kao i daljinsko upravljanje sustavom održavanja tlaka putem IMI web servera.  "Fillsafe“ nadzor sustava za nadopunjavanje vode s tri zaštite sustava od prekomjernog nadopunjavanja ili jednakovrijedno. „Dynaflex“ meki start rada crpki s regulacijom brzine vrtnje crpki ili jednakovrijedno. Opcija uređaja s jednom crpkom i jednim ili dva prestrujna ventila, te uređaj s dvije crpke i  dva prestrujna ventila.  Priključni napon uređaja 230 V, 50 Hz, 16 A. Priključna električna snaga uređaja ovisi o tipu uređaja, veličini i broju crpki unutar uređaja. Klasa zaštite uređaja IP54. Radno područje uređaja od 1 do 10 bar ovisno o tipu uređaja i snazi crpke. Temperaturno područje od 0  do 90 °C. Maksimalno dozvoljena temperatura okoline 40 °C. Priključci uređaja 3xDN20 za prestrujne ventile, 1xDN15 sustav nadopune, 1xDN40 ekspanzijski vod.  Dodatak antifriza do 50 %. Uređaj radi u kompletu s primarnom ekspanzijskom posudom tip Transfero TU/TG ili jednakovrijedno. CE-testirano prema zahtjevima Europskih direktiva PED/DEP 97/23/EC, 2004/108/EC, 2006/95/EC. </t>
  </si>
  <si>
    <t>Projektna oznaka: 5.6</t>
  </si>
  <si>
    <t>Transfero TV 4.2.EH Connect ili jednakovrijedno</t>
  </si>
  <si>
    <t>12</t>
  </si>
  <si>
    <t>Proizvod IMI Hydronic Engineering ili jednakovrijedno, tip: Transfero TV Connect  ili jednakovrijedno, dimenzija i količina;</t>
  </si>
  <si>
    <t>Projektna oznaka: 5.7</t>
  </si>
  <si>
    <t>Transfero TU 300 ili jednakovrijedno</t>
  </si>
  <si>
    <t>13</t>
  </si>
  <si>
    <t>Plastične posude s poklopcem za držanje mješavine PG+voda. Minimalna zapremnina posude:</t>
  </si>
  <si>
    <t>150 litara</t>
  </si>
  <si>
    <t>300 litara</t>
  </si>
  <si>
    <t>500 litara</t>
  </si>
  <si>
    <t>14</t>
  </si>
  <si>
    <t>PROTOČNI GRIJAČI TPV</t>
  </si>
  <si>
    <t>Kompaktna stanica za pripremu PTV-a s pločastim izmjenjivačem za grijanje sanitarne potrošne vode principom protočnosti.
Stanica s sastoji od pločastog izmjenjivača izrađenog od nehrđajućeg čelika EN 1.4404,a
na strani grijanja(primarna strana) sastoji se od: troputnog ventila, cirkulacijske pumpe promjenjivog protoka, ventila za punjenje-pražnjenje, odzračnog ventila, balansirajućeg ventila i osjetnika temperature što omogućuje konstantan protok kroz izmjenjivač te cjevovoda izrađenog od nehrđajućeg čelika EN 1.4404.
A na strani PTV-a (sekundarnoj strani) sastoji se od: sigurnosnog ventila 10bar, nepovratnog ventila, osjetnika temperature i protoka, te ventila za punjenje-pražnjenje. Set za recirkulaciju PTV-a je dodatna opcija.
Za učinkovit rad stanice namjenjena je automatska regulacija TopTronic®E  s pripadajućim osjetnicima (2 osjetnika temperature na primarnoj strani, 2 osjetnika temperature i osjetnik protoka na sekundarnoj strani) ili jednakovrijedno. Upravljačko sučelje nije u cijeni te je dodatna opcija (TTE-BM).
Stanica je kompletno toplinski izolirana s 30 mm EPP toplinskim izolacijskim materijalom. Nosivi okvir je izrađen od čelika obojanog u RAL 9005, za montažu na pod s podesivim antivibracijskim nogicama.
Proizvod: Hoval  ili jednakovrijedno
Tip: TransTherm aqua F (6-80)  ili jednakovrijedno</t>
  </si>
  <si>
    <t>Tehnički podaci:
Snaga: 580 kW
Primarna strana:
Polazna temperatura: 70 °C
Povratna temperatura: 30 °C
Volumni protok: 11,92 m³/h
Sekundarna strana:
Ulazna temperature hladne vode: 10 °C
Izlazna temperature tople vode: 60 °C
Volumni protok: 10,06 m³/h
Max. radna temperatura: 110 °C
Max. radni pritisak: 10 bar
Priključci:
Primar: DN 65 AE - ulaz/izlaz  
Sekundar: DN 42, Rp 1 1/2'' - ulaz/izlaz 
Priključak recirkulacijskog voda: DN 32, Rp 1 1/4'' (ili DN 25, Rp 1" -opcija)
Električni priključak :
Kabel 3x2.5mm² max16A
snaga: 1000W
Dimenzije:
Širina = 1.500 mm 
Visina = 1.400 mm
Dubina = 650 mm
Masa = 202 kg</t>
  </si>
  <si>
    <t>15</t>
  </si>
  <si>
    <t>Upravljački modul kao Hoval tip TopTronic® E za upravljanje s radom svih regulatora sustav grijanja spojenih na BUS sustav (osnovni modul, solarni modul, akumulacijski modul, mjerni modul i modul proširenja krugova grijanja) ili jednakovrijedan proizvod.
Regulator se spaja na priključak Hoval Bus ili jednakovrijedan sustav preko RJ45 utikača ili preko spojnog terminala (max. 0,75 mm2). Tankog je dizajna s fleksibilnom montažom, na generator topline, na zid ili u prostor objekta. Pregledno sučelje za upravljanje sustavom s tehnologijom osjetljivom na dodir, 4,3“ prikazni ekran, crne boje. 
Mogućnost konfiguracije početnog zaslona, prikaz trenutnog vremena ili vremenska prognoza (moguće samo u kombinacija s TopTronic® E online ili jednakovrijednim modulom) 
Proizvod: Hoval  ili jednakovrijedno
Tip: TopTronic®E Upravljački modul modul TTE-BM ili jednakovrijedno</t>
  </si>
  <si>
    <t>Sastoji se od:
- TopTronic® E upravljačkog modula ili jednakovrijedno, 
- stezaljki za pričvršćenje regulatora za upravljački modua i dodatnog adaptera.
-RJ45-Rast-5 CAN kabela, L=500 mm</t>
  </si>
  <si>
    <t>PLOČASTI RASTAVLJIVI IZMJENJIVAČI TOPLINE</t>
  </si>
  <si>
    <t>16</t>
  </si>
  <si>
    <t>Rastavljivi pločasti protusmjerni izmjenjivač topline projektne oznake 7.1, 7.2 i slijedećih karakteristika (ploče izmjenjivača iz AISI304)::</t>
  </si>
  <si>
    <t>Proizvod: Danfoss  ili jednakovrijedno</t>
  </si>
  <si>
    <t>Tip: S65-IS10-191-TKTM83   ili jednakovrijedno</t>
  </si>
  <si>
    <t xml:space="preserve">Qgr=3032kW </t>
  </si>
  <si>
    <t>V_prim=284,2m3/h (52/44°C) / 22kPa</t>
  </si>
  <si>
    <t>medij_prim=mješavine voda + 35% propilen glikol</t>
  </si>
  <si>
    <t>V_sek=527,0m3/h (40/45°C) / 68kPa</t>
  </si>
  <si>
    <t>medij_sek=voda</t>
  </si>
  <si>
    <t>17</t>
  </si>
  <si>
    <t>Rastavljivi pločasti protusmjerni izmjenjivač topline projektne oznake 7.3 7.4 i slijedećih karakteristika (ploče izmjenjivača iz AISI304)::</t>
  </si>
  <si>
    <t>Tip: S100-IS10-346-TMTL61  ili jednakovrijedno</t>
  </si>
  <si>
    <t xml:space="preserve">Qgr=2500kW </t>
  </si>
  <si>
    <t>V_prim=434,6m3/h (45/40°C) / 47kPa</t>
  </si>
  <si>
    <t>medij_prim=voda</t>
  </si>
  <si>
    <t>V_sek=458,6m3/h (39/44°C) / 53kPa</t>
  </si>
  <si>
    <t>medij_sek=mješavine voda + 35% propilen glikol</t>
  </si>
  <si>
    <t>18</t>
  </si>
  <si>
    <t>Rastavljivi pločasti protusmjerni izmjenjivač topline projektne oznake 7.5 7.6 i slijedećih karakteristika (ploče izmjenjivača iz AISI304):</t>
  </si>
  <si>
    <t>Tip: S100-IS10-490-TL  ili jednakovrijedno</t>
  </si>
  <si>
    <t>V_prim=429,6m3/h (7/12°C) / 37kPa</t>
  </si>
  <si>
    <t>V_sek=457,7m3/h (13/8°C) / 45kPa</t>
  </si>
  <si>
    <t>19</t>
  </si>
  <si>
    <t>Rastavljivi pločasti protusmjerni izmjenjivač topline projektne oznake 7.7, 7.8, 7.9. 7.10 i slijedećih karakteristika (ploče izmjenjivača iz AISI316):</t>
  </si>
  <si>
    <t>Tip: S65-IS10-126-TKTM18   ili jednakovrijedno</t>
  </si>
  <si>
    <t xml:space="preserve">Q=1500kW </t>
  </si>
  <si>
    <t>V_prim=257,8m3/h (7/12°C) / 23kPa</t>
  </si>
  <si>
    <t>V_sek=322,8m3/h (15/11°C) / 34kPa</t>
  </si>
  <si>
    <t>medij_sek=podzemna voda</t>
  </si>
  <si>
    <t>režim ljeto:</t>
  </si>
  <si>
    <t>V_prim=260,7m3/h (45/40°C) / 23kPa</t>
  </si>
  <si>
    <t>V_sek=323,21m3/h (15/19°C) / 34kPa</t>
  </si>
  <si>
    <t>20</t>
  </si>
  <si>
    <t>Rastavljivi pločasti protusmjerni izmjenjivač topline projektne oznake 7.11 7.12 i slijedećih karakteristika (ploče izmjenjivača iz AISI304):</t>
  </si>
  <si>
    <t>Tip: DS10-95-TKTM67   ili jednakovrijedno</t>
  </si>
  <si>
    <t xml:space="preserve">Qgr=900kW </t>
  </si>
  <si>
    <t>V_prim=137,5m3/h (7/12°C) / 30kPa</t>
  </si>
  <si>
    <t>V_sek=172,1m3/h (15/11°C) / 45kPa</t>
  </si>
  <si>
    <t>21</t>
  </si>
  <si>
    <t>Rastavljivi pločasti protusmjerni izmjenjivač topline projektne oznake 7.13 7.14 i slijedećih karakteristika (ploče izmjenjivača iz AISI304):</t>
  </si>
  <si>
    <t>Tip: S22-DG16-76-TK   ili jednakovrijedno</t>
  </si>
  <si>
    <t>V_prim=156,5m3/h (45/40°C) / 31kPa</t>
  </si>
  <si>
    <t>V_sek=155,4m3/h (20/25°C) / 32kPa</t>
  </si>
  <si>
    <t xml:space="preserve">medij_sek=voda </t>
  </si>
  <si>
    <t>22</t>
  </si>
  <si>
    <t>Rastavljivi pločasti protusmjerni izmjenjivač topline projektne oznake 7.15 7.16 i slijedećih karakteristika (ploče izmjenjivača iz AISI304):</t>
  </si>
  <si>
    <t>Tip: S47-DG10-84-TK  ili jednakovrijedno</t>
  </si>
  <si>
    <t>V_prim=83,9m3/h (77/67°C) / 22kPa</t>
  </si>
  <si>
    <t>V_sek=157,9m3/h (70/65°C) / 71kPa</t>
  </si>
  <si>
    <t>23</t>
  </si>
  <si>
    <t xml:space="preserve">Spremnik za akumulaciju toplinske energije - sustav grijanja TPV 
</t>
  </si>
  <si>
    <t xml:space="preserve">Akumulacijski međuspremnik izrađen od čelika za hidrauličku integraciju u sustave s kotlovima, kotlovima na kruto gorivo, toplinskim crpkama i solarnim postrojenjima. Sadržaj 3.907 l, sastoji se od  8 prirubničkih priključaka DN 100 PN16, 2 prirubnička priključka DN 125 PN16, 3 priključka Rp ½″ za osjetnike i termometre, kanala za osjetnike.
Na svakom priključku unutar spremnika nalaze se usmjerivači protoka. Na sredini spremnika ugrađena je perforirana ploča za temperaturno raslojavanje. 
Spremnik je potrebno izolirati na mjestu ugradnje. Dodata toplinska izolacija mineralnom vunom d=80mm u zaštitnoj oblozi od aluminijskog lima d=0,6mm. 
</t>
  </si>
  <si>
    <t>Proizvod: Hoval  ili jednakovrijedno
Tip: EnerVal G (4000)  ili jednakovrijedno</t>
  </si>
  <si>
    <t xml:space="preserve">Tehnički podaci:
- sadržaj vode 3907 l
- radni/ispitni tlak 6/8 bara
- maksimalna radna temperatura  95°C
</t>
  </si>
  <si>
    <t xml:space="preserve">Dimenzije spremnika:
- promjer 1500 mm
- visina 2696 mm
- masa s toplinskom izolacijom 1233 kg
</t>
  </si>
  <si>
    <t>24</t>
  </si>
  <si>
    <t xml:space="preserve">Spremnik za akumulaciju toplinske energije (bufer/pufer) u izvedbi od ugljičnog čelika s integriranom pregradom za usmjeravanje protoka, u elastomernoj izolaciji s parnepropusnom branom (koeficijent difuzije vodene pare minimalno μ=7000) debljine 19mm,  uključivo  ljepilo i traka. Izolacija je sukladna  HRN EN 13501-1. Dodata toplinska izolacija mineralnom vunom d=80mm u zaštitnoj oblozi od aluminijskog lima d=0,6mm. </t>
  </si>
  <si>
    <t>Zapremnina spremnika: 4000l
Max. dimenzije spremnika: (ΦxH)=Φ1400x3050mm</t>
  </si>
  <si>
    <t>Priključci 2x NO 150, priključak za odzraku NO 20 i priključak za pražnjenje NO40.</t>
  </si>
  <si>
    <t>Obračun po komadu</t>
  </si>
  <si>
    <t>25</t>
  </si>
  <si>
    <t>Spremnik tople potrošne vode zapremnine 4000 litara za potrebe kuhinje, u toplinskoj izolaciji debljine 80mm. Spremnik s integriranim izmjenjivačem topline učina min.150kW (75/65°C), s integriranom električnim grijačem 16kW/400V-50Hz (uključivanje ručno sklopka 0/1/SAUZ, isključivanje pomoću radnog i sigurnosnog termostata), magnezijeva (Mg) anoda za zaštitu spremnika, i min. 3 priključka za termometre i osjetnike temperature.  Priključci za hladnu vodu, toplu vodu i recirkulaciju.
Dimenzije spremnika (promjer x visna) Ø2000x2800mm.
Maksimalni radni tlak 10 bar.</t>
  </si>
  <si>
    <t>26</t>
  </si>
  <si>
    <t>Ekspanzijska posuda za pitku sanitarnu vodu 400l</t>
  </si>
  <si>
    <t>izvedba sa zamjenjivom dijafragmom</t>
  </si>
  <si>
    <t>s integriranim sustavom cirkulacije vode kroz posudu</t>
  </si>
  <si>
    <t>CIRKULACIJSKE CRPKE</t>
  </si>
  <si>
    <t xml:space="preserve">Za sve cirkulacijske crpke troškovnička stavka obuhvaća pripadajuće upravljanje, a to uključuje pripadajući frekventni pretvarač sa svim potrebnim ožičenjima i dodatnom opremom (osjetnici diferencijalnog tlaka, osjetnici protoka itd.) do pune funkcionalnosti sukladno projektnom rješenju i vrsti odabrane regulacije. Također obuhvaća modul za priključenje na CNUS/SAUZ, zaštitni sigurnosni sustav motora pumpi preko zaštitne motorne sklopke i termičkog preopteretnog releja, sustav prepoznavanja rada na suho. Također kod dvostrukih crpki potrebno je predvidjeti mogućnosti vrste rada kao glavni i rezervni pogon. Također potrebno je predvidjeti mogućnosti rada crpki u nuždi u slučaju kvara automatske regulacije. Stavke uključuju prirubnice, protuprirubnice, vijke, holenderske spojeve, brtve, gumene kompenzatore, dvodijelnu toplinsku izolaciju, te puštanje u pogon od strane ovlaštenog servisera i izdavanje zapisnika o puštanju u pogon.
</t>
  </si>
  <si>
    <t>27</t>
  </si>
  <si>
    <t xml:space="preserve">Elektronički upravljana cirkulacijska crpka </t>
  </si>
  <si>
    <t>projektna oznaka: C.1.1, C.1.3, C.1.5 - Dizalica topline (isparivač)</t>
  </si>
  <si>
    <t>Wilo Stratos GIGA 125/3-30/18,5  ili jednakovrijedno</t>
  </si>
  <si>
    <t>V = 196,9m3/h</t>
  </si>
  <si>
    <t>H = 20m</t>
  </si>
  <si>
    <t>N/el = 18,5kW/400V-50Hz</t>
  </si>
  <si>
    <t xml:space="preserve">medij = voda </t>
  </si>
  <si>
    <t>temperatura medija = 7°C</t>
  </si>
  <si>
    <t>masa = 186kg</t>
  </si>
  <si>
    <t>regulacija = konstantni protok</t>
  </si>
  <si>
    <t>28</t>
  </si>
  <si>
    <t>projektna oznaka: C.1.2, C.1.4, C.1.6 - Dizalica topline kondenzator</t>
  </si>
  <si>
    <t>Wilo IL 125/165-30/2  ili jednakovrijedno</t>
  </si>
  <si>
    <t>V = 251,6m3/h</t>
  </si>
  <si>
    <t>H = 28m</t>
  </si>
  <si>
    <t>N/el = 30kW/400V-50Hz</t>
  </si>
  <si>
    <t>temperatura medija = 40°C</t>
  </si>
  <si>
    <t>masa = 359kg</t>
  </si>
  <si>
    <t>29</t>
  </si>
  <si>
    <t>projektna oznaka: C.2.1, C.2.2 - Grijanje klima komora (primar)</t>
  </si>
  <si>
    <t>Wilo IL 200/315-37/4  ili jednakovrijedno</t>
  </si>
  <si>
    <t>V = 434,6m3/h</t>
  </si>
  <si>
    <t>N/el = 37kW/400V-50Hz</t>
  </si>
  <si>
    <t>temperatura medija = 45°C</t>
  </si>
  <si>
    <t>masa = 595kg</t>
  </si>
  <si>
    <t>regulacija = konstantni tlak</t>
  </si>
  <si>
    <t>30</t>
  </si>
  <si>
    <t>projektna oznaka: C.3.1, C.3.2 - ventilokonvektori, radijatori, podno grijanje, aktivni stropovi</t>
  </si>
  <si>
    <t>Wilo Stratos GIGA 125/3-36/22  ili jednakovrijedno</t>
  </si>
  <si>
    <t>V = 281m3/h</t>
  </si>
  <si>
    <t>N/el = 22kW/400V-50Hz</t>
  </si>
  <si>
    <t>masa = 192kg</t>
  </si>
  <si>
    <t>31</t>
  </si>
  <si>
    <t>projektna oznaka: C.4.1, C.4.2 - klima komora (sekundar)</t>
  </si>
  <si>
    <t>Wilo IL 200/345-55/4-S1 ili jednakovrijedno</t>
  </si>
  <si>
    <t>V = 458,60m3/h</t>
  </si>
  <si>
    <t>H = 25m</t>
  </si>
  <si>
    <t>N/el = 55kW/400V-50Hz</t>
  </si>
  <si>
    <t>medij = voda + 35% propilen glikol</t>
  </si>
  <si>
    <t>temperatura medija = 44°C</t>
  </si>
  <si>
    <t>masa = 886kg</t>
  </si>
  <si>
    <t>32</t>
  </si>
  <si>
    <t>projektna oznaka: C.5.1, C.5.2 - kotlovsko grijanje (sekundar)</t>
  </si>
  <si>
    <t>Wilo IL 200/335-45/4  ili jednakovrijedno</t>
  </si>
  <si>
    <t>V = 527m3/h</t>
  </si>
  <si>
    <t>H = 18m</t>
  </si>
  <si>
    <t>N/el = 45kW/400V-50Hz</t>
  </si>
  <si>
    <t>medij = voda</t>
  </si>
  <si>
    <t>masa = 630kg</t>
  </si>
  <si>
    <t>33</t>
  </si>
  <si>
    <t>projektna oznaka: C.6.1, C.6.2 - kotlovsko grijanje (primar)</t>
  </si>
  <si>
    <t>V = 284,2m3/h</t>
  </si>
  <si>
    <t>H = 15m</t>
  </si>
  <si>
    <t>temperatura medija = 52°C</t>
  </si>
  <si>
    <t>34</t>
  </si>
  <si>
    <t>projektna oznaka: C.7.1, C.7.2 - hlađenje (aktivni stropovi)</t>
  </si>
  <si>
    <t>Wilo Stratos GIGA2.0-I 32/1-20/1,1  ili jednakovrijedno</t>
  </si>
  <si>
    <t>V = 3,8m3/h</t>
  </si>
  <si>
    <t>N/el = 1,1kW/400V-50Hz</t>
  </si>
  <si>
    <t>masa = 34kg</t>
  </si>
  <si>
    <t>35</t>
  </si>
  <si>
    <t>projektna oznaka: C.8.1, C.8.2 - hlađenje (ventilokonvektori)</t>
  </si>
  <si>
    <t>Wilo IL 200/300-37/4  ili jednakovrijedno</t>
  </si>
  <si>
    <t>V = 363m3/h</t>
  </si>
  <si>
    <t>36</t>
  </si>
  <si>
    <t>projektna oznaka: C.9.1, C.9.2 - hlađenje klimakomora (primar)</t>
  </si>
  <si>
    <t>V = 429,6m3/h</t>
  </si>
  <si>
    <t>37</t>
  </si>
  <si>
    <t>projektna oznaka: C.10.1, C.10.2 - hlađenje klimakomora (sekundar)</t>
  </si>
  <si>
    <t>Wilo IL 200/345-55/4  ili jednakovrijedno</t>
  </si>
  <si>
    <t>V = 457,70m3/h</t>
  </si>
  <si>
    <t>temperatura medija = 8°C</t>
  </si>
  <si>
    <t>38</t>
  </si>
  <si>
    <t>projektna oznaka: C.11.1, C.11.2 - dizalica topline TPV (isparivač)</t>
  </si>
  <si>
    <t>Wilo Stratos GIGA 100/2-22/11  ili jednakovrijedno</t>
  </si>
  <si>
    <t>V = 155,m3/h</t>
  </si>
  <si>
    <t>N/el = 11kW/400V-50Hz</t>
  </si>
  <si>
    <t>masa = 144kg</t>
  </si>
  <si>
    <t>39</t>
  </si>
  <si>
    <t>projektna oznaka: C.12.1, C.12.2 - dizalica topline TPV (kondenzator)</t>
  </si>
  <si>
    <t>Wilo Stratos GIGA 125/3-26/15  ili jednakovrijedno</t>
  </si>
  <si>
    <t>V = 195,1m3/h</t>
  </si>
  <si>
    <t>H = 14m</t>
  </si>
  <si>
    <t>N/el = 15kW/400V-50Hz</t>
  </si>
  <si>
    <t>temperatura medija = 70°C</t>
  </si>
  <si>
    <t>masa = 181kg</t>
  </si>
  <si>
    <t>40</t>
  </si>
  <si>
    <t>projektna oznaka: C.13.1, C.13.2 - kotlovsko grijanje TPV (sekundar)</t>
  </si>
  <si>
    <t>V = 159,9m3/h</t>
  </si>
  <si>
    <t>H = 12m</t>
  </si>
  <si>
    <t>temperatura medija = 75°C</t>
  </si>
  <si>
    <t>41</t>
  </si>
  <si>
    <t>projektna oznaka: C.14.1, C.14.2 - kotlovsko grijanje TPV (primar)</t>
  </si>
  <si>
    <t>Wilo Stratos GIGA2.0-I 100/1-38/7,5  ili jednakovrijedno</t>
  </si>
  <si>
    <t>V = 83,9m3/h</t>
  </si>
  <si>
    <t>N/el = 7,5kW/400V-50Hz</t>
  </si>
  <si>
    <t>temperatura medija = 77°C</t>
  </si>
  <si>
    <t>masa = 69kg</t>
  </si>
  <si>
    <t>42</t>
  </si>
  <si>
    <t>projektna oznaka: C.15.1, C.15.2 - grijanje TPV (otpadna toplina)</t>
  </si>
  <si>
    <t>Wilo Yonos GIGA2.0-I 125/1-14/5,5  ili jednakovrijedno</t>
  </si>
  <si>
    <t>V = 139,1m3/h</t>
  </si>
  <si>
    <t>H = 8m</t>
  </si>
  <si>
    <t>N/el = 5,5kW/400V-50Hz</t>
  </si>
  <si>
    <t>masa = 129kg</t>
  </si>
  <si>
    <t>43</t>
  </si>
  <si>
    <t>Elektronički upravljana bunarska pumpa</t>
  </si>
  <si>
    <t>projektna oznaka: C.16.1, C16.2., C16.3, C16.4, C16.5, C16.6 - potopna crpka - zahvati podzemne vode</t>
  </si>
  <si>
    <t>stavka uključuje plašt za hlađenje</t>
  </si>
  <si>
    <t>Wilo TWI8.90-05-C-SD  ili jednakovrijedno</t>
  </si>
  <si>
    <t>V = 108m3/h (30l/s)</t>
  </si>
  <si>
    <t>H = 40m</t>
  </si>
  <si>
    <t xml:space="preserve">medij = podzemna voda </t>
  </si>
  <si>
    <t>temperatura medija = 15°C</t>
  </si>
  <si>
    <t>masa = 109kg</t>
  </si>
  <si>
    <t>regulacija = temperatura povrata</t>
  </si>
  <si>
    <t>Napomena: Prije narudžbe pumpi potrebno je izvršiti usklađenje zahvatnih pumpi s rezultatima istražnih mjerenja koja će se izvršiti na mikrolokaciji svake pojedine bušotine.</t>
  </si>
  <si>
    <t>CIRKULACIJSKE CRPKE GRIJAČA KLIMA KOMORA</t>
  </si>
  <si>
    <t>44</t>
  </si>
  <si>
    <t>Elektronički upravljana cirkulacijska crpka projektna oznaka KK-1 (Radioterapija/radiokirurgija - čekaonica)</t>
  </si>
  <si>
    <t>Wilo Stratos MAXO 40/0,5-12 PN6/10-R7  ili jednakovrijedno</t>
  </si>
  <si>
    <t>V = 9,74m3/h</t>
  </si>
  <si>
    <t>H = 5,5m</t>
  </si>
  <si>
    <t>N/el = 0,57 kW/230V-50Hz</t>
  </si>
  <si>
    <t>masa = 16 kg</t>
  </si>
  <si>
    <t>45</t>
  </si>
  <si>
    <t>Elektronički upravljana cirkulacijska crpka projektna oznaka KK-2 (Radioterapija/radiokirurgija)</t>
  </si>
  <si>
    <t>Wilo Stratos MAXO 32/0,5-12 PN6/10-R7  ili jednakovrijedno</t>
  </si>
  <si>
    <t>V = 8,50m3/h</t>
  </si>
  <si>
    <t>N/el = 0,32 kW/230V-50Hz</t>
  </si>
  <si>
    <t>masa = 11 kg</t>
  </si>
  <si>
    <t>46</t>
  </si>
  <si>
    <t>Elektronički upravljana cirkulacijska crpka projektna oznaka KK-3 (Radioterapija/radiokirurgija)</t>
  </si>
  <si>
    <t>Wilo Stratos MAXO 25/0,5-12 PN6/10-R7  ili jednakovrijedno</t>
  </si>
  <si>
    <t>V = 5,98m3/h</t>
  </si>
  <si>
    <t>N/el = 0,28 kW/230V-50Hz</t>
  </si>
  <si>
    <t>masa = 7,5 kg</t>
  </si>
  <si>
    <t>47</t>
  </si>
  <si>
    <t>Elektronički upravljana cirkulacijska crpka projektna oznaka KK-4 (Radioterapija/radiokirurgija)</t>
  </si>
  <si>
    <t>48</t>
  </si>
  <si>
    <t>Elektronički upravljana cirkulacijska crpka projektna oznaka KK-5 (Radioterapija/radiokirurgija)</t>
  </si>
  <si>
    <t>V = 11,43m3/h</t>
  </si>
  <si>
    <t>masa = 16,5 kg</t>
  </si>
  <si>
    <t>49</t>
  </si>
  <si>
    <t>Elektronički upravljana cirkulacijska crpka projektna oznaka KK-6 (Radioterapija/radiokirurgija)</t>
  </si>
  <si>
    <t>50</t>
  </si>
  <si>
    <t>Elektronički upravljana cirkulacijska crpka projektna oznaka KK-7 (Nuklearna medicina - čekaonica)</t>
  </si>
  <si>
    <t>V = 9,97m3/h</t>
  </si>
  <si>
    <t>51</t>
  </si>
  <si>
    <t>Elektronički upravljana cirkulacijska crpka projektna oznaka KK-8 (Nuklearna medicina - SPE-CT)</t>
  </si>
  <si>
    <t>Wilo Stratos MAXO 25/0,5-10 PN10/10-R7  ili jednakovrijedno</t>
  </si>
  <si>
    <t>V = 6,39m3/h</t>
  </si>
  <si>
    <t>52</t>
  </si>
  <si>
    <t>Elektronički upravljana cirkulacijska crpka projektna oznaka KK-9 (Nuklearna medicina - PET-CT)</t>
  </si>
  <si>
    <t>53</t>
  </si>
  <si>
    <t>Elektronički upravljana cirkulacijska crpka projektna oznaka KK-10 (Nuklearna medicina - simulator)</t>
  </si>
  <si>
    <t>54</t>
  </si>
  <si>
    <t>Elektronički upravljana cirkulacijska crpka projektna oznaka KK-11 (Nuklearna medicina - MRI simulator)</t>
  </si>
  <si>
    <t>V = 4,67m3/h</t>
  </si>
  <si>
    <t>55</t>
  </si>
  <si>
    <t>Elektronički upravljana cirkulacijska crpka projektna oznaka KK-12 (Garderobe osoblja)</t>
  </si>
  <si>
    <t>V = 11,11m3/h</t>
  </si>
  <si>
    <t>56</t>
  </si>
  <si>
    <t>Elektronički upravljana cirkulacijska crpka projektna oznaka KK-14 (Centralna ljekarna)</t>
  </si>
  <si>
    <t>Wilo Stratos MAXO 25/0,5-8 PN10-R7  ili jednakovrijedno</t>
  </si>
  <si>
    <t>V = 3,71m3/h</t>
  </si>
  <si>
    <t>N/el = 0,16 kW/230V-50Hz</t>
  </si>
  <si>
    <t>masa = 7,2 kg</t>
  </si>
  <si>
    <t>57</t>
  </si>
  <si>
    <t>Elektronički upravljana cirkulacijska crpka projektna oznaka KK-15 (Centralna sterilizacija)</t>
  </si>
  <si>
    <t>V = 9,54m3/h</t>
  </si>
  <si>
    <t>58</t>
  </si>
  <si>
    <t>Elektronički upravljana cirkulacijska crpka projektna oznaka KK-16 (Pranje i dekontaminacija, prije sterilizacije)</t>
  </si>
  <si>
    <t>V = 8,91m3/h</t>
  </si>
  <si>
    <t>masa = 11,1 kg</t>
  </si>
  <si>
    <t>59</t>
  </si>
  <si>
    <t>Elektronički upravljana cirkulacijska crpka projektna oznaka KK-17 (Funkcionalna dijagnostika)</t>
  </si>
  <si>
    <t>Wilo Stratos GIGA2.0-I 80/1-13/1,5  ili jednakovrijedno</t>
  </si>
  <si>
    <t>V = 49,48m3/h</t>
  </si>
  <si>
    <t>N/el = 1,5 kW/400V-50Hz</t>
  </si>
  <si>
    <t>masa = 46 kg</t>
  </si>
  <si>
    <t>60</t>
  </si>
  <si>
    <t>Elektronički upravljana cirkulacijska crpka projektna oznaka KK-17-1 (Funkcionalna dijagnostika - Magneti)</t>
  </si>
  <si>
    <t>V = 3,59m3/h</t>
  </si>
  <si>
    <t>61</t>
  </si>
  <si>
    <t>Elektronički upravljana cirkulacijska crpka projektna oznaka KK-17-2 (Funkcionalna dijagnostika - CT)</t>
  </si>
  <si>
    <t>Wilo Stratos MAXO 25/0,5-10 PN10-R7  ili jednakovrijedno</t>
  </si>
  <si>
    <t>V = 4,86m3/h</t>
  </si>
  <si>
    <t>62</t>
  </si>
  <si>
    <t>Elektronički upravljana cirkulacijska crpka projektna oznaka KK-17-3 (Funkcionalna dijagnostika - RTG)</t>
  </si>
  <si>
    <t>63</t>
  </si>
  <si>
    <t>Elektronički upravljana cirkulacijska crpka projektna oznaka KK-18 (Javni prostori I - klasa II)</t>
  </si>
  <si>
    <t>Wilo Stratos MAXO 65/0,5-12 PN6/10-R7  ili jednakovrijedno</t>
  </si>
  <si>
    <t>V = 20,77m3/h</t>
  </si>
  <si>
    <t>N/el = 0,95 kW/230V-50Hz</t>
  </si>
  <si>
    <t>masa = 30,5 kg</t>
  </si>
  <si>
    <t>64</t>
  </si>
  <si>
    <t>Elektronički upravljana cirkulacijska crpka projektna oznaka KK-19 (Hibridna OP sala - Prizemlje)</t>
  </si>
  <si>
    <t>V = 5,24m3/h</t>
  </si>
  <si>
    <t>65</t>
  </si>
  <si>
    <t>Elektronički upravljana cirkulacijska crpka projektna oznaka KK-20 (Angiografija)</t>
  </si>
  <si>
    <t>V = 5,87m3/h</t>
  </si>
  <si>
    <t>66</t>
  </si>
  <si>
    <t>Elektronički upravljana cirkulacijska crpka projektna oznaka KK-21 (Stacionar)</t>
  </si>
  <si>
    <t>Wilo Stratos GIGA2.0-I 125/1-9/3,0  ili jednakovrijedno</t>
  </si>
  <si>
    <t>V = 86,34m3/h</t>
  </si>
  <si>
    <t>N/el = 3,0 kW/400V-50Hz</t>
  </si>
  <si>
    <t>masa = 109 kg</t>
  </si>
  <si>
    <t>67</t>
  </si>
  <si>
    <t>Elektronički upravljana cirkulacijska crpka projektna oznaka KK-22 (Interventne ambulante)</t>
  </si>
  <si>
    <t>V = 14,59m3/h</t>
  </si>
  <si>
    <t>68</t>
  </si>
  <si>
    <t>Elektronički upravljana cirkulacijska crpka projektna oznaka KK-23 (kolonoskopija/bronhoskopija/ERCP/gastroskopija)</t>
  </si>
  <si>
    <t>69</t>
  </si>
  <si>
    <t>Elektronički upravljana cirkulacijska crpka projektna oznaka KK-24 (Septičke OP sale i priprema pacijenata)</t>
  </si>
  <si>
    <t>V = 10,50m3/h</t>
  </si>
  <si>
    <t>70</t>
  </si>
  <si>
    <t>Elektronički upravljana cirkulacijska crpka projektna oznaka KK-24-1 (Septičke OP sale - Zonska komora 1)</t>
  </si>
  <si>
    <t>Wilo Stratos MAXO 25/0,5-6 PN10-R7  ili jednakovrijedno</t>
  </si>
  <si>
    <t>V = 0,92m3/h</t>
  </si>
  <si>
    <t>H = 5,33m</t>
  </si>
  <si>
    <t>N/el = 0,14 kW/230V-50Hz</t>
  </si>
  <si>
    <t>71</t>
  </si>
  <si>
    <t>Elektronički upravljana cirkulacijska crpka projektna oznaka KK-24-2 (Septičke OP sale - Zonska komora 2)</t>
  </si>
  <si>
    <t>72</t>
  </si>
  <si>
    <t>Elektronički upravljana cirkulacijska crpka projektna oznaka KK-25 (Ginekologija)</t>
  </si>
  <si>
    <t>V = 11,63m3/h</t>
  </si>
  <si>
    <t>73</t>
  </si>
  <si>
    <t>Elektronički upravljana cirkulacijska crpka projektna oznaka KK-40 (Laboratoriji)</t>
  </si>
  <si>
    <t>Wilo Stratos MAXO 25/0,5-12 PN10-R7  ili jednakovrijedno</t>
  </si>
  <si>
    <t>V = 8,41m3/h</t>
  </si>
  <si>
    <t>N/el = 0,29 kW/230V-50Hz</t>
  </si>
  <si>
    <t>74</t>
  </si>
  <si>
    <t>Elektronički upravljana cirkulacijska crpka projektna oznaka KK-43 (OP Sala Ginekologija)</t>
  </si>
  <si>
    <t>V = 4,14m3/h</t>
  </si>
  <si>
    <t>VENTILOKONVEKTORI  KANALSKA VISOKOTLAČNA IZVEDBA</t>
  </si>
  <si>
    <t>75</t>
  </si>
  <si>
    <t>Ventilokonvektor kanalne izvedbe predviđen za četverocijevni sustav grijanja i hlađenja te ugradnju u spušteni strop. Uređaj je standardno opremljen sa: izmjenjivač topline za grijanje/hlađenje, filter, odzračni pipac, tavica za sakupljanje kondenzata, visokotlačni ventilator sa direktno pogonjenim elektro motorom i pet brzina rada ventilatora te internim elektro ožičenjem. Ventilokonvektor se standardno isporučuje bez tlačnih plenuma na tlačnoj i usisnoj strani.</t>
  </si>
  <si>
    <t>Tehničke karakteristike:</t>
  </si>
  <si>
    <t>brzina ventilatora: R1/R3/R5</t>
  </si>
  <si>
    <t>- protok zraka : 197 / 167 / 73 m3/h</t>
  </si>
  <si>
    <t>- raspoloživi pad tlaka na strani kanala: 75Pa R1</t>
  </si>
  <si>
    <t>- temperatura prostora ljeto 26°C / 47,1% r.v.</t>
  </si>
  <si>
    <t>- temperatura rashladne vode 7/12°C</t>
  </si>
  <si>
    <t xml:space="preserve">Rashladni učinak : 0,83 / 0,72 / 0,37 kW </t>
  </si>
  <si>
    <t>- temperatura prostora zima 21°C</t>
  </si>
  <si>
    <t>- temperatura ogrijevne vode 45 / 40°C</t>
  </si>
  <si>
    <t>Ogrijevni učinak : 0,77 / 0,67 / 0,31 kW</t>
  </si>
  <si>
    <t>Napajanje : 220V - 1ph - 50Hz</t>
  </si>
  <si>
    <t>Dimenzije (VxŠxD): 234 x 680 x 520 mm</t>
  </si>
  <si>
    <t>Proizvod: CARRIER  ili jednakovrijedno</t>
  </si>
  <si>
    <t>Tip : 42NH235CE  ili jednakovrijedno</t>
  </si>
  <si>
    <t>76</t>
  </si>
  <si>
    <t>- protok zraka : 587 / 369 / 195 m3/h</t>
  </si>
  <si>
    <t>- raspoloživi pad tlaka na strani kanala: 100Pa R1</t>
  </si>
  <si>
    <t xml:space="preserve">Rashladni učinak : 2,43 / 1,72 / 1,01 kW </t>
  </si>
  <si>
    <t>Ogrijevni učinak : 1,87 / 1,43 / 0,86 kW</t>
  </si>
  <si>
    <t>Dimenzije (VxŠxD): 234 x 850 x 520 mm</t>
  </si>
  <si>
    <t>Tip : 42NH335CE  ili jednakovrijedno</t>
  </si>
  <si>
    <t>77</t>
  </si>
  <si>
    <t>- protok zraka : 607 / 524 / 308 m3/h</t>
  </si>
  <si>
    <t xml:space="preserve">Rashladni učinak : 2,74 / 2,44 / 1,51 kW </t>
  </si>
  <si>
    <t>Ogrijevni učinak : 2,12 / 1,83 / 1,03 kW</t>
  </si>
  <si>
    <t>Dimenzije (VxŠxD): 234 x 1050 x 520 mm</t>
  </si>
  <si>
    <t>Tip : 42NH435C  ili jednakovrijedno</t>
  </si>
  <si>
    <t>78</t>
  </si>
  <si>
    <t>- protok zraka : 673 / 636 / 575 m3/h</t>
  </si>
  <si>
    <t xml:space="preserve">Rashladni učinak : 2,85 / 2,74 / 2,51 kW </t>
  </si>
  <si>
    <t>Ogrijevni učinak : 1,76 / 1,69 / 1,57 kW</t>
  </si>
  <si>
    <t>Dimenzije (VxŠxD): 234 x 1315 x 520 mm</t>
  </si>
  <si>
    <t>Tip : 42NH545CE  ili jednakovrijedno</t>
  </si>
  <si>
    <t>79</t>
  </si>
  <si>
    <t>- protok zraka : 1321 / 1165 / 700 m3/h</t>
  </si>
  <si>
    <t xml:space="preserve">Rashladni učinak : 5,58 / 5,13 / 3,28 kW </t>
  </si>
  <si>
    <t>Ogrijevni učinak : 3,86 / 3,58 / 2,39 kW</t>
  </si>
  <si>
    <t>Dimenzije (VxŠxD): 284 x 1315 x 566 mm</t>
  </si>
  <si>
    <t>Tip : 42NH645CE  ili jednakovrijedno</t>
  </si>
  <si>
    <t>80</t>
  </si>
  <si>
    <t>- protok zraka : 1438 / 1162 / 523 m3/h</t>
  </si>
  <si>
    <t xml:space="preserve">Rashladni učinak : 5,96 / 5,01 / 2,44 kW </t>
  </si>
  <si>
    <t>Ogrijevni učinak : 4,48 / 3,73 / 1,79 kW</t>
  </si>
  <si>
    <t>Dimenzije (VxŠxD): 284 x 1615 x 566 mm</t>
  </si>
  <si>
    <t>Tip : 42NH745CE  ili jednakovrijedno</t>
  </si>
  <si>
    <t>VENTILOKONVEKTORI - KAZETNA IZVEDBA</t>
  </si>
  <si>
    <t>Ventilokonvektori predviđeni za četverocijevni sustav grijanja i hlađenja za ugradnju pod strop, kazetna izvedba s maskom sa četverosmjernim istrujavanjem. Uređaj je standardno opremljen sa: izmjenjivačima topline za grijanje i hlađenje, odzračni pipac, perivi filter, glavna tavica za sakupljanje kondenzata,pumpica kondenzata, ventilator sa direktno pogonjenim elektro motorom i tri brzine rada ventilatora te internim elektro ožičenjem.</t>
  </si>
  <si>
    <t>81</t>
  </si>
  <si>
    <t>- protok zraka : 659 / 450 / 360 m3/h</t>
  </si>
  <si>
    <t>- temperatura prostora ljeto 25°C / 50% r.v.</t>
  </si>
  <si>
    <t xml:space="preserve">Rashladni učinak : 1,77 / 1,35 / 1,20 kW </t>
  </si>
  <si>
    <t xml:space="preserve">Osjetni rashladni učinak : 1,71 / 1,29 / 1,12 kW </t>
  </si>
  <si>
    <t xml:space="preserve">- temperatura prostora zima 21°C </t>
  </si>
  <si>
    <t>- temperatura ogrijevne vode 45/40°C</t>
  </si>
  <si>
    <t>- medij: voda</t>
  </si>
  <si>
    <t>Ogrijevni učinak : 0,84 / 0,64 / 0,55 kW</t>
  </si>
  <si>
    <t>Napajanje : 230V - 1ph - 50Hz</t>
  </si>
  <si>
    <t>Dimenzije DxŠxV : 569 x 627x 298 mm</t>
  </si>
  <si>
    <t>Razina zvučnog tlaka: 40 / 32 / 28 dB(A)</t>
  </si>
  <si>
    <t>Tip : 42GW200D  ili jednakovrijedno</t>
  </si>
  <si>
    <t>82</t>
  </si>
  <si>
    <t>- protok zraka : 734 / 504 / 320 m3/h</t>
  </si>
  <si>
    <t xml:space="preserve">Rashladni učinak : 2,99 / 2,38 / 1,76 kW </t>
  </si>
  <si>
    <t xml:space="preserve">Osjetni rashladni učinak : 2,46 / 1,92 / 1,39 kW </t>
  </si>
  <si>
    <t>Ogrijevni učinak : 2,69 / 2,16 / 1,52 kW</t>
  </si>
  <si>
    <t>Razina zvučnog tlaka: 44 / 38 / 26 dB(A)</t>
  </si>
  <si>
    <t>Tip : 42GW300D  ili jednakovrijedno</t>
  </si>
  <si>
    <t>83</t>
  </si>
  <si>
    <t>- protok zraka : 900 / 626 / 486 m3/h</t>
  </si>
  <si>
    <t xml:space="preserve">Rashladni učinak : 3,46 / 2,77 / 2,18 kW </t>
  </si>
  <si>
    <t xml:space="preserve">Osjetni rashladni učinak : 3,01 / 2,36 / 1,87 kW </t>
  </si>
  <si>
    <t>Ogrijevni učinak : 2,85 / 2,47 / 2,13 kW</t>
  </si>
  <si>
    <t>Razina zvučnog tlaka: 48 / 39 / 33 dB(A)</t>
  </si>
  <si>
    <t>Tip : 42GW400D  ili jednakovrijedno</t>
  </si>
  <si>
    <t>84</t>
  </si>
  <si>
    <t>- protok zraka : 1447 / 1080 / 601 m3/h</t>
  </si>
  <si>
    <t xml:space="preserve">Rashladni učinak : 6,67 / 5,28 / 2,69 kW </t>
  </si>
  <si>
    <t xml:space="preserve">Osjetni rashladni učinak : 5,53 / 4,34 / 2,33 kW </t>
  </si>
  <si>
    <t>Ogrijevni učinak : 6,40 / 5,05 / 3,24 kW</t>
  </si>
  <si>
    <t>Dimenzije DxŠxV : 822 x 879 x 302 mm</t>
  </si>
  <si>
    <t>Razina zvučnog tlaka: 50 / 43 / 31 dB(A)</t>
  </si>
  <si>
    <t>Tip : 42GW701D  ili jednakovrijedno</t>
  </si>
  <si>
    <t>VENTILOKONVEKTORI - PARAPETNA IZVEDBA</t>
  </si>
  <si>
    <t>Ventilokonvektori predviđeni za četverocijevni sustav grijanja i hlađenja za vertikalnu/horizintalnu ugradnju, Uređaj je standardno opremljen sa: maskom,  izmjenjivačem topline za grijanje i hlađenje, odzračni pipac, perivi filter G3, glavna tavica za sakupljanje kondenzata, ventilator s direktno pogonjenim elektro motorom i tri brzine rada ventilatora te internim elektro ožičenjem.</t>
  </si>
  <si>
    <t>Tehničke karakteristike u režimu hlađenja su za temperaturu prostora 25°C, 50% rel. vlage, te temperaturi hladne vode 7/12 °C.</t>
  </si>
  <si>
    <t>Tehničke karakteristike u režimu grijanja su za temperaturu prostora 21°C te temperaturi tople vode 45/40 °C.</t>
  </si>
  <si>
    <t>85</t>
  </si>
  <si>
    <t>Protok zraka min: 222 / 364 / 484 m3/h</t>
  </si>
  <si>
    <t xml:space="preserve">Rashladni učinak min : 1,24 / 1,81 / 2,22 kW </t>
  </si>
  <si>
    <t>Osjetni rashladni učinak min : 0,95 / 1,43 / 1,79 kW</t>
  </si>
  <si>
    <t>Ogrijevni učinak min : 0,72 / 0,92 / 0,98 kW</t>
  </si>
  <si>
    <t>Dimenzije (VxDxŠ) max : 730 x 860 x 285 mm</t>
  </si>
  <si>
    <t>Razina zvučne snage max: 35 / 47 / 53 dB(A)</t>
  </si>
  <si>
    <t>Razina zvučnog tlaka max: 26 / 38 / 44 dB(A)</t>
  </si>
  <si>
    <t>Potrošnja struje max: 34 / 41 / 47 W</t>
  </si>
  <si>
    <t>Proizvod: CARRIER  ili jednakovrijedno
tip: 42NC235C  ili jednakovrijedno</t>
  </si>
  <si>
    <t>86</t>
  </si>
  <si>
    <t>Protok zraka min: 441 / 803 / 1135 m3/h</t>
  </si>
  <si>
    <t xml:space="preserve">Rashladni učinak min : 2,44 / 3,81 / 4,75 kW </t>
  </si>
  <si>
    <t>Osjetni rashladni učinak min : 1,86 / 3,01 / 3,87 kW</t>
  </si>
  <si>
    <t>Ogrijevni učinak min : 1,87 / 2,71 / 3,21 kW</t>
  </si>
  <si>
    <t>Dimenzije (VxDxŠ) max : 730 x 1420 x 285 mm</t>
  </si>
  <si>
    <t>Razina zvučne snage max: 42 / 56 / 63 dB(A)</t>
  </si>
  <si>
    <t>Razina zvučnog tlaka max: 33 / 47 / 49 dB(A)</t>
  </si>
  <si>
    <t>Potrošnja struje max: 68 / 87 / 113 W</t>
  </si>
  <si>
    <t>Proizvod: CARRIER  ili jednakovrijedno
tip: 42NC445C  ili jednakovrijedno</t>
  </si>
  <si>
    <t>87</t>
  </si>
  <si>
    <t>Protok zraka min: 676 / 1120 / 1343 m3/h</t>
  </si>
  <si>
    <t xml:space="preserve">Rashladni učinak min : 4,71 / 6,96 / 7,88 kW </t>
  </si>
  <si>
    <t>Osjetni rashladni učinak min : 3,30 / 5,07 / 5,85 kW</t>
  </si>
  <si>
    <t>Ogrijevni učinak min : 2,94 / 4,07 / 4,55 kW</t>
  </si>
  <si>
    <t>Dimenzije (VxDxŠ) max : 730 x 1820 x 285 mm</t>
  </si>
  <si>
    <t>Razina zvučne snage max: 51 / 63 / 67 dB(A)</t>
  </si>
  <si>
    <t>Razina zvučnog tlaka max: 42 / 54 / 58 dB(A)</t>
  </si>
  <si>
    <t>Potrošnja struje max: 106 / 118 / 129 W</t>
  </si>
  <si>
    <t>Proizvod: CARRIER  ili jednakovrijedno
tip: 42NC635C  ili jednakovrijedno</t>
  </si>
  <si>
    <t>88</t>
  </si>
  <si>
    <t>Visokoučinkoviti ciklonski separator Zeparo G Force za taložne čestice ili mikro mjehuriće prema PED direktivi 2014/68/EU ili jednakovrijedno. Jedinstvena ciklonska tehnologija omogučava do 9 puta bolju separaciju od standardnih separatora. Separacija čestica do veličine 5µm u komoru za taloženje na dnu separatora. Efikasnost separatora povećava se povečanjem protoka kroz separator. Mogučnost ugradnje u horizontalni i vetikalni razvod. Ventil za ispust može se ugraditi u 4 položaja. Radno područje od za PN 16 od -10 - 110 °C , PN 25 od -10 - 180 °C.  Dodatak antifriza do 50%. Ugradnja magnetnog uloška snage 1000 T.</t>
  </si>
  <si>
    <t>Proizvod  IMI Hydronic Engineering ili jednakovrijedno, tip: Zeparo G-Force  ili jednakovrijedno, dimenzija i količina:</t>
  </si>
  <si>
    <t>ZG DN +  Toplinska izolacija ZGI  +  automatski odzračnik ZUTX DN25 ili jednakovrijedno</t>
  </si>
  <si>
    <t>Nominalne dimenzije separatora:</t>
  </si>
  <si>
    <t>NO150</t>
  </si>
  <si>
    <t>NO250</t>
  </si>
  <si>
    <t>NO300</t>
  </si>
  <si>
    <t>89</t>
  </si>
  <si>
    <t>Sabirnik /razdjelnik  vode  tv=12/7°C  izrađen iz crnih</t>
  </si>
  <si>
    <t>bešavnih čeličnih cijevi komplet sa priključcima prirubničkog</t>
  </si>
  <si>
    <t>ili navojnog spoja. U stavci je obuhvaćena izolacija razdjelnika</t>
  </si>
  <si>
    <t>elastomjernom izolacijom , kao Armaflex AC ili jednakovrijedan proizvod  drugog proizvođača d =32mm obložena Al-limom d=0,6mm. Priklključci su: 4x DN250 ;2xDN100; 4xDN50; 2xDN300</t>
  </si>
  <si>
    <t>Razdjelnik je nazivnog pritiska NP 6 i dimenzija</t>
  </si>
  <si>
    <t>DN 800 ; L=3600 mm  )</t>
  </si>
  <si>
    <t>90</t>
  </si>
  <si>
    <t>Sabirnik /razdjelnik  vode  tv=45/40°C  izrađen iz crnih</t>
  </si>
  <si>
    <t>elastomjernom izolacijom , kao Armaflex AC ili jednakovrijedan proizvod  drugog proizvođača d =32mm obložena Al-limom d=0,6mm. Priklključci su: 4x DN250 ;2xDN100; 2xDN200; 2xDN300</t>
  </si>
  <si>
    <t>91</t>
  </si>
  <si>
    <t>Sabirnik /razdjelnik  vode  tv=13°C  izrađen iz crnih</t>
  </si>
  <si>
    <t>elastomjernom izolacijom , kao Armaflex AC ili jednakovrijedan proizvod  drugog proizvođača d =32mm obložena Al-limom d=0,6mm. Priključci su: 1x DN200 ;1xDN250; 1xDN100;</t>
  </si>
  <si>
    <t>DN 600 ; L=1200 mm  )</t>
  </si>
  <si>
    <t>92</t>
  </si>
  <si>
    <t>Sabirnik /razdjelnik  vode  tv=8°C  izrađen iz crnih</t>
  </si>
  <si>
    <t>93</t>
  </si>
  <si>
    <t>Sabirnik /razdjelnik  vode  tv=39°C  izrađen iz crnih</t>
  </si>
  <si>
    <t>94</t>
  </si>
  <si>
    <t>Sabirnik /razdjelnik  vode  tv=44°C  izrađen iz crnih</t>
  </si>
  <si>
    <t>95</t>
  </si>
  <si>
    <t>Leptirasta zaklopka,  komplet sa protuprirubnicama, vijcima i  brtvama, u izvedbi za NP 6. Obračun po komadu. Dimenzija:</t>
  </si>
  <si>
    <t>NO 50</t>
  </si>
  <si>
    <t>NO 65</t>
  </si>
  <si>
    <t>NO 80</t>
  </si>
  <si>
    <t>NO 100</t>
  </si>
  <si>
    <t>NO 250</t>
  </si>
  <si>
    <t>NO 300</t>
  </si>
  <si>
    <t>96</t>
  </si>
  <si>
    <t>Ventil za ručno hidrauličko balansiranje grane u izvedbi NP 6, s mogučnošću zatvaranja protoka i mjernim priključcima (do DN40 sa holenderskim spojem, iznad DN40 s prirubnicama, protuprirubnicama, brtvama i vijcima):</t>
  </si>
  <si>
    <t>NO 25</t>
  </si>
  <si>
    <t>NO 32</t>
  </si>
  <si>
    <t>97</t>
  </si>
  <si>
    <t>Zaporni ventil sa zaštitom od nestručnog rukovanja NP6 sa navojnim spojem</t>
  </si>
  <si>
    <t>NO 40</t>
  </si>
  <si>
    <t>98</t>
  </si>
  <si>
    <t>Zaporni ventil  NP6 sa navojnim spojem</t>
  </si>
  <si>
    <t>NO 15</t>
  </si>
  <si>
    <t>100</t>
  </si>
  <si>
    <t>Hvatač nečistoća  komplet sa protuprirubnicama, vijcima, brtvama i diferncijalnim manometrom, u izvedbi za NP 6. Obračun po komadu. Dimenzija:</t>
  </si>
  <si>
    <t>NO50</t>
  </si>
  <si>
    <t>NO65</t>
  </si>
  <si>
    <t>NO200</t>
  </si>
  <si>
    <t>101</t>
  </si>
  <si>
    <t>Nepovratni ventil izrađen od mesinga u izvedbi NP 6  (do DN40 sa holenderskim spojem, iznad DN40 s prirubnicama, protuprirubnicama, brtvama i vijcima):</t>
  </si>
  <si>
    <t>102</t>
  </si>
  <si>
    <t>Troputni miješajući ventil sa motornim pogonom 24V NP6 sa prirubničkim spojem:</t>
  </si>
  <si>
    <t>NO40</t>
  </si>
  <si>
    <t>NO100</t>
  </si>
  <si>
    <t>103</t>
  </si>
  <si>
    <t>Zaklopka NP6 s pogonom 24V, sa prirubničkim spojem</t>
  </si>
  <si>
    <t>NO25</t>
  </si>
  <si>
    <t>104</t>
  </si>
  <si>
    <t>TOPLINSKA IZOLACIJA ARMATURA</t>
  </si>
  <si>
    <t>Toplinska izolacija svih armaturnih elemenata u sustavu grijanja i hlađenja elastomerna izolacija s parnepropusnom branom (koeficijent difuzije vodene pare minimalno μ=7000),  uključivo  ljepilo i traka. Izolacija je sukladna  HRN EN 13501-1   ili jednakovrijedna nacionalna ili međunarodna norma. Klasifikacija reakcije na požar izolacija mora biti  B-s3, d2. Obračun po tipu armature i komadu:</t>
  </si>
  <si>
    <t>Leptiraste zaklopke:</t>
  </si>
  <si>
    <t>kuglasti ventili:</t>
  </si>
  <si>
    <t>hvatači nečistoća:</t>
  </si>
  <si>
    <t>NO32</t>
  </si>
  <si>
    <t>NO80</t>
  </si>
  <si>
    <t>NO125</t>
  </si>
  <si>
    <t>nepovratni ventili:</t>
  </si>
  <si>
    <t>balansirajući ventil:</t>
  </si>
  <si>
    <t>105</t>
  </si>
  <si>
    <t>troputni miješajući ventil sa motornim pogonom 24V NP6 sa prirubničkim spojem:</t>
  </si>
  <si>
    <t>zaklopka NP6 s pogonom 24V, sa prirubničkim spojem</t>
  </si>
  <si>
    <t>navojni tlačno neovisni balans i regulacijski prolazni ventil</t>
  </si>
  <si>
    <t>proizvođač: Danfos ili jednakovrijedno</t>
  </si>
  <si>
    <t>tip: AB-QM 4.0 ili jednakovrijedno</t>
  </si>
  <si>
    <t xml:space="preserve">AB-QM 4.0 DN 15 LF </t>
  </si>
  <si>
    <t xml:space="preserve">AB-QM 4.0 DN 15 </t>
  </si>
  <si>
    <t>AB-QM 4.0 DN 15 HF</t>
  </si>
  <si>
    <t>AB-QM 4.0 DN 20</t>
  </si>
  <si>
    <t>AB-QM 4.0 DN 20 HF</t>
  </si>
  <si>
    <t>AB-QM 4.0 DN 25</t>
  </si>
  <si>
    <t>AB-QM 4.0 DN 32</t>
  </si>
  <si>
    <t>AB-QM 4.0 DN 32 HF</t>
  </si>
  <si>
    <t>AB-QM 4.0 DN 40</t>
  </si>
  <si>
    <t>AB-QM 4.0 DN 50</t>
  </si>
  <si>
    <t>AB-QM 4.0 DN 65</t>
  </si>
  <si>
    <t>AB-QM 4.0 DN 80</t>
  </si>
  <si>
    <t>AB-QM 4.0 DN 125</t>
  </si>
  <si>
    <t>zaporni ventil</t>
  </si>
  <si>
    <t>prestrujni ventil</t>
  </si>
  <si>
    <t>106</t>
  </si>
  <si>
    <t xml:space="preserve">Odzračni lonac volumena 5 litara u kompletu sa brzim odzračnim ventilom sa zapornom slavinom i slavinom za PIP </t>
  </si>
  <si>
    <t>107</t>
  </si>
  <si>
    <t xml:space="preserve"> Ekspanzijska posuda za sustave grijanja volumena 200 litara. U kompletu s ventilom sa zaštitom od nestručnog rukovanja (bravica) te kompletnim pričvrsnim i spojnim materijalom.</t>
  </si>
  <si>
    <t>108</t>
  </si>
  <si>
    <t>Ekspanzijska posuda za sustave grijanja volumena 400 litara. U kompletu s ventilom sa zaštitom od nestručnog rukovanja (bravica) te kompletnim pričvrsnim i spojnim materijalom.</t>
  </si>
  <si>
    <t>109</t>
  </si>
  <si>
    <t>Ekspanzijska posuda za sustave grijanja volumena 300 litara. U kompletu s ventilom sa zaštitom od nestručnog rukovanja (bravica) te kompletnim pričvrsnim i spojnim materijalom.</t>
  </si>
  <si>
    <t>110</t>
  </si>
  <si>
    <t>Sigurnosni ventil na oprugu za ugradnju u sustav grijanja i hlađenja, slijedećih karakteristika:
radni medij - čista voda: (tmin=7°C, tmax=80°C); 
pritisak otvaranja ventila: 6,0 bar
Stavka uključuje sav spojni i potrošni materijal potreban za montažu i spajanje na instalaciju i atest o baždiranju ventila izdan od ovlaštene tvrke. Dimenzije:</t>
  </si>
  <si>
    <t>NO25 (1")</t>
  </si>
  <si>
    <t>111</t>
  </si>
  <si>
    <t>Termometar sa područjem od 0-90°C, komplet sa tuljkom ugradnja u cjevovod.</t>
  </si>
  <si>
    <t>112</t>
  </si>
  <si>
    <t xml:space="preserve">Manometar sa područjem od 0-6 bara, komplet sa troputnom manometarskom slavinom i kompenzacionom cijevi. </t>
  </si>
  <si>
    <t>113</t>
  </si>
  <si>
    <t>Zračna zavjesa je uređaj koji proizvodi mlaz zraka velike brzine preko cijele širine otvora.</t>
  </si>
  <si>
    <t>Ova zračna barijera odvaja područja sa različitim temperaturama pritom ne ometajući prolaz ljudi i vozila.</t>
  </si>
  <si>
    <t xml:space="preserve">Zračne zavjese smanjuju gubitak energije (do 70 %), brinu se za ugodnu temperaturu prostora, </t>
  </si>
  <si>
    <t>sprječavaju neželjena strujanja zraka te ulazak ispušnih plinova, prašine i insekata u prostoriju.</t>
  </si>
  <si>
    <t>Karakteristike:</t>
  </si>
  <si>
    <t>• Daljinsko upravljanje i integrirana regulacija.</t>
  </si>
  <si>
    <t>• 3 stupnja ventilatora</t>
  </si>
  <si>
    <t>• Zidni nosači uključeni.</t>
  </si>
  <si>
    <t>• Prednja strana se lako skida, što olakšava montažu</t>
  </si>
  <si>
    <t>i omogućuje jednostavno održavanje.</t>
  </si>
  <si>
    <t>• Kućište otporno na koroziju izrađeno vrućim cinčanjem i  emajliranjem. Plastični krajevi. Boja prednje strane: bijela,</t>
  </si>
  <si>
    <t>RAL 9016, NCS S 0500-N. Rešetka u boji, stražnji dio, krajevi</t>
  </si>
  <si>
    <t>i nosači: siva, RAL 7046.</t>
  </si>
  <si>
    <t>Zračna zavjesa ima upravljačku ploču diskretno integriranu u uređaj.</t>
  </si>
  <si>
    <t>Uređaj se može kontrolirati pomoću daljinskog upravljača.</t>
  </si>
  <si>
    <t>Brzina se postavlja ručno. Toplina je kontrolirana</t>
  </si>
  <si>
    <t>automatski.</t>
  </si>
  <si>
    <t>Kontrola prekidača za vrata PA2DR</t>
  </si>
  <si>
    <t>uključivo dodatna opcija mogućnost daljinskog uključivanja i isključivanja sustavom CNUS</t>
  </si>
  <si>
    <t>proizvođač: FRICO ili jednakovrijedno</t>
  </si>
  <si>
    <t>PA2215CW (vodeno grijanje režim 45/40°C) ili jednakovrijedno</t>
  </si>
  <si>
    <t>PA2220CW (vodeno grijanje režim 45/40°C) ili jednakovrijedno</t>
  </si>
  <si>
    <t>PA2220CA (ambijetalna zračna zavjesa) ili jednakovrijedno</t>
  </si>
  <si>
    <t>114</t>
  </si>
  <si>
    <t xml:space="preserve">Cjevovod izrađen od crnih čeličnih bešavnih cijevi prema DIN EN 10216-2:2020 ili jednakovrijedna nacionalna ili međunarodna norma, uključivo čišćenje i bojanje u dva sloja zaštitnog premaza (dvije različite boje premaza), te prijelaze, ovjesni materijal-ovješenja, obujmice, koljena, lukove itd. 
</t>
  </si>
  <si>
    <t>NO 20</t>
  </si>
  <si>
    <t>115</t>
  </si>
  <si>
    <t>Toplinska izolacija svih cjevovoda grijanja i hlađenja elastomerna izolacija s parnepropusnom branom (koeficijent difuzije vodene pare minimalno μ=7000),  uključivo  ljepilo i traka. Izolacija je sukladna  HRN EN 13501-1   ili jednakovrijedna nacionalna ili međunarodna norma. Klasifikacija reakcije na požar izolacija mora biti  B-s3, d2. Obračun po metru cijevi:</t>
  </si>
  <si>
    <t>116</t>
  </si>
  <si>
    <t>Dodatna toplinska izolacija cjevovoda grijanja i hlađenja na krovnoj plohi od mineralne vune debljine 30 mm u završnoj oblozi od Al-lima 0,55 mm, negoriva A2 prema DIN 4102 dio I, proizvedena u AS kvaliteti ( AGI Q 135 ), λ = 0,040 W/mK. U cijenu stavke uključiti tzv. „pinove“ za mehaničko pričvršćivanje, te samoljepljivu traku od Al-folije. Obračun po metru cijevi:</t>
  </si>
  <si>
    <t>117</t>
  </si>
  <si>
    <t>Navojni tlačno neovisni balans i regulacijski prolazni ventil s linearnom karakeristikom regulacije, sa funkcijom automatskog ograničenja protoka i autoritetom 1. Dizajn s membranom i bez dinamičkog O-prstena radi smanjenja rizika od začepljenja i histereze. Dvosmjerno punjenje i ispiranje sustava, neovisno o smjeru ugradnje ventila. Linerana postavka sa minimalnim rasponom od 10/20 % nominalnog protoka. Regulacijski omjer 1 : 1000 i moduliranje ispod 1 % postavljenog protoka, bez obzira na postavku. Podešenje maksimalnog protoka jasno označeno na ventilu, vidljivo i sa instaliranim pogonom. Promjena karakteristike od linearne do jednakih postotaka za sve veličine prilagođavanjem postavki pogona.  Izvedba sa mjernim spojnicama za optimizaciju crpke i provjeru protoka. Hod ventila iznosi 4-4,5mm. Stavka obuhvaća odgovarajuće vijčane spojnice uz elektrotermički pogon 230V.</t>
  </si>
  <si>
    <t>DN15LF (do 200 l/h)</t>
  </si>
  <si>
    <t>DN15 (do 650 l/h)</t>
  </si>
  <si>
    <t>DN20 (do 1100 l/h)</t>
  </si>
  <si>
    <t>DN20HF (do 1900 l/h)</t>
  </si>
  <si>
    <t>AB-QM 4.0 DN 15 LF</t>
  </si>
  <si>
    <t>118</t>
  </si>
  <si>
    <t>Pogon ventila proizvođač: Danfos ili jednakovrijedno
TWA-Q 230V NC, ON/OFF ili jednakovrijedno</t>
  </si>
  <si>
    <t>119</t>
  </si>
  <si>
    <t>120</t>
  </si>
  <si>
    <t xml:space="preserve">Zaporni ventil u izvedbi NP6, do DN 40 sa holenderskim spojem, iznad DN 40 sa prirubnicama, protuprirubnicama, brtvama i vijcima. Obračun po komadu. Dimenzija: </t>
  </si>
  <si>
    <t>Sistem za cjelogodišnje hlađenje server i elektro soba</t>
  </si>
  <si>
    <t>Vanjska jedinica Sky Air-A sustava, namjenjena za vanjsku montažu - zaštićena od vremenskih utjecaja, s ugrađenim hermetičkim inverterskim kompresorom, zrakom hlađenim kondenzatorom, PCB pločicom hlađenom radnom tvari i svim potrebnim elementima za zaštitu, kontrolu i regulaciju uređaja (Inverter Control) i funkcionalni rad ili jednakovrijedan proizvod drugog proizvođača. Vanjske jedinice je moguće spojiti na 1, 2, 3 ili 4 unutarnje jedinice ovisno o uređaju, koje rade u jednoj regulacijskoj zoni. VRT - konfigurator omogućuje kontinuiranu promjenu temperature isparavanja i kondenzacije radnog medija prema temperaturi okoliša u svrhu dodatne uštede energije i većeg komfora zbog viših temperatura medija. Jednostavnije održavanje sustava zbog autonomne funkcije nepropusnosti i prednje ploče koja se može okrenuti za 90°. Ovisno o zahtjevima kupca, moguće je dodatno smanjiti razinu vanjske buke. Rad uz nisku razinu buke aktivira se pomoću daljinskog upravljača unutarnje jedinice, tijekom odgovarajućeg vremenskog razdoblja. Prosječno smanjenje zvučnog tlaka iznosi 5 dB(A). Zbog tehnologije HEPTA filtracije ugrađene u vanjsku jedinicu, SkyAir-A serija je idealna zamjenska tehnologija uz korištenje postojećeg cjevovoda i ožičenja.</t>
  </si>
  <si>
    <t>121</t>
  </si>
  <si>
    <t>Proizvod: DAIKIN ili jednakovrijedno
Tip: RZA G50 A ili jednakovrijedno</t>
  </si>
  <si>
    <t>Slijedećih tehničkih karakteristika:</t>
  </si>
  <si>
    <t>Qh = 6 kW</t>
  </si>
  <si>
    <t>Qg = 6 kW</t>
  </si>
  <si>
    <t>Protok zraka hlađenje: 80 m3/min</t>
  </si>
  <si>
    <t>Protok zraka grijanje: 80 m3/min</t>
  </si>
  <si>
    <t>Nivo zvučnog tlaka hlađenje: 49 dB(A)</t>
  </si>
  <si>
    <t>Nivo zvučnog tlaka grijanje: 52 dB(A)</t>
  </si>
  <si>
    <t>Nivo zvučne snage: 69 dB(A)</t>
  </si>
  <si>
    <t>Dimenzije: 1100 x 460 mm ; h = 870 mm</t>
  </si>
  <si>
    <t>Težina: 95 kg</t>
  </si>
  <si>
    <t>Prednapunjena duljina cjevovoda: 40 m</t>
  </si>
  <si>
    <t>Maksimalna duljina cjevovoda 85 m, od toga visinski 30 m.</t>
  </si>
  <si>
    <t>Priključak R32: tekuća faza: 9,52 mm</t>
  </si>
  <si>
    <t>Priključak R32: plinovita faza: 15,9 mm</t>
  </si>
  <si>
    <t>Radno područje hlađenje: od -20 do 52°C</t>
  </si>
  <si>
    <t>Radno područje grijanje: od -20 do 18°C</t>
  </si>
  <si>
    <t>Napajanje : 220-240 V / 50 Hz ~1</t>
  </si>
  <si>
    <t>122</t>
  </si>
  <si>
    <t>Proizvod: DAIKIN ili jednakovrijedno
Tip: RZA G71 NV1  ili jednakovrijedno</t>
  </si>
  <si>
    <t>Qh = 7,1 kW</t>
  </si>
  <si>
    <t>Qg = 7,1 kW</t>
  </si>
  <si>
    <t>123</t>
  </si>
  <si>
    <t>Proizvod: DAIKIN ili jednakovrijedno
Tip: RZA G125 NV1 ili jednakovrijedno</t>
  </si>
  <si>
    <t>Qh = 12,1 kW</t>
  </si>
  <si>
    <t>Qg = 13,5 kW</t>
  </si>
  <si>
    <t xml:space="preserve">Unutarnja zidna jedinica sa maskom predviđena za montažu na zid, opremljena ventilatorom, 4-brzinskim elektromotorom, izmjenjivačem topline s direktnom ekspanzijom freona, te svim potrebnim elementima za zaštitu, kontrolu i regulaciju uređaja i temperature. Jedinica ima mogućnost rada i sa R410A i sa R32. </t>
  </si>
  <si>
    <t>Napomena: Sve unutarnje jedinice opremljene su sa žičanim daljinskim upravljačem slijedećih karakteristika: Touch screen premium ''Madoka'' žičani daljinski upravljač ili jednakovrijedan proizvod dostupan u bijeloj boji kompaktnih dimenzija. Profinjen i elegantan dizajn te ravan stražnji panel omogućavaju jednostavnu ugradnju. Mogućnost bluetooth povezivanja sa pametnim telefonom te Madoka Assistant ili jednakovrijednom aplikacijom koja omogućuje dodatne korisničke postavke te servisne napredne postavke za puštanje u pogon i održavanje. Aplikacija je kompatibilna i sa iOS i sa Android uređajima.</t>
  </si>
  <si>
    <t>124</t>
  </si>
  <si>
    <t>Proizvod: DAIKIN  ili jednakovrijedno
Tip: FAA71B  ili jednakovrijedno</t>
  </si>
  <si>
    <t>Qh = 6,8 kW</t>
  </si>
  <si>
    <t>Qg = 7,5 kW</t>
  </si>
  <si>
    <t>N(ukupno)= 0,037 / 0,039 kW - 220 - 240 V - 50 Hz</t>
  </si>
  <si>
    <t>Nivo zvučnog tlaka: hlađenje: 45/42/40 dBA</t>
  </si>
  <si>
    <t>Nivo zvučnog tlaka: grijanje: 45/42/40 dBA</t>
  </si>
  <si>
    <t>Nivo zvučne snage: hlađenje: 61 dB(A)</t>
  </si>
  <si>
    <t>Nivo zvučne snage: grijanje: 61 dB(A)</t>
  </si>
  <si>
    <t>Dimenzije: 269 x 1050 mm ; h = 290 mm</t>
  </si>
  <si>
    <t>Težina: 14 kg</t>
  </si>
  <si>
    <t>125</t>
  </si>
  <si>
    <t>Proizvod: DAIKIN  ili jednakovrijedno
Tip: FTXM50R  ili jednakovrijedno</t>
  </si>
  <si>
    <t>Unutarnja jedinica:</t>
  </si>
  <si>
    <t>N = 0,030 / 0,032 kW - 230 V - 50 Hz</t>
  </si>
  <si>
    <t>Protok zraka hlađenje: 8,3 – 15,8 m3/min</t>
  </si>
  <si>
    <t>Protok zraka grijanje: 10,5 – 15,8 m3/min</t>
  </si>
  <si>
    <t>Nivo zvučnog tlaka: hlađenje: 27 - 44 dBA</t>
  </si>
  <si>
    <t>Nivo zvučnog tlaka: grijanje: 31 - 43 dBA</t>
  </si>
  <si>
    <t>Nivo zvučne snage: hlađenje: 58 dB(A)</t>
  </si>
  <si>
    <t>Nivo zvučne snage: grijanje: 58 dB(A)</t>
  </si>
  <si>
    <t>Dimenzije:(ŠxDxV)=(998x292x299) mm</t>
  </si>
  <si>
    <t>Težina: 14,5 kg</t>
  </si>
  <si>
    <t>126</t>
  </si>
  <si>
    <t>Proizvod: DAIKIN  ili jednakovrijedno
Tip: FAA100A  ili jednakovrijedno</t>
  </si>
  <si>
    <t>N = 0,06 / 0,06 kW - 230 V - 50 Hz</t>
  </si>
  <si>
    <t>Protok zraka hlađenje: 18,7 – 23 m3/min</t>
  </si>
  <si>
    <t>Protok zraka grijanje: 18,7 – 23 m3/min</t>
  </si>
  <si>
    <t>Dimenzije:(ŠxDxV)=(1200x340x262) mm</t>
  </si>
  <si>
    <t>Težina: 18 kg</t>
  </si>
  <si>
    <t>127</t>
  </si>
  <si>
    <t>Unutarnja kazetna jedinica sa maskom predviđena za montažu na strop, opremljena ventilatorom, 4-brzinskim elektromotorom, izmjenjivačem topline s direktnom ekspanzijom freona, te svim potrebnim elementima za zaštitu, kontrolu i regulaciju uređaja i temperature. Jedinica ima mogućnost rada i sa R410A i sa R32.</t>
  </si>
  <si>
    <t>Proizvod: DAIKIN  ili jednakovrijedno
Tip: FCAG125B  ili jednakovrijedno</t>
  </si>
  <si>
    <t>Dimenzije:(ŠxDxV)=(840x840x246) mm</t>
  </si>
  <si>
    <t>Težina: 10,3 kg</t>
  </si>
  <si>
    <t>128</t>
  </si>
  <si>
    <t>Predizolirane bakrene cijevi u kolutu za freonsku instalaciju plinske i tekuće faze namjenjene za rashladni medij R-410A / R32.</t>
  </si>
  <si>
    <t>Φ 9.5mm</t>
  </si>
  <si>
    <t>Φ 15.9mm</t>
  </si>
  <si>
    <t>Φ 6.35mm</t>
  </si>
  <si>
    <t>Φ 12.7mm</t>
  </si>
  <si>
    <t>Aktivni stropovi (eng."chill beam"), za grijanje, hlađenje i ventilaciju.</t>
  </si>
  <si>
    <t>Aktivna rashladna greda s visokim rashladnim učinom pomoću zrak-voda sustava. Prikladna za ugradnju u prostorije od 2.60 do 4 m. Sastoji se od kućišta s ušicama za ovješenje, sapnicma i toplinskim izmjenjivačem. Perforirana rešetka za usis zraka, horizontalno ugrađen toplinski izmjenjivač bez tave za kondenzat, senzibilno odvođenje topline, četvorocijevni sustav. Dodatno opremljen s lopaticama za usmjeravanje struje zraka. Pokrovna rešetka izrađena od pocinčanog čeličnog lima. Kućište izrađeno od pocinčanog čeličnog lima. Izmjenjivač izrađen od bakrenih cijevi i aluminijskih lamela. Lopatice za usmjeravanje izrađene od bijele plastike. Vidljive površine plastificirane su bijeloj boji. Izmjenjivač topline obojan u bijelu boju.</t>
  </si>
  <si>
    <t>129</t>
  </si>
  <si>
    <t>Projektna oznaka: Trox DID632 AIS 593/1800  ili jednakovrijedno</t>
  </si>
  <si>
    <t>Qhl=695W (18/23°C)</t>
  </si>
  <si>
    <t>Qgr= 710W (45/40°C)</t>
  </si>
  <si>
    <t>Dimenzije max. (DxŠxV): 1800x600x250mm</t>
  </si>
  <si>
    <t>130</t>
  </si>
  <si>
    <t>Projektna oznaka: Trox DID632 AIS 593/1500  ili jednakovrijedno</t>
  </si>
  <si>
    <t>Qhl=721W (18/23°C)</t>
  </si>
  <si>
    <t>Qgr= 1055W (45/40°C)</t>
  </si>
  <si>
    <t>Dimenzije max. (DxŠxV): 1500x600x250mm</t>
  </si>
  <si>
    <t>131</t>
  </si>
  <si>
    <t>Projektna oznaka: Trox DID632 AIS 593/2700  ili jednakovrijedno</t>
  </si>
  <si>
    <t>Qhl=1183W (18/23°C)</t>
  </si>
  <si>
    <t>Qgr= 1173W (45/40°C)</t>
  </si>
  <si>
    <t>Dimenzije max. (DxŠxV): 2700x600x250mm</t>
  </si>
  <si>
    <t>132</t>
  </si>
  <si>
    <t>Projektna oznaka: Trox DID632 AIS 593/2400  ili jednakovrijedno</t>
  </si>
  <si>
    <t>Qhl=1022W (18/23°C)</t>
  </si>
  <si>
    <t>Qgr= 1025W (45/40°C)</t>
  </si>
  <si>
    <t>Dimenzije max. (DxŠxV): 2400x600x250mm</t>
  </si>
  <si>
    <t>133</t>
  </si>
  <si>
    <t xml:space="preserve">Kompaktni pločasti radijator u higijenskoj izvedbi, predviđenih za ugradnju u bolničke prostore.
Materijal: hladno valjani čelični lim po EN 442 - 1  ILI JEDNAKOVRIJEDNE ____________________, stabiliziran, profiliran s korakom 40 mm
Priključci: 4 x G 1/2“
Probni tlak:13 bar
Max. radni tlak:10 bar
Max. radna temperatura:110 °C
Toplinski učin: po EN 442  ILI JEDNAKOVRIJEDNE _________________ ispitano i registrirano. Navedeni toplinski učinci odnose se na temperaturu vode 75/65 i sobnu temperaturu 20 °C.
Bojanje:
1. Temeljna boja pečena na 190 °C.
2. Završna boja, RAL 9016, elektrostatski nanos praškastog materijala na 210 °C.
Pakiranje:
1. Karton
2. Termofolija
3. 4-struka zaštita uglova
Mogućnost montaže s ambalažom.
Stavka uključuje odgovarajući radijatorski ventil s termostatskom glavom i prigušnicu, te sav potreban spojni, pričvrsni i ostali materijal.
</t>
  </si>
  <si>
    <t>Radijator projektne oznake 20/80 maksimalne širine 80mm, slijedećih dimenzija (dužina x visina):</t>
  </si>
  <si>
    <t>400x600</t>
  </si>
  <si>
    <t>3000x600</t>
  </si>
  <si>
    <t>2000x900</t>
  </si>
  <si>
    <t>1600x900</t>
  </si>
  <si>
    <t>1200x900</t>
  </si>
  <si>
    <t>800x900</t>
  </si>
  <si>
    <t>720x900</t>
  </si>
  <si>
    <t>600x900</t>
  </si>
  <si>
    <t>600x600</t>
  </si>
  <si>
    <t>400x500</t>
  </si>
  <si>
    <t>1320x900</t>
  </si>
  <si>
    <t>134</t>
  </si>
  <si>
    <t>Kompaktni kupaonski ljestve radijator
Materijal: hladno valjani čelični lim po EN 442 - 1, stabiliziran, profiliran s korakom 40 mm
Priključci: 4 x G 1/2“
Probni tlak:13 bar
Max. radni tlak:10 bar
Max. radna temperatura:110 °C
Toplinski učin: po EN 442 ispitano i registrirano. Navedeni toplinski učinci odnose se na temperaturu vode 45/40 i sobnu temperaturu 18/24°C.
Bojanje:
1. Temeljna boja pečena na 190 °C.
2. Završna boja, RAL 9016, elektrostatski nanos praškastog materijala na 210 °C.
Pakiranje:
1. Karton
2. Termofolija
3. 4-struka zaštita uglova
Mogućnost montaže s ambalažom.
Stavka uključuje odgovarajući radijatorski ventil s termostatskom glavom i prigušnicu, te sav potreban spojni, pričvrsni i ostali materijal.</t>
  </si>
  <si>
    <t>Kupaonske ljestve oznake  slijedećih dimenzija (dužina x visina):</t>
  </si>
  <si>
    <t>600x700</t>
  </si>
  <si>
    <t>600x1500</t>
  </si>
  <si>
    <t>900x1764</t>
  </si>
  <si>
    <t>135</t>
  </si>
  <si>
    <t xml:space="preserve">Viseći toplovodni grijač zraka za grijanje pomoćnih  tehničkih prostora.  Grijač je predviđen za rad toplom vodom režima 45/40°C, s time da održava temperaturu u prostoru  u rasponu  od +5°C.
Kaloriferi su trofazni, jednobrzinski i uključuju se na bazi zadane minimalne  temperature t=5°C. 
Proizvod Ventcommerc, tip VGZ  ili jednakovrijedno
VGZ 423 -S  ;Vz=2500 m3/h;Q=6,5kW; Ne=0,21kW;230V;50Hz  </t>
  </si>
  <si>
    <t>PODNO GRIJANJE</t>
  </si>
  <si>
    <t>136</t>
  </si>
  <si>
    <t>Henco PE-Xc  ili jednakovrijedno, cijev za podno grijanje 17x2,0mm 
Cijev za grijanje/hlađenje prema DIN EN ISO 15875-2 od 60% umreženog polietilena s EVOH slojem zaštite od difuzije kisika ispitana prema DIN 4726.Umreženje polietilena izvodi se gađanjem elektrona u strukturne mreže.                                                               
Tehničke karakteristike:
- klasa primjene 4, prema DIN EN ISO 15875-2: 10 bar                                                                                                                                     
- klasa primjene 5, prema DIN EN ISO 15875-2: 8 bar
- Max. umreženost polietilena: 60%
- Max. radna temperatura: 90°C
- Max. kratkotrajna temperatura: 100°C</t>
  </si>
  <si>
    <t>137</t>
  </si>
  <si>
    <t xml:space="preserve">Ploča za polaganje cijevi s aluminijskom folijom 30-2    Ploča s toplinskom/zvučnom izolacijom, sastoji se od aluminijske folije otporne na fizička oštećenja dodane kao sloj na EPS-T 650 prema normi B 6000.                      
Prema normi DIN EN 135-01 požarna klasifikacija: klasa E. Standardna zapaljivost, sastavni materijal klasa B2, sukladno DIN 4102. Folija na izolaciji sadrži mrežni uzorak od 50 mm kao i samoljepljivi dio s duže strane za spajanje ploča.                                                              Tehničke karakteristike:                                                                            Dimenzije (DxŠxV):10000x1000x30mm                                                       Min.opterećenje:6,5KN/m²                                                            
Min. otpor prolasku topline (R): 0,75m²K/W                                
Min. redukcija zvuka (Δ Lw ): 29 dB                             </t>
  </si>
  <si>
    <t>138</t>
  </si>
  <si>
    <t>Pričvrsnica za PE-Xc cijevi
Služi za fiksiranje cijevi na ploču za polaganje cijevi s mrežnim uzorkom.Visina pričvrsnice: 40 mm</t>
  </si>
  <si>
    <t>139</t>
  </si>
  <si>
    <t>Henco rubna traka 160x8  UFH-ISOBOARD-S  ili jednakovrijedno
Rubna dilataciona traka u skladu s DIN 18560 izrađena iz polietilena sa samoljepivom pozadinom i samoljepivom PE-folijom s prednje strane za osiguranje brtvljenja između rubne trake i toplinske izolacije, duljina trake u roli 25m, visina 150, a debljina 8 mm.</t>
  </si>
  <si>
    <t>140</t>
  </si>
  <si>
    <t>Henco dilatacijski profil  UFH-DP200  ili jednakovrijedno
Za pouzdanu dilataciju estriha, te općenito za ekspanziju estriha prema DIN 18560-2.
Visina: 100mm
Debljina materijala: 8 mm
Duljina: 2 m</t>
  </si>
  <si>
    <t>141</t>
  </si>
  <si>
    <t>HENCO ADN 10 dodatak estrihu  ili jednakovrijedno
Koristi se kao aditiv za estrih na cementnoj osnovi, homogenizira i poboljšava kvalitetu materijala i time povećava toplinsku provodljivost poda. Potrošnja aditiva pri debljini od 50mm je otprilike 0,2 l/m². Vrijeme sazrijevanja estriha je 21 dan.</t>
  </si>
  <si>
    <t>lit</t>
  </si>
  <si>
    <t>142</t>
  </si>
  <si>
    <t>HENCO UFH-MDK03  ili jednakovrijedno,  razdjelnik s indikatorom protoka za 3 kruga
razdjelnik podnog grijanja/hlađenja za stambene i javne građevine. Razdjelnik podnog grijanja/hlađenja dolazi u setu sa nosačim podesive visine od 210-237 mm, termometrima (0-80°C) na razdjelniku i sabirniku, indikatorima (mjeračima) protoka i spojevima za montažu termopogona za  svaki krug podnog grijanja/hlađenja, slavinom za punjenje i pražnjenje, te odzračnim pipcima na razdjelniku i sabirniku.
Tehničke karakteristike:                                                      
Medij: voda/glikol                                                                 
Max. koncetracija glikola: 45%                                           
Radna temperatura medija: 0-55°C                                        
Max. temperatura medija: 90°C na 3 bar                               
Radni tlak : 0,2-6 bar                                                                                                    Max. ispitni tlak s vodom (24h &lt; 30°C): 10 bar                                      Max. protok na razdjelniku: 3,5 m³/h                                                                           Indikator (mjerač) protoka: 0-5 L/min                                                                                                                                                     Dimenzija priključnih ventila: 1"                                       
Eurokonus priključci: 3/4"                                                      
Udaljenost od centra do centra izlaz: 50 mm                     
Priključak termopogon: M30x1,5 mm                                 
Materijal razdjelnika: kompaktni višeslojni kompozit                                       Dimenzije (VxŠxD): 335x268x99 mm</t>
  </si>
  <si>
    <t>143</t>
  </si>
  <si>
    <t xml:space="preserve">HENCO UFH-MDK05   ili jednakovrijedno, razdjelnik s indikatorom protoka za 5 krugova
razdjelnik podnog grijanja/hlađenja za stambene i javne građevine. Razdjelnik podnog grijanja/hlađenja dolazi u setu sa nosačim podesive visine od 210-237 mm, termometrima (0-80°C) na razdjelniku i sabirniku, indikatorima (mjeračima) protoka i spojevima za montažu termopogona za  svaki krug podnog grijanja/hlađenja, slavinom za punjenje i pražnjenje, te odzračnim pipcima na razdjelniku i sabirniku.
Tehničke karakteristike:                                                      
Medij: voda/glikol                                                                 
Max. koncetracija glikola: 45%                                           
Radna temperatura medija: 0-55°C                                        
Max. temperatura medija: 90°C na 3 bar                               
Radni tlak : 0,2-6 bar                                                                                                   Max. ispitni tlak s vodom (24h &lt; 30°C): 10 bar                                      Max. protok na razdjelniku: 3,5 m³/h                                                                           Indikator (mjerač) protoka: 0-5 L/min                                                                                                                                                     Dimenzija priključnih ventila: 1"                                       
Eurokonus priključci: 3/4"                                                      
Udaljenost od centra do centra izlaz: 50 mm                     
Priključak termopogon: M30x1,5 mm                                 
Materijal razdjelnika: kompaktni višeslojni kompozit                                       Dimenzije (VxŠxD): 335x368x99 mm   </t>
  </si>
  <si>
    <t>144</t>
  </si>
  <si>
    <t xml:space="preserve">HENCO UFH-MDK06   ili jednakovrijedno, razdjelnik s indikatorom protoka za 6 krugova
razdjelnik podnog grijanja/hlađenja za stambene i javne građevine. Razdjelnik podnog grijanja/hlađenja dolazi u setu sa nosačim podesive visine od 210-237 mm, termometrima (0-80°C) na razdjelniku i sabirniku, indikatorima (mjeračima) protoka i spojevima za montažu termopogona za  svaki krug podnog grijanja/hlađenja, slavinom za punjenje i pražnjenje, te odzračnim pipcima na razdjelniku i sabirniku.
Tehničke karakteristike:                                                      
Medij: voda/glikol                                                                 
Max. koncetracija glikola: 45%                                           
Radna temperatura medija: 0-55°C                                        
Max. temperatura medija: 90°C na 3 bar                               
Radni tlak : 0,2-6 bar                                                                                                   Max. ispitni tlak s vodom (24h &lt; 30°C): 10 bar                                      Max. protok na razdjelniku: 3,5 m³/h                                                                           Indikator (mjerač) protoka: 0-5 L/min                                                                                                                                                     Dimenzija priključnih ventila: 1"                                       
Eurokonus priključci: 3/4"                                                      
Udaljenost od centra do centra izlaz: 50 mm                     
Priključak termopogon: M30x1,5 mm                               
Materijal razdjelnika: kompaktni višeslojni kompozit                                       Dimenzije (VxŠxD): 335x368x99 mm   </t>
  </si>
  <si>
    <t>145</t>
  </si>
  <si>
    <t xml:space="preserve">HENCO UFH-MDK07   razdjelnik s indikatorom protoka za 7 krugova
razdjelnik podnog grijanja/hlađenja za stambene i javne građevine. Razdjelnik podnog grijanja/hlađenja dolazi u setu sa nosačim podesive visine od 210-237 mm, termometrima (0-80°C) na razdjelniku i sabirniku, indikatorima (mjeračima) protoka i spojevima za montažu termopogona za  svaki krug podnog grijanja/hlađenja, slavinom za punjenje i pražnjenje, te odzračnim pipcima na razdjelniku i sabirniku.
Tehničke karakteristike:                                                      
Medij: voda/glikol                                                                 
Max. koncetracija glikola: 45%                                           
Radna temperatura medija: 0-55°C                                       
Max. temperatura medija: 90°C na 3 bar                             
Radni tlak : 0,2-6 bar                                                                                                   Max. ispitni tlak s vodom (24h &lt; 30°C): 10 bar                                      Max. protok na razdjelniku: 3,5 m³/h                                                                           Indikator (mjerač) protoka: 0-5 L/min                                                                                                                                                     Dimenzija priključnih ventila: 1"                                       
Eurokonus priključci: 3/4"                                                      
Udaljenost od centra do centra izlaz: 50 mm                     
Priključak termopogon: M30x1,5 mm                                 
Materijal razdjelnika: kompaktni višeslojni kompozit                                       Dimenzije (VxŠxD): 335x368x99 mm   </t>
  </si>
  <si>
    <t>146</t>
  </si>
  <si>
    <t xml:space="preserve">HENCO UFH-MDK08  ili jednakovrijedno, razdjelnik s indikatorom protoka za 8 krugova
razdjelnik podnog grijanja/hlađenja za stambene i javne građevine. Razdjelnik podnog grijanja/hlađenja dolazi u setu sa nosačim podesive visine od 210-237 mm, termometrima (0-80°C) na razdjelniku i sabirniku, indikatorima (mjeračima) protoka i spojevima za montažu termopogona za  svaki krug podnog grijanja/hlađenja, slavinom za punjenje i pražnjenje, te odzračnim pipcima na razdjelniku i sabirniku.
Tehničke karakteristike:                                                      
Medij: voda/glikol                                                                 
Max. koncetracija glikola: 45%                                           
Radna temperatura medija: 0-55°C                                        
Max. temperatura medija: 90°C na 3 bar                               
Radni tlak : 0,2-6 bar                                                                                                   Max. ispitni tlak s vodom (24h &lt; 30°C): 10 bar                                      Max. protok na razdjelniku: 3,5 m³/h                                                                           Indikator (mjerač) protoka: 0-5 L/min                                                                                                                                                     Dimenzija priključnih ventila: 1"                                       
Eurokonus priključci: 3/4"                                                      
Udaljenost od centra do centra izlaz: 50 mm                     
Priključak termopogon: M30x1,5 mm                                 
Materijal razdjelnika: kompaktni višeslojni kompozit                                       Dimenzije (VxŠxD): 335x368x99 mm   </t>
  </si>
  <si>
    <t>147</t>
  </si>
  <si>
    <t xml:space="preserve">HENCO UFH-MDK09  ili jednakovrijedno, razdjelnik s indikatorom protoka za 9 krugova
razdjelnik podnog grijanja/hlađenja za stambene i javne građevine. Razdjelnik podnog grijanja/hlađenja dolazi u setu sa nosačim podesive visine od 210-237 mm, termometrima (0-80°C) na razdjelniku i sabirniku, indikatorima (mjeračima) protoka i spojevima za montažu termopogona za  svaki krug podnog grijanja/hlađenja, slavinom za punjenje i pražnjenje, te odzračnim pipcima na razdjelniku i sabirniku.
Tehničke karakteristike:                                                      
Medij: voda/glikol                                                                 
Max. koncetracija glikola: 45%                                           
Radna temperatura medija: 0-55°C                                        
Max. temperatura medija: 90°C na 3 bar                               
Radni tlak : 0,2-6 bar                                                                                                   Max. ispitni tlak s vodom (24h &lt; 30°C): 10 bar                                      Max. protok na razdjelniku: 3,5 m³/h                                                                           Indikator (mjerač) protoka: 0-5 L/min                                                                                                                                                     Dimenzija priključnih ventila: 1"                                       
Eurokonus priključci: 3/4"                                                      
Udaljenost od centra do centra izlaz: 50 mm                     
Priključak termopogon: M30x1,5 mm                                 
Materijal razdjelnika: kompaktni višeslojni kompozit                                       Dimenzije (VxŠxD): 335x368x99 mm   </t>
  </si>
  <si>
    <t>148</t>
  </si>
  <si>
    <t xml:space="preserve">HENCO UFH-MDK10  ili jednakovrijedno, razdjelnik s indikatorom protoka za 10 krugova
razdjelnik podnog grijanja/hlađenja za stambene i javne građevine. Razdjelnik podnog grijanja/hlađenja dolazi u setu sa nosačim podesive visine od 210-237 mm, termometrima (0-80°C) na razdjelniku i sabirniku, indikatorima (mjeračima) protoka i spojevima za montažu termopogona za  svaki krug podnog grijanja/hlađenja, slavinom za punjenje i pražnjenje, te odzračnim pipcima na razdjelniku i sabirniku.
Tehničke karakteristike:                                                      
Medij: voda/glikol                                                                 
Max. koncetracija glikola: 45%                                           
Radna temperatura medija: 0-55°C                                        
Max. temperatura medija: 90°C na 3 bar                               
Radni tlak : 0,2-6 bar                                                                                                   Max. ispitni tlak s vodom (24h &lt; 30°C): 10 bar                                      Max. protok na razdjelniku: 3,5 m³/h                                                                           Indikator (mjerač) protoka: 0-5 L/min                                                                                                                                                     Dimenzija priključnih ventila: 1"                                       
Eurokonus priključci: 3/4"                                                      
Udaljenost od centra do centra izlaz: 50 mm                     
Priključak termopogon: M30x1,5 mm                                 
Materijal razdjelnika: kompaktni višeslojni kompozit                                       Dimenzije (VxŠxD): 335x368x99 mm   </t>
  </si>
  <si>
    <t>149</t>
  </si>
  <si>
    <t xml:space="preserve">HENCO UFH-MDK11  ili jednakovrijedno, razdjelnik s indikatorom protoka za 11 krugova
razdjelnik podnog grijanja/hlađenja za stambene i javne građevine. Razdjelnik podnog grijanja/hlađenja dolazi u setu sa nosačim podesive visine od 210-237 mm, termometrima (0-80°C) na razdjelniku i sabirniku, indikatorima (mjeračima) protoka i spojevima za montažu termopogona za  svaki krug podnog grijanja/hlađenja, slavinom za punjenje i pražnjenje, te odzračnim pipcima na razdjelniku i sabirniku.
Tehničke karakteristike:                                                      
Medij: voda/glikol                                                                 
Max. koncetracija glikola: 45%                                           
Radna temperatura medija: 0-55°C                                        
Max. temperatura medija: 90°C na 3 bar                               
Radni tlak : 0,2-6 bar                                                                                                   Max. ispitni tlak s vodom (24h &lt; 30°C): 10 bar                                      Max. protok na razdjelniku: 3,5 m³/h                                                                           Indikator (mjerač) protoka: 0-5 L/min                                                                                                                                                     Dimenzija priključnih ventila: 1"                                       
Eurokonus priključci: 3/4"                                                      
Udaljenost od centra do centra izlaz: 50 mm                     
Priključak termopogon: M30x1,5 mm                                 
Materijal razdjelnika: kompaktni višeslojni kompozit                                       Dimenzije (VxŠxD): 335x368x99 mm   </t>
  </si>
  <si>
    <t>150</t>
  </si>
  <si>
    <t xml:space="preserve">HENCO UFH-MDK12  ili jednakovrijedno, razdjelnik s indikatorom protoka za 12 krugova
razdjelnik podnog grijanja/hlađenja za stambene i javne građevine. Razdjelnik podnog grijanja/hlađenja dolazi u setu sa nosačim podesive visine od 210-237 mm, termometrima (0-80°C) na razdjelniku i sabirniku, indikatorima (mjeračima) protoka i spojevima za montažu termopogona za  svaki krug podnog grijanja/hlađenja, slavinom za punjenje i pražnjenje, te odzračnim pipcima na razdjelniku i sabirniku.
Tehničke karakteristike:                                                      
Medij: voda/glikol                                                                 
Max. koncetracija glikola: 45%                                           
Radna temperatura medija: 0-55°C                                        
Max. temperatura medija: 90°C na 3 bar                               
Radni tlak : 0,2-6 bar                                                                                                   Max. ispitni tlak s vodom (24h &lt; 30°C): 10 bar                                      Max. protok na razdjelniku: 3,5 m³/h                                                                           Indikator (mjerač) protoka: 0-5 L/min                                                                                                                                                     Dimenzija priključnih ventila: 1"                                       
Eurokonus priključci: 3/4"                                                      Udaljenost od centra do centra izlaz: 50 mm                     
Priključak termopogon: M30x1,5 mm                                 
Materijal razdjelnika: kompaktni višeslojni kompozit                                       Dimenzije (VxŠxD): 335x368x99 mm   </t>
  </si>
  <si>
    <t>151</t>
  </si>
  <si>
    <t xml:space="preserve">HENCO UFH-MDK13  ili jednakovrijedno,  razdjelnik s indikatorom protoka za 13 krugova
razdjelnik podnog grijanja/hlađenja za stambene i javne građevine. Razdjelnik podnog grijanja/hlađenja dolazi u setu sa nosačim podesive visine od 210-237 mm, termometrima (0-80°C) na razdjelniku i sabirniku, indikatorima (mjeračima) protoka i spojevima za montažu termopogona za  svaki krug podnog grijanja/hlađenja, slavinom za punjenje i pražnjenje, te odzračnim pipcima na razdjelniku i sabirniku.
Tehničke karakteristike:                                                      
Medij: voda/glikol                                                                 
Max. koncetracija glikola: 45%                                           
Radna temperatura medija: 0-55°C                                        
Max. temperatura medija: 90°C na 3 bar                               
Radni tlak : 0,2-6 bar                                                                                                   Max. ispitni tlak s vodom (24h &lt; 30°C): 10 bar                                      Max. protok na razdjelniku: 3,5 m³/h                                                                           Indikator (mjerač) protoka: 0-5 L/min                                                                                                                                                     Dimenzija priključnih ventila: 1"                                       
Eurokonus priključci: 3/4"                                                      
Udaljenost od centra do centra izlaz: 50 mm                     
Priključak termopogon: M30x1,5 mm                                 
Materijal razdjelnika: kompaktni višeslojni kompozit                                       Dimenzije (VxŠxD): 335x368x99 mm   </t>
  </si>
  <si>
    <t>152</t>
  </si>
  <si>
    <t xml:space="preserve">HENCO UFH-MDK14  ili jednakovrijedno, razdjelnik s indikatorom protoka za 14 krugova
razdjelnik podnog grijanja/hlađenja za stambene i javne građevine. Razdjelnik podnog grijanja/hlađenja dolazi u setu sa nosačim podesive visine od 210-237 mm, termometrima (0-80°C) na razdjelniku i sabirniku, indikatorima (mjeračima) protoka i spojevima za montažu termopogona za  svaki krug podnog grijanja/hlađenja, slavinom za punjenje i pražnjenje, te odzračnim pipcima na razdjelniku i sabirniku.
Tehničke karakteristike:                                                      
Medij: voda/glikol                                                                 
Max. koncetracija glikola: 45%                                           
Radna temperatura medija: 0-55°C                                        
Max. temperatura medija: 90°C na 3 bar                               
Radni tlak : 0,2-6 bar                                                                                                   Max. ispitni tlak s vodom (24h &lt; 30°C): 10 bar                                      Max. protok na razdjelniku: 3,5 m³/h                                                                           Indikator (mjerač) protoka: 0-5 L/min                                                                                                                                                     Dimenzija priključnih ventila: 1"                                       
Eurokonus priključci: 3/4"                                                      
Udaljenost od centra do centra izlaz: 50 mm                     
Priključak termopogon: M30x1,5 mm                                 
Materijal razdjelnika: kompaktni višeslojni kompozit                                       Dimenzije (VxŠxD): 335x368x99 mm   </t>
  </si>
  <si>
    <t>153</t>
  </si>
  <si>
    <t>HENCO UFH-BM0606-VN set kuglastih ventila 1" za UFH-MDK razdjelnike  ili jednakovrijedno</t>
  </si>
  <si>
    <t>set</t>
  </si>
  <si>
    <t>154</t>
  </si>
  <si>
    <t>HENCO EK16-2 stezni adapt. 16x2,0x3/4" eurokonus Kompresijski adapter proizvede iz mesinga, služi za spajanje HENCO cijevi na razdjelnike. Ženski navoj 3/4˝ euro-konus prema DIN EN ISO 228-1.  ili jednakovrijedno</t>
  </si>
  <si>
    <t>155</t>
  </si>
  <si>
    <t>HENCO kutni držač cijevi 12-18 mm
Fiksira cijev pod kutem od 90°. Proizvedeno od plastike otporne na udarce. Koristiti za lukove uz razdjeljivač.  ili jednakovrijedno</t>
  </si>
  <si>
    <t>156</t>
  </si>
  <si>
    <t>Podžbukni ormarić TYP 750  ili jednakovrijedno</t>
  </si>
  <si>
    <t>157</t>
  </si>
  <si>
    <t>Podžbukni ormarić TYP 900  ili jednakovrijedno</t>
  </si>
  <si>
    <t>158</t>
  </si>
  <si>
    <t>Podžbukni ormarić TYP 1050  ili jednakovrijedno</t>
  </si>
  <si>
    <t>159</t>
  </si>
  <si>
    <t>Podžbukni ormarić TYP 1200  ili jednakovrijedno</t>
  </si>
  <si>
    <t>160</t>
  </si>
  <si>
    <t>Podžbukni ormarić TYP 1500  ili jednakovrijedno</t>
  </si>
  <si>
    <t>161</t>
  </si>
  <si>
    <t>Henco elektrotermički pogon 230V, NC, M30x1,5</t>
  </si>
  <si>
    <t>162</t>
  </si>
  <si>
    <t xml:space="preserve">Henco UFH-PGKTA pumpna grupa sa sigurnosnim graničnim termostatom  ili jednakovrijedno
Pumpna grupa za spajanje na razdjelnike podnog i radijatorskog grijanja, instalacija s razdjelnicima na zid ili u razdjelne ormare.
Dolazi u kompletu sa sigurnosnim graničnim termostatom, te termostatom za regulaciju temperature polaznog voda.
Termostat sa kapilarnim senzorom 20-70 °C
Pumpa WILO Yonos Para 15/6 RKA ili jednakovrijedno
P: 0,1-2,5 m³ / h , H : 6-2,4 m EEI 0,17
max . 90° primarne,
max . 70° sekundarne,
max . 6 bar </t>
  </si>
  <si>
    <t>163</t>
  </si>
  <si>
    <t>Henco pumpna grupa sa regulatorom temperature polaznog voda ili jednakovrijedno
Pumpna grupa za spajanje na razdjelnike podnog i radijatorskog grijanja, instalacija s razdjelnicima na zid ili u razdjelne ormare.
Dolazi u kompletu sa 3-putim ventilom, osjetnikom polazne temperatur i vanjskim osjetnikom temperature.
Pumpa WILO Yonos Para 15/6 RKA ili jednakovrijedno
P: 0,1-2,5 m³ / h , H : 6-2,4 m EEI 0,17
max . 90° primarne,
max . 70° sekundarne,
max . 6 bar</t>
  </si>
  <si>
    <t>INDUSTRIJSKO PODNO GRIJANJE (ODLEĐIVANJE RAMPE)</t>
  </si>
  <si>
    <t>164</t>
  </si>
  <si>
    <t xml:space="preserve">Henco/KERMI PE-Xc ili jednakovrijedno, cijev za podno grijanje 25x2,3 mm 
Cijev za grijanje/hlađenje prema DIN EN ISO 15875-2 od 60% umreženog polietilena s EVOH slojem zaštite od difuzije kisika ispitana prema DIN 4726.Umreženje polietilena izvodi se gađanjem elektrona u strukturne mreže.                                                               
Tehničke karakteristike:
- klasa primjene 4, prema DIN EN ISO 15875-2: 10 bar                                                                                                                                     - klasa primjene 5, prema DIN EN ISO 15875-2: 8 bar
- Max. umreženost polietilena: 60%
- Max. radna temperatura: 90°C
- Max. kratkotrajna temperatura: 100°C
</t>
  </si>
  <si>
    <t>165</t>
  </si>
  <si>
    <t xml:space="preserve">KERMI ili jednakovrijedno, industrijski razdjelnik 2" za 6 krugova 
Razdjelnik podnog grijanja dolazi u setu sa nosačim na razdjelniku i sabirniku, indikatorima (mjeračima) protoka i spojevima za montažu termopogona za  svaki krug podnog grijanja, te odzračnim pipcima na razdjelniku.
Tehničke karakteristike:                                                         
Medij: voda/glikol                                                                     
Max. koncetracija glikola: 30%                                              
Radna temperatura medija: 0-70°C                                            
Max. temperatura medija: 70°C na 6 bar                                                                                                         Indikator (mjerač) protoka: 0-5 L/min                                                                                           Dimenzija priključnih ventila: 2"                                        
Eurokonus priključci: 3/4"                                                                         Priključak termopogon: M30x1,5 mm                                         
Kvs  2,56 m³/h                                                                       </t>
  </si>
  <si>
    <t>166</t>
  </si>
  <si>
    <t xml:space="preserve">KERMI ili jednakovrijedno, industrijski razdjelnik 2" za 9 krugova 
Razdjelnik podnog grijanja dolazi u setu sa nosačim na razdjelniku i sabirniku, indikatorima (mjeračima) protoka i spojevima za montažu termopogona za  svaki krug podnog grijanja, te odzračnim pipcima na razdjelniku.
Tehničke karakteristike:                                                         
Medij: voda/glikol                                                                     
Max. koncetracija glikola: 30%                                              
Radna temperatura medija: 0-70°C                                            
Max. temperatura medija: 70°C na 6 bar                                                                                                         Indikator (mjerač) protoka: 0-5 L/min                                                                                           Dimenzija priključnih ventila: 2"                                        
Eurokonus priključci: 3/4"                                                                         Priključak termopogon: M30x1,5 mm                                         
Kvs  2,56 m³/h                                                                       </t>
  </si>
  <si>
    <t>167</t>
  </si>
  <si>
    <t>HENCO vezica za vezanje cijevi UFH-RAS-BIND15A ili jednakovrijedno
Za pričvršćenje Henco cijevi uz armaturnu mrežu. Pakiranje 250 komada.</t>
  </si>
  <si>
    <t>pak</t>
  </si>
  <si>
    <t>168</t>
  </si>
  <si>
    <t>KERMI ili jednakovrijedno, kuglasti ventil 2" AG × 6/4" IG</t>
  </si>
  <si>
    <t>169</t>
  </si>
  <si>
    <t>KERMI x-net ili jednakovrijedno, nosači industrijskih razdjelnika</t>
  </si>
  <si>
    <t>170</t>
  </si>
  <si>
    <t>Stezni adapt. 25x2,3x3/4" eurokonus Kompresijski adapter proizvede iz mesinga, služi za spajanje HENCO cijevi ili jednakovrijedno, na razdjelnike. Ženski navoj 3/4˝ euro-konus prema DIN EN ISO 228-1.</t>
  </si>
  <si>
    <t>171</t>
  </si>
  <si>
    <t>KERMI ili jednakovrijedno, kutni držač cijevi 25 mm</t>
  </si>
  <si>
    <t>172</t>
  </si>
  <si>
    <t>Kermi x-net ili jednakovrijedno, nadžbukni ormar A-XL-L7
AP comfort XL painted, width: 1475 mm</t>
  </si>
  <si>
    <t>173</t>
  </si>
  <si>
    <t xml:space="preserve">Automatika odleđivanja rampe - U setu automatike dolazi vanjski senzor temperature, senzor polaznog i povratnog voda, podni senzor odleđivanja. Automatika vodi sekundarnu pumpu I 3-puti mješajući ventil s pogonom 0-10V </t>
  </si>
  <si>
    <t>REGULACIJSKI VENTILI I ARMATURA KLIMA KOMORA</t>
  </si>
  <si>
    <t>174</t>
  </si>
  <si>
    <t>Navojni tlačno neovisni balans i regulacijski prolazni ventil s linearnom karakeristikom regulacije, sa funkcijom automatskog ograničenja protoka i autoritetom 1. Dizajn s membranom i bez dinamičkog O-prstena radi smanjenja rizika od začepljenja i histereze. Dvosmjerno punjenje i ispiranje sustava, neovisno o smjeru ugradnje ventila. Linerana postavka sa minimalnim rasponom od 10/20 % nominalnog protoka. Regulacijski omjer 1 : 1000 i moduliranje ispod 1 % postavljenog protoka, bez obzira na postavku. Podešenje maksimalnog protoka jasno označeno na ventilu, vidljivo i sa instaliranim pogonom. Promjena karakteristike od linearne do jednakih postotaka za sve veličine prilagođavanjem postavki pogona.  Izvedba sa mjernim spojnicama za optimizaciju crpke i provjeru protoka. Hod ventila iznosi 4-4,5mm. Stavka obuhvaća odgovarajuće vijčane spojnice uz NovoCon  digitalni pogon 24 V(AC)</t>
  </si>
  <si>
    <t xml:space="preserve">AB-QM 4.0 DN 32 </t>
  </si>
  <si>
    <t>175</t>
  </si>
  <si>
    <t>Pogon ventila NovoCon 24 V (AC) za AB-QM ventile ili jednakovrijedno</t>
  </si>
  <si>
    <t>NovoCon S za AB-QM DN 10-32 ili jednakovrijedno</t>
  </si>
  <si>
    <t>NovoCon M za AB-QM DN 40-100 ili jednakovrijedno</t>
  </si>
  <si>
    <t>NovoCon L za AB-QM DN 125-150 ili jednakovrijedno</t>
  </si>
  <si>
    <t>176</t>
  </si>
  <si>
    <t>177</t>
  </si>
  <si>
    <t>Zaporni ventil u izvedbi NP6, do DN 40 sa holenderskim spojem, iznad DN 40 sa prirubnicama, protuprirubnicama, brtvama i vijcima. Obračun po komadu. Dimenzija:</t>
  </si>
  <si>
    <t>178</t>
  </si>
  <si>
    <t>Hvatač nečistoća  komplet sa protuprirubnicama, vijcima, brtvama i diferncijalnim manometrom, u izvedbi za NP 6 (do DN 40 sa holenderskim spojem, iznad DN 40 sa prirubnicama, protuprirubnicama, brtvama i vijcima). Obračun po komadu. Dimenzija:</t>
  </si>
  <si>
    <t>179</t>
  </si>
  <si>
    <t>Prestrujni ventil podesiv od 20kPa do 100kPa. Obračun po komadu, dimenzija:</t>
  </si>
  <si>
    <t>PROTUPOŽARNO BRTVLJENJE CJEVOVODA</t>
  </si>
  <si>
    <t>180</t>
  </si>
  <si>
    <t>Protupožarno brtvljenje prodora cjevovoda na prolazu kroz dva različita požarna sektora (zone) vatrootpornosti 90 min, protupožarnim kitom u duljini od 50cm s obje strane zida - atestirani sustav sa odgovarajućim materijalom: protupožarna prevlaka bez otapala, neosjetljiva na vlagu, vodonepropusna, ne propušta ulje. Premazom na zidu prekriti površinu minimalno u širini od 15cm od proboja (na obje strane zida). Radove vrši ovlaštena tvrtka uz izdavanje atesta.
Obračun po komadu. Dimenzije cijevi:</t>
  </si>
  <si>
    <t>181</t>
  </si>
  <si>
    <t>Cijev za odvod kondenzata od čelika, tehnologija spajanja press alatom, stavka uključuje izradu sifona na spoju s odvodnjom (visina sifona 50cm s čepom za punjenje), lukove, fazonske komade, toplinsku izolaciju itd.</t>
  </si>
  <si>
    <t>Proizvod: Geberit ili jednakovrijedno
Tip:Mapress ili jednakovrijedno</t>
  </si>
  <si>
    <t>Φ42x1</t>
  </si>
  <si>
    <t>Φ35x1</t>
  </si>
  <si>
    <t>Φ28x1</t>
  </si>
  <si>
    <t>Φ22x1</t>
  </si>
  <si>
    <t>182</t>
  </si>
  <si>
    <t>Cijevi izrađene od polietilene visoke gustoće (PEHD) za transport podzemne vode. Stavka uključuje cijevne lukove, prirubnice, brtve, vijke, prijezne komade PE-čelik itd.
PEHD d250x22,7mm SDR11</t>
  </si>
  <si>
    <t>183</t>
  </si>
  <si>
    <t>Montaža sve prethodno navedene navedene opreme i materijala uključivo: transport materijala i alata do gradilišta, povrat  alata i preostalog materijala,  te transport unutar gradilišta. Stavka uključuje dovoz, korištenje i odvoz skela i autodizalica (uključivo najam dizaličara i signalista).</t>
  </si>
  <si>
    <t>184</t>
  </si>
  <si>
    <t>Sav potrošni materijal potreban za montažu cjevovoda  
materijala kao: kisik, plin za zavarivanje,žica za zavarivanje, listovi, pila za željezo, čelični profili za ovješenje i konzole cjevovoda, jednostruke i dvostruke cijevne pričvrsnice, vijci, tipli, čvrste točke, čahure za prodor cjevovoda kroz zidove,
brtveni materijal , oznake smjerova itd.
Obračun po komplet</t>
  </si>
  <si>
    <t>185</t>
  </si>
  <si>
    <t>Tlačne probe sistema radijatorskog grijanja, punjenje sistema, potrebna blindiranja cjevovoda, ugradnja manometra, ispuštanje vode, ispiranje sistema</t>
  </si>
  <si>
    <t>Obračun po komplet</t>
  </si>
  <si>
    <t>186</t>
  </si>
  <si>
    <t>Završna tlačna proba cjelokupnog sistema radijatorskog grijanja s punjenjem sistema, držanjem pod tlakom min 24 sata, ispuštane vode, dodatno ispiranje</t>
  </si>
  <si>
    <t>187</t>
  </si>
  <si>
    <t>Topla proba u trajanju od 48 sati - zima, te kompletno balansiranje sustava radijatorskog grijanja.</t>
  </si>
  <si>
    <t>188</t>
  </si>
  <si>
    <t>Tlačne probe sistema grijanja i hlađenja klima komora, punjenje sistema, potrebna blindiranja cjevovoda, ugradnja manometra, ispuštanje vode, ispiranje sistema</t>
  </si>
  <si>
    <t>189</t>
  </si>
  <si>
    <t>Završna tlačna proba cjelokupnog sistema grijanja i hlađenja klima komora s punjenjem sistema, držanjem pod tlakom min 24 sata, ispuštane vode, dodatno ispiranje</t>
  </si>
  <si>
    <t>190</t>
  </si>
  <si>
    <t>Topla proba u trajanju od 48 sati - zima i 48 sati ljeto, te kompletno balansiranje sustava grijanja i hlađenja klima komora</t>
  </si>
  <si>
    <t>191</t>
  </si>
  <si>
    <t>Tlačne probe sistema ventilokonvektora i aktivnih stropova, punjenje sistema, potrebna blindiranja cjevovoda, ugradnja manometra, ispuštanje vode, ispiranje sistema</t>
  </si>
  <si>
    <t>192</t>
  </si>
  <si>
    <t>Završna tlačna proba cjelokupnog sistema ventilokonvektorskog grijanja i hlađenja i aktivnih stropova s punjenjem sistema, držanjem pod tlakom min 24 sata, ispuštane vode, dodatno ispiranje</t>
  </si>
  <si>
    <t>193</t>
  </si>
  <si>
    <t>Topla proba u trajanju od 48 sati - zima 48 sati ljeto, te kompletno balansiranje sustava ventilokonvektorskog grijanja i hlađenja i aktivnih stropova.</t>
  </si>
  <si>
    <t>194</t>
  </si>
  <si>
    <t>Tlačne probe sistema podnog grijanja, punjenje sistema, potrebna blindiranja cjevovoda, ugradnja manometra, ispuštanje vode, ispiranje sistema</t>
  </si>
  <si>
    <t>195</t>
  </si>
  <si>
    <t>Završna tlačna proba cjelokupnog sistema podnog grijanja s punjenjem sistema, držanjem pod tlakom min 24 sata, ispuštane vode, dodatno ispiranje</t>
  </si>
  <si>
    <t>196</t>
  </si>
  <si>
    <t>Topla proba u trajanju od 48 sati - zima, te kompletno balansiranje sustava podnog grijanja</t>
  </si>
  <si>
    <t>197</t>
  </si>
  <si>
    <t>Čišćenje i uređenje gradilišta nakon završetka radova. 
To uključuje uklanjanje razne vrste otpada nastalog bušenjem, štemanjem i šlicanjem betonskih, ciglenih i ostalih površina, rezanjem i prekrajanjem cijevne mreže radijatora, ventilokonvektora i kondenzata, uklanjanje kartonskih, plastičnih i ostalih amblaža s gradilišta.
Gradilište mora biti uredno i spremno za nastavak ostalih radnji na objektu. Stavka uključuje odvoženje i zbrinjavanje cijelokupnog otpada na za to odgovarajuće odlagalište na udaljenosti do 30 km od objekta. Površina gradilišta koja se čisti iznosi 35.000 m2.</t>
  </si>
  <si>
    <t>198</t>
  </si>
  <si>
    <t>Izrada pocinčanih čeličnih konstrukcija ugradnju opreme i za prijelaz preko cjevovoda na krovu. Obračun po kilogramu.</t>
  </si>
  <si>
    <t>199</t>
  </si>
  <si>
    <t>Transportni troškovi koji uključuju: transport materijala i alata do gradilišta, povrat  alata i preostalog materijala,  te vertiklani i horizontalni transport unutar gradilišta korištenje autodizalica dizalica, skela, te ostalih pomagala i uređaja.</t>
  </si>
  <si>
    <t>200</t>
  </si>
  <si>
    <t>Izrada kompletne dokumentacije za tehnički pregled. Pribavljanje potrebnih suglasnosti, atesta i uvjerenja nadležnih institucija u svrhu dobivanja uporabne dozvole i izrada projekta izvedenog stanja (predaja u 3 tiskana primjerka i digitalno na CD-u).</t>
  </si>
  <si>
    <t>201</t>
  </si>
  <si>
    <t>Izvedba svih radova, koji eventualno nisu  predviđeni, a tijekom izvođenja radova se  pokažu neophodnim. Radovi se izvode po  odobrenju nadzornog inženjera, temeljem  upisa u građevinski dnevnik i analizom cijene 
rada. Predviđa se 3% od vrijednosti stavki  1 - 217.</t>
  </si>
  <si>
    <t>SVEUKUPNO GRIJANJE I HLAĐENJE (bez PDV):</t>
  </si>
  <si>
    <t>Roko Gizdić, mag.ing.mech.</t>
  </si>
  <si>
    <t>STROJARSKI PROJEKT - TERMOTEHNIČKE INSTALACIJE - VENTILACIJA I KLIMATIZACIJA</t>
  </si>
  <si>
    <t>- Prije davanja konačne ponude Ponuđač (izvođač radova) je obavezan izvršiti detaljno upoznavanje s komp.nom projektnom dokumentacijom (opći i tehnički uvjeti izvođenja, tehnički opis i nacrtna dokumentacija itd.), te po potrebi zatražiti pojašnjenja prije zaključivanja ponude</t>
  </si>
  <si>
    <t>- Sve stavke troškovnika (bez obzira dali je to posebno naglašeno ili ne) odnose se na dobavu komp.nog potrebnog materijala i opreme (spojni, montažni, ovjesni i ostali materijal), te ugradnju do potpune pogonske funkcionalnosti.</t>
  </si>
  <si>
    <t>-Prije narudžbe nominirane distribucijske i regulacijske opreme (rešetke, anemostati, regulatori protoka itd.) izvođač radova je obavezan uskladiti nominiranu opremu sa projektnim vrijednostima protoka zraka i pada tlaka.</t>
  </si>
  <si>
    <t xml:space="preserve">KLIMATIZACIJA I VENTILACIJA </t>
  </si>
  <si>
    <t>KLIMA KOMORE</t>
  </si>
  <si>
    <t>Klima komore u higijenskoj izvedbi za vanjsku ugradnju.</t>
  </si>
  <si>
    <t>Ventilokomora vanjske higijenik izvedbe izrađena sukladno ErP 2018, DIN 1946 – T4  ili jednakovrijedna nacionalna ili međunarodna norma, SIST EN 13053 ili jednakovrijedna nacionalna ili međunarodna norma i VDI 6022  ili jednakovrijedna nacionalna ili međunarodna norma.</t>
  </si>
  <si>
    <t>Stavke svake klima komore uključuje: Elektroupravljački ormar i komp.na automatska regulacija klima komore sa svim potrebnim elementima DDC regulacije, elementima energetskih instalacija (bimetalni, sklopnici, grebenaste upravljačke sklopke) i elementima koji se ugrađuju "u polju" unutar klima komore (diferencijalni osjetnici tlaka, osjetnici temperature, pogoni žaluzina, diferencijalni presostati, pribor za montažu, ventili za regulaciju grijača i hladnjaka itd.). Ormar se isporučuje komp.no ožičeni ispitan, sa svom potrebnom dokumentacijom. Cijenom obuhvatiti povezivanje svih elemenata u polju. Stavka uključuje komunikacijski kontrolni panel i modul BACnet IP. Stavka uključuje modul za prihvat signala s vatrodojavne centrale.
Stavka uključuje puštanje u pogon klima komore od strane ovlaštenog servisera, uz izradu zapisnika. Pri puštanju u pogon ispoštovati tehnički opis rada uređaja, u tekstualnom dijelu projekta.</t>
  </si>
  <si>
    <t>Napomena:
Ponuđač - Izvođač radova je obavezan prije narudžbe ponuđene klima komora detaljno provjeriti mogućnost ugradnje klima komore na za to projektom predviđenu poziciju, te provjeriti pozicije priključaka klima komore i redoslijeda sekcija klima komore, s obzirom na projektom predviđenu izvedbu uređaja (definirano nacrtnom dokumentacijom).</t>
  </si>
  <si>
    <t>Klima komora proizvod Carrier, tip 39HQ, kompaktne samostojeće higijenske izvedbe prema DIN 1946-4, za vanjsku ugradnju s pločastim  rekuperatorom ili jednakovrijedan proizvod drugog proizvođača. Komora je izvedbe s dvostrukim plaštem, jednostavna za montažu i održavanje. Toplinski i zvučno izolirana staklenom vunom (60 mm), unutarnji i vanjski plašt izrađeni od pocinčanog lima. Vanjski i unutarnji plašt su zaštićeni metodom praškastog lakiranja, a pod klima komore je od nehrđajućeg čelika. Komora se montira na antivibracijske gumene podloške na prethodno pripremljenu nosivu potkonstrukciju. Unutar komore se nalaze tlačni i odsisni ventilator (EC) sa filterima na usisnoj i tlačnoj strani te pločasti regenerator za povrat topline iz otpadnog zraka. Komora je u skladu sa Ecodesign regulativom za 2018. godinu (Commission Regulation (EU) N0 1253)</t>
  </si>
  <si>
    <t>Ventilacijska komora isporučuje se u komp.u s:</t>
  </si>
  <si>
    <t>- vodeni hladnjak</t>
  </si>
  <si>
    <t>- toplovodni grijač</t>
  </si>
  <si>
    <t>- toplovodni dogrijač</t>
  </si>
  <si>
    <t>- visokotlačni ovlaživač</t>
  </si>
  <si>
    <t>- fleksibilni priključci</t>
  </si>
  <si>
    <t>- krov</t>
  </si>
  <si>
    <t>- haube na usisu i odsisu</t>
  </si>
  <si>
    <t>- Integrirana automatska regulacija sa pripadajućim elektro ormarom</t>
  </si>
  <si>
    <t>Podaci o komori komore:</t>
  </si>
  <si>
    <t>Dužina: max. 12774 mm</t>
  </si>
  <si>
    <t>Širina: max.1218 mm</t>
  </si>
  <si>
    <t>Visina: max. 2240 mm</t>
  </si>
  <si>
    <t>Težina: max. 2731 kg</t>
  </si>
  <si>
    <t>Strana posluživanja:  definirati prilikom narudžbe</t>
  </si>
  <si>
    <t>Veličina komore: 07,06</t>
  </si>
  <si>
    <t>Klasa mehaničke stabilnosti : minimalno D1(M)</t>
  </si>
  <si>
    <t>Propuštanje kučišta : minimalno L1(M)</t>
  </si>
  <si>
    <t>Prolaz topline :  minimalno T2(M)</t>
  </si>
  <si>
    <t>Faktor toplinskog mosta : minimalno TB2(M)</t>
  </si>
  <si>
    <t>Debljina panela: minimalno 60mm</t>
  </si>
  <si>
    <t>Unutrašnjost klima komore: zaštićeno premazom RAL 9035</t>
  </si>
  <si>
    <t>Pod klima komore: nehrđajući čelik</t>
  </si>
  <si>
    <t>Eurovent klasa: min A</t>
  </si>
  <si>
    <t>Radne karakteristike:</t>
  </si>
  <si>
    <t>Dobava zraka: 6190 m3/h</t>
  </si>
  <si>
    <t>Pad tlaka na strani zraka: 500 Pa</t>
  </si>
  <si>
    <t>Odsis zraka: 5290 m3/h</t>
  </si>
  <si>
    <t>Pad tlaka na strani zraka: 400 Pa</t>
  </si>
  <si>
    <t>Projektna temperatura - ljeto: 35 °C</t>
  </si>
  <si>
    <t>Projektna temperatura - zima: -12,8°C</t>
  </si>
  <si>
    <t>Temperatura ubacivanog zraka - ljeto: 20°C</t>
  </si>
  <si>
    <t>Temperatura ubacivanog zraka - zima: 26°C</t>
  </si>
  <si>
    <t>TLAK</t>
  </si>
  <si>
    <t>Klapna s pogonom</t>
  </si>
  <si>
    <t>Ulaz zraka sa gornje strane</t>
  </si>
  <si>
    <t>Aluminijska klapna (Higijenska klasa 4)</t>
  </si>
  <si>
    <t>Tip pogona: ON/OFF (AC/DC 24V s povratnom oprugom)</t>
  </si>
  <si>
    <t>Moment: 1x3 Nm</t>
  </si>
  <si>
    <t>Pad tlaka: 12 Pa</t>
  </si>
  <si>
    <t>Zračni filter</t>
  </si>
  <si>
    <t>Kombinirani: panelni + vrečasti filter</t>
  </si>
  <si>
    <t>Klasa filtera: M5 (ePM10 50%)</t>
  </si>
  <si>
    <t>Klasa filtera: F7 (ePM1 50%)</t>
  </si>
  <si>
    <t>- okvir filtera od nehrđajućeg čelika</t>
  </si>
  <si>
    <t>- Inspekcijsko okono i higijenska LED lampa sa pripadajućom sklopkom uključeni u sekciju</t>
  </si>
  <si>
    <t xml:space="preserve">Prigušivač buke </t>
  </si>
  <si>
    <t>Prigušenje buke na 250 Hz: 22 dB(A)</t>
  </si>
  <si>
    <t>- inspekcijska vrata</t>
  </si>
  <si>
    <t>Prazna sekcija</t>
  </si>
  <si>
    <t xml:space="preserve">Pločasti izmjenjivač topline </t>
  </si>
  <si>
    <t>Projektirano za uvjete suhog termometra</t>
  </si>
  <si>
    <t>Grijanje:</t>
  </si>
  <si>
    <t>Temperaturna iskoristivosti: 81%</t>
  </si>
  <si>
    <t>Temperatura svježeg zraka : -12,8°C</t>
  </si>
  <si>
    <t>Temperatura otpadnog zraka iz prostora: 20°C</t>
  </si>
  <si>
    <t>Temperatura svježeg zraka nakon regeneratora: 13,9°C</t>
  </si>
  <si>
    <t>Povrat energije:</t>
  </si>
  <si>
    <t>Ukupna toplina: 57,51kW</t>
  </si>
  <si>
    <t>Hlađenje:</t>
  </si>
  <si>
    <t>Temperatura svježeg zraka: 35°C</t>
  </si>
  <si>
    <t>Temperatura otpadnog zraka iz prostora: 26°C</t>
  </si>
  <si>
    <t>Temperatura sviježeg zraka nakon regeneratora: 29,0°C</t>
  </si>
  <si>
    <t>Ukupna toplina: 13,22 kW</t>
  </si>
  <si>
    <t>Toplovodni grijač</t>
  </si>
  <si>
    <t>Kapacitet grijanja: 56,64 kW</t>
  </si>
  <si>
    <t>Temperatura na ulazu: 13,9°C</t>
  </si>
  <si>
    <t>Temperatura na izlazu: 40°C</t>
  </si>
  <si>
    <t>Režim vode: 44/39°C</t>
  </si>
  <si>
    <t>Medij: voda-glikol 35%</t>
  </si>
  <si>
    <t>Visokotlačni ovlaživač sa reverznom osmozom</t>
  </si>
  <si>
    <t>ulazna temperatura / vlaga: 40°C / 2% RH</t>
  </si>
  <si>
    <t>izlazna temperatura / vlaga: 23°C / 45% HR</t>
  </si>
  <si>
    <t xml:space="preserve"> - sifon</t>
  </si>
  <si>
    <t>Vodeni hladnjak:</t>
  </si>
  <si>
    <t>Kapacitet hlađenja: 28,21 kW</t>
  </si>
  <si>
    <t>Temperatura na ulazu: 29,0°C</t>
  </si>
  <si>
    <t>Temperatura na izlazu: 16°C</t>
  </si>
  <si>
    <t>Režim vode: 8/13°C</t>
  </si>
  <si>
    <t xml:space="preserve"> - integrirani odvajač kapljica</t>
  </si>
  <si>
    <t>Kapacitet grijanja: 119 kW</t>
  </si>
  <si>
    <t>Temperatura na ulazu: 12°C</t>
  </si>
  <si>
    <t>Temperatura na izlazu: 22°C</t>
  </si>
  <si>
    <t xml:space="preserve">Ventilator s EC motorom </t>
  </si>
  <si>
    <t>Motor</t>
  </si>
  <si>
    <t>Snaga: 5,25 kW</t>
  </si>
  <si>
    <t>Klasa motora ventilatora: min. IE4</t>
  </si>
  <si>
    <t>Vrećasti filter</t>
  </si>
  <si>
    <t>Klasa filtera: F9 (ePM1 80%)</t>
  </si>
  <si>
    <t>Sekcija sa UV lampom</t>
  </si>
  <si>
    <t>Moment: 1x5 Nm</t>
  </si>
  <si>
    <t>Pad tlaka: 15 Pa</t>
  </si>
  <si>
    <t>ODSIS</t>
  </si>
  <si>
    <t>Pad tlaka: 3 Pa</t>
  </si>
  <si>
    <t>Klasa filtera: M5 (ePM10 60%)</t>
  </si>
  <si>
    <t>Pločasti izmjenjivač topline (sekcija opisana u tlačnom dijelu)</t>
  </si>
  <si>
    <t>Snaga: 2,90 kW</t>
  </si>
  <si>
    <t>Pad tlaka: 5 Pa</t>
  </si>
  <si>
    <t>Oznaka: KK1 - Radioterapija/Radiokirurgija - čekaonica</t>
  </si>
  <si>
    <t>Proizvod: Carrier ili jednakovrijedno</t>
  </si>
  <si>
    <t>Tip: 39HQ 07.06/07.06 ili jednakovrijedno</t>
  </si>
  <si>
    <t>Dužina: max. 13574 mm</t>
  </si>
  <si>
    <t>Težina: max. 2779 kg</t>
  </si>
  <si>
    <t>Dobava zraka: 5690 m3/h</t>
  </si>
  <si>
    <t>Pad tlaka na strani zraka: 600 Pa</t>
  </si>
  <si>
    <t>Odsis zraka: 5690 m3/h</t>
  </si>
  <si>
    <t>Pad tlaka na strani zraka: 450 Pa</t>
  </si>
  <si>
    <t>Pad tlaka: 10 Pa</t>
  </si>
  <si>
    <t>Temperaturna iskoristivosti: 82%</t>
  </si>
  <si>
    <t>Temperatura svježeg zraka nakon regeneratora: 14°C</t>
  </si>
  <si>
    <t>Ukupna toplina: 51,40kW</t>
  </si>
  <si>
    <t>Temperatura sviježeg zraka nakon regeneratora: 28,3°C</t>
  </si>
  <si>
    <t>Ukupna toplina: 13,0 kW</t>
  </si>
  <si>
    <t>Recirkulacijska sekcija</t>
  </si>
  <si>
    <t>Aluminijska klapna</t>
  </si>
  <si>
    <t>Tip pogona: 0-10V (AC/DC 24V s povratnom oprugom)</t>
  </si>
  <si>
    <t>Kapacitet grijanja: 49,4 kW</t>
  </si>
  <si>
    <t>Temperatura na ulazu: 14°C</t>
  </si>
  <si>
    <t>Kapacitet hlađenja: 51,52 kW</t>
  </si>
  <si>
    <t>Temperatura na izlazu: 12°C</t>
  </si>
  <si>
    <t>Kapacitet grijanja: 24,7 kW</t>
  </si>
  <si>
    <t>Temperatura na izlazu: 25°C</t>
  </si>
  <si>
    <t>Snaga: 3,35 kW</t>
  </si>
  <si>
    <t>Oznaka: KK2 - Radioterapija/Radiokirurgija MRI-GRT</t>
  </si>
  <si>
    <t>Proizvod: Carrier, ili jednakovrijedno</t>
  </si>
  <si>
    <t>Dužina: max. 12394 mm</t>
  </si>
  <si>
    <t>Širina: max.898 mm</t>
  </si>
  <si>
    <t>Težina: max. 2272 kg</t>
  </si>
  <si>
    <t>Veličina komore: 05.06</t>
  </si>
  <si>
    <t>Dobava zraka: 4000 m3/h</t>
  </si>
  <si>
    <t>Odsis zraka: 4000 m3/h</t>
  </si>
  <si>
    <t>Moment: 1x4 Nm</t>
  </si>
  <si>
    <t>Pad tlaka: 4 Pa</t>
  </si>
  <si>
    <t>Ukupna toplina: 36,1kW</t>
  </si>
  <si>
    <t>Ukupna toplina: 9,2 kW</t>
  </si>
  <si>
    <t>Kapacitet grijanja: 34,75 kW</t>
  </si>
  <si>
    <t>Kapacitet hlađenja: 36,24 kW</t>
  </si>
  <si>
    <t>Kapacitet grijanja: 17,38 kW</t>
  </si>
  <si>
    <t>Snaga: 2,95 kW</t>
  </si>
  <si>
    <t>Oznaka: KK3 - Radioterapija/Radiokirurgija - Halcyon akcelerator</t>
  </si>
  <si>
    <t>Tip: 39HQ 05.06/05.06 ili jednakovrijedno</t>
  </si>
  <si>
    <t>Dužina: max. 13094 mm</t>
  </si>
  <si>
    <t>Težina: max. 2288 kg</t>
  </si>
  <si>
    <t>Snaga: 1,9 kW</t>
  </si>
  <si>
    <t>Pad tlaka: 6 Pa</t>
  </si>
  <si>
    <t>Oznaka: KK4 - Radioterapija/Radiokirurgija - Ethos radioterapija</t>
  </si>
  <si>
    <t>Širina: max.1378 mm</t>
  </si>
  <si>
    <t>Veličina komore: 08.06</t>
  </si>
  <si>
    <t>Eurovent klasa: min B</t>
  </si>
  <si>
    <t>Dobava zraka: 7669 m3/h</t>
  </si>
  <si>
    <t>Odsis zraka: 7669 m3/h</t>
  </si>
  <si>
    <t>Temperatura svježeg zraka nakon regeneratora: 14,2°C</t>
  </si>
  <si>
    <t>Ukupna toplina: 69,7 kW</t>
  </si>
  <si>
    <t>Temperatura sviježeg zraka nakon regeneratora: 28,4°C</t>
  </si>
  <si>
    <t>Ukupna toplina: 17,3 kW</t>
  </si>
  <si>
    <t>Kapacitet grijanja: 66,47 kW</t>
  </si>
  <si>
    <t>Kapacitet hlađenja: 69,32 kW</t>
  </si>
  <si>
    <t>Kapacitet grijanja: 33,24 kW</t>
  </si>
  <si>
    <t>Snaga: 2x2,95 kW</t>
  </si>
  <si>
    <t>Snaga: 2,9 kW</t>
  </si>
  <si>
    <t>Oznaka: KK5 - Radioterapija/Radiokirurgija - Edge radiokirurgija</t>
  </si>
  <si>
    <t>Tip: 39HQ 08.06/08.06 ili jednakovrijedno</t>
  </si>
  <si>
    <t>Dužina: max. 13894 mm</t>
  </si>
  <si>
    <t>Težina: max. 3081 kg</t>
  </si>
  <si>
    <t>Kapacitet grijanja: 67,14 kW</t>
  </si>
  <si>
    <t>Oznaka: KK6 - Radioterapija - True beam / Vital beam</t>
  </si>
  <si>
    <t>Dužina: max. 12934 mm</t>
  </si>
  <si>
    <t>Težina: max. 2770 kg</t>
  </si>
  <si>
    <t>Veličina komore: 07.06</t>
  </si>
  <si>
    <t>Dobava zraka: 6450m3/h</t>
  </si>
  <si>
    <t>Odsis zraka: 5080 m3/h</t>
  </si>
  <si>
    <t>Temperatura svježeg zraka nakon regeneratora: 13°C</t>
  </si>
  <si>
    <t>Ukupna toplina: 54,97 kW</t>
  </si>
  <si>
    <t>Temperatura sviježeg zraka nakon regeneratora: 29,2°C</t>
  </si>
  <si>
    <t>Ukupna toplina: 12,54 kW</t>
  </si>
  <si>
    <t>Kapacitet grijanja: 57,96 kW</t>
  </si>
  <si>
    <t>Temperatura na ulazu: 13°C</t>
  </si>
  <si>
    <t>Kapacitet hlađenja: 39,00 kW</t>
  </si>
  <si>
    <t>Temperatura na ulazu: 29,2°C</t>
  </si>
  <si>
    <t>Kapacitet grijanja: 27,91 kW</t>
  </si>
  <si>
    <t>Vrečasti filter</t>
  </si>
  <si>
    <t>Oznaka: KK7 - Nuklearna medicina - čekaonica</t>
  </si>
  <si>
    <t>Dužina: max. 13254 mm</t>
  </si>
  <si>
    <t>Težina: max. 2323 kg</t>
  </si>
  <si>
    <t>Dobava zraka: 4290 m3/h</t>
  </si>
  <si>
    <t>Odsis zraka: 4290 m3/h</t>
  </si>
  <si>
    <t>Pad tlaka: 14 Pa</t>
  </si>
  <si>
    <t>Temperaturna iskoristivosti: 83%</t>
  </si>
  <si>
    <t>Temperatura svježeg zraka nakon regeneratora: 14,3°C</t>
  </si>
  <si>
    <t>Ukupna toplina: 38,90 kW</t>
  </si>
  <si>
    <t>Ukupna toplina: 9,70 kW</t>
  </si>
  <si>
    <t>Kapacitet grijanja: 37,15 kW</t>
  </si>
  <si>
    <t>Kapacitet hlađenja: 38,59 kW</t>
  </si>
  <si>
    <t>Temperatura na ulazu: 29°C</t>
  </si>
  <si>
    <t>Kapacitet grijanja: 18,5 kW</t>
  </si>
  <si>
    <t>Oznaka: KK8 - Nuklearna medicina - SPE - CT</t>
  </si>
  <si>
    <t>Oznaka: KK9 - Nuklearna medicina - PET - CT</t>
  </si>
  <si>
    <t>Proizvod: Carrier,ili jednakovrijedno</t>
  </si>
  <si>
    <t>Oznaka: KK10 - Nuklearna medicina - simulator</t>
  </si>
  <si>
    <t>Dužina: max. 12614 mm</t>
  </si>
  <si>
    <t>Težina: max. 2146 kg</t>
  </si>
  <si>
    <t>Eurovent klasa: min A+</t>
  </si>
  <si>
    <t>Dobava zraka: 3130 m3/h</t>
  </si>
  <si>
    <t>Odsis zraka: 3130 m3/h</t>
  </si>
  <si>
    <t>Pad tlaka: 7 Pa</t>
  </si>
  <si>
    <t>Temperatura svježeg zraka nakon regeneratora: 14,1°C</t>
  </si>
  <si>
    <t>Ukupna toplina: 28,30 kW</t>
  </si>
  <si>
    <t>Ukupna toplina: 7,10 kW</t>
  </si>
  <si>
    <t>Kapacitet grijanja: 27,13 kW</t>
  </si>
  <si>
    <t>Kapacitet hlađenja: 28,29 kW</t>
  </si>
  <si>
    <t>Kapacitet grijanja: 13,56 kW</t>
  </si>
  <si>
    <t>Snaga: 1,23 kW</t>
  </si>
  <si>
    <t>Oznaka: KK11 - Nuklearna medicina - MRI simulator</t>
  </si>
  <si>
    <t>Dužina: max. 11494 mm</t>
  </si>
  <si>
    <t>Širina: max.1858 mm</t>
  </si>
  <si>
    <t>Visina: max. 2560 mm</t>
  </si>
  <si>
    <t>Težina: max. 3702 kg</t>
  </si>
  <si>
    <t>Veličina komore: 11.06</t>
  </si>
  <si>
    <t>Dobava zraka: 13000 m3/h</t>
  </si>
  <si>
    <t>Odsis zraka: 8900 m3/h</t>
  </si>
  <si>
    <t>Moment: 1x8 Nm</t>
  </si>
  <si>
    <t>Pad tlaka: 9 Pa</t>
  </si>
  <si>
    <t>Temperaturna iskoristivosti: 71%</t>
  </si>
  <si>
    <t>Temperatura svježeg zraka nakon regeneratora: 10,5°C</t>
  </si>
  <si>
    <t>Ukupna toplina: 101,60 kW</t>
  </si>
  <si>
    <t>Temperatura sviježeg zraka nakon regeneratora: 29,6°C</t>
  </si>
  <si>
    <t>Ukupna toplina: 24,10 kW</t>
  </si>
  <si>
    <t>Kapacitet grijanja: 64,57 kW</t>
  </si>
  <si>
    <t>Temperatura na ulazu: 10,5°C</t>
  </si>
  <si>
    <t>Temperatura na izlazu: 26°C</t>
  </si>
  <si>
    <t>Kapacitet hlađenja: 37,02 kW</t>
  </si>
  <si>
    <t>Temperatura na ulazu: 29,5°C</t>
  </si>
  <si>
    <t>Snaga: 2x3,35 kW</t>
  </si>
  <si>
    <t>Moment: 1x9 Nm</t>
  </si>
  <si>
    <t>Klasa filtera: M5 (ePM1 50%)</t>
  </si>
  <si>
    <t>Snaga: 3,3 kW</t>
  </si>
  <si>
    <t>Oznaka: KK12 - Garderobe osoblja</t>
  </si>
  <si>
    <t>Tip: 39HQ 11.06/11.06 ili jednakovrijedno</t>
  </si>
  <si>
    <t>Dužina: max. 12023 mm</t>
  </si>
  <si>
    <t>Visina: max. 1600 mm</t>
  </si>
  <si>
    <t>Težina: max. 1689 kg</t>
  </si>
  <si>
    <t>Veličina komore: 05.04</t>
  </si>
  <si>
    <t>Dobava zraka: 1500 m3/h</t>
  </si>
  <si>
    <t>Pad tlaka na strani zraka: 1100 Pa</t>
  </si>
  <si>
    <t>Odsis zraka: 1500 m3/h</t>
  </si>
  <si>
    <t>Pad tlaka na strani zraka: 650 Pa</t>
  </si>
  <si>
    <t>Ukupna toplina: 22,70 kW</t>
  </si>
  <si>
    <t>Ukupna toplina: 5,70 kW</t>
  </si>
  <si>
    <t>Kapacitet grijanja: 21,58 kW</t>
  </si>
  <si>
    <t>Temperatura na ulazu: 14,1°C</t>
  </si>
  <si>
    <t>Kapacitet hlađenja: 14,62 kW</t>
  </si>
  <si>
    <t>Temperatura na ulazu: 28,5°C</t>
  </si>
  <si>
    <t>Kapacitet grijanja: 10,83 kW</t>
  </si>
  <si>
    <t>Oznaka: KK14 - Centralna ljekarna</t>
  </si>
  <si>
    <t>Tip: 39HQ 05.04/05.04 ili jednakovrijedno</t>
  </si>
  <si>
    <t>Dužina: max. 13303 mm</t>
  </si>
  <si>
    <t>Težina: max. 3060 kg</t>
  </si>
  <si>
    <t>Dobava zraka: 6700 m3/h</t>
  </si>
  <si>
    <t>Odsis zraka: 6660 m3/h</t>
  </si>
  <si>
    <t>Ukupna toplina: 60,10 kW</t>
  </si>
  <si>
    <t>Ukupna toplina: 15,30 kW</t>
  </si>
  <si>
    <t>Kapacitet grijanja: 55,44 kW</t>
  </si>
  <si>
    <t>Temperatura na ulazu: 15,1°C</t>
  </si>
  <si>
    <t>Kapacitet hlađenja: 59,29 kW</t>
  </si>
  <si>
    <t>Temperatura na ulazu: 28,4°C</t>
  </si>
  <si>
    <t>Kapacitet grijanja: 28,95 kW</t>
  </si>
  <si>
    <t>Snaga: 2x4,7 kW</t>
  </si>
  <si>
    <t>Oznaka: KK15 - Centralna sterilizacija - slaganje i pakiranje</t>
  </si>
  <si>
    <t>Dobava zraka: 6020 m3/h</t>
  </si>
  <si>
    <t>Odsis zraka: 6020 m3/h</t>
  </si>
  <si>
    <t>Pad tlaka na strani zraka: 550 Pa</t>
  </si>
  <si>
    <t>Pad tlaka: 8 Pa</t>
  </si>
  <si>
    <t>Ukupna toplina: 54,20 kW</t>
  </si>
  <si>
    <t>Ukupna toplina: 13,60 kW</t>
  </si>
  <si>
    <t>Kapacitet grijanja: 51,8 kW</t>
  </si>
  <si>
    <t>Kapacitet hlađenja: 53,24 kW</t>
  </si>
  <si>
    <t>Temperatura na ulazu: 28,3°C</t>
  </si>
  <si>
    <t>Kapacitet grijanja: 26,00 kW</t>
  </si>
  <si>
    <t>Oznaka: KK16 - centralna sterilizacija -  pranje i dekontaminacija</t>
  </si>
  <si>
    <t>Dužina: max. 15654 mm</t>
  </si>
  <si>
    <t>Širina: max.2338 mm</t>
  </si>
  <si>
    <t>Visina: max. 4938 mm</t>
  </si>
  <si>
    <t>Težina: max. 11390 kg</t>
  </si>
  <si>
    <t>Veličina komore: 14.14</t>
  </si>
  <si>
    <t>Dobava zraka: 29625 m3/h</t>
  </si>
  <si>
    <t>Pad tlaka na strani zraka: 1000 Pa</t>
  </si>
  <si>
    <t>Odsis zraka: 27870 m3/h</t>
  </si>
  <si>
    <t>Moment: 2x24 Nm</t>
  </si>
  <si>
    <t>Temperatura svježeg zraka nakon regeneratora: 15,3°C</t>
  </si>
  <si>
    <t>Ukupna toplina: 313,44 kW</t>
  </si>
  <si>
    <t>Ukupna toplina: 74,33 kW</t>
  </si>
  <si>
    <t>Kapacitet grijanja: 287,7 kW</t>
  </si>
  <si>
    <t>Temperatura na ulazu: 15,3°C</t>
  </si>
  <si>
    <t>Kapacitet hlađenja: 298,59 kW</t>
  </si>
  <si>
    <t>Kapacitet grijanja: 145,77 kW</t>
  </si>
  <si>
    <t>Snaga: 6x5,25 kW</t>
  </si>
  <si>
    <t>Snaga: 5x2,5 kW</t>
  </si>
  <si>
    <t>Oznaka: KK17 - Funkcionalna dijagnostika</t>
  </si>
  <si>
    <t>Sekcija filtera F9</t>
  </si>
  <si>
    <t>Protok zraka: 4824 m3/h</t>
  </si>
  <si>
    <t>16.1</t>
  </si>
  <si>
    <t>Oznaka: KK17.1 - Sekcija F9 filtera</t>
  </si>
  <si>
    <t>Tip: 39HQ 06.06 ili jednakovrijedno</t>
  </si>
  <si>
    <t>Protok zraka: 6264 m3/h</t>
  </si>
  <si>
    <t>16.2</t>
  </si>
  <si>
    <t>Oznaka: KK17.2 - Sekcija F9 filtera</t>
  </si>
  <si>
    <t>Tip: 39HQ 07.06 ili jednakovrijedno</t>
  </si>
  <si>
    <t>Sekcija filtera F9, hladjaka i grijača</t>
  </si>
  <si>
    <t>Kapacitet hlađenja: 22,73 kW</t>
  </si>
  <si>
    <t>Temperatura na ulazu: 25°C</t>
  </si>
  <si>
    <t>Kapacitet grijanja: 20,87 kW</t>
  </si>
  <si>
    <t>Temperatura na ulazu: 22°C</t>
  </si>
  <si>
    <t>Temperatura na izlazu: 32°C</t>
  </si>
  <si>
    <t>16.3</t>
  </si>
  <si>
    <t>Oznaka: ZKK17.1 - Sekcija F9 filtera, grijača i hladnjaka</t>
  </si>
  <si>
    <t>Protok zraka: 8500 m3/h</t>
  </si>
  <si>
    <t>Moment: 1x6 Nm</t>
  </si>
  <si>
    <t>Kapacitet hlađenja: 30,79 kW</t>
  </si>
  <si>
    <t>Temperatura na izlazu: 15°C</t>
  </si>
  <si>
    <t>Kapacitet grijanja: 28,27 kW</t>
  </si>
  <si>
    <t>16.4</t>
  </si>
  <si>
    <t>Oznaka: ZKK17.2 - Sekcija F9 filtera, grijača i hladnjaka</t>
  </si>
  <si>
    <t>16.5</t>
  </si>
  <si>
    <t>Oznaka: ZKK17.3 - Sekcija F9 filtera, grijača i hladnjaka
Proizvod: Carrier, ili jednakovrijedno
Tip: 39HQ 07.06 ili jednakovrijedno</t>
  </si>
  <si>
    <t>Dužina: max. 14214 mm</t>
  </si>
  <si>
    <t>Visina: max. 2880 mm</t>
  </si>
  <si>
    <t>Težina: max. 4620 kg</t>
  </si>
  <si>
    <t>Veličina komore: 11.08</t>
  </si>
  <si>
    <t>Dobava zraka: 13840 m3/h</t>
  </si>
  <si>
    <t>Odsis zraka: 12500 m3/h</t>
  </si>
  <si>
    <t>Moment: 2x8 Nm</t>
  </si>
  <si>
    <t>Temperaturna iskoristivosti: 79%</t>
  </si>
  <si>
    <t>Temperatura svježeg zraka nakon regeneratora: 13,2°C</t>
  </si>
  <si>
    <t>Ukupna toplina: 129,30 kW</t>
  </si>
  <si>
    <t>Temperatura sviježeg zraka nakon regeneratora: 28,8°C</t>
  </si>
  <si>
    <t>Ukupna toplina: 31,70 kW</t>
  </si>
  <si>
    <t>Kapacitet grijanja: 120,78 kW</t>
  </si>
  <si>
    <t>Temperatura na ulazu: 13,8°C</t>
  </si>
  <si>
    <t>Kapacitet hlađenja: 86,92 kW</t>
  </si>
  <si>
    <t>Temperatura na ulazu: 28,8°C</t>
  </si>
  <si>
    <t>Kapacitet grijanja: 64,09 kW</t>
  </si>
  <si>
    <t>Snaga: 5x2,95 kW</t>
  </si>
  <si>
    <t>Moment: 1x12 Nm</t>
  </si>
  <si>
    <t>Snaga: 5 kW</t>
  </si>
  <si>
    <t>Oznaka: KK18 - Javni prostori i bolnički prostori klasa II</t>
  </si>
  <si>
    <t>Tip: 39HQ 11.08/11.08 ili jednakovrijedno</t>
  </si>
  <si>
    <t>Dužina: max. 11814 mm</t>
  </si>
  <si>
    <t>Težina: max. 2106 kg</t>
  </si>
  <si>
    <t>Veličina komore: 07.04</t>
  </si>
  <si>
    <t>Dobava zraka: 3500 m3/h</t>
  </si>
  <si>
    <t>Odsis zraka: 3500 m3/h</t>
  </si>
  <si>
    <t>Ukupna toplina: 31,40 kW</t>
  </si>
  <si>
    <t>Ukupna toplina: 7,90 kW</t>
  </si>
  <si>
    <t>Kapacitet grijanja: 30,45 kW</t>
  </si>
  <si>
    <t>Kapacitet hlađenja: 31,07 kW</t>
  </si>
  <si>
    <t>Kapacitet grijanja: 15,17 kW</t>
  </si>
  <si>
    <t>Snaga: 4,7 kW</t>
  </si>
  <si>
    <t>Oznaka: KK19 - Hibridna operacijska sala</t>
  </si>
  <si>
    <t>Tip: 39HQ 07.04/07.04 ili jednakovrijedno</t>
  </si>
  <si>
    <t>Težina: max. 2304 kg</t>
  </si>
  <si>
    <t>Temperatura svježeg zraka nakon regeneratora: 14,4°C</t>
  </si>
  <si>
    <t>Ukupna toplina: 36,50 kW</t>
  </si>
  <si>
    <t>Ukupna toplina: 9,10 kW</t>
  </si>
  <si>
    <t>Kapacitet grijanja: 34,13 kW</t>
  </si>
  <si>
    <t>Temperatura na ulazu: 14,4°C</t>
  </si>
  <si>
    <t>Kapacitet hlađenja: 35,50 kW</t>
  </si>
  <si>
    <t>Kapacitet grijanja: 17,33 kW</t>
  </si>
  <si>
    <t>Oznaka: KK20 - Angiografija</t>
  </si>
  <si>
    <t>Dužina: max. 17682 mm</t>
  </si>
  <si>
    <t>Širina: max.3458 mm</t>
  </si>
  <si>
    <t>Težina: max. 16354 kg</t>
  </si>
  <si>
    <t>Veličina komore: 21.14</t>
  </si>
  <si>
    <t>Dobava zraka: 56000 m3/h</t>
  </si>
  <si>
    <t>Pad tlaka na strani zraka: 750 Pa</t>
  </si>
  <si>
    <t>Odsis zraka: 40300 m3/h</t>
  </si>
  <si>
    <t>Pad tlaka: 13 Pa</t>
  </si>
  <si>
    <t>Temperatura svježeg zraka nakon regeneratora: 13,1°C</t>
  </si>
  <si>
    <t>Ukupna toplina: 479,82 kW</t>
  </si>
  <si>
    <t>Temperatura sviježeg zraka nakon regeneratora: 29,4°C</t>
  </si>
  <si>
    <t>Ukupna toplina: 104,82 kW</t>
  </si>
  <si>
    <t>Kapacitet grijanja: 501,95 kW</t>
  </si>
  <si>
    <t>Temperatura na ulazu: 13,1°C</t>
  </si>
  <si>
    <t>Kapacitet hlađenja: 326,71 kW</t>
  </si>
  <si>
    <t>Temperatura na ulazu: 29,4°C</t>
  </si>
  <si>
    <t>Kapacitet grijanja: 242,58 kW</t>
  </si>
  <si>
    <t>Snaga: 9x5,25 kW</t>
  </si>
  <si>
    <t>Pad tlaka: 2 Pa</t>
  </si>
  <si>
    <t>Snaga: 3x5 kW</t>
  </si>
  <si>
    <t xml:space="preserve">Oznaka: KK21 - Stacionar </t>
  </si>
  <si>
    <t>Tip: 39HQ 21.14/21.14 ili jednakovrijedno</t>
  </si>
  <si>
    <t>Širina: max.1538 mm</t>
  </si>
  <si>
    <t>Težina: max. 3329 kg</t>
  </si>
  <si>
    <t>Veličina komore: 09.06</t>
  </si>
  <si>
    <t>Dobava zraka: 8760 m3/h</t>
  </si>
  <si>
    <t>Odsis zraka: 6830 m3/h</t>
  </si>
  <si>
    <t>Temperatura svježeg zraka nakon regeneratora: 11,7°C</t>
  </si>
  <si>
    <t>Ukupna toplina: 72,31 kW</t>
  </si>
  <si>
    <t>Ukupna toplina: 16,26 kW</t>
  </si>
  <si>
    <t>Kapacitet grijanja: 84,85 kW</t>
  </si>
  <si>
    <t>Temperatura na ulazu: 11,4°C</t>
  </si>
  <si>
    <t>Kapacitet hlađenja: 54,27 kW</t>
  </si>
  <si>
    <t>Kapacitet grijanja: 38,57 kW</t>
  </si>
  <si>
    <t>Snaga: 2x5,25 kW</t>
  </si>
  <si>
    <t>Snaga:5,25 kW</t>
  </si>
  <si>
    <t>Oznaka: KK22 - Interventne ambulante - odjel</t>
  </si>
  <si>
    <t>Tip: 39HQ 09.06/09.06 ili jednakovrijedno</t>
  </si>
  <si>
    <t>Dužina: max. 14374 mm</t>
  </si>
  <si>
    <t>Težina: max. 3499 kg</t>
  </si>
  <si>
    <t>Veličina komore: 07.08</t>
  </si>
  <si>
    <t>Dobava zraka: 6630 m3/h</t>
  </si>
  <si>
    <t>Odsis zraka: 6400 m3/h</t>
  </si>
  <si>
    <t>Temperaturna iskoristivosti: 84%</t>
  </si>
  <si>
    <t>Temperatura svježeg zraka nakon regeneratora: 14,9°C</t>
  </si>
  <si>
    <t>Ukupna toplina: 60,86 kW</t>
  </si>
  <si>
    <t>Ukupna toplina: 14,74 kW</t>
  </si>
  <si>
    <t>Kapacitet grijanja: 54,89 kW</t>
  </si>
  <si>
    <t>Temperatura na ulazu: 14,9°C</t>
  </si>
  <si>
    <t>Kapacitet hlađenja: 58,94 kW</t>
  </si>
  <si>
    <t>Kapacitet grijanja: 28,77 kW</t>
  </si>
  <si>
    <t>- Inspekcijsko okno i higijenska LED lampa sa pripadajućom sklopkom uključeni u sekciju</t>
  </si>
  <si>
    <t>HEPA filter</t>
  </si>
  <si>
    <t>Klasa filtera: H13</t>
  </si>
  <si>
    <t xml:space="preserve">Oznaka: KK23 - interventne ambulante </t>
  </si>
  <si>
    <t>Tip: 39HQ 07.08/07.08 ili jednakovrijedno</t>
  </si>
  <si>
    <t>Širina: max.1058 mm</t>
  </si>
  <si>
    <t>Težina: max. 3086 kg</t>
  </si>
  <si>
    <t>Veličina komore: 06.08</t>
  </si>
  <si>
    <t>Dobava zraka: 7240 m3/h</t>
  </si>
  <si>
    <t>Pad tlaka na strani zraka: 1200 Pa</t>
  </si>
  <si>
    <t>Odsis zraka: 7240 m3/h</t>
  </si>
  <si>
    <t>Ukupna toplina: 65,90 kW</t>
  </si>
  <si>
    <t>Ukupna toplina: 16,40 kW</t>
  </si>
  <si>
    <t>Kapacitet grijanja: 61,06 kW</t>
  </si>
  <si>
    <t>Temperatura na ulazu: 14,3°C</t>
  </si>
  <si>
    <t>Kapacitet hlađenja: 64,26 kW</t>
  </si>
  <si>
    <t>Kapacitet grijanja: 31,37 kW</t>
  </si>
  <si>
    <t>Oznaka: KK24 - Septicke operacijske sale</t>
  </si>
  <si>
    <t>Tip: 39HQ 06.08/06.08 ili jednakovrijedno</t>
  </si>
  <si>
    <t>23.1.</t>
  </si>
  <si>
    <t>Sekcija grijača, hladnjaka i filtera F9</t>
  </si>
  <si>
    <t>Protok zraka: 2800 m3/h</t>
  </si>
  <si>
    <t>Kapacitet grijanja: 4,67 kW</t>
  </si>
  <si>
    <t>Temperatura na izlazu: 27°C</t>
  </si>
  <si>
    <t>Kapacitet hlađenja: 5,05 kW</t>
  </si>
  <si>
    <t>Temperatura na izlazu: 20°C</t>
  </si>
  <si>
    <t>Oznaka: KK24.1 - Sekcija grijača, hladnjaka i F9 filtera</t>
  </si>
  <si>
    <t>Tip: 39HQ 06.04 ili jednakovrijedno</t>
  </si>
  <si>
    <t>23.2.</t>
  </si>
  <si>
    <t>23.3.</t>
  </si>
  <si>
    <t>Oznaka: KK24.2 - Sekcija grijača, hladnjaka i F9 filtera</t>
  </si>
  <si>
    <t>23.4.</t>
  </si>
  <si>
    <t>Protok zraka: 850 m3/h</t>
  </si>
  <si>
    <t>Oznaka: KK24.3 - Sekcija F9 filtera</t>
  </si>
  <si>
    <t>Tip: 39HQ 04.02 ili jednakovrijedno</t>
  </si>
  <si>
    <t>Težina: max. 3640 kg</t>
  </si>
  <si>
    <t>Dobava zraka: 7600 m3/h</t>
  </si>
  <si>
    <t>Odsis zraka: 5150 m3/h</t>
  </si>
  <si>
    <t>Temperaturna iskoristivosti: 80%</t>
  </si>
  <si>
    <t>Temperatura svježeg zraka nakon regeneratora: 13,3°C</t>
  </si>
  <si>
    <t>Ukupna toplina: 65,76 kW</t>
  </si>
  <si>
    <t>Kapacitet grijanja: 67,64 kW</t>
  </si>
  <si>
    <t>Temperatura na ulazu: 13,3°C</t>
  </si>
  <si>
    <t>Kapacitet hlađenja: 66,02 kW</t>
  </si>
  <si>
    <t>Temperatura na ulazu: 28,2°C</t>
  </si>
  <si>
    <t>Kapacitet grijanja: 32,93 kW</t>
  </si>
  <si>
    <t>Oznaka: KK25 - Ginekologija</t>
  </si>
  <si>
    <t>Težina: max. 2748 kg</t>
  </si>
  <si>
    <t>Dobava zraka: 5730 m3/h</t>
  </si>
  <si>
    <t>Odsis zraka: 5730 m3/h</t>
  </si>
  <si>
    <t>Moment: 1 x 3 Nm</t>
  </si>
  <si>
    <t>Ukupna toplina: 52,40 kW</t>
  </si>
  <si>
    <t>Kapacitet grijanja: 48,90 kW</t>
  </si>
  <si>
    <t>Kapacitet hlađenja: 50,24 kW</t>
  </si>
  <si>
    <t>Kapacitet grijanja: 24,83 kW</t>
  </si>
  <si>
    <t>Snaga: 6 kW</t>
  </si>
  <si>
    <t>Moment: 1x 5 Nm</t>
  </si>
  <si>
    <t>Oznaka: KK40 - Laboratoriji</t>
  </si>
  <si>
    <t>Dužina: max. 11974 mm</t>
  </si>
  <si>
    <t>Dobava zraka: 2800 m3/h</t>
  </si>
  <si>
    <t>Odsis zraka: 2800 m3/h</t>
  </si>
  <si>
    <t>Moment: 1 x 4 Nm</t>
  </si>
  <si>
    <t>Ukupna toplina: 25,40 kW</t>
  </si>
  <si>
    <t>Ukupna toplina: 6,4 kW</t>
  </si>
  <si>
    <t>Moment: 1x2 Nm</t>
  </si>
  <si>
    <t>Kapacitet grijanja: 24,08 kW</t>
  </si>
  <si>
    <t>Temperatura na ulazu: 14,2°C</t>
  </si>
  <si>
    <t>Kapacitet hlađenja: 16,30 kW</t>
  </si>
  <si>
    <t>Kapacitet grijanja: 12,13 kW</t>
  </si>
  <si>
    <t>Moment: 1x 4 Nm</t>
  </si>
  <si>
    <t>Panelni i vrečasti filter</t>
  </si>
  <si>
    <t>Oznaka: KK44 - OP Sala Ginekologija</t>
  </si>
  <si>
    <t>Klima komora proizvod Carrier, tip 39HQ, kompaktne samostojeće higijenske izvedbe prema DIN 1946-4, za vanjsku ugradnju ili jednakovrijedan proizvod drugog proizvođača.  Komora je izvedbe s dvostrukim plaštem, jednostavna za montažu i održavanje. Toplinski i zvučno izolirana staklenom vunom (60 mm), unutarnji i vanjski plašt izrađeni od pocinčanog lima. Vanjski i unutarnji plašt su zaštićeni metodom praškastog lakiranja, a pod klima komore je od nehrđajućeg čelika. Komora se montira na antivibracijske gumene podloške na prethodno pripremljenu nosivu potkonstrukciju. Unutar komore se nalaze tlačni i odsisni ventilator (EC) sa filterima na lačnoj strani t. Komora je u skladu sa Ecodesign regulativom za 2018. godinu (Commission Regulation (EU) N0 1253)</t>
  </si>
  <si>
    <t>- haube na usisu</t>
  </si>
  <si>
    <t>Dužina: max. 7138 mm</t>
  </si>
  <si>
    <t>Visina: max. 1120 mm</t>
  </si>
  <si>
    <t>Težina: max. 849 kg</t>
  </si>
  <si>
    <t>Kapacitet hlađenja: 42,00 kW</t>
  </si>
  <si>
    <t>Temperatura na ulazu: 35°C</t>
  </si>
  <si>
    <t>Temperatura na izlazu: 13°C</t>
  </si>
  <si>
    <t>Kapacitet grijanja: 70,40 kW</t>
  </si>
  <si>
    <t>Temperatura na ulazu: -12,8°C</t>
  </si>
  <si>
    <t>izlazna temperatura / vlaga: 24°C / 40% HR</t>
  </si>
  <si>
    <t>Snaga: 4,70 kW</t>
  </si>
  <si>
    <t>Oznaka: KK45 - Citostatici</t>
  </si>
  <si>
    <t>Tip: 39HQ 05.06 ili jednakovrijedno</t>
  </si>
  <si>
    <t>SUSTAVI ZA VISOKOTLAČNO OVLAŽIVANJE KLIMA KOMORA</t>
  </si>
  <si>
    <t>Pumpna grupa za pripremu ovlaživanja proizvod Condair, tip Hpro ili jednakovrijedan proizvod drugog proizvođača. Proizvod zadovoljava standarde: A. ISO 9001-2008, ANSI/NFPA 70 - National Electrical Code,AHRI 640, "Standard for Commercial and Industrial Humidifiers. Sustav ovlaživača zraka s visokotlačnom mlaznicom Condair HPRO s pogonom promjenjive frekvencije (VFD) ili jednakovrijedan proizvod drugog proizvođača konfiguriran je za rad na reverznoj osmozi (RO) proizvedenoj iz integralnog RO sustava.Za primjenu unutar klima komore/kanala. Koristi tehnologiju mlaznice za izravno ubrizgavanje fine magle u struju zraka pomoću filtrirane vode pod visokim pritiskom bez potrebe za kompresorom</t>
  </si>
  <si>
    <t>28.1.</t>
  </si>
  <si>
    <t>Podaci o pumpnoj grupi:</t>
  </si>
  <si>
    <t>Dužina: max. 860 mm</t>
  </si>
  <si>
    <t>Širina: max.700 mm</t>
  </si>
  <si>
    <t>Težina: max. 130 kg</t>
  </si>
  <si>
    <t>Snaga uređaja: 2,9 kW</t>
  </si>
  <si>
    <t>Napajanje: 400/3/50-60 V/Ph/Hz</t>
  </si>
  <si>
    <t>Maksimalna struja: 16A</t>
  </si>
  <si>
    <t>Kapacitet: 265 kg/h</t>
  </si>
  <si>
    <t>Modulacija kapaciteta: 30-265 kg/h</t>
  </si>
  <si>
    <t>Minimalni pritisak vode: 2,5 bara</t>
  </si>
  <si>
    <t>Maksimalni pritisak vode: 7,5 bara</t>
  </si>
  <si>
    <t>Priključak vode: 3/4" mm</t>
  </si>
  <si>
    <t xml:space="preserve"> - u sklopu pumpne grupe nalazi se priprema vode putem reverzne osmoze</t>
  </si>
  <si>
    <t>Oznaka: Grupa 1.1</t>
  </si>
  <si>
    <t>Proizvod: Condair ili jednakovrijedno</t>
  </si>
  <si>
    <t>Tip: HPro 300 ili jednakovrijedno</t>
  </si>
  <si>
    <t>28.2.</t>
  </si>
  <si>
    <t>Težina: max. 125 kg</t>
  </si>
  <si>
    <t>Snaga uređaja: 1,3 kW</t>
  </si>
  <si>
    <t>Kapacitet: 100 kg/h</t>
  </si>
  <si>
    <t>Modulacija kapaciteta: 10-100 kg/h</t>
  </si>
  <si>
    <t>Oznaka: Grupa 1.3</t>
  </si>
  <si>
    <t>Tip: HPro 100 ili jednakovrijedno</t>
  </si>
  <si>
    <t>28.3.</t>
  </si>
  <si>
    <t>Snaga uređaja: 1,9 kW</t>
  </si>
  <si>
    <t>Kapacitet: 440 kg/h</t>
  </si>
  <si>
    <t>Modulacija kapaciteta: 35-440 kg/h</t>
  </si>
  <si>
    <t>Oznaka: Grupa 2.2</t>
  </si>
  <si>
    <t>Tip: HPro 500 ili jednakovrijedno</t>
  </si>
  <si>
    <t>28.4.</t>
  </si>
  <si>
    <t>Dužina: max. 1400 mm</t>
  </si>
  <si>
    <t>Težina: max. 230 kg</t>
  </si>
  <si>
    <t>Snaga uređaja: 3,8 kW</t>
  </si>
  <si>
    <t>Kapacitet: 790 kg/h</t>
  </si>
  <si>
    <t>Modulacija kapaciteta: 80-790 kg/h</t>
  </si>
  <si>
    <t>Oznaka: Grupa 3.1</t>
  </si>
  <si>
    <t>Tip: HPro 800 ili jednakovrijedno</t>
  </si>
  <si>
    <t>28.5.</t>
  </si>
  <si>
    <t>Oznaka: Grupa 3.2</t>
  </si>
  <si>
    <t>28.6.</t>
  </si>
  <si>
    <t>Oznaka: Grupa 4.1</t>
  </si>
  <si>
    <t>28.7.</t>
  </si>
  <si>
    <t>Oznaka: Grupa 4.2</t>
  </si>
  <si>
    <t>28.8.</t>
  </si>
  <si>
    <t>Širina: max.1400 mm</t>
  </si>
  <si>
    <t>Oznaka: Grupa 5.1</t>
  </si>
  <si>
    <t>28.9.</t>
  </si>
  <si>
    <t>Oznaka: Grupa 5.2</t>
  </si>
  <si>
    <t>28.10.</t>
  </si>
  <si>
    <t>Oznaka: Grupa 6.1</t>
  </si>
  <si>
    <t>28.11.</t>
  </si>
  <si>
    <t>Oznaka: Grupa 6.2</t>
  </si>
  <si>
    <t>28.12.</t>
  </si>
  <si>
    <t>Oznaka: Grupa 7.1</t>
  </si>
  <si>
    <t>Cijevi od plemenitog čelika za spajanje visokotlačnih crpki s klima komorama (sistem visokotlačnog ovlaživanja zraka). Radni tlak instalacije je 70bar. Stavka uključuje toplinsku izolaciju cjevovoda mineralnom vunom d=50mm u zaštiti od aluminijskog lima d=0,8mm. Stavka uključuje protusmrzavajući elektrogrijači kabel s termostatima učina 15W/m (ugradnja na cijev, ispod izolacije).
d22x1,5</t>
  </si>
  <si>
    <t>VENTILACIJSKI UREĐAJI S POVRATOM TOPLINE I TOPLOVODNI PREDGRIJAČI ZRAKA</t>
  </si>
  <si>
    <t>Dobava ventilacijske jedinice za unutranju stropnu ugradnju,
Jedinica se sastoji od EC ventilatora, filtracija na tlaku i odsisu, 100 % By pass, plastični protustrujni izmjenjivač topline.
Jedinicom upravlja RD5 kontrolni sustav sa WEB serverom i zaštitom od smrzavanja.
Jedinica je u potpunosti u skladu sa ERP2018.</t>
  </si>
  <si>
    <t>Napomena: Pri narudžbi rekuperatorskih uređaja priključke uređaja uskladiti s nacrtnom dokumentacijom projektnog rješenja.</t>
  </si>
  <si>
    <t>30.1.1.</t>
  </si>
  <si>
    <t>Atrea Duplex Multi 1500 ili jednakovrijedno</t>
  </si>
  <si>
    <t>V/dob=1610m3/h / 700Pa</t>
  </si>
  <si>
    <t>V/ods= 1010m3/h / 700Pa</t>
  </si>
  <si>
    <t>N/el=1,4 kW/230V-50Hz</t>
  </si>
  <si>
    <t>DxŠxV=2300x1600x580mm</t>
  </si>
  <si>
    <t>m=336kg</t>
  </si>
  <si>
    <t>FILTER M5</t>
  </si>
  <si>
    <t xml:space="preserve">SPL: 44 dB(A) na 3m </t>
  </si>
  <si>
    <t>30.1.2.</t>
  </si>
  <si>
    <t>Eksterni kanalski toplovodni predgrijač</t>
  </si>
  <si>
    <t>Q=8kW</t>
  </si>
  <si>
    <t>Tw=45/40°C</t>
  </si>
  <si>
    <t>30.2.1.</t>
  </si>
  <si>
    <t>V/dob=800m3/h / 300Pa</t>
  </si>
  <si>
    <t>V/ods=800m3/h / 300Pa</t>
  </si>
  <si>
    <t>N/el=0,55kW/230V-50Hz</t>
  </si>
  <si>
    <t>DxŠxV=2300x1600x455mm</t>
  </si>
  <si>
    <t>m=277kg</t>
  </si>
  <si>
    <t>Filter M5</t>
  </si>
  <si>
    <t>SPL: 38 dB(A</t>
  </si>
  <si>
    <t>30.2.2.</t>
  </si>
  <si>
    <t>Q=6kW</t>
  </si>
  <si>
    <t>30.3.1.</t>
  </si>
  <si>
    <t>Atrea Duplex Multi 500 ili jednakovrijedno</t>
  </si>
  <si>
    <t>V/dob=300m3/h / 600Pa</t>
  </si>
  <si>
    <t>V/ods=300m3/h / 600Pa</t>
  </si>
  <si>
    <t>N/el=0,3 kW/230V-50Hz</t>
  </si>
  <si>
    <t>DxŠxV=1600x765x384mm</t>
  </si>
  <si>
    <t>m=95 kg</t>
  </si>
  <si>
    <t>SPL: 34 dB(A)</t>
  </si>
  <si>
    <t>30.3.2.</t>
  </si>
  <si>
    <t>Q=2kW</t>
  </si>
  <si>
    <t>30.4.1.</t>
  </si>
  <si>
    <t>Atrea Duplex Multi Eco 4500 ili jednakovrijedno</t>
  </si>
  <si>
    <t>V/dob=4120m3/h / 300Pa</t>
  </si>
  <si>
    <t>V/ods=4235m3/h / 300Pa</t>
  </si>
  <si>
    <t>N/el=2,5kW/230V-50Hz</t>
  </si>
  <si>
    <t>N/el_/gr=2,7kW/230V-50Hz</t>
  </si>
  <si>
    <t>DxŠxV=2500x1600x905mm</t>
  </si>
  <si>
    <t>m=420kg</t>
  </si>
  <si>
    <t>30.4.2.</t>
  </si>
  <si>
    <t>Q=22kW</t>
  </si>
  <si>
    <t>30.5.1.</t>
  </si>
  <si>
    <t>Atrea Duplex Multi 5000 ili jednakovrijedno</t>
  </si>
  <si>
    <t>V/dob=3950m3/h / 700Pa</t>
  </si>
  <si>
    <t>V/ods= 3950m3/h / 700Pa</t>
  </si>
  <si>
    <t>N/el=3,8 kW/230V-50Hz</t>
  </si>
  <si>
    <t>DxŠxV=2500x1600x885mm</t>
  </si>
  <si>
    <t>m=437kg</t>
  </si>
  <si>
    <t xml:space="preserve">SPL: 56 dB(A) na 3m </t>
  </si>
  <si>
    <t>30.5.2.</t>
  </si>
  <si>
    <t>Q=20kW</t>
  </si>
  <si>
    <t>30.6.1.</t>
  </si>
  <si>
    <t>30.6.2.</t>
  </si>
  <si>
    <t>30.7.1.</t>
  </si>
  <si>
    <t>ATREA Duplex 3500 Multi Eco ili jednakovrijedno</t>
  </si>
  <si>
    <t>Prizemlje / osi Q-4</t>
  </si>
  <si>
    <t>Klasična izvedba</t>
  </si>
  <si>
    <t>Vt=2800m3/h ; dp=500Pa</t>
  </si>
  <si>
    <t>Vo=2500m3/h ; dp=500Pa</t>
  </si>
  <si>
    <t>Nel=2200W;400V;50Hz</t>
  </si>
  <si>
    <t>SPressL=53dBA na 3m</t>
  </si>
  <si>
    <t>Integrirani toplovodni grijač</t>
  </si>
  <si>
    <t xml:space="preserve">Qg=5,4kW;T=45/40°C </t>
  </si>
  <si>
    <t>Integrirani vodeni hladnjak</t>
  </si>
  <si>
    <t xml:space="preserve">Qh=4,3kW;T=7/12°C </t>
  </si>
  <si>
    <t>30.7.2.</t>
  </si>
  <si>
    <t>Eksterni pravokutni toplovodni predgrijač
Q=15,0kW; Tw=45/40°C</t>
  </si>
  <si>
    <t>VENTILATORI</t>
  </si>
  <si>
    <t>Ventilatori za odsisnu ventilaciju strojarnica, radnih, pomoćnih i nečistih prostora. Stavke svih ventilatora uključuju žičani zidni upravljač 0-10V, nepovratne zaklopke, elastične spojnice, servisnu sklopku na kućištu ventilatora, te komp.an montažni pribor.</t>
  </si>
  <si>
    <t>31.1.</t>
  </si>
  <si>
    <t>Systemair K 160 EC Sileo ili jednakovrijedno</t>
  </si>
  <si>
    <t>V/ods=240m3/h / 200Pa</t>
  </si>
  <si>
    <t>N/el=0,088 kW/230V-50Hz</t>
  </si>
  <si>
    <t>DxŠxV=∅286x198mm</t>
  </si>
  <si>
    <t>Priključak ∅160</t>
  </si>
  <si>
    <t xml:space="preserve">SPL: 37 dB(A) </t>
  </si>
  <si>
    <t>na 3m (20m2)</t>
  </si>
  <si>
    <t>31.2.</t>
  </si>
  <si>
    <t>31.3.</t>
  </si>
  <si>
    <t>Systemair K 250 EC Sileo ili jednakovrijedno</t>
  </si>
  <si>
    <t>V/ods=450m3/h / 200Pa</t>
  </si>
  <si>
    <t>N/el=0,13 kW/230V-50Hz</t>
  </si>
  <si>
    <t>DxŠxV=∅336x225mm</t>
  </si>
  <si>
    <t>Priključak ∅250</t>
  </si>
  <si>
    <t xml:space="preserve">SPL: 34 dB(A) </t>
  </si>
  <si>
    <t>31.4.</t>
  </si>
  <si>
    <t>V/ods=490m3/h / 200Pa</t>
  </si>
  <si>
    <t>na 3 m (20m2)</t>
  </si>
  <si>
    <t>31.5.</t>
  </si>
  <si>
    <t>V/ods=500m3/h / 200Pa</t>
  </si>
  <si>
    <t>31.6.</t>
  </si>
  <si>
    <t>Systemair K 315M EC ili jednakovrijedno</t>
  </si>
  <si>
    <t>V/ods=680m3/h / 200Pa</t>
  </si>
  <si>
    <t>N/el=0,17 kW/230V-50Hz</t>
  </si>
  <si>
    <t>DxŠxV=∅408x225mm</t>
  </si>
  <si>
    <t>Priključak ∅315</t>
  </si>
  <si>
    <t xml:space="preserve">SPL: 50 dB(A) </t>
  </si>
  <si>
    <t>31.7.</t>
  </si>
  <si>
    <t>V/ods=700m3/h / 150Pa</t>
  </si>
  <si>
    <t>N/el=0,19 kW/230V-50Hz</t>
  </si>
  <si>
    <t>SPL: 50 dB(A)</t>
  </si>
  <si>
    <t>31.8.</t>
  </si>
  <si>
    <t>SPL: dB(A)</t>
  </si>
  <si>
    <t>31.9.</t>
  </si>
  <si>
    <t>Systemair KVK  Silent 315 EC ili jednakovrijedno</t>
  </si>
  <si>
    <t>V/ods=1200m3/h / 200Pa</t>
  </si>
  <si>
    <t>N/el=0,6 kW/230V-50Hz</t>
  </si>
  <si>
    <t>DxŠxV=826x627x493</t>
  </si>
  <si>
    <t xml:space="preserve">SPL: 39 dB(A) na 3m (20m2 Sabine) </t>
  </si>
  <si>
    <t>31.10.</t>
  </si>
  <si>
    <t>Systemair RS 600x350 EC Sileo ili jednakovrijedno</t>
  </si>
  <si>
    <t>V/ods=1500m3/h / 250Pa</t>
  </si>
  <si>
    <t>DxŠxV=640x431x717</t>
  </si>
  <si>
    <t>Priključak 600x360</t>
  </si>
  <si>
    <t>SPL: 48 dB(A) na 3m (20m2 Sabine)</t>
  </si>
  <si>
    <t>31.11.</t>
  </si>
  <si>
    <t>Systemair RSI 1000-50 EC Sileo ili jednakovrijedno</t>
  </si>
  <si>
    <t>V/ods=6000m3/h / 200Pa</t>
  </si>
  <si>
    <t>N/el=2,1 kW/230V-50Hz</t>
  </si>
  <si>
    <t>DxŠxV=1040x580x532</t>
  </si>
  <si>
    <t>Priključak 1000x500</t>
  </si>
  <si>
    <t xml:space="preserve">SPL: 68 dB(A) na 3m (20m2 Sabine) </t>
  </si>
  <si>
    <t>31.12.</t>
  </si>
  <si>
    <t>Systemair RSI 50-25 EC Sileo ili jednakovrijedno</t>
  </si>
  <si>
    <t>V/ods=650m3/h / 550Pa</t>
  </si>
  <si>
    <t>N/el=0,41 kW/230V-50Hz</t>
  </si>
  <si>
    <t>DxŠxV=540x326x532</t>
  </si>
  <si>
    <t>Priključak 500x250</t>
  </si>
  <si>
    <t xml:space="preserve">SPL: 62 dB(A) na 3m (20m2 Sabine) </t>
  </si>
  <si>
    <t>bez izolacije</t>
  </si>
  <si>
    <t>31.13.</t>
  </si>
  <si>
    <t>Systemair RSI 70-50 EC Sileo ili jednakovrijedno</t>
  </si>
  <si>
    <t>V/ods=2790m3/h / 300Pa</t>
  </si>
  <si>
    <t>N/el=0,7 kW/230V-50Hz</t>
  </si>
  <si>
    <t>DxŠxV=808x564x787</t>
  </si>
  <si>
    <t>Priključak 700x400</t>
  </si>
  <si>
    <t xml:space="preserve">SPL: 41 dB(A) na 3m (20m2 Sabine) </t>
  </si>
  <si>
    <t>31.14.</t>
  </si>
  <si>
    <t>Systemair RVK 800E2-L sileo ili jednakovrijedno</t>
  </si>
  <si>
    <t>V/ods=400m3/h / 300Pa</t>
  </si>
  <si>
    <t>N/el=0,16kW/230V-50Hz</t>
  </si>
  <si>
    <t>31.15.</t>
  </si>
  <si>
    <t>Systemair K 100 EC Sileo ili jednakovrijedno</t>
  </si>
  <si>
    <t>V/ods=100m3/h / 250Pa</t>
  </si>
  <si>
    <t>DxŠxV=∅246x161mm</t>
  </si>
  <si>
    <t>Priključak ∅100</t>
  </si>
  <si>
    <t xml:space="preserve">SPL: 25 dB(A) </t>
  </si>
  <si>
    <t>31.16.</t>
  </si>
  <si>
    <t>Systemair K 125 EC Sileo ili jednakovrijedno</t>
  </si>
  <si>
    <t>V/ods=190m3/h / 200Pa</t>
  </si>
  <si>
    <t>Priključak ∅125</t>
  </si>
  <si>
    <t>31.17.</t>
  </si>
  <si>
    <t>V/ods=240 m3/h / 200Pa</t>
  </si>
  <si>
    <t>N/el=0,09 kW/230V-50Hz</t>
  </si>
  <si>
    <t xml:space="preserve">SPL: 27 dB(A) </t>
  </si>
  <si>
    <t>31.18.</t>
  </si>
  <si>
    <t>Systemair DVNI 450 EC ili jednakovrijedno</t>
  </si>
  <si>
    <t>V/ods=4790 m3/h / 300Pa</t>
  </si>
  <si>
    <t>Nel=1,3 kW/230V-50Hz</t>
  </si>
  <si>
    <t>LwA (250Hz) = 67dB(A)</t>
  </si>
  <si>
    <t>31.19.</t>
  </si>
  <si>
    <t>V/ods=4270 m3/h / 300Pa</t>
  </si>
  <si>
    <t>Nel=1,2 kW/230V-50Hz</t>
  </si>
  <si>
    <t>31.20.</t>
  </si>
  <si>
    <t>V/ods=4200 m3/h / 300Pa</t>
  </si>
  <si>
    <t>31.21.</t>
  </si>
  <si>
    <t>31.22.</t>
  </si>
  <si>
    <t>V/ods=4330 m3/h / 300Pa</t>
  </si>
  <si>
    <t>31.23.</t>
  </si>
  <si>
    <t>V/ods=4190 m3/h / 300Pa</t>
  </si>
  <si>
    <t>Nel=1 kW/230V-50Hz</t>
  </si>
  <si>
    <t>Dimenzije (VxŠxD): 675x970x970 mm</t>
  </si>
  <si>
    <t>31.25.</t>
  </si>
  <si>
    <t>Systemair DVNI 400 EC ili jednakovrijedno</t>
  </si>
  <si>
    <t>V/ods=2830m3/h / 300Pa</t>
  </si>
  <si>
    <t>Nel=0,7kW/230V-50Hz</t>
  </si>
  <si>
    <t>LwA (250Hz) = 59dB(A)</t>
  </si>
  <si>
    <t>31.26.</t>
  </si>
  <si>
    <t>V/ods=2950 m3/h / 300Pa</t>
  </si>
  <si>
    <t>31.27.</t>
  </si>
  <si>
    <t>Systemair TFS R 160 EC Sileo Black ili jednakovrijedno</t>
  </si>
  <si>
    <t>V/ods=70 m3/h / 300Pa</t>
  </si>
  <si>
    <t>Nel=0,09 kW/230V-50Hz</t>
  </si>
  <si>
    <t>LwA (250Hz) = 73dB(A)</t>
  </si>
  <si>
    <t>Dimenzije (VxŠxD): ∅380 x172 mm</t>
  </si>
  <si>
    <t>31.28.</t>
  </si>
  <si>
    <t>Systemair K 200L Sileo EC ili jednakovrijedno</t>
  </si>
  <si>
    <t>V/ods=560 m3/h / 340Pa</t>
  </si>
  <si>
    <t>Nel=0,16 kW/230V-50Hz</t>
  </si>
  <si>
    <t>LwA (250Hz) = 48dB(A)</t>
  </si>
  <si>
    <t>OPERACIJSKI STROPOVI</t>
  </si>
  <si>
    <t>32.1.</t>
  </si>
  <si>
    <t>Istrujni perforirani strop namjenjen za dovođenje filtriranog zraka u operacijske dvorane. Optimalni aseptički uvjeti i sterilnost postižu se zahvaljujući ispiranju lamilarnim tokom filtirane zračne struje koja se postupno odvaja prema projektiranim odsisnim otvorima, ujednačena brzina strujanja 0,15-0,30 m/s, apsolutna filtracija vrši se pomoću HEPA filtera klase H14 prema EN 1822 ili ISO H45 prema HRN EN ISO 29463 ili jednakovrijedna nacionalna ili međunarodna norma. 
Priključci s bočne strane horizontalno. Specijalni način ugradnje i učvršćivanja filtera. Konstrukcija od nehrđajučeg čelika AISI 304 ili jednakovrijedna nacionalna ili međunarodna norma, sanitarna završna obrada. Prirubnički spojevi pravokutnog oblika, jednostruki ili dvostruki. Otvor za ugradnju operacione lampe nalazi se u sredini. Priključci za mjerenje pritiska i priključak za kontrolu učinkovitosti dostupan s prednje strane. Strop dolazi u komp.u s filterima.
Obračun po komp.u.
Dimenzije stropova (ŠxDxV):
2700x2000x450mm</t>
  </si>
  <si>
    <t>komp.</t>
  </si>
  <si>
    <t>Napomena: Prije narudžbe stropova na terenu izvršiti temeljite kontrolne izmjere i provjere mogućnosti ugradnje svakog pojedinog stropa. Pozicije priključaka stropova uskladiti s nacrtnom dokumentacijom u sklopu projekta strojarskih instalacija.</t>
  </si>
  <si>
    <t>KANALSKI GRIJAČI I HLADNJACI</t>
  </si>
  <si>
    <t>33.1.</t>
  </si>
  <si>
    <t xml:space="preserve">V=1130m3/h </t>
  </si>
  <si>
    <t xml:space="preserve"> Qh= 2,87kW (7/12°C) </t>
  </si>
  <si>
    <t xml:space="preserve"> Qg=10,60kW (45/40°C) </t>
  </si>
  <si>
    <t xml:space="preserve"> Dimenzije: 670x510x510mm </t>
  </si>
  <si>
    <t>33.2.</t>
  </si>
  <si>
    <t xml:space="preserve">V=1650m3/h </t>
  </si>
  <si>
    <t xml:space="preserve"> Qh= 4,20 kW (7/12°C) </t>
  </si>
  <si>
    <t xml:space="preserve"> Qg= 15,40 kW (45/40°C) </t>
  </si>
  <si>
    <t xml:space="preserve"> Dimenzije: 670x670x660 </t>
  </si>
  <si>
    <t>33.3.</t>
  </si>
  <si>
    <t xml:space="preserve">V=1500m3/h </t>
  </si>
  <si>
    <t xml:space="preserve"> Qh= 4,99kW (7/12°C) </t>
  </si>
  <si>
    <t xml:space="preserve"> Qg= 14,00kW (45/40°C) </t>
  </si>
  <si>
    <t xml:space="preserve"> Dimenzije: 720x720x610 </t>
  </si>
  <si>
    <t>KANALSKI FILTERI ZA REKUPERATORSKE SISTEME</t>
  </si>
  <si>
    <t>34.1.</t>
  </si>
  <si>
    <t>Kanalsko kućište sa zamjenivim filterom klase F9, slijedećih dimenzija kućišta (ŠxV/D):</t>
  </si>
  <si>
    <t>650x550/1000mm (2440m3/h)</t>
  </si>
  <si>
    <t>200x150/1000mm (2780m3/h)</t>
  </si>
  <si>
    <t>300x200/1000mm (2730m3/h)</t>
  </si>
  <si>
    <t>400x300/750mm (1150m3/h)</t>
  </si>
  <si>
    <t>VENTILACIJA GARAŽE 400°C / 120min</t>
  </si>
  <si>
    <t>35.1.</t>
  </si>
  <si>
    <t>Mlazni potisni niskoprofilni dvobrzinski ventilator (engl. „jet thrust fan“) predviđen za rad pri temperaturi 400°C u trajanju 120 minuta, za ugradnju na strop garaže, s pocinčanim kompaktnim kućištem, u komp.u s dvaoktogonalna prigušivača buke (na usisnoj i tlačnoj strani) od pocinčanog lima, zaštitnom mrežom na usisnoj strani i deflektorom na tlačnoj strani ventilatora, aluminijskim lopaticama impelera, priključnom kutijom na kućištu ventilatora, konzolama za montažu (4 kom), sljedećih karakteristika:</t>
  </si>
  <si>
    <t>Količina zraka (viša/niža brzina):  4248 / 2088 m3/h
Potisak (viša/niža brzina): 21,6 / 5,24 N
Nazivna snaga elektromotora (viša/niža brzina): 0,92 / 0,23 kW 
Otpornost na povišene temperature:400°C / 2 sata
Broj okretaja (viša/niža brzina): 2900 / 1430 o/min
Jakost struje (viša/niža brzina): 2,04 / 0,7 A
Jakost struje pokretanja (viša/niža brzina): 10,59 / 2,28 A
Napon/ frekvencija: 380 / 50 V / Hz
Promjer ventilatora: 315 mm
Broj polova motora (viša/niža brzina): 2 / 4 
Smjer strujanja: Tip B 
Razina zvučna snage (viša/niža brzina): 81 / 63 dBA (LwA) 
Razina zvučnog tlaka na 3m (viša/niža brzina): 61 / 42 dBA (LpA) 
Visina ventilatora: 340 mm
Dužina ventilatora: 2000 mm
Širina ventilatora: 572 mm
Masa ventilatora: 90 kg
Proizvođač: WOODS ili jednakovrijedno
Tip: 31JT-4LP-UBD-ISL ili jednakovrijedno
Obračun po komp.u</t>
  </si>
  <si>
    <t>35.2.</t>
  </si>
  <si>
    <t>Centralni odsisni ventilatori za ventilaciju garaže.
Tehničke karakteristike ventilatora 
Količina zraka:  55.000 m3/h
Pad tlaka: 231 Pa
Nazivna snaga elektromotora:  11 (IE2) kW 
Otpornost na povišene temperature: 400°C / 2 sata
Broj okretaja: 1440 o/min
Brzina na izlazu ventilatora: 19,60 m/s
Jakost struje:  20,8 A
Jakost struje pokretanja: 118,3 A
Napon/ frekvencija: 380-420 / 50 V / Hz
Promjer ventilatora: 1000 mm
Razina zvučne snage (ulaz / izlaz) :  96 / 96 dBA (LwA) 
Razina zvučne snage (kroz kućište):  77 dBA (LwA) 
Razina zvučnog tlaka na 3m (ulaz / izlaz): 75 / 75 dBA (LpA) 
Razina zvučnog tlaka na 3m (kroz kućište):  56 dBA (LpA) 
Visina ventilatora uključivo prirubnice: 1179 mm
Dužina ventilatora:  755 mm
Širina ventilatora uključivo prirubnice: 1000 mm
Masa ventilatora: 255kg
Proizvođač: WOODS ili jednakovrijedno
Tip: HT100JMv/31/4/6/23 ili jednakovrijedno
Stavka uključuje prigušivače buke (2 kom), zaštitnu usisnu rešetku, antivibracijski ovijesni materijal te komp.an materijal za ugradnju do potpune funkcionalnosti.
Obračun po komp.u</t>
  </si>
  <si>
    <t>Elektronski regulatori varijabilnog protoka (RVP) koji omogućuju regulaciju količine dovedenog ili odvedenog zraka u sustavima ventilacije. Reguliraju protok zraka u kanalu, neovisno o tlaku u sustavu. Sastoje se od kućišta, zaklopke, diferencijalnog osjetnika tlaka i elektromotornog pogona. Regulatori na sebi imaju potenciometre koji omogućavaju podešavanje količine zraka na objektu. Regulatori na sebi imaju ugrađene kleme za priključak struje i ulazno izlaznih analognih signala. Napajanje se može vući s jednog regulatora na drugi tako da nisu potrebne dodatne razvodne kutije.  Propuštanje kućišta prema normi HRN EN 1751 klasa "C" ili jednakovrijedna nacionalna ili međunarodna norma. Prikladno za tlakove od 20 do 1500 Pa. Kućište izrađeno od čeličnog pocinčanog lima i zvučno je izolirano. Propuštanje kućišta u skladu s DIN 1946, dio 4 ili jednakovrijedna nacionalna ili međunarodna norma. 
Regulator varijabilnog protoka zraka ima slijedeće značajke: 
- napajanje 230VAC
- ugrađen osjetnik diferencijalnog pritiska i dodatni priključak za upravljanje vanjskim signalom 0-10V (upravljanje putem vanjskog osjetnika)
- komunikacijski priključak za protokol Modbus RTU (RS485), - odabir upravljačkog signala između ugrađenog i vanjskog osjetnika je putem Modbus komunikacije. 
Dimenzije:</t>
  </si>
  <si>
    <t>300x200</t>
  </si>
  <si>
    <t>400x200</t>
  </si>
  <si>
    <t>500x200</t>
  </si>
  <si>
    <t>500x400</t>
  </si>
  <si>
    <t>600x200</t>
  </si>
  <si>
    <t>600x300</t>
  </si>
  <si>
    <t>700x400</t>
  </si>
  <si>
    <t>Mehanički regulator konstantnog protoka (RKP) bez pomoćne energije, predviđen za ugradnju u kanalsku mrežu. Regulator ima mogućnost namještanja potrebne količine zraka uz pomoć samoosiguravajućeg vijka i tvornički justirane skale za regulaciju. Ugradnja regulatora je predviđena u mrežu kanala. Za regulator nije potrebno predvidjeti revizioni otvor, jer konstrukcija je izvedena bez potrebe za periodičnim održavanjem. Materijal izrade je čelični pocinčani lim a upravljački elementi su iz umjetnih materijala i iz visokolegiranih čelika, tolerancija regulirane količine zraka je u granicama +/- 5%. Propuštanje kućišta prema normi HRN EN 1751 klasa "C" ili jednakovrijedna nacionalna ili međunarodna norma. Prikladno za tlakove od 20 do 1500 Pa. Kućište izrađeno od čeličnog pocinčanog lima i zvučno izolirano. Propuštanje kućišta u skladu s DIN 1946, dio 4 ili jednakovrijedna nacionalna ili međunarodna norma. Kućište regulatora je zvučno izolirano.
Projektna oznaka: RKP
Dimenzije:</t>
  </si>
  <si>
    <t>Φ80</t>
  </si>
  <si>
    <t>Φ100</t>
  </si>
  <si>
    <t>Φ125</t>
  </si>
  <si>
    <t>Φ160</t>
  </si>
  <si>
    <t>Φ200</t>
  </si>
  <si>
    <t>Φ250</t>
  </si>
  <si>
    <t>Φ315</t>
  </si>
  <si>
    <t>500x500</t>
  </si>
  <si>
    <t>300x150</t>
  </si>
  <si>
    <t>400x300</t>
  </si>
  <si>
    <t>Elektromotorna zrakotjesna zaporna zaklopka za prekidanje protoka, može se koristiti s tlakovima do 1500 Pa. Sastoji se od kućišta s lopaticom.  Propuštanje kućišta u skladu s EN 1751, klasa "C" ili jednakovrijedna nacionalna ili međunarodna norma, propuštanje zatvorene lopatice prema EN 1751, klasa "D" ili jednakovrijedna nacionalna ili međunarodna norma. Kućište i priključci izrađeni od čeličnog pocinčanog lima. Lopatica s brtvom od termoplastičnog elastomera, plastični ležajevi. Zaklopka dolazi u komp.u s elektromotornim pogonom 230 VAC. Zaklopka je izvedena bez potrebe za periodičnim održavanjem jer dijelovi nisu podložni trošenju.
Projektna oznaka: EMZ
Dimenzije:</t>
  </si>
  <si>
    <t>700x350</t>
  </si>
  <si>
    <t>350x200</t>
  </si>
  <si>
    <t>250x250</t>
  </si>
  <si>
    <t>Prigušivač zvuka, kruta izvedba. Kućište s akustičnom i toplinskom izolacijom. Materijal izrade kućišta je čelični pocinčani lim, ispuna je mineralna vuna u neabrazivnoj zaštitnoj oblozi. Izvedba namijenjena prostorima s visokim zahtjevom za čistoćom zraka.
Projektna oznaka: PZ
Dimenzije (ŠxV/D):</t>
  </si>
  <si>
    <t>600x300/1000</t>
  </si>
  <si>
    <t>600x400/1000</t>
  </si>
  <si>
    <t>600x500/1000</t>
  </si>
  <si>
    <t>600x600/1000</t>
  </si>
  <si>
    <t>700x400/1000</t>
  </si>
  <si>
    <t>1500x600/1000</t>
  </si>
  <si>
    <t>400x400/1000</t>
  </si>
  <si>
    <t>400x300/1000</t>
  </si>
  <si>
    <t>300x300/1000</t>
  </si>
  <si>
    <t>450x350/1000</t>
  </si>
  <si>
    <t>400x250/1000</t>
  </si>
  <si>
    <t>Okrugli prigušivač zvuka, kruta izvedba. Kućište s akustičnom i toplinskom izolacijom. Razne mogućnosti spajanja. Materijal izrade kućišta je čelični pocinčani lim, ispuna je mineralna vuna.
Projektna oznaka: PZ
Dimenzije:</t>
  </si>
  <si>
    <t>Φ100/1000 (d=50mm)</t>
  </si>
  <si>
    <t>Φ125/1000 (d=50mm)</t>
  </si>
  <si>
    <t>Φ160/1000 (d=50mm)</t>
  </si>
  <si>
    <t>Φ200/1000 (d=50mm)</t>
  </si>
  <si>
    <t>Φ250/1000 (d=50mm)</t>
  </si>
  <si>
    <t>Φ315/1000 (d=50mm)</t>
  </si>
  <si>
    <t>Protukišna fasadna žaluzina mrežicom za zaštitu od insekata. RAL u boji fasade ili prema izboru arhitekta.
Obračun po komadu.
Projektna oznaka: FŽ
Dimenzije:</t>
  </si>
  <si>
    <t>Φ150</t>
  </si>
  <si>
    <t>300x300</t>
  </si>
  <si>
    <t>385x300</t>
  </si>
  <si>
    <t>450x450</t>
  </si>
  <si>
    <t>585x450</t>
  </si>
  <si>
    <t>785x600</t>
  </si>
  <si>
    <t>885x450</t>
  </si>
  <si>
    <t>900x500</t>
  </si>
  <si>
    <t>985x300</t>
  </si>
  <si>
    <t>985x450</t>
  </si>
  <si>
    <t>985x600</t>
  </si>
  <si>
    <t>1085x600</t>
  </si>
  <si>
    <t>1085x750</t>
  </si>
  <si>
    <t>1085x900</t>
  </si>
  <si>
    <t>1285x900</t>
  </si>
  <si>
    <t>1285x1050</t>
  </si>
  <si>
    <t>1285x1200</t>
  </si>
  <si>
    <t>1385x600</t>
  </si>
  <si>
    <t>1385x650</t>
  </si>
  <si>
    <t>1385x750</t>
  </si>
  <si>
    <t>1485x1200</t>
  </si>
  <si>
    <t>1585x600</t>
  </si>
  <si>
    <t>1585x1085</t>
  </si>
  <si>
    <t>1685x1350</t>
  </si>
  <si>
    <t>1885x450</t>
  </si>
  <si>
    <t>1885x900</t>
  </si>
  <si>
    <t>1885x1350</t>
  </si>
  <si>
    <t>Ručne regulacijske žaluzine od pocinčanog čeličnog lima.
Projektna oznaka: RRŽ - operacijske sale
Obračun po komadu. Dimenzije:</t>
  </si>
  <si>
    <t>400x150</t>
  </si>
  <si>
    <t>400x250</t>
  </si>
  <si>
    <t>Napomena: Dimenzije RRŽ uskladiti sa izvedenom dimenzijom ventilacijskih kanala na koje se ugrađuju.</t>
  </si>
  <si>
    <t>Pravokutni ventilacijski kanali (tlačni i odsisni) izrađeni od toplo pocinčanog čeličnog lima obrađene površine i otpornog na oksidaciju, uključivo prirubnički profili Mez/Gephard P20/30 i kutnici ( u cijeni stavke fazonski komadi – koljena, račve, prijelazni komadi, revizijski otvori za čišćenje, te strujnice u koljenima ). Samonarezne vijke i zakovice ne koristiti pri izradi niti kod ugradnje ventilacijskih kanala. Kanali moraju ispunjavati posebne zahtjeve normi HRN EN 1505 ili jednakovrijedna nacionalna ili međunarodna norma, HRN EN 1507 ili jednakovrijedna nacionalna ili međunarodna norma i HRN EN 12097 ili jednakovrijedna nacionalna ili međunarodna norma glede izvedbe i brtvljenja, te održavanja i čišćenja. Prema kontroli propuštanja, kanali moraju biti biti klase nepropusnosti ATC 3 (stara oznaka "C") prema HRN EN  16798-3  ili jednakovrijedna nacionalna ili međunarodna norma sa max. dopuštenim propuštanjem ( 0,003 · ptest exp. 0,65·10 exp.-3 [m3s-1m-2] )   čime se ispunjavaju zahtjevi HRN EN ISO 14644 ili jednakovrijedna nacionalna ili međunarodna norma. Ventilacijske kanale u sklopu operacijskog bloka brtviti butilnim brtvilom s deklariranim antibakterijskim i fungicidnim svojstvima, s deklariranom namjenom za čiste prostore, u skladu s direktivom VDI 6022/1 ili jednakovrijedna nacionalna ili međunarodna norma i u skladu s normom EN ISO 846 ili jednakovrijedna nacionalna ili međunarodna norma. Čistoća kanal prema normi EN15780 ili jednakovrijedna nacionalna ili međunarodna norma. U stavci su sadržani i:</t>
  </si>
  <si>
    <t>a ) otvori za čišćenje kanala, i to po jedan otvor kod svake promjene smjera magistralnog voda, u razmacima koji ne prelaze 3m u ravnom kanalu.
b ) ispitni otvori za mjerenja i balansiranje protoka zraka
Obračun po kilogramu:</t>
  </si>
  <si>
    <t>Okrugli ventilacijski kanali (za bolničke prostore) od pocinčanog čeličnog lima – izrada po HRN EN 1506 ili jednakovrijedna nacionalna ili međunarodna norma i HRN EN 12097 ili jednakovrijedna nacionalna ili međunarodna norma, glede izvedbe i brtvljenja, te održavanja i čišćenja. uključivo fazonski komadi (lukovi, T-komadi, prijelazni komadi, redukcije, ručne žaluzine i dr.).  Prema kontroli propuštanja, kanali moraju biti klase nepropusnosti ATC 3 (stara oznaka "C") prema HRN EN 16798-3 ili jednakovrijedna nacionalna ili međunarodna norma sa max. dopuštenim propuštanjem ( 0,003 · ptest exp. 0,65 · 10 exp. -3 ) čime se ispunjavaju zahtjevi HRN EN ISO 14644 ili jednakovrijedna nacionalna ili međunarodna norma. Ventilacijske kanale u sklopu operacijskog bloka brtviti butilnim brtvilom s deklariranim antibakterijskim i fungicidnim svojstvima, s deklariranom namjenom za čiste prostore, u skladu s direktivom VDI 6022/1 ili jednakovrijedna nacionalna ili međunarodna norma i u skladu s normom EN ISO 846 ili jednakovrijedna nacionalna ili međunarodna norma. Čistoća kanal prema normi EN15780 ili jednakovrijedna nacionalna ili međunarodna norma. U stavci su sadržani i:
a ) otvori za čišćenje kanala, i to po jedan otvor kod svake promjene smjera magistralnog voda, u razmacima koji ne prelaze 10m u ravnom kanalu.
b ) ispitni otvori za mjerenja i balansiranje protoka zraka
Dimenzije kanala:</t>
  </si>
  <si>
    <t>Ø100</t>
  </si>
  <si>
    <t>Ø125</t>
  </si>
  <si>
    <t>Ø140</t>
  </si>
  <si>
    <t>Ø160</t>
  </si>
  <si>
    <t>Ø180</t>
  </si>
  <si>
    <t>Ø200</t>
  </si>
  <si>
    <t>Ø225</t>
  </si>
  <si>
    <t>Ø250</t>
  </si>
  <si>
    <t>Ø280</t>
  </si>
  <si>
    <t>Ø315</t>
  </si>
  <si>
    <t>Ø355</t>
  </si>
  <si>
    <t>Ø400</t>
  </si>
  <si>
    <t>Ø450</t>
  </si>
  <si>
    <t>Ø500</t>
  </si>
  <si>
    <t>Okrugli ventilacijski kanali (odsis sanitarija i nečistih prostora) od pocinčanog čeličnog lima – izrada po HRN EN 1506 ili jednakovrijedna nacionalna ili međunarodna norma i HRN EN 12097 ili jednakovrijedna nacionalna ili međunarodna norma. uključivo fazonski komadi (lukovi, T-komadi, prijelazni komadi, redukcije, ručne žaluzine i dr.)
a ) otvori za čišćenje kanala, i to po jedan otvor kod svake promjene smjera magistralnog voda, u razmacima koji ne prelaze 10m u ravnom kanalu.
b ) ispitni otvori za mjerenja i balansiranje protoka zraka
Obračun po metru. Dimenzije:</t>
  </si>
  <si>
    <t>Ø630</t>
  </si>
  <si>
    <t>Toplinska izolacija ventilacijskih kanala – elastomerna izolacija debljine 13mm s parnom branom sa samoljepljivom površinom zaštićenom silikoniranim filmom - faktor otpora na difuziju vodene pare po DIN 52615 ili jednakovrijedna nacionalna ili međunarodna norma μ ≥ 7.000, uključivo  ljepilo i traka izoliraju se samo tlačni kanali i kanali na tavanu, te dio kanala od FC do tlačne rešetke. Izolacija je sukladna  HRN EN 13501-1 ili jednakovrijedna nacionalna ili međunarodna norma Klasifikacija -reakcija na požar-Izolacija mora biti :  B-s3, d2 ili jednakovrijedna nacionalna ili međunarodna norma.
Obračun po m2</t>
  </si>
  <si>
    <t>Dodatna toplinska izolacija ventilacijskih kanala ( kanali na krovu ) od mineralne vune debljine 50 mm u završnoj oblozi od Al-lima 0,8 mm ( u pločama ), reakcija na požar A1 prema HRN EN 15301 ili jednakovrijedna nacionalna ili međunarodna norma,  kvaliteti ( AGI Q 135 ), λ = max.0,040 W/mK. U cijenu stavke uključiti tzv. „pinove“ za mehaničko pričvršćivanje, te samoljepljivu traku od Al-folije  
Obračun po m2</t>
  </si>
  <si>
    <t>Dobavni vrtložni distributori zraka predviđeni za ugradnju u bolničke prostore visine od 2,3m do 4m. Izrađeni je od čeličnog lima, u boji prema izboru arhitekta / dizajnera interijera, s pojedinačno podesivim krilcima. Ugradnja centralnim vijkom. Stavka uključuje pripadajuće priključne kutije s toplinskom izolacijom ( elastomerna izolacija debljine min.6mm, s parnom branom faktora otpora na difuziju vodene pare po DIN 52615 ili jednakovrijedna nacionalna ili međunarodna norma μ ≥ 7.000, sa samoljepljivom površinom zaštićenom silikoniranim filmom). Izvedba namijenjena za bolničke prostore (lako čišćenje i održavanje) s vrlo visokim zahtjevom za čistoćom zraka ("čiste sobe"). Priključak ventilacijskog kanala je pravokutan i nalazi se na bočnoj strani priključne kutije anemostata. Priključak kutije anemostata sa integriranom regulacijskom zaklopkom za balansiranje protoka zraka. Unutar kućišta anemostata ugrađuje se zamjenjivi HEPA filter H13. Stavka uključuje filter H13 i rezervni filter H13. Izvedba s DOP priključkom i kontrolom zapunjenosti filtera.
Proizvod. Trox ili jednakovrijedno
Tip: TFC + VDW ili jednakovrijedno
Obračun po komadu. Dimenzije anemostata::</t>
  </si>
  <si>
    <t>Dobavni vrtložni distributori zraka predviđeni za ugradnju prostore visine od 2,3m do 4m. Izrađeni je od čeličnog lima, u boji prema izboru arhitekta / dizajnera interijera, s pojedinačno podesivim krilcima. Ugradnja centralnim vijkom. Stavka uključuje pripadajuće priključne kutije s toplinskom izolacijom ( elastomerna izolacija debljine min.6mm, s parnom branom faktora otpora na difuziju vodene pare po DIN 52615 ili jednakovrijedna nacionalna ili međunarodna norma μ ≥ 7.000, sa samoljepljivom površinom zaštićenom silikoniranim filmom). Priključak ventilacijskog kanala nalazi se na bočnoj strani priključne kutije anemostata. 
Proizvod. Trox ili jednakovrijedno
Tip: VDW ili jednakovrijedno
Obračun po komadu. Dimenzije anemostata:</t>
  </si>
  <si>
    <t>400x400</t>
  </si>
  <si>
    <t>625x625</t>
  </si>
  <si>
    <t>800x800</t>
  </si>
  <si>
    <t>825x825</t>
  </si>
  <si>
    <t>Podesivi linijski stropni distributer estetski oblikovanim površinama, prikladan za ugradnju u spušteni strop. Broj redova na distributeru od 1-4, izvedba s ili bez rubne lajsne. Valjčići za usmjeravanje struje zraka podešavaju se u tvornici, ali se mogu podešavati i na objektu od strane korisnika. Ulaz zraka u distributer je cilindričnog oblika kako bi se smanjila buka i omogućila bolja raspodjela struje zraka. Distributer je asimetrični, šlic za istrujavanje je na suprotnoj strani od ulaznog priključka zraka. Vidljive površine distirubtera izađene su od vučenih aluminjskih profila koji su bojani u RAL boju prema odabiru arhitekta. Valjčići za usmjeravanje struje zraka izrađeni su od plastike, u boj iprema odabiru arhitekta Priključna kutija izrađena je od čeličnog pocinčanog lima.
Stavka uključuje toplinski izolirane priključne kutije.
Proizvod: Trox ili jednakovrijedno
Tip: Pureline tip PL50 ili jednakovrijedno</t>
  </si>
  <si>
    <t>TROX_PL-50-3-S-SF-HS-1950x1950x250</t>
  </si>
  <si>
    <t>TROX_PL-50-4-S-SF-HS-600x600x248</t>
  </si>
  <si>
    <t>TROX_PL-50-4-S-SF-HS-750x750x248</t>
  </si>
  <si>
    <t>TROX_PL-50-4-S-SF-HS-900x900x248</t>
  </si>
  <si>
    <t>TROX_PL-50-4-S-SF-HS-1050x1050x248</t>
  </si>
  <si>
    <t>TROX_PL-50-4-S-SF-HS-1200x1200x248</t>
  </si>
  <si>
    <t>TROX_PL-50-4-S-SF-HS-1350x1350x248</t>
  </si>
  <si>
    <t>TROX_PL-50-4-S-SF-HS-1500x1500x248</t>
  </si>
  <si>
    <t>TROX_PL-50-4-S-SF-HS-1650x1650x248</t>
  </si>
  <si>
    <t>TROX_PL-50-4-S-SF-HS-1800x1800x248</t>
  </si>
  <si>
    <t>odsisni linijski distributeri:</t>
  </si>
  <si>
    <t>TROX_PL-50-3-E-SF-HS-1950x1950x250</t>
  </si>
  <si>
    <t>TROX_PL-50-4-E-SF-HS-1500x1500x248</t>
  </si>
  <si>
    <t>TROX_PL-50-4-E-SF-HS-1200x1200x248</t>
  </si>
  <si>
    <t>TROX_PL-50-4-E-SF-HS-1050x1050x248</t>
  </si>
  <si>
    <t>TROX_PL-50-4-E-SF-HS-900x900x248</t>
  </si>
  <si>
    <t>TROX_PL-50-4-E-SF-HS-1800x1800x248</t>
  </si>
  <si>
    <t>TROX_PL-50-4-E-SF-HS-1650x1650x248</t>
  </si>
  <si>
    <t>TROX_PL-50-4-E-SF-HS-600x600x248</t>
  </si>
  <si>
    <t>Odsisna rešetka za operacijske sale (projektna oznaka OR-OP) s ugrađenim filterom zraka klase filter za grube čestice (&lt;10μm) ePM10 ≥50%, prema HRN EN ISO 16890 ili jednakovrijedna nacionalna ili međunarodna norma. Rešetke od nehrđajučeg čelikaa AISI 304 ili jednakovrijedna nacionalna ili međunarodna norma, otporne na koroziju i dezinfekcijska sredstva. Stavka uključuje:
- usisnog sita ( mrežice ) od nehrđajućeg čelika
- pričvrsnog okvira od nehrđajućeg čelika
- pričvrsnih vijaka od nehrđajućeg čelika
- filter zraka
Dimenzije rešetki:</t>
  </si>
  <si>
    <t>325x225</t>
  </si>
  <si>
    <t>325x325</t>
  </si>
  <si>
    <t>325x425</t>
  </si>
  <si>
    <t>325x525</t>
  </si>
  <si>
    <t>Zračni odsisni ventili (ZOV) s mogućnošću regulacije protoka pomoću centralnog vijka. Obračun po komadu. Dimenzije:</t>
  </si>
  <si>
    <t>ZOV Ø125</t>
  </si>
  <si>
    <t>ZOV Ø160</t>
  </si>
  <si>
    <t>ZOV Ø200</t>
  </si>
  <si>
    <t>Prestrujne aluminijska ventilacijske rešetke za ugradnju u unutarnja vrata. U komp.u s okvirom, protuokvirom i ugradbenom ramom. Rešetka plastificirana u boji vrata.
Napomena: Rešetka se isporučuje proizvođaču vrata koji tvornički vrši ugradnju rešetki.
Projektna oznaka : PRV
Obračun po komadu. Dimenzije:</t>
  </si>
  <si>
    <t>425x125</t>
  </si>
  <si>
    <t>425x225</t>
  </si>
  <si>
    <t>525x325</t>
  </si>
  <si>
    <t>825x325</t>
  </si>
  <si>
    <t>Ventilacijske rešetke s dva reda lamela za usmjeravanje strujanja dobavnog zraka. Prednji red lamela je horizontalan, a stražnji red lamela je vertikalan. Lamele se podešavaju s prednje strane. Rešetka je izrađena iz vučenih aluminijskih profila, prethodno elektro polirano i eloksirano. Rešetka u boji RAL prema izboru arhitekta / dizajnera interijera. Stavka uključuje priključnu kutiju izoliranu elastomernom izolacijom s paronepropusnom branom. Stavka uključuje leptirasti mehanizam za regulaciju protoka zraka.
Proizvod. Trox ili jednakovrijedno
Tip: X-GRILLE ili jednakovrijedno
Dimenzije rešetki:</t>
  </si>
  <si>
    <t>225x125</t>
  </si>
  <si>
    <t>825x425</t>
  </si>
  <si>
    <t>1025x425</t>
  </si>
  <si>
    <t>Ventilacijske rešetke s jednim redom lamela za odsis zraka.  Rešetka je izrađena iz vučenih aluminijskih profila, prethodno elektro polirano i eloksirano. Rešetka u boji RAL prema izboru arhitekta / dizajnera interijera. Stavka uključuje leptirasti mehanizam za regulaciju protoka zraka.
Proizvod. Trox ili jednakovrijedno
Tip: X-GRILLE ili jednakovrijedno
Dimenzije rešetki:</t>
  </si>
  <si>
    <t>225x75</t>
  </si>
  <si>
    <t>225x225</t>
  </si>
  <si>
    <t>325x125</t>
  </si>
  <si>
    <t>425x325</t>
  </si>
  <si>
    <t>525x225</t>
  </si>
  <si>
    <t>625x225</t>
  </si>
  <si>
    <t>825x125</t>
  </si>
  <si>
    <t>825x225</t>
  </si>
  <si>
    <t>1025x625</t>
  </si>
  <si>
    <t>1225x525</t>
  </si>
  <si>
    <t>3025x325</t>
  </si>
  <si>
    <t>Stropni vrtložni difuzor za visoke prostore, motornim podesivim istrujnim krilcima. Boja (RAL) prema izboru arhitekta / dizajnera interijera. 
Proizvod: Trox ili jednakovrijedno
Tip: VDL-B-H-L-D-K-E1/630  ili jednakovrijedno</t>
  </si>
  <si>
    <t>Protupožarna zaklopka sukladna normi HRN EN 13501-3 ili jednakovrijedna nacionalna ili međunarodna norma, koja  služi kao prepreka prijelazu vatre, topline i dima iz prostora ugroženog požarom. Protupožarna zaklopka je požarne otpornosti 90 minuta, aktiviranje je toplinsko i daljinsko. Zaklopka je opremljena s elektromotornim pogonom 230V i povratnom oprugom, te krajnjim kontaktima. Maksimalna brzina zraka kroz zaklopku je 12 m/s, maksimalno statično tlačno opterećenje zatvorene zaklopke je 1200Pa. Certificirana po EN 15650 ili jednakovrijedna nacionalna ili međunarodna norma, sa važećim CE certifikatom, klasificirana po EN 13501-3 ili jednakovrijedna nacionalna ili međunarodna norma i testirana u skladu sa EN 1366-2 ili jednakovrijedna nacionalna ili međunarodna norma. Požarna otpornost zaklopke EI 90. Dimenzije zaklopki:
Projektna oznaka: PPZ</t>
  </si>
  <si>
    <t>250x500</t>
  </si>
  <si>
    <t>300x250</t>
  </si>
  <si>
    <t>350x250</t>
  </si>
  <si>
    <t>350x300</t>
  </si>
  <si>
    <t>450x250</t>
  </si>
  <si>
    <t>450x300</t>
  </si>
  <si>
    <t>450x400</t>
  </si>
  <si>
    <t>450x500</t>
  </si>
  <si>
    <t>500x300</t>
  </si>
  <si>
    <t>500x350</t>
  </si>
  <si>
    <t>500x450</t>
  </si>
  <si>
    <t>550x300</t>
  </si>
  <si>
    <t>550x350</t>
  </si>
  <si>
    <t>550x400</t>
  </si>
  <si>
    <t>550x450</t>
  </si>
  <si>
    <t>550x500</t>
  </si>
  <si>
    <t>550x550</t>
  </si>
  <si>
    <t>Nastavak poz. 57</t>
  </si>
  <si>
    <t>600x350</t>
  </si>
  <si>
    <t>600x400</t>
  </si>
  <si>
    <t>600x450</t>
  </si>
  <si>
    <t>650x350</t>
  </si>
  <si>
    <t>600x500</t>
  </si>
  <si>
    <t>650x450</t>
  </si>
  <si>
    <t>650x500</t>
  </si>
  <si>
    <t>650x550</t>
  </si>
  <si>
    <t>700x300</t>
  </si>
  <si>
    <t>700x450</t>
  </si>
  <si>
    <t>700x500</t>
  </si>
  <si>
    <t>700x600</t>
  </si>
  <si>
    <t>750x350</t>
  </si>
  <si>
    <t>750x400</t>
  </si>
  <si>
    <t>750x450</t>
  </si>
  <si>
    <t>750x500</t>
  </si>
  <si>
    <t>800x350</t>
  </si>
  <si>
    <t>800x400</t>
  </si>
  <si>
    <t>800x500</t>
  </si>
  <si>
    <t>800x600</t>
  </si>
  <si>
    <t>850x350</t>
  </si>
  <si>
    <t>850x400</t>
  </si>
  <si>
    <t>850x550</t>
  </si>
  <si>
    <t>900x450</t>
  </si>
  <si>
    <t>900x600</t>
  </si>
  <si>
    <t>900x700</t>
  </si>
  <si>
    <t>950x450</t>
  </si>
  <si>
    <t>1000x350</t>
  </si>
  <si>
    <t>1000x500</t>
  </si>
  <si>
    <t>1000x950</t>
  </si>
  <si>
    <t>1100x350</t>
  </si>
  <si>
    <t>1100x500</t>
  </si>
  <si>
    <t>1200x800</t>
  </si>
  <si>
    <t>1400x700</t>
  </si>
  <si>
    <t>1400x750</t>
  </si>
  <si>
    <t>1500x600</t>
  </si>
  <si>
    <t>2000x600</t>
  </si>
  <si>
    <t>Protupožarni sustav ekspandirajućeg brtvljenja za ventilacijske otvore. Rešetka za prozračivanje počinje se širiti na temperaturi od 190 °C, te zatvara otvore sprečavajući širenje dima i vatre. Primjena u protupožarnim pregradama/zidovima. Izrađena prema normi EN 1364-1   EN 13501-2
Naziv: PROMASTOP®-IM ili jednakovrijedno
Dimenzije: 
200x200</t>
  </si>
  <si>
    <t>Dobava protudimne zaklopke za spriječavanje prolaska dima iz jednog u drugi dimni sektor prema normama  EN1751, EN 1366-10, EN 12101-8. Sa elektropogonom 230V, sljedećih dimenzija:</t>
  </si>
  <si>
    <t>900x300</t>
  </si>
  <si>
    <t>Revizijsko-usisna rešetka. Izrađena od aluminijskog okivira i perforiranog čeličnog lima. RAL u boji stropa ili prema izboru arhitekta/dizajnera.
Proizvod. Trox ili jednakovrijedno
Tip: GLB-A ili jednakovrijedno
Dimenzije rešetki:
1025x525</t>
  </si>
  <si>
    <t>Istrujni element s HEPA filterom. Kućište od nehrđajućeg čelika, sa lako zamjenjivim HEPA filterima. Može se montirati u kut tropa. 
Proizvod. Klimaoprema ili jednakovrijedno
Tip: KIK 3000 ili jednakovrijedno
Dimenzije rešetki:
2000x410x720</t>
  </si>
  <si>
    <t>Filter klase G1 u kanalnom kućištu:
Dimenzija 600x600</t>
  </si>
  <si>
    <t>Rasteretne žaluzine sa sustavom utega, koriste se u sustavima nadtlaka stubišta,  za održavanje zadanog tlaka pri radu tlačnog ventilatora. 
Dimenzija 650x600</t>
  </si>
  <si>
    <t>Dimnovodne cijevi, Shiedel ICS 5000 250/300 ili jednakovrijedno
fi 315</t>
  </si>
  <si>
    <t>Toplinski i zvučno izolirajuće savitljivo crijevo za priključenje dobavnih i odsisnih ventilacijskih elemenata (ZOV, ZTV, VR, DA, OA itd.) na ventilacijsku kanalsku mrežu.toplinski i zvučno izolirana fleksibilna cijev. Izrađeno je od
unutrašnje četveroslojne (aluminij / poliester) mikroperforirane cijevi ojačane čeličnom spiralom, 25 mm izolacije od staklene vune, poliesterske folije koja sprečava difuziju čestica izolacije u struju zraka te nmetalizirane vanjske dvoslojne poliesterske ovojnice ojačane staklenim vlaknima.
Obračun po metru. Dimenzije:</t>
  </si>
  <si>
    <t>Ø150</t>
  </si>
  <si>
    <t>Preliminarno ispitivanje izvedbe i brtvljenja ventilacijskih kanala i spojeva ventilacijskih kanala, prije početka izvođenja radova, a kojim će se dokazati klasa nepropusnosti ATC 3 prema HRN EN 16798. Ispitivanje se provodi na ispitnim segmentima kanala, a provodi ga ovlaštena tvrtka uz izdavanje zapisnika. 
Napomena: Preliminarno ispitivanje je nevezano za ispitivanja instalacija nakon završetka radova kao i za validaciju sustava čistih prostora.</t>
  </si>
  <si>
    <t>Validacija sustava čistih soba koja obuhvaća u svrhu zadovoljavanja  standarda ISO 14644 ili jednakovrijedna nacionalna ili međunarodna norma koja obuhvaća slijedeće aktivnosti od strane ovlaštene firme:</t>
  </si>
  <si>
    <t xml:space="preserve"> DQ - kvalifikacija projektne dokumentacije koja obuhvaća odobrenje projekta instalacija i crteža rasporeda panela, rasvjete, dispozicije HEPA filtera od strane Investitora u svrhu početka nabavke opreme</t>
  </si>
  <si>
    <t xml:space="preserve"> IQ - kvalifikacija instalacija koja uključuje pregled i odobrenje izvedenog stanja</t>
  </si>
  <si>
    <t>OQ - kvalifikacija izvedenih instalacija, koja uključuje dokazivanje klase čistoće prostora :</t>
  </si>
  <si>
    <t xml:space="preserve"> -mjerenje protoka zraka i proračun broja izmjena zraka u pojedinim prostorima</t>
  </si>
  <si>
    <t xml:space="preserve"> -testiranje kompaktnosti na svim ugrađenim HEPA filterima </t>
  </si>
  <si>
    <t xml:space="preserve"> - mjerenje pretlaka u čistim prostorima u odnosu na glavni koridor</t>
  </si>
  <si>
    <t xml:space="preserve"> - provjera nivoa buke u čistim prostorima</t>
  </si>
  <si>
    <t xml:space="preserve"> - mjerenje temperatrura i relativnih vlažnosti u čistim prostorima</t>
  </si>
  <si>
    <t xml:space="preserve"> -brojanje čestica</t>
  </si>
  <si>
    <t xml:space="preserve"> -vizualizacija strujanja</t>
  </si>
  <si>
    <t xml:space="preserve"> -recovery test</t>
  </si>
  <si>
    <t xml:space="preserve"> -provjera alarmnih stanja prema proceduri </t>
  </si>
  <si>
    <t>O svim navedenim mjerenjima dostavlja se izvještaj komp.no sa svim certifikatima opreme koja se koristila pri mjerenjima.</t>
  </si>
  <si>
    <t>Puštanje u pogon klima komora od strane ovlaštenog servisera. Stavka obuhvaća izdavanje komp.ne prateće dokumentacije.</t>
  </si>
  <si>
    <t>Čišćenje i dezinfekcija ventilacijskih kanala nakon ugradnje a prije puštanja u pogon. Čišćenje mora obaviti ovlaštena tvrtka koja za izvršeni rad prilaže se atest koji se predaje nadzornom inženjeru. Čistoća kanal prema normi EN15780 ili jednakovrijedna nacionalna ili međunarodna norma.
Obračun po komp.u</t>
  </si>
  <si>
    <t xml:space="preserve">Mjerne sonde/ispitni nastavaci za mjerenje podtlaka u međustropu operacijske sale. Napomena: mjerenje se vrši izvan OP dvorane. </t>
  </si>
  <si>
    <t>Balansiranje svih ventilacijskih sustava na zračnoj strani,  probni rad, te puštanje u redovan pogon do potpune funkcionalnosti, uz  mjerenje projektiranih parametara (količine zraka / broj izmjena)  sva mjerenja moraju biti izvršena od  strane ovlaštene ustanove uz izdavanje zapisnika.
Obračun po komp.u</t>
  </si>
  <si>
    <t>Intumescentni zatvoreni sustav za ventilacijske otvore koji funkcionira u uvjetima požara i temperaturnog opterećenja od oko 190 °C. Formirana pjenasta kora zatvara ventilacijske otvore i osigurava sigurnu zaštitu od širenja vatre i dima. Nosiva konstrukcija: konstrukcije fleksibilnog i krutog zida debljina ≥ 100 mm.
Obračun po komadu.
Proizvod: Promat ili jednakovrijedno
Tip: Promastop IM Grille ili jednakovrijedno
Dimenzije:</t>
  </si>
  <si>
    <t>200x100</t>
  </si>
  <si>
    <t>200x200</t>
  </si>
  <si>
    <t>Protupožarno oblaganje ventilacijskih kanala, negorivi materijal klasifikacije A1, otpornosti na požar 90 minuta iz silikatnih ploča. Stavka uključuje:
-          Protupožarne ploče min. d = 35 mm
-          Trake 
-          Žičane spojnice
-          Nosivi L-profili 
-          Protupožarni silikon 
-          Metalne tiple i vijci za brzu montažu
-          Protupožarni mort 
Proizvod: Promat ili jednakovrijedno
Obračun po m2</t>
  </si>
  <si>
    <t>Samonosivi PP kanal PROMADUCT-L500 ili jednakovrijedno
EI 90 prema HRN EN 13501-4 / HRN EN 1366-8)
Obračun po m2</t>
  </si>
  <si>
    <t>Protupožarno brtvljenje nakon ugradnje zaklopki protupožarnih zaklopki (PPZ), požarna otpornost EI 90. Protupožarno brtvljenje izvodi ovlaštena tvrtka uz izdavanje atesta. Dimenzije zaklopki:</t>
  </si>
  <si>
    <t>Nastavak poz. 75</t>
  </si>
  <si>
    <t>Montaža sve navedene opreme i materijala uključivo: transport materijala i alata do gradilišta, povrat  alata i preostalog materijala,  te transport unutar gradilišta. Stavka uključuje dovoz, korištenje i odvoz skela i autodizalica (uključivo najam dizaličara i signalista).
Obračun po komp.u</t>
  </si>
  <si>
    <t>Izdavanje zapisnika o izvršenoj protupožarnoj zaštiti prolaza instalacije između posebnih požarnih zona, uključujući izjave o sukladnosti za upotrijebljene materijale. Protupožarna zaštita mora biti izvršena od  strane ovlaštene tvrtke
Obračun po komp.u</t>
  </si>
  <si>
    <t>Pribavljanje potrebnih suglasnosti, atesta i uvjerenja nadležnih institucija u svrhu dobivanja uporabne dozvole instalacije
Obračun po komp.u</t>
  </si>
  <si>
    <t>Izrada uputa za održavanje, te školovanje osoblja za rukovanje instalacijom
Obračun po komp.u</t>
  </si>
  <si>
    <t>Izrada pocinčanih čeličnih konstrukcija za prijelaz preko vanjskih ventilacijskih kanala (dobava teško dostupnih pozicija opreme na krovu). Obračun po kilogramu.</t>
  </si>
  <si>
    <t>Izrada komp.ne dokumentacije za tehnički pregled. Pribavljanje potrebnih suglasnosti, atesta i uvjerenja nadležnih institucija u svrhu dobivanja uporabne dozvole i izrada projekta izvedenog stanja (predaja u 3 tiskana primjerka i digitalno na CD-u).
Obračun po komp.</t>
  </si>
  <si>
    <t>Izvedba svih radova, koji eventualno nisu  predviđeni, a tijekom izvođenja radova se  pokažu neophodnim. Radovi se izvode po  odobrenju nadzornog inženjera, temeljem  upisa u građevinski dnevnik i analizom cijene rada. Predviđa se 3% od vrijednosti stavki  1 - 81.</t>
  </si>
  <si>
    <t>UKUPNO VENTILACIJA I KLIMATIZACIJA:</t>
  </si>
  <si>
    <t>STROJARSKI PROJEKT - MEDICINSKI PLINOVI</t>
  </si>
  <si>
    <t>STANICA MEDICINSKOG ZRAKA</t>
  </si>
  <si>
    <t>Dobava i montaža vijčanog kompresora s kučištem za zaštitu od buke. Jednostupanjski kompresor pogonjen elektromotorom pomoću V-remena. Kućište s elastičnim spojevima omogućuje rad kompresora bez vibracija i omogućuje montažu direktno na pod, bez izrade podesta. Kontrolna ploča s ekranom u boji i RFID pristupnikom, s prikazom sljedećih parametara: praćenje tlaka sustava, temperature vrijeme rada, vrijeme rada u praznom hodu, praćenje efikasnost rada, zapisivanje upozorenja, grešaka i servisnih poruka, praćenje parametara važnih za održavanje (sati rada, termin izmjene ulja). Automatsko ponovno uključivanje kompresora nakon povrata električne energije iz mreže. Kompresor je slijedećih tehničkih karakteristika:</t>
  </si>
  <si>
    <t>- dobava min. 1330 L / min</t>
  </si>
  <si>
    <t>- nivo buke - maks. 65 dB</t>
  </si>
  <si>
    <t>- radni tlak min. 13 bar</t>
  </si>
  <si>
    <t>- snaga elektromotora kompresora maks. 11,0 kW</t>
  </si>
  <si>
    <t>- snaga ventilatora za izbacivanje toplog zraka: min. 50 Pa</t>
  </si>
  <si>
    <t>- stupanj el. zaštite : min. IP 55</t>
  </si>
  <si>
    <t>- dimenzije maks. V/Š/D : 180/80/100</t>
  </si>
  <si>
    <t>Proizvod kao Dräger DWLC15 ili jednakovrijedan.
___________________________     (jednakovrijedan proizvod)
Jednakovrijednost uređaja se dokazuje sa slijedećim parametrima: 
a) kontrolna jedinica s 5-inčnim ekranom u boji, upravljanje sa min. 3 dodatna kompresora
b) automatsko pokretanje kompresora nakon ispada struje
c) namještanje rada za postizanje najbolje efikasnosti sustava</t>
  </si>
  <si>
    <t>Dobava i montaža električnog ormara za napajanje kompresorske stanice s dva kompresora, jednim sušačem i četiri odvajača kondenzata. Ormar sadrži osigurače za kompresore i opremu, električne spojnice za beznaponske kontakte. Opis:</t>
  </si>
  <si>
    <t xml:space="preserve"> - čelični ormar presvučen bijelom bojom, s glavnom grebenastom sklopkom 0/1</t>
  </si>
  <si>
    <t xml:space="preserve"> - beznaponski izlazi za signalizaciju : kompresor 1-2 u radu, kompresor 1-2 u kvaru, kvar sustava, potreban servis kompresora 1-2, kompresor nije pripravan, prekoračenje temperature, radni tlak prenizak, prevelika potražnja za kompresorima, grupna greška sušača, pad tlaka u sušaču, radni tlak 5 bara previsok/prenizak, radni tlak 8 bara previsok/prenizak</t>
  </si>
  <si>
    <t xml:space="preserve"> - integrirani signalizacijski uređaj u prednjim vratima ormara, za prikaz alarma stanice zraka i vakuuma. Signalizacijski uređaj za prikaz min. 40 alarmnih signala koji zvučno i vizualno upozorava tehničko osoblje na greške u radu opreme</t>
  </si>
  <si>
    <t>Dobava i montaža vertikalnog spremnika komprimiranog zraka, sa sigurnosnim ventilom, manometrom, radnog tlaka min. 16 bar, pocinčan izvana i iznutra, premazan zaštitnom bojom, s otvorom za periodični vizualni pregled.</t>
  </si>
  <si>
    <t>- volumen:  min = 2000 L</t>
  </si>
  <si>
    <t xml:space="preserve">Dobava i montaža odvajača zauljenog kondenzata bez pomičnih dijelova za detekciju nivoa i izbacivanje kondenzata bez gubitka zraka. Bez naponski kontakti za udaljenu signalizaciju. </t>
  </si>
  <si>
    <t>Dobava i montaža ekspanzijske posude, pocinčane iznutra i izvana s četiri priključka</t>
  </si>
  <si>
    <t>- volumen : min. 50 L</t>
  </si>
  <si>
    <t>Dobava i montaža uređaja za odvajanje vode i ulja, s dvostupanjskim filterom od aktivnog ugljena s maks. udjelom ulja 5 mg/L. Uključen set za vizualni pregled pročišćene vode.</t>
  </si>
  <si>
    <t>- volumen : min. 30 L</t>
  </si>
  <si>
    <t>Ulazni predfilter za uklanjanje ulja i čvrstih čestica, sa stupnjem filtracije nečistoća veličine od 1 mikrometar na više</t>
  </si>
  <si>
    <t>Ulazni predfilter za uklanjanje aerosoli, sa stupnjem filtracije nečistoća veličine od 0,01 mikrometar na više</t>
  </si>
  <si>
    <t>Element za mjerenje stupnja nečistoće filtera, s alarmnim kontaktima</t>
  </si>
  <si>
    <t>Komore ispunjene adsorpcijskim sredstvom izrađenim  od aluminijevog oksida, za sušenje zraka smanjenjem rosišta na minimalno -45 stupnjeva Celzijevih i uklanjanje CO2.</t>
  </si>
  <si>
    <t xml:space="preserve">U komorama je ugrađena mrežica za sprječavanje stvaranja kondenzata na apsorpcijskom sredstvu. </t>
  </si>
  <si>
    <t>Senzor mjeri preostalu vlagu
u komprimiranom zraku. Upravljačka jedinica
očitava i prikazuje izmjerenu vrijednost rosišta.</t>
  </si>
  <si>
    <t>Komora ispunjena aktivnim ugljenom za uklanjanje NO, NO2 i mirisa, te katalizatorom za pretvaranje CO u CO2</t>
  </si>
  <si>
    <t>Filtar za prašinu za uklanjanje fine prašine</t>
  </si>
  <si>
    <t>Završni bakterijski filter sa stupnjem filtracije za nečistoće veličine od 0,01 mikrometar pa naviše</t>
  </si>
  <si>
    <t>Prigušivač buke</t>
  </si>
  <si>
    <t>Kontrolna jedinica s LCD zaslonom za namještanje i kontrolu rada</t>
  </si>
  <si>
    <t>Kontrola ventila za prebacivanje rada u komorama</t>
  </si>
  <si>
    <t>Funkcija rada samo s jednom komorom i kratkim ciklusima za vrijeme održavanja i servisnih radnji</t>
  </si>
  <si>
    <t>Prikaz točke rosišta</t>
  </si>
  <si>
    <t>Bez naponski kontakti alarma za udaljenu signalizaciju greške postizanja zadane točke rosišta</t>
  </si>
  <si>
    <t xml:space="preserve">Integrirani sustav zaštite koji sprečava prolazak protoka većeg od nazivnog </t>
  </si>
  <si>
    <t>El. zaštita min. IP 65</t>
  </si>
  <si>
    <t>Radni tlak, min. 16 bar</t>
  </si>
  <si>
    <t>Protok, min. 115 m3/h</t>
  </si>
  <si>
    <t>Proizvod kao Dräger Medical Air Ensure ili jednakovrijedan.
___________________________     (jednakovrijedan proizvod)
Jednakovrijednost uređaja se dokazuje sa slijedećim parametrima: 
a) kvaliteta zraka zadovoljava kriterije Europske farmakopeje
b) kontrolna jedinica s LCD zaslonom
c) senzor vlage
d) bakterijski filter na izlazu iz sušača</t>
  </si>
  <si>
    <t>Dobava i montaža redukcijske grupe s izlaznim granama za tlak 5 bar i 8 bar u redundantnoj izvedbi. Svaka linija ima dva zaporna ventila, redukcijski ventil,  sigurnosni ventil i kontaktni manometar. NIST priključak za liniju 5 bar.</t>
  </si>
  <si>
    <t>- protok pri 5 bar min. 250 m3/h</t>
  </si>
  <si>
    <t>- protok pri 8 bar  min. 180 m3/h</t>
  </si>
  <si>
    <t>Uređaj za kontinuirano mjerenje CO:
- kučište maks. dimenzije 80x120x30 cm
- senzor CO s grafičkim displejem
- na grafičkom sučelju prikaz koncentracije CO u proteklom vremenu i ppm.
- izlaz struje u rasponu od 4 do 20 mA i spoj na LON mrežu za komunikaciju sa centralnim nadzornim sustavom bolnice 
- ugrađen ovlaživač zraka
- ugrađena utičnica s regulatorom protoka i cijev s prikazom protoka uzorka</t>
  </si>
  <si>
    <t>Distribucijski blok sa 6 izlaznih grana - svaka grana opremljena s kuglastim ventilom i manometrom. Kuglasti ventili s holenderskim spojem na oba kraja, te funkcija zaključavanja ventila lokotom.</t>
  </si>
  <si>
    <t>STANICA VAKUUMA</t>
  </si>
  <si>
    <t>Dobava i montaža vakuum pumpe s rotirajućim lopaticama, direktno pogonjene elektromotorom, uljnim podmazivanjem, zračnim hlađenjem, bez vibracija i s niskom razinom buke. Softstart pokretanje elektromotora. Vakuum do 90% .Kada se zaustavi, vakuum pumpa se još dodatno zračno hladi. Separator uljnih aerosoli štiti od zagađenja okoliša i gubitka ulja.</t>
  </si>
  <si>
    <t>- kapacitet: min. 740 L/min, pri 70% Vak</t>
  </si>
  <si>
    <t>- snaga elektromotora pumpe maks. 4 kW</t>
  </si>
  <si>
    <t xml:space="preserve"> Dobava i montaža upravljačkog ormara za 2 pumpe. Mogućnost upravljanja s još dvije pumpe na odvojenoj lokaciji. Opis: </t>
  </si>
  <si>
    <t xml:space="preserve"> - čelični ormar presvučen bojom, zaštita IP55, s glavnom sklopkom, sa sklopkama  za svaku pumpu Ručno/Nula/Automatski. </t>
  </si>
  <si>
    <t xml:space="preserve"> - ugrađeni displej u boji min. veličine 5 inča s prikazom trenutnog vakuuma, vakuuma isključivanja pumpe, radnih sati pumpi, prikaz radne pumpe, pregled postignutog vakuuma zadnjih 60 minuta. </t>
  </si>
  <si>
    <t xml:space="preserve"> - programibilna kontrolna  jedinica prati rad uređaja, te uključuje pumpe sukladno potražnji. Softstart pokretanje elektromotora. Osigurači pumpi štite pumpe od prejake struje, kratkog spoja ili blokiraju pumpu bez utjecaja na ostale pumpe. </t>
  </si>
  <si>
    <t xml:space="preserve"> - neovisne tlačne sklopke upravljaju radom pumpi u slučaju greške elektronike</t>
  </si>
  <si>
    <t xml:space="preserve">- beznaponski izlazi za signalizaciju: pumpa 1-2 u radu, pumpa 1-2 u kvaru, upravljanje u nuždi.  </t>
  </si>
  <si>
    <t>Dobava i montaža vertikalnog spremnika vakuuma, pocinčan izvana i iznutra, s otvorom za pregled min. DN100.</t>
  </si>
  <si>
    <t>- volumen spremnika min. 1500 L</t>
  </si>
  <si>
    <t>Dobava i montaža odvajača sekreta za zaštitu pumpi od sekreta i tekućina. Sastoji se od prozirne posude volumena 8 litara, s odušnim ventilom  i dva ventila za spoj na cijev promjera 35mm.</t>
  </si>
  <si>
    <t>Dvostruki bakterijski filter za medicinski vakuum za zaštitu pumpi i izbačenog zraka od kontaminacija. Dva filtra sa stupnjem penetracije &lt; od 0,04%  u aluminijskom kućištu, s brtvom za brzo i bezkontaktno zatvaranje</t>
  </si>
  <si>
    <t>Ulazna i izlazna grana s ugrađenim troputnim ventilom.</t>
  </si>
  <si>
    <t>Bakterijski filteri se mogu mijenjati bez prekida sustava.</t>
  </si>
  <si>
    <t>- protok minimalno 90 m3/h</t>
  </si>
  <si>
    <t>STANICA KISIKA</t>
  </si>
  <si>
    <t>Automatska stanica kisika sukladna ISO 7396-1.
Konfiguracija: 2 baterije od 12 boca + 2 baterije od 12 boca
Baterije (3x4 boce) nisu uključene u opsegu isporuke.</t>
  </si>
  <si>
    <t>- potpuno automatsko prebacivanje s radne na rezervnu bateriju
- redukcija tlaka u dva stupnja  - izlazni tlak 5 bar
- protok minimalno 120 m3/h</t>
  </si>
  <si>
    <t xml:space="preserve"> - zaslon s informacijama o tlaku sustava, temperaturi prostorije, trenutno radnom izvoru kisika, prikaz grešaka s ispisom datuma i vremena prijave kvara. Ugrađena zvučna alarmna signalizacija</t>
  </si>
  <si>
    <t>- omogućena zamjena svih dijelova stanice bez prekida snabdjevanja bolnice plinom - redundantna izvedba</t>
  </si>
  <si>
    <t xml:space="preserve"> - pouzdana opskrba plinom i u slučaju prekida napajanja električnom energijom</t>
  </si>
  <si>
    <t>- visokotlačna sabirnice s nepovratnim priključcima za 24 boce na lijevoj i desnoj strani automatske stanice, s rasteretnim ventilima za ispust pritiska iz cijevi tijekom promjene boca i ventilima sa sinter filterima.</t>
  </si>
  <si>
    <t xml:space="preserve"> - dva redukcijska ventila (EN-set), NIST priključak za napajanje cjevovoda bolnice u nuždi.</t>
  </si>
  <si>
    <t xml:space="preserve"> - priključak na cijev isparivača tekućeg kisika, sa svom sigurnosnom opremom: nepovratni ventil DN25, sinter-filter, manometar skale min. 0-20 bar, dva kuglasta ventila DN25</t>
  </si>
  <si>
    <t>- izvoz podataka u LONworks  (Local Operating Network) mrežu, kompatibilna sa signalizacijom stanice zraka i vakuuma</t>
  </si>
  <si>
    <t xml:space="preserve"> - distribucijski blok sa 6 izlaznih grana - svaka grana opremljena s kuglastim ventilom i manometrom. Kuglasti ventili s holenderskim spojem na oba kraja, te funkcija zaključavanja ventila lokotom.</t>
  </si>
  <si>
    <t>Proizvod kao Draeger Gas Control Station 1200 Control ili jednakovrijedno:</t>
  </si>
  <si>
    <t xml:space="preserve">Uvjet jednakovrijednosti: </t>
  </si>
  <si>
    <t>1) stanica sukladna sa ISO 7396-1</t>
  </si>
  <si>
    <t>2) protok min. 120 m3/h</t>
  </si>
  <si>
    <t>3) zaslon s informacijama</t>
  </si>
  <si>
    <t>4) ugrađena zvučna alarmna signalizacija</t>
  </si>
  <si>
    <t>5) redundantna izvedba</t>
  </si>
  <si>
    <t>STANICA DUŠIČNOG OKSIDULA</t>
  </si>
  <si>
    <t>Automatska stanica dušičnog oksidula sukladna ISO 7396-1.
Konfiguracija: 4+4 boce, te redukcijski set za 3. izvor napajanja za 4 boce. 
Boce nisu uključene u opsegu isporuke.</t>
  </si>
  <si>
    <t>- potpuno automatsko prebacivanje s radne na rezervnu bateriju
- redukcija tlaka u dva stupnja  - izlazni tlak 5 bar
- protok minimalno 80 m3/h</t>
  </si>
  <si>
    <t xml:space="preserve"> - zaslon s informacijama o tlaku sustava, temperaturi prostorije, trenutno radnom izvoru dušičnog oksidula, prikaz grešaka s ispisom datuma i vremena prijave kvara. Ugrađena zvučna alarmna signalizacija</t>
  </si>
  <si>
    <t>- visokotlačna sabirnica s nepovratnim priključcima za 3 boce na lijevoj i desnoj strani automatske stanice, s ventilima za ispust pritiska iz cijevi tijekom promjene boca i ventilima sa sinter filterima.</t>
  </si>
  <si>
    <t xml:space="preserve"> - treći zvor napajanja sastoji se od redukcijskog ventila sa sigurnosnim ventilom, protok minimalno 35 m3/h, manometra za tlak u bocama, manometra za izlazni tlak, manometra za alarm na 40 bar, ventila sa sinter filterom, nepovratni priključci za boce, te od rasteretnog ventila za ispust pritiska iz cijevi tijekom promjene boca. </t>
  </si>
  <si>
    <t>Proizvod kao Draeger Gas Control Station 800 Control ili jednakovrijedno:</t>
  </si>
  <si>
    <t>2) protok min. 80 m3/h</t>
  </si>
  <si>
    <t>STANICA UGLJIČNOG DIOKSIDA</t>
  </si>
  <si>
    <t>Automatska stanica ugljičnog dioksida sukladna ISO 7396-1.
Konfiguracija: 4+4 boce, te redukcijski set za 3. izvor napajanja za 4 boce. 
Boce nisu uključene u opsegu isporuke.</t>
  </si>
  <si>
    <t>UDALJENA SIGNALIZACIJA (SPOJ NA CNUS)</t>
  </si>
  <si>
    <t xml:space="preserve">Dobava i montaža uređaja gateway za prijenos radnih i alarmnih signala od stanice do centralnog nadzornog sustava bolnice. </t>
  </si>
  <si>
    <t xml:space="preserve">Proizvod kao Dräger ili jednakovrijedan.
___________________________     (jednakovrijedan proizvod)
Jednakovrijednost uređaja se dokazuje sa slijedećim parametrima: 
a) LONworks prijenos podataka
b) kompatibilnost s alarmnim uređajima u stanici određuje se nominacijom istog proizvođača opreme. </t>
  </si>
  <si>
    <t>BAKRENE CIJEVI</t>
  </si>
  <si>
    <t>Dobava i montaža specijalnih bešavnih bakrenih cijevi za distribuciju medicinskih plinova, iznutra odmašćene i očišćene uz maksimalno dopuštenih 0,2 mg/dm2 masnoće. Cijevi su na obje strane zatvorene čepovima kao zaštita od nečistoća, komplet sa spojnim i ovjesnim materijalom, materijalom za tvrdo lemljenje i naljepnicama za označavanje plinova u različitim bojama. Oznake sukladnosti s normama postavljene po cijeloj duljini cijevi.</t>
  </si>
  <si>
    <t xml:space="preserve">Ovjesni pribor za cijevi izrađen od pocinčanog čelika. Pocinčane obujmice obložene gumom. </t>
  </si>
  <si>
    <t>8 x 1 mm</t>
  </si>
  <si>
    <t xml:space="preserve">12 x 1 mm </t>
  </si>
  <si>
    <t xml:space="preserve">15 x 1 mm </t>
  </si>
  <si>
    <t>22 x 1 mm</t>
  </si>
  <si>
    <t>28 x 1,5 mm</t>
  </si>
  <si>
    <t>35 x 1,5 mm</t>
  </si>
  <si>
    <t>42 x 1,5 mm</t>
  </si>
  <si>
    <t>54 x 1,5 mm</t>
  </si>
  <si>
    <t>KUGLASTI VENTILI</t>
  </si>
  <si>
    <t>Dobava i montaža kuglastih ventila, odmašćenih i bez ostatka ulja, prikladni za rad s medicinskim plinovima. Ventil s holenderskim spojem na oba kraja, te funkcija zaključavanja ventila lokotom. Ručka za zatvaranje sa sigurnosnim uređajem kojim se ručka može zaključati u zatvorenom ili otvorenom položaju ventila.</t>
  </si>
  <si>
    <t>Kuglasti ventil DN10</t>
  </si>
  <si>
    <t>Kuglasti ventil DN15</t>
  </si>
  <si>
    <t>Kuglasti ventil DN20</t>
  </si>
  <si>
    <t>Kuglasti ventil DN25</t>
  </si>
  <si>
    <t>Kuglasti ventil DN32</t>
  </si>
  <si>
    <t>Kuglasti ventil DN40</t>
  </si>
  <si>
    <t>Kuglasti ventil DN50</t>
  </si>
  <si>
    <t>ETAŽNI ORMARI I SIGNALIZACIJA</t>
  </si>
  <si>
    <t>Dobava i montaža etažnih ormarića za medicinske plinove</t>
  </si>
  <si>
    <t>Kontrolno-zaporni etažni ormarić za kontrolu tlaka medicinskih plinova na pojedinom odjelu ili etaži medicinske ustanove, prema  ISO 7396 ili jednakovrijedno. Mogućnost prekida opskrbe plinovima po odjelima u slučaju nužde ili kod servisiranja, kao i mogućnost rezervnog napajanja s plinom preko NIST ventila u slučaju centralnog prekida dobave plinova. Mogućnost prekida opskrbe plinovima po odjelima u nuždi ili kod servisiranja, kao i  mogućnost rezervnog napajanja iz boce u slučaju centralnog prekida dobave plinova.</t>
  </si>
  <si>
    <t>Ugradbeni dio ormarića je izrađen od nehrđajućeg čelika. U kućište su montirani blokovi sa signalizacijom i transformatorom. Sadrži otvore za cijevi, otvore za električne i signalizacijske kablove te otvore za izbjegavanje opasnih koncentracija plina u kućištu.
Ormarić maksimalnih dimenzija 40x40x9 cm, a omogućuje ugradnju minimalno pet ventilskih blokova.</t>
  </si>
  <si>
    <t>Ventilski blok s elektroničkim manometrom za kontrolu tlaka (podtlaka) sa zapornim kuglastim ventilom za medicinske plinove i ventilom za napajanje u sili/panici (NIST), moguće fizičko zatvaranje protoka tijekom tlačne probe.</t>
  </si>
  <si>
    <t>Senzor tlaka u ventilskom bloku mjeri radni tlak pomoću elektroničkog senzora tlaka i manometra, što omogućuje analognu kontrolu tlaka i u slučaju prestanka opskrbe električnom energijom.</t>
  </si>
  <si>
    <t xml:space="preserve">Ugrađena signalizacija prati radni tlak svakog plina. Prikaz stanja s dvije zelene i jednom crvenom diodom. U slučaju razlike 20% od radnog tlaka alarmira osoblje pomoću crvene LED diode i zvučnog alarma. </t>
  </si>
  <si>
    <t xml:space="preserve">Funkcija RESET za privremeno isključivanje zvučnog alarma. </t>
  </si>
  <si>
    <t>Gornji dio ormarića sastoji se od okvira i vrata sa sigurnosnom bravom s mogućnosti otvaranja u sili. Vrata se mogu otvoriti za 180° što olakšava dostupnost svih dijelovima cjevovoda u sili/panici bez ometanja. Sigurnosna brava se u slučaju panike izbija šakom, te se naknadno može vratiti na mjesto pomoću ključa. Dimenzije maksimalno 45x45 cm.</t>
  </si>
  <si>
    <t>Podžbukna varijanta ugradnje ormarića.</t>
  </si>
  <si>
    <t>Proizvod Dräger ili jednakovrijedno. 
___________________________     (jednakovrijedan proizvod)
Jednakovrijednost uređaja se dokazuje sa slijedećim parametrima: 
a) NIST priključci na ventilskim blokovima
b) ugrađena signalizacija sa svjetlosnim i zvučnim signalom i transformator
c) funkcija RESET</t>
  </si>
  <si>
    <t>- ormarić za 3 plina (O2-ZR5-VAK)</t>
  </si>
  <si>
    <t>- ormarić za 3 plina (O2-ZR5-N2O)</t>
  </si>
  <si>
    <t>- ormarić za 3 plina (ZR8-CO2-VAK)</t>
  </si>
  <si>
    <t>- ormarić za 3 plina (O2-ZR5-ZR8)</t>
  </si>
  <si>
    <t>- ormarić za 4 plina (O2-ZR5-N20-VAK)</t>
  </si>
  <si>
    <t>- ormarić za 4 plina (O2-ZR5-ZR8-VAK)</t>
  </si>
  <si>
    <t>- ormarić za 5 plinova (O2-ZR5-N20-CO2-VAK)</t>
  </si>
  <si>
    <t>- ormarić za 5 plinova (O2-ZR5-N20-ZR8-VAK)</t>
  </si>
  <si>
    <t>Dobava i ugradnja uređaja udaljene signalizacije medicinskih plinova. Ugradbeni dio namijenjen za ugradnju u zid izrađen od nehrđajućeg čelika.</t>
  </si>
  <si>
    <t xml:space="preserve">Signalizacija prati radni tlak svakog plina. Prikaz stanja s dvije zelene i jednom crvenom diodom. U slučaju razlike 20% od radnog tlaka alarmira osoblje pomoću crvene LED diode i zvučnog alarma. </t>
  </si>
  <si>
    <t>Funkcija RESET za privremeno isključivanje zvučnog alarma.</t>
  </si>
  <si>
    <t xml:space="preserve">- Udaljena signalizacija za min. 5 plinova </t>
  </si>
  <si>
    <t>UTIČNICE MEDICINSKIH PLINOVA</t>
  </si>
  <si>
    <t xml:space="preserve">Dobava i montaža utičnica medicinskih plinova </t>
  </si>
  <si>
    <t>Sastoji se od :</t>
  </si>
  <si>
    <t>a) Podžbuknog plastičnog ugradbenog gnijezda za montažu u zid. Prihvat mehanizma izrađen od mjedi, zatvoren poklopcem s brtvom koji služi da tlačnu probu cjevovoda možemo ispitati prije montaže mehanizma utičnice. Konstrukcija utičnice omogućuje zamjenu dijelova i redovito održavanje utičnice bez prekida opskrbe bolnice plinom</t>
  </si>
  <si>
    <t>b) mehanizma utičnice izrađenog od ojačane umjetne mase sa staklenim vlaknima, koji dizajnom priključnog mjesta sprječava mogućnost zamjene plinova, DIN izvedba. Dva položaja utikača: radni i parkirni položaj. Parkirni položaj omogućuje sigurni prihvat utikača kada se utičnica ne koristi u cilju povećanja trajanja rezervnih dijelova utičnice. Unutarnji sigurnosni mehanizam sprječava zamjenu dijelova utičnice.</t>
  </si>
  <si>
    <t xml:space="preserve">c) plastičnog prstena za deblokiranje utikača s oznakama i bojama svojstvenim za svaku vrstu medicinskog plina. </t>
  </si>
  <si>
    <t>d) naljepnice s natpisom zabrane korištenja utičnice dok je sustav u fazi testiranja</t>
  </si>
  <si>
    <t xml:space="preserve">e) ukrasne rozete </t>
  </si>
  <si>
    <t>Proizvod kao Dräger ili jednakovrijedan. 
___________________________     (jednakovrijedan proizvod)
Jednakovrijednost uređaja se dokazuje sa slijedećim parametrima: 
a) dva položaja utikača: radni i parkirni položaj
b) omogućena zamjena dijelova bez prekida opskrbe bolnice plinom
c) DIN izvedba</t>
  </si>
  <si>
    <t>- utičnica kisik (O2)</t>
  </si>
  <si>
    <t>- utičnica komprimirani zrak 5 bar (KZ5)</t>
  </si>
  <si>
    <t>- utičnica vakuum (VAK)</t>
  </si>
  <si>
    <t>- dušični oksidul (N2O)</t>
  </si>
  <si>
    <t>- ugljični dioksid (CO2)</t>
  </si>
  <si>
    <t xml:space="preserve"> - zrak 8 bar (KZ8)</t>
  </si>
  <si>
    <t xml:space="preserve"> - zrak za kirurške alate (Air Motor)</t>
  </si>
  <si>
    <t>Dobava i montaža utičnica odsisa anestetičkih plinova, sastoji se od:</t>
  </si>
  <si>
    <t>a) plastične podžbukne kutije za montažu u zid. Regulacija dubine montaže utičnice 0-30mm. Gnijezdo za prihvat mehanizma izrađeno od mjedi je zatvoreno poklopcem s brtvom koji služi da tlačnu probu cjevovoda prije montaže mehanizma utičnice. Konstrukcija utičnice omogućuje zamjenu dijelova i redovito održavanje utičnice bez prekida opskrbe bolnice plinom</t>
  </si>
  <si>
    <t>b) mehanizma utičnice s ejektorom i indikatorom radnog stanja,  DIN izvedba.  Dva položaja utikača: radni i parkirni položaj.</t>
  </si>
  <si>
    <t>c) ukrasne rozete</t>
  </si>
  <si>
    <t>Protok minimalno 50 L/min</t>
  </si>
  <si>
    <t xml:space="preserve"> - utičnica AGSS - odsis anestetičkih plinova</t>
  </si>
  <si>
    <t>Dobava i montaža utičnica za pogon kirurških alata, sastoji se od:</t>
  </si>
  <si>
    <t xml:space="preserve">a) plastične podžbukne kutije za montažu u zid. Regulacija dubine montaže utičnice 0-30mm. </t>
  </si>
  <si>
    <t>b) mehanizma utičnice s automatskim zapornim ventilom i provjerom ventila za odušni zrak,  DIN izvedba</t>
  </si>
  <si>
    <t xml:space="preserve">c) ukrasne rozete </t>
  </si>
  <si>
    <t>Protok minimalno 500 L/min</t>
  </si>
  <si>
    <t xml:space="preserve"> - utičnica zrak 8 bar za pogon kirurških alata</t>
  </si>
  <si>
    <t>Spajanje priključaka uključuje prilagodbu bakrenog cijevovoda za priključak na gumeno crijevo stativa: mjedeni prijelaz, gumeni čep za tlačnu probu, obujmica, vijci za montažu</t>
  </si>
  <si>
    <t>PREGLED I PUŠTANJE U POGON</t>
  </si>
  <si>
    <t xml:space="preserve">Pregled instalirane opreme od strane ovlaštenog servisera sa certifikatom proizvođača opreme. </t>
  </si>
  <si>
    <t xml:space="preserve">Pregled opreme uključuje inicijalno startanje postrojenja, kontrolu ispravnosti rada i dostizanja vršnog tlaka, simulacije grešaka opreme, regulaciju izlaznih tlakova, simulacije grešaka na signalnim uređajima. </t>
  </si>
  <si>
    <t>Izraditi shemu izvedenog stanja.</t>
  </si>
  <si>
    <t>O svemu izdati uvjerenje o spremnosti postrojenja za rad.</t>
  </si>
  <si>
    <t>Dobava i polaganje kabela, djelomično u kanalici, djelomično uvlačenjem u cijevi i policama, komplet sa spajanjem na opremu:</t>
  </si>
  <si>
    <t>NYY 5X25</t>
  </si>
  <si>
    <t>H05VV-F 4x6 mm2</t>
  </si>
  <si>
    <t>H05VV-F 4x2,5mm2</t>
  </si>
  <si>
    <t>H05VV-F 3x2,5mm2</t>
  </si>
  <si>
    <t>JY(ST)Y 4x0,8 mm2</t>
  </si>
  <si>
    <t>JY(ST)Y 10x0,8 mm2</t>
  </si>
  <si>
    <t xml:space="preserve">LiYCY 3x0,75, 4-20 mA </t>
  </si>
  <si>
    <t>Lapp Unitronic Bus LD 2x2x0,22 (ModBus RTU) ili jednakovrijedan</t>
  </si>
  <si>
    <t>P/F 16 mm2</t>
  </si>
  <si>
    <t>P/F 6 mm2</t>
  </si>
  <si>
    <t>Dobava i montaža FeZn gromobranska traka 25x4mm za izradu prstena u prostoru, za uzemljenje elemenata (kompresori, spremnici, pumpe, sušač, cjevovod). Komplet sa sitnim montažnim materijalom, spojnicama.</t>
  </si>
  <si>
    <t>Izvedba svih radova, koji eventualno nisu  predviđeni, a tijekom izvođenja radova se  pokažu neophodnim. Radovi se izvode po  odobrenju nadzornog inženjera, temeljem  upisa u građevinski dnevnik i analizom cijene 
rada. Predviđa se 3% od vrijednosti stavki  1. - 31.</t>
  </si>
  <si>
    <t>SVEUKUPNO MEDICINSKI PLINOVI (bez PDV):</t>
  </si>
  <si>
    <t>PROJEKTANT:</t>
  </si>
  <si>
    <r>
      <t>Dobava i montaža adsorpcijskog sušača zraka</t>
    </r>
    <r>
      <rPr>
        <sz val="10"/>
        <color rgb="FFFF0000"/>
        <rFont val="Tahoma"/>
        <family val="2"/>
      </rPr>
      <t xml:space="preserve"> </t>
    </r>
    <r>
      <rPr>
        <sz val="10"/>
        <rFont val="Tahoma"/>
        <family val="2"/>
      </rPr>
      <t>u kompletu sa svim potrebnim filterskim grupama za proizvodnju medicinskog zraka u skladu s Europskom Farmakopejom i ISO 7396-1.
Komponente sušača:</t>
    </r>
  </si>
  <si>
    <r>
      <t xml:space="preserve"> - sigurnosni ventil za regulaciju radnog tlaka 5,5 </t>
    </r>
    <r>
      <rPr>
        <sz val="10"/>
        <color rgb="FF000000"/>
        <rFont val="Tahoma"/>
        <family val="2"/>
      </rPr>
      <t>+ 0,2 bar</t>
    </r>
  </si>
  <si>
    <t>STROJARSKI PROJEKT - CENTRALNI NADZORNO UPRAVLJAČKI SUSTAV (CNUS/SAUZ)</t>
  </si>
  <si>
    <t>OPREMA U POLJU</t>
  </si>
  <si>
    <t>Vanjski osjetnik temperature i vlage u IP64 klasi, 0....10V</t>
  </si>
  <si>
    <t>Uronski osjetnik temperature PT1000 ili jednakovrijedno</t>
  </si>
  <si>
    <t>Diferencijalni osjetnik tlaka 0-10V,0….6bar,</t>
  </si>
  <si>
    <t>Regulacijski elektromotorni pogon ventila 0-10V</t>
  </si>
  <si>
    <t>Prostorni osjetnik temperature</t>
  </si>
  <si>
    <t>Kanalni osjetnik temperature</t>
  </si>
  <si>
    <t>Zidni upravljački regulator 0-10V</t>
  </si>
  <si>
    <t>Diferencijalni osjetnik tlaka</t>
  </si>
  <si>
    <t>Diferencijalni presostat tlaka</t>
  </si>
  <si>
    <t>PROT485 ili jednakovrijedno</t>
  </si>
  <si>
    <t>REP484 ili jednakovrijedno</t>
  </si>
  <si>
    <t>24VAC napajanje za REP485 ili jednakovrijedno</t>
  </si>
  <si>
    <t>Mjerač protoka</t>
  </si>
  <si>
    <t>DDC OPREMA</t>
  </si>
  <si>
    <t>DDC OPREMA STROJARNICE + KROV</t>
  </si>
  <si>
    <t>Robusni BACnet kontroler
Podrška za 1500 bacnet tocaka trece strane, 200 modbus točaka, gigabitni ethernet port, dva MSTP porta, Rnet port, Xnet port, podrška za 9 FIO ekstenzije, Service IP port.                            Procesor 32bit ARM Cortex-A8 600Mhz ili jednakovrijedan proizvod drugog proizvođača, procesor za multi level cache, dva ethernet kontrolera, USB 2.0 host port.
16GBs eMMC Flash memory, 256 MB DD3 DRAM 
Podržani protokoli BACNet MS/TP i IP, Modbus RTU i TCP/IP, Xnet, Rnet</t>
  </si>
  <si>
    <t>Ulazno/izlazni modul, 20 točki: 12 x univerzalni ulaz 
(0-10V, 0-20mA, suhi kontakt, 0-100kohm, Typ3 termistor, 0(4)...20mA)
8 x univerzalni izlaz (relej 0.5A 24V AC/DC, analogni izlaz 0-10V,0-20mA)
Mogućnost distribuirane instalacije do 305m, Napajanje 24V AC/DC</t>
  </si>
  <si>
    <t>Ulazno/izlazni modul, 20 točki: 12 x univerzalni ulaz 
(0-10V, 0-20mA, suhi kontakt, 0-100kohm, Typ3 termistor, 0(4)...20mA)
Mogućnost distribuirane instalacije do 305m, Napajanje 24V AC/DC #FIO012u</t>
  </si>
  <si>
    <t>8 portni Gigabit industrijski Switch</t>
  </si>
  <si>
    <t>24 portni Gigabit industrijski Switch</t>
  </si>
  <si>
    <t>Napredni kontroler idealan je za male aplikacije upravljanja opremom kao što su ventilokonvektori, dizalice topline i aplikacije napredne kontrole zona koje zahtijevaju izravnu vezu ili lančanu topologiju preko BACnet/IP i integraciju uređaja kao što su VFD , električna brojila, sustavi rasvjete i Modbus senzori zauzetosti.</t>
  </si>
  <si>
    <t xml:space="preserve">Ulazno/izlazni modul, 20 točki: 12 x univerzalni ulaz 
(0-10V, 0-20mA, suhi kontakt, 0-100kohm, Typ3 termistor, 0(4)...20mA)
8 x univerzalni izlaz (relej 0.5A 24V AC/DC, analogni izlaz 0-10V,0-20mA)
Mogućnost distribuirane instalacije do 305m, Napajanje 24V AC/DC </t>
  </si>
  <si>
    <t>DDC OPREMA SOBNE REGULACIJE</t>
  </si>
  <si>
    <t>Robustni BACnet kontroler,
Podrška za 1500 bacnet tocaka trece strane, 200 modbus točaka, gigabitni ethernet port, dva MSTP porta, Rnet port, Xnet port, podrška za 9 FIO ekstenzije, Service IP port.                            Procesor 32bit ARM Cortex-A8 600Mhz ili jednakovrijedan proizvod drugog proizvođača, procesor za multi level cache, dva ethernet kontrolera, USB 2.0 host port
16GBs eMMC Flash memory, 256 MB DD3 DRAM 
Podržani protokoli BACNet MS/TP i IP, Modbus RTU i TCP/IP, Xnet, Rnet</t>
  </si>
  <si>
    <t>BACnet ruter koji podržava usmjeravanje između bilo koje podržane BACnet vrste komunikacije i može izvršiti upravljačke programe za olakšavanje integracije izvornih BACnet uređaja i uređaja treće strane. Može služiti kao BACnet Broadcast Management Device (BBMD) i podržava registraciju stranih uređaja (FDR), kao i DHCP IP adresiranje</t>
  </si>
  <si>
    <t>BACnet MSTP termostat koji nudi lokalnu kontrolu sustava grijanja, ventilacije i klimatizacije zgrade (HVAC), kao i daljinsko upravljanje iz bilo kojeg BACnet-kompatibilnog sustava upravljanja zgradom (BMS)</t>
  </si>
  <si>
    <t>Relejna kutija za upravljanje ventilokonvektorima</t>
  </si>
  <si>
    <t>BACnet IP/MSTP sobni regulator  koji nudi lokalnu kontrolu sustava grijanja, ventilacije i klimatizacije zgrade (HVAC), kao i daljinsko upravljanje iz bilo kojeg BACnet-kompatibilnog sustava upravljanja zgradom (BMS), slobodno programabilan</t>
  </si>
  <si>
    <t>zidni upravljač za sobni regulator s kapacitivnim ekranom osjetljivim na dodir</t>
  </si>
  <si>
    <t>Upravljački HMI sa BACnet i Modbus protokolom, 15” zaslonom, staklenom prednjom stranom bez okvira i kapacitivnim dodirom, bijela boja. Upravljač za čiste bolničke prostore - operacijske sale.</t>
  </si>
  <si>
    <t>EMP/DDC ORMARI</t>
  </si>
  <si>
    <t>RO-TRS</t>
  </si>
  <si>
    <t>Izrada, isporuka, montaža i ispitivanje ormara automatskog upravljanja za smještaj DDC (PLC) opreme za upravljanje opremom GHiV. Što uključuje rashladnike i toplinske pumpe, ventile, pumpe primarnog kruga strojarnice. El. ormar je predviđen za unutarnju ugradnju, u zaštiti IP 54, završno obojan sa RAL7035 dimenzija 2000x3600x400 mm. Ormar je izraden od čeličnog lima, standardne izvedbe s montažnom pločom, opremljen s vratima i bravom s prednje strane i pregradom za dokumentaciju s unutrašnje strane. Elektromotorni potrošači imaju izborne grebenaste preklopke (automatski-isključeno-ručno) i napajani su i zaštićeni pomoću automatskih osigurača odgovarajućeg podrucja. Ormar sadrži svu potrebnu el. opremu (releje, sklopnike, transformatore, ispravljače, redne stezaljke, ...itd) za nadzor i upravljanje predmetnim sustavima.Elektro ormar se isporučuje ožičen i ispitan, s priloženom dokumentacijom izvedenog stanja i ispitnim listom.</t>
  </si>
  <si>
    <t>RO DDC-prizemlje, 1.kat, 2.kat, 3. kat</t>
  </si>
  <si>
    <t>Izrada, isporuka, montaža i ispitivanje ormara automatskog upravljanja za smještaj DDC (PLC) opreme za upravljanje opremom GHiV. El. ormar je predviđen za unutarnju ugradnju, dimenzija 800x600x220 mm. Ormar je izraden od čeličnog lima, standardne izvedbe s montažnom pločom, opremljen s vratima i bravom s prednje strane i pregradom za dokumentaciju s unutrašnje strane.Ormar sadrži svu potrebnu el. opremu (releje, sklopnike, transformatore, ispravljače, redne stezaljke, ...itd) za nadzor i upravljanje predmetnim sustavima.Elektro ormar se isporučuje ožičen i ispitan, s priloženom dokumentacijom izvedenog stanja i ispitnim listom.</t>
  </si>
  <si>
    <t>RO-COM.</t>
  </si>
  <si>
    <t>Izrada, isporuka, montaža i ispitivanje ormara automatskog upravljanja za smještaj komunikacijske opreme. El. ormar je predviđen za unutarnju ugradnju, dimenzija 600x500x220 mm. Ormar je izraden od čeličnog lima, standardne izvedbe s montažnom pločom, opremljen s vratima i bravom s prednje strane i pregradom za dokumentaciju s unutrašnje strane.Elektro ormar se isporučuje požičen i ispitan, s priloženom dokumentacijom izvedenog stanja i ispitnim listom.</t>
  </si>
  <si>
    <t>RO-VAV</t>
  </si>
  <si>
    <t>Izrada, isporuka, montaža i ispitivanje ormara automatskog upravljanja za smještaj DDC (PLC) opreme za upravljanje VAV regulatorima. El. ormar je predviđen za unutarnju ugradnju, dimenzija 800x600x220 mm. Ormar je izraden od čeličnog lima, standardne izvedbe s montažnom pločom, opremljen s vratima i bravom s prednje strane i pregradom za dokumentaciju s unutrašnje strane.Ormar sadrži svu potrebnu el. opremu (releje, transformatore, ispravljače, redne stezaljke, ...itd) za nadzor i upravljanje predmetnim sustavima.Elektro ormar se isporučuje ožičen i ispitan, s priloženom dokumentacijom izvedenog stanja i ispitnim listom.</t>
  </si>
  <si>
    <t>RO-RT1, RT2</t>
  </si>
  <si>
    <t>Izrada, isporuka, montaža i ispitivanje ormara automatskog upravljanja za smještaj DDC (PLC) opreme za upravljanje VAV regulatorima. El. ormar je predviđen za unutarnju ugradnju, dimenzija 1000x800x270 mm. Ormar je izraden od čeličnog lima, standardne izvedbe s montažnom pločom, opremljen s vratima i bravom s prednje strane i pregradom za dokumentaciju s unutrašnje strane.Ormar sadrži svu potrebnu el. opremu (releje,sklopnike, transformatore, ispravljače, redne stezaljke, ...itd) za nadzor i upravljanje predmetnim sustavima. Elektro ormar se isporučuje ožičen i ispitan, s priloženom dokumentacijom izvedenog stanja i ispitnim listom.</t>
  </si>
  <si>
    <t>RO-VENT</t>
  </si>
  <si>
    <t>Izrada, isporuka, montaža i ispitivanje ormara automatskog upravljanja za smještaj DDC (PLC) opreme za upravljanje odsisnim ventilatorima. El. ormar je predviđen za unutarnju ugradnju, dimenzija 1000x800x270 mm. Ormar je izraden od čeličnog lima, standardne izvedbe s montažnom pločom, opremljen s vratima i bravom s prednje strane i pregradom za dokumentaciju s unutrašnje strane.Ormar sadrži svu potrebnu el. opremu (releje,sklopnike, transformatore, ispravljače, redne stezaljke, ...itd) za nadzor i upravljanje predmetnim sustavima.Elektro ormar se isporučuje ožičen i ispitan, s priloženom dokumentacijom izvedenog stanja i ispitnim listom.</t>
  </si>
  <si>
    <t>USLUGE INŽENJERINGA</t>
  </si>
  <si>
    <t>Usluge na nivou opreme u polju</t>
  </si>
  <si>
    <t>kompl.</t>
  </si>
  <si>
    <t>1. Provjera ugrađene opreme u polju</t>
  </si>
  <si>
    <t>- provjera ugradnje prema montažnim uputstvima</t>
  </si>
  <si>
    <t>- provjera mjesta montaže i oznake prema tehnološkim shemama</t>
  </si>
  <si>
    <t>- postavljanje lokalnih zadanih vrijednosti</t>
  </si>
  <si>
    <t>- provjera funkcionalnosti i ispravnosti rada</t>
  </si>
  <si>
    <t>2. Unos eventualnih izmjena u tehnološke sheme sukladno izvedenom stanju</t>
  </si>
  <si>
    <t>3. Dostava tehničke dokumentacije za isporučenu robu</t>
  </si>
  <si>
    <t>4. Funkcionalno usklađivanje opreme u polju i EMP ormara</t>
  </si>
  <si>
    <t>5. Upoznavanje predstavnika krajnjeg korisnika s tehnologijom izvedene instalacije i obuka za korištenje ugrađene opreme</t>
  </si>
  <si>
    <t xml:space="preserve">USLUGE NA NIVOU DDC OPREME </t>
  </si>
  <si>
    <t>1. Provjera ugrađene opreme u EMP/DDC ormare</t>
  </si>
  <si>
    <t>2. Izrada aplikacijskog softvera za osiguranje rada svih sustava obuhvaćenih projektnim rješenjem obzirom na regulaciju i upravljanje prema tehničkom opisu</t>
  </si>
  <si>
    <t>3. Unos eventualnih izmjena u projekt EMP/DDC ormara</t>
  </si>
  <si>
    <t>4. Ispis aplikacijskog softwarea i dostava tehničke dokumentacije za isporučenu opremu DDC ormara</t>
  </si>
  <si>
    <t>5. Ispitivanje signala i funkcije sustava uz obvezno prisustvo izvodača strojarskih i elektro radova</t>
  </si>
  <si>
    <t>6. Upoznavanje predstavnika krajnjeg korisnika s tehnologijom izvedene instalacije i obuka za korištenje ugrađene DDC opreme u ormaru</t>
  </si>
  <si>
    <t>KABEL LISTA - CNUS</t>
  </si>
  <si>
    <t>NYY-J  3x1,5mm²   -  napajanje elektro ormara automatike,napajanje FC-a</t>
  </si>
  <si>
    <t>LiYCY   2x0,75mm²   -  osjetnici temperature,presostati tlaka,VDC</t>
  </si>
  <si>
    <t>LiYCY   3x0,75mm²   -   dif.osjetnici tlaka</t>
  </si>
  <si>
    <t>LiYCY   4x0,75mm²   -   VAV regulatori i motorne žaluzine</t>
  </si>
  <si>
    <t>LiYCY   7x0,75mm²   -   Dizalice topline,signalizacija sa ostalim ormarima i centralama</t>
  </si>
  <si>
    <t>Cat. 7 S/FTP   -   Modbus/BACnet komunikacija</t>
  </si>
  <si>
    <t>YSLY-JZ   7x0,75mm²   -   upravljanje FC</t>
  </si>
  <si>
    <t>YSLY-JZ   4x0,75mm²   -   ostala upravljanja</t>
  </si>
  <si>
    <t>FG16OR16   5x1,5mm²   -   napajanje potrošača</t>
  </si>
  <si>
    <t>FG16OR16   3x1,5mm²   -   napajanje potrošača</t>
  </si>
  <si>
    <t>Bitna napomena: tipove i količine kabela za instalaciju CNUS je potrebno revidirati nakon izrade dokumentacije za izvođenje radova koju će izraditi izvođač instalacije CNUS/SAUZ (stavka 40.)</t>
  </si>
  <si>
    <t xml:space="preserve">Izrada izvedbene dokumentacije potrebne za izvođenje radova, usklađene s odabranom strojarskom opremom, s odabranom opremom elektro instalacija, s odabranom tehnološkom opremom i s odabranom opremom u sustavu CNUS / SAUZ. </t>
  </si>
  <si>
    <t>Izvedba svih radova, koji eventualno nisu  predviđeni, a tijekom izvođenja radova se  pokažu neophodnim. Radovi se izvode po  odobrenju nadzornog inženjera, temeljem  upisa u građevinski dnevnik i analizom cijene rada. Predviđa se 3% od vrijednosti stavki  1. - 40.</t>
  </si>
  <si>
    <t>UKUPNO CENTRALNI NADZORNO UPRAVLJAČKI SUSTAV (CNUS/SAUZ):</t>
  </si>
  <si>
    <t>STROJARSKI PROJEKT - INSTALACIJE PLINA</t>
  </si>
  <si>
    <t>STAVLJANJE IZVAN FUNKCIJE  I DEMONTAŽA POSTOJEĆE INSTALACIJE PLINA</t>
  </si>
  <si>
    <t>Nabava i montaža:</t>
  </si>
  <si>
    <t>Upoznavanje sa stvarnim stanjem na terenu, te koordinacija i konzultacija sa Gradskom plinarom Zagreb prije početka izvođenja radova.</t>
  </si>
  <si>
    <t>Stavljanje izvan funkcije postojećeg plinskog distribucijskog sustava (VT priključni plinovod DN 100/80, plinska regulacijska stanica PRS DTR te NT priključci DN 200 i DN 50), te demontaža plinomjera  G-160 OMM 002263.
Napomena: radove vrši Gradska plinara Zagreb d.o.o. ili tvrtka koju je Gradska plinara Zagreb ovlastila za izvođenje predmetnih radova.</t>
  </si>
  <si>
    <t>Stavljanje izvan funkcije postojeće plinske instalacije (instalacija unutar građevine - mjereni dio).</t>
  </si>
  <si>
    <t>Ispiranje VT i NT plinovoda inertnim plinom - dušikom (N2) do potpunog uklanjanja zemnog plina iz instalacije. Koncentracija prirodnog plina se utvrđuje ručnim detektorom/mjeračem prirodnog plina. Ispire se slijedeće plinovode:</t>
  </si>
  <si>
    <t>VT cjevovod NO100</t>
  </si>
  <si>
    <t>NT plinovod NO 200</t>
  </si>
  <si>
    <t>NT plinovod NP50</t>
  </si>
  <si>
    <t>1.5</t>
  </si>
  <si>
    <t>Razbijanje asfaltiranih i betoniranih površina</t>
  </si>
  <si>
    <t>1.6</t>
  </si>
  <si>
    <t>Iskop rova oko postojeće plinske instalacije širine 70 cm dubine 80 cm do 100 cm , uključivo i iskop okna oko spoja na distributivni plinovod. 
Napomena 1: 30% radova izvodi se ručno (okopavanje  na mjestima križanja instalacija itd.)
Napomena 2: Radovi se vrše nakon stavljanja plinovoda izvan funkcije te nakon ispiranja plinovoda dušikom uz kontrolu ručnim uređajem za tdetekciju plina.</t>
  </si>
  <si>
    <t>Demontaža postojećih čeličnih plinskih cijevi iz rova. Stavka uključuje propisno zbrinjavanje čeličnih cijevi na odgovarajući deponij u krugu od 30km. Demontiraju se slijedeći plinovodi:</t>
  </si>
  <si>
    <t>1.8</t>
  </si>
  <si>
    <t>Zatrpavanje rova zemljom iz iskopa, nakon demontaže plinovoda.
Napomena: nije potrebno zbijati tlo nakon zatrpavanja budući da će se na predmetnoj lokaciji vršiti radovi iskopa za potrebe građenja građevine.</t>
  </si>
  <si>
    <t>Demontaža postojeće plinske regulacijske stanice PRS DTR. Stavka uključuje propisno zbrinjavanje otpada na odgovarajući deponij u krugu od 30km.</t>
  </si>
  <si>
    <t>UKUPNO STAVLJANJE IZVAN FUNKCIJE I DEMONTAŽA:</t>
  </si>
  <si>
    <t>KUĆNI PRIKLJUČAK</t>
  </si>
  <si>
    <t>Dobava i montaža PEHD seta za spoj na glavni distribucijski plinovod d315/d280(T komad, uključivo sav sitni materijal).</t>
  </si>
  <si>
    <t>Dobava i montaža cjevovoda iz PE-HD materijala za radni tlak 6 bar (PE100SDR17,6), pri čemu u cijenu treba uračunati i dobavu i montaža spojnih i fazonskih komada, spojnica ogrlica koljena, prijelaznih komada, završnih kapa, te svog sitnog potrošnog materijala za polaganje PEHD plinovoda u zemlji.</t>
  </si>
  <si>
    <t>d280</t>
  </si>
  <si>
    <t>Dobava i montaža prijelaznog komada PE-Če za ugradnju u plinovod, PE 100 SDR 17,6, dimenzija:</t>
  </si>
  <si>
    <t>PE d250/DN250</t>
  </si>
  <si>
    <t>Dobava i montaža (neposredno iznad plinovoda) PE trake s dvije žice od nehrdajuceg celika (valovito ugrađene) za otkrivanje PE plinovoda. Žicu na krajevima medusobno
spajati tako da se ostvari trajna i kvalitetna
elektricna veza. Žicu spojiti zajedno sa žicom
za detekciju ulicnog plinovoda, te jedan kraj
izvuci uz plinske cijevi na ulazu u MRS.
Krajevi žice moraju biti dostupni za prikljucenje
generatora impulsa detektora.
Nakon ugradnje izvršiti kontrolu elektricne veze
i o tome dati pismeni nalaz. Stavka obuhvaća i polaganje plasticne trake upozorenja širine 6-8 cm žute boje s natpisom 'PLIN' ili 'POZOR PLIN'. Traka mora biti položena tako da natpis bude okrenut prema gore. Polaže se na dubini 50 cm ispod nivelete terena.</t>
  </si>
  <si>
    <t>Fasadni plinski ormarić za vanjsku ugradnju otporan na vremenske uvjete, dimenzija 1800x1200x600mm</t>
  </si>
  <si>
    <t xml:space="preserve">Dobava i montaža zapornog organa  - plinska prirubnička slavina NP 16, na kućnom priključku, uključivo spojni materijal. Tvornički montiran pogon s pužnim prijenosom. </t>
  </si>
  <si>
    <t>Dobava i montaža bešavnog čeličnog plinovoda prema DIN 2448, cjevovod za polaganje u zemlju uključujući čišćenje površine do metalnog sjaja, čišćenje unutrašnjosti cijevi, nanošenje osnovnog premaza (bitumena), namatanje izolacijske trake s minimalnim prekrivanjem 1cm, ispitivanje izolacije, popravak oštećenih mjesta i ponovno ispitivanje dimenzija</t>
  </si>
  <si>
    <t>DN 250</t>
  </si>
  <si>
    <t>Čelična cijevna koljena 90° prema DIN 2605 iz bešavne</t>
  </si>
  <si>
    <t>čelične cijevi, dimenzije:</t>
  </si>
  <si>
    <t>Dobava i montaža čeličnih prirubnica i protuprirubnica za plinske cijevi NP 16, stavlka uključuje plosnate brtve, vijke sa šesterokutnom glavom i maticom M12.Čelična prirubnica s grlom za zavarivanje dimenzije prema DIN2633/75 i DIN2632/75, materijala W.Nr.:1.0570 (ČO562).
DN 250</t>
  </si>
  <si>
    <t>Sitni potrošni materijal , neophodan za montažu prethodno specificirane opreme , kao što je pomoćni materijal za  spajanje  i brtvljenje, kisik, plin, elektrode i slično.</t>
  </si>
  <si>
    <t>2.11</t>
  </si>
  <si>
    <t>Ličenje čeličnog dijela plinovoda i dijelova opreme s dva sloja(dvije nijanse) temeljnom antikorozivnom  bojom, te završno s dva sloja lakom žute boje, uz prethodno temeljito čišćenje od hrđe i odmaščivanje.</t>
  </si>
  <si>
    <t>2.12</t>
  </si>
  <si>
    <t>Dobava i ugradnja zaštitne čelične cijevi za zaštitu plinskih cijevi od zemlje do plinskog ormara. Zaštitne cijevi temeljito očistiti i antikorozivno zaštiti u dva premaza. Dimenzije:</t>
  </si>
  <si>
    <t>DN 350</t>
  </si>
  <si>
    <t>2.13</t>
  </si>
  <si>
    <t>Mekana brtva, katranizirano uže za brzvljenje prolaza plinske cijevi kroz zaštitne cijevi</t>
  </si>
  <si>
    <t>2.14</t>
  </si>
  <si>
    <t>Oslonci fasadnog ormarića, izrađeni iz čeličnih profila, lima i sl. Izrađuje se i prilagođuju pri samoj montaži, a zaštićuju dvostrukim premazom antikorozivne boje.</t>
  </si>
  <si>
    <t>2.15</t>
  </si>
  <si>
    <r>
      <t>Ispitivanje instalacije na čvrstoću i nepropusnost, sukladnovažećim propisima i zahtjevima distributera.Ispitivanje se sastoji od prethodnog ispitivanja (na čvrstoću) i glavnog ispitivanja (na nepropusnost). Po uspješno obavljenim ispitivanjima obvezno se prilaže pisano izvješće o postignutim parametrima. Prethodno ispitivanje je ispitivanje na čvrstoću  (</t>
    </r>
    <r>
      <rPr>
        <b/>
        <sz val="10"/>
        <rFont val="Tahoma"/>
        <family val="2"/>
      </rPr>
      <t>bez plinomjera i regulatorskog uređaja</t>
    </r>
    <r>
      <rPr>
        <sz val="10"/>
        <rFont val="Tahoma"/>
        <family val="2"/>
      </rPr>
      <t>). Ispitivanje se obavlja sa zrakom pri ispitnom tlaku 1 bar i nakon temperaturne stabilizacije cjevovoda s okolinom, tlak ne smije pasti u ispitnom vremenu. Ispitno vrijeme iznosi najmanje 30 minuta, a dugačku instalaciju treba ispitivati po dionicama. Nakon spajanja, spojevi cjevovoda se ispituju pjenušavim sredstvom.  
Prije puštanja instalacije u pogon, nakon ugradnje plinomjera i priključenja plinskih trošila, cijelu unutarnju instalaciju treba ispitati na nepropusnost tlakom zraka 10% većim od maksimalnog radnog tlaka. Ispitni instrument mora biti klase 0,6 i takve točnosti da se može očitati pad tlaka od 0,1 mbar. Tijekom ovog ispitivanja ne smije se uočiti nikakva promjena tlaka, a ispitno vrijeme ovisi o volumenu ispitivanog cjevovoda.</t>
    </r>
  </si>
  <si>
    <t>2.16</t>
  </si>
  <si>
    <t>Sitni potrošni materijal</t>
  </si>
  <si>
    <t>Transport alata i materijala na gradilište, te povrat alata s gradilišta</t>
  </si>
  <si>
    <t>Nepredviđeni radovi koji nisu obuhvaćeni ovim troškovima već se izvode na zahtjev investitora ili po uvidu na licu mjesta</t>
  </si>
  <si>
    <t xml:space="preserve">Izrada projekta izvedenog stanja, ishođenje potrebnih dokumenata atesti, mjerenja </t>
  </si>
  <si>
    <t>UKUPNO KUĆNI PRIKLJUČAK:</t>
  </si>
  <si>
    <t>GRAĐEVINSKI RADOVI ZA KUĆNI PRIKLJUČAK</t>
  </si>
  <si>
    <t>Iskop rova širine 70 cm dubine 80 cm do 100 cm , uključivo i iskop okna oko spoja na distributivni plinovod u tlu slijedećih karakteristika:  Sloj do dubine 0,1 m je humus. Sloj od 0,1 do 0,3 m je  nasip sastavljen od gline pijeska i rađevinskog otpada. Sloj od 0,30 do 1,2 m dubine je sastavljen od gline  visoke do niske plastičnosti (CH/CL) teško gnječivog konzistentnog stanja, sivosmeđe do žutosmeđe boje. 
Napomena: 30% radova izvodi se ručno (okopavanje na mjestima križanja instalacija itd.)</t>
  </si>
  <si>
    <t>Nabava, doprema i zatrpavanje rova pijeskom sa nabijanjem slojeva, prije polaganja plinovoda , kao i nakon polaganja istog.</t>
  </si>
  <si>
    <t>Zatrpavanje rova zemljom iz iskopa s nabijanjem u slojevima</t>
  </si>
  <si>
    <t>Dobava i montaža obilježavajuće PVC trake s napisom POZOR PLINOVOD</t>
  </si>
  <si>
    <t>Sanacija asflatiranih i betonskih površina, te njihovo dovođenje u prvobitno stanje</t>
  </si>
  <si>
    <t>Odvoz viška zemlje iz iskopa na deponij do 30 km udaljenosti</t>
  </si>
  <si>
    <t>Sanacija svih oštećenih površina s dovođenjem u prvobitno stanje</t>
  </si>
  <si>
    <t xml:space="preserve">Pripremno završni radovi na gradilištu, transportni troškovi te svi drugi sitni radovi na gradilištu </t>
  </si>
  <si>
    <t>Izrada geodetskog elaborata trase izvednog plinovoda</t>
  </si>
  <si>
    <t>UKUPNO GRAĐEVINSKI RADOVI:</t>
  </si>
  <si>
    <t>NEMJERENI DIO PLINA S PRIKLJUČKOM PLINOMJERA</t>
  </si>
  <si>
    <t>4.3</t>
  </si>
  <si>
    <t>Dobava i montaža čeličnih prirubnica i protuprirubnica za plinske cijevi NP 16, stavlka uključuje plosnate brtve, vijke sa šesterokutnom glavom i maticom M12.Čelična prirubnica s grlom za zavarivanje dimenzije prema DIN2633/75 i DIN2632/75, materijala W.Nr.:1.0570 (ČO562).</t>
  </si>
  <si>
    <t>4.4</t>
  </si>
  <si>
    <t>4.5</t>
  </si>
  <si>
    <t>4.6</t>
  </si>
  <si>
    <t>4.7</t>
  </si>
  <si>
    <t>PE d280/DN250</t>
  </si>
  <si>
    <t>PE d65/DN50</t>
  </si>
  <si>
    <t>4.8</t>
  </si>
  <si>
    <t>4.9</t>
  </si>
  <si>
    <t>d75</t>
  </si>
  <si>
    <t>d63</t>
  </si>
  <si>
    <t>4.10</t>
  </si>
  <si>
    <t>4.11</t>
  </si>
  <si>
    <t xml:space="preserve">Dobava i montaža bešavne čelične cijevi prema DIN 2448 i DIN 2440 uključivo fazonski komadi (koljena, T komadi, redukcije itd.) koji su izraženi u dužinskoj mjeri cijevi.            </t>
  </si>
  <si>
    <t>4.12</t>
  </si>
  <si>
    <t>Dobava i montaža bešavne čelične proturne cijevi duljine 0,5m u kompletu sa elastičnim negorivim brtvenim materijalom. U stavci je sadržano i bušenje ili osiguranje potrebnog proboja za montažu proturne cijevi dimenzije:</t>
  </si>
  <si>
    <t>DN350</t>
  </si>
  <si>
    <t>4.13</t>
  </si>
  <si>
    <t>Ličenje čeličnog dijela plinovoda, dijelova opreme, pripadnih konzola i oslonaca s dva sloja (dvije nijanse) temeljnom antikorozivnom  bojom, te završno s dva sloja lakom žute boje, uz prethodno temeljito čišćenje od hrđe i odmaščivanje.</t>
  </si>
  <si>
    <t>4.14</t>
  </si>
  <si>
    <t>Fasadni plinski ormarić za vanjsku ugradnju otporan na vremenske uvjete, dimenzija 600x900x300mm</t>
  </si>
  <si>
    <t>4.15</t>
  </si>
  <si>
    <t>Plinski elektromagnetni ventil SPO EMV-P DN50 ili jednakovrijedan</t>
  </si>
  <si>
    <t>4.16</t>
  </si>
  <si>
    <t>Plinska prirubnička kugla slavina DN 50</t>
  </si>
  <si>
    <t>4.17</t>
  </si>
  <si>
    <t>Fasadni plinski ormarić za vanjsku ugradnju otporan na vremenske uvjete, dimenzija 4000x1200x600mm</t>
  </si>
  <si>
    <t>kompet</t>
  </si>
  <si>
    <t>4.18</t>
  </si>
  <si>
    <t>Plinski zaporni ventil DN150</t>
  </si>
  <si>
    <t>4.19</t>
  </si>
  <si>
    <t>Plinski elektromagnetni ventil SPO EMV-P DN150  ili jednakovrijedan</t>
  </si>
  <si>
    <t>Plinski prirubnički zaporni ventil DN 150</t>
  </si>
  <si>
    <t>Plinski filter DN150-ZFG Q=421,1m3/h ili jednakovrijedno</t>
  </si>
  <si>
    <t>Zapor i čep za odzračivanje 1/2"</t>
  </si>
  <si>
    <t>Turbinski plinomjer G400 DN150 s korektorom i s daljinskim očitavanjem pomoću WiFi M-Bus OMS sustava fiksne mreže s GPRS koncetratorom Q=421,1 m3/h (Qmax=650m3/h, Qmin=32m3/h, p=20mbar)</t>
  </si>
  <si>
    <t>Plinski prirubnički zaporni ventil DN 50</t>
  </si>
  <si>
    <t>4.20</t>
  </si>
  <si>
    <t>Plinski filter ravni DN50 - ZFG ili jednakovrijedno, Q=16,7m3/h</t>
  </si>
  <si>
    <t>4.21</t>
  </si>
  <si>
    <t>Regulator tlaka ELSTER M2R 25F ili jednakovrijedno
(podešen na radni tlak od 50mbar) u vatrootpornoj izvedbi i otporan na niske temperature, uključivo sa sigurnosnim blok ventilom tip i odušnim ventilom. Isporučuje se podešen,baždaren i atestiran od ovlaštene institusije, a sljedećih je karakteristika:</t>
  </si>
  <si>
    <t xml:space="preserve"> priključak          NO 25 s navojem</t>
  </si>
  <si>
    <t xml:space="preserve"> protok              Qn= 16,7  m3/h</t>
  </si>
  <si>
    <t xml:space="preserve"> izlazni pretlak    p=23 mbar</t>
  </si>
  <si>
    <t>4.22</t>
  </si>
  <si>
    <t>Rotacijski plinomjer G-16, DN50 s daljinskim očitavanjem pomoću WiFi M-Bus OMS sustava fiksne mreže s GPRS koncetratorom Q=16,7 m3/h (Qmax=25m3/h, Qmin=0,5m3/h)</t>
  </si>
  <si>
    <t>4.23</t>
  </si>
  <si>
    <t>Mekana brtva, katranizirano uže za brtvljenje prolaza plinske cijevi kroz zaštitne cijevi</t>
  </si>
  <si>
    <t>4.24</t>
  </si>
  <si>
    <t>Oslonci plinovoda  i konzole plinsko mjerne staze, izrađeni iz čeličnih profila, lima i sl. Izrađuje se i prilagođuju pri samoj montaži, a zaštićuju dvostrukim premazom antikorozivne boji</t>
  </si>
  <si>
    <t>4.25</t>
  </si>
  <si>
    <t>4.26</t>
  </si>
  <si>
    <t>Montaža specificirane opreme do potpune pogonske gotovosti od strane izvođača ovlaštenog od distributera. U stavku je uključeno i obvezno čišćenje propuhivanjem. Troškovi energije i energenata nisu uključeni.</t>
  </si>
  <si>
    <t>4.27</t>
  </si>
  <si>
    <t>Ispitivanje instalacije na čvrstoću i nepropusnost, sukladnovažećim propisima i zahtjevima distributera.Ispitivanje se sastoji od prethodnog(na čvrstoću) i glavnog(na nepropusnost).Po uspješno obavljenim ispitivanjima obvezno se prilaže pisano izvješće o postignutim parametrima.Prethodno ispitivanje je ispitivanje na čvrstoću  ( bez plinomjera i regulatorskog uređaja ). Ispitivanje se obavlja sa zrakom pri ispitnom tlaku 1 bar i nakon temperaturne stabilizacije cjevovoda s okolinom, tlak ne smije pasti u ispitnom vremenu. Ispitno vrijeme iznosi najmanje 30 minuta, a dugačku instalaciju treba ispitivati po dionicama. Nakon spajanja, spojevi cjevovoda se ispituju pjenušavim sredstvom.   - Prije puštanja instalacije u pogon, nakon ugradnje plinomjera i priključenja plinskih trošila, cijelu unutarnju instalaciju treba ispitati na nepropusnost tlakom zraka 10% većim od maksimalnog radnog tlaka. Ispitni instrument mora biti klase 0,6 i takve točnosti da se može očitati pad tlaka od 0,1 mbar. Tijekom ovog ispitivanja ne smije se uočiti nikakva promjena tlaka, a ispitno vrijeme ovisi o volumenu ispitivanog cjevovoda.</t>
  </si>
  <si>
    <t>4.28</t>
  </si>
  <si>
    <t>Radiografsko ispitivanje zavara čeličnog plinskog cjevovoda i do 5% dionica, te 100% zavara izvedenih na spojevima cjevovoda i opreme,uz pisano izvješće o obavljenim radovima</t>
  </si>
  <si>
    <t>4.29</t>
  </si>
  <si>
    <t>Ličenje čeličnog dijela plinovoda ,djelova opreme, pripadnih kozola i oslonaca s dva sloja(dvije nijanse) temeljnom antikorozivnom  bojom, te završno s dva sloja lakom žute boje, uz prethodno temeljito čišćenje od hrđe i odmaščivanje.</t>
  </si>
  <si>
    <t>4.30</t>
  </si>
  <si>
    <t>Nadzor nad izvođenjem od ovlaštene osobe distributera plina.</t>
  </si>
  <si>
    <t>4.31</t>
  </si>
  <si>
    <t>Prijevoz specificirane opreme, materijala i alata na gradilište,te povrat alata i eventualno preostalog materijala na skladište izvođača radova</t>
  </si>
  <si>
    <t>4.32</t>
  </si>
  <si>
    <t>Nepredviđeni radovi koji će se pojaviti radi dodatnog zahtjeva investitora ili,nemogučnosti uvida u stvarnu situaciju na terenu,u iznosu do 10% ukupne investicije. Obračun prema ponudi za svaki pojedini dodatni rad , ovjerenoj od nadzornog inženjera i investitora</t>
  </si>
  <si>
    <t>UKUPNO NEMJERENI DIO:</t>
  </si>
  <si>
    <t xml:space="preserve">INSTALACIJA MJERENOG PLINA </t>
  </si>
  <si>
    <t>5.1</t>
  </si>
  <si>
    <t>DN 100</t>
  </si>
  <si>
    <t>DN 50</t>
  </si>
  <si>
    <t>Dobava i montaža navojnih plinske slavine i termozapornih elemenata (osigurača), zajedno sa rastavljivim spojevima, brtvama, te kompletnim spojnim i montažnim materijalom
DN 20</t>
  </si>
  <si>
    <t>5.3</t>
  </si>
  <si>
    <t>Dobava i montaža bešavne čelične proturne cijevi duljine 0,5m u kompletu sa elastičnim negorivim brtvenim materijalom. U stavci je sadržano i bušenje ili osiguranje potrebnog proboja za montažu proturne cijevi dimenzije:
DN 80</t>
  </si>
  <si>
    <t>5.4</t>
  </si>
  <si>
    <t>Plinski prirubnički zaporni ventil</t>
  </si>
  <si>
    <t>5.5</t>
  </si>
  <si>
    <t>Plinski filter ravni- ZFG</t>
  </si>
  <si>
    <t>5.6</t>
  </si>
  <si>
    <t>Izrada konzola za ovješenje plinskih cijevi</t>
  </si>
  <si>
    <t>5.7</t>
  </si>
  <si>
    <t xml:space="preserve">Spajanje plinskih potrošača na plinovod </t>
  </si>
  <si>
    <t>5.8</t>
  </si>
  <si>
    <t>Sitni potrošni materijal , neophodan za montažu prethodno specificirane opreme , kao što je pomoćni materijal za  spajanje  i brtvljenje ,kisik,disu plin, elektrode i slično.</t>
  </si>
  <si>
    <t>5.9</t>
  </si>
  <si>
    <t>5.11</t>
  </si>
  <si>
    <t>Radiografsko ispitivanje zavara čeličnog plinskog cjevovoda i to 5% dionica, te 100% zavara izvedenih na spojevima cjevovoda i opreme,uz pisano izvješće o obavljenim radovima</t>
  </si>
  <si>
    <t>5.12</t>
  </si>
  <si>
    <t>5.13</t>
  </si>
  <si>
    <t>5.14</t>
  </si>
  <si>
    <t>5.15</t>
  </si>
  <si>
    <t>Izvedba svih radova, koji eventualno nisu  predviđeni, a tijekom izvođenja radova se  pokažu neophodnim. Radovi se izvode po  odobrenju nadzornog inženjera, temeljem  upisa u građevinski dnevnik i analizom cijene rada. Predviđa se 3% od vrijednosti stavki  1 - 80.</t>
  </si>
  <si>
    <t>STAVLJANJE IZVAN FUNKCIJE I DEMONTAŽA POSTOJEĆE
INSTALACIJE PLINA</t>
  </si>
  <si>
    <t>SVEUKUPNO PLIN:</t>
  </si>
  <si>
    <t xml:space="preserve">STROJARSKI PROJEKT - PROTUPOŽARNI SUSTAVI </t>
  </si>
  <si>
    <t xml:space="preserve">1. OPĆI UVJETI IZVEDBE </t>
  </si>
  <si>
    <t>Instalaciju treba izvesti prema nacrtima i tehničkom opisu u projektu, važećim hrvatskim propisima, tehničkim propisima prema kojima je instalacija projektirana i pravilima struke.</t>
  </si>
  <si>
    <t>Tehničke karakteristike opreme mogu odstupati ±3% odnosno prema odluci projektanta.</t>
  </si>
  <si>
    <t>Izvođač je dužan prije početka radova projekt provjeriti na licu mjesta i za eventualna odstupanja konzultirati projektanta.</t>
  </si>
  <si>
    <t>Izvođač je obvezan imenovati svog ovlaštenog predstavnika – voditelja radova, prije početka radova i o tome pismeno izvjestiti naručitelja.</t>
  </si>
  <si>
    <t>Izvoditelj se obvezuje da će redovito upisivati u građevinski dnevnik sve potrebne podatke, koje je obvezan upisivati i da će osobi ovlaštenoj za vršenja nadzora omogućiti svakodnevno uvid u građevinski dnevnik.</t>
  </si>
  <si>
    <t>Po završetku ugovorenih radova a prije početka korištenja odnosno stavljanja instalacije u pogonsko stanje instalaciju treba zapisnički pustiti u rad.</t>
  </si>
  <si>
    <t>1.7.</t>
  </si>
  <si>
    <t>Prije stavljanja instalacije u rad treba napraviti obuku krajnjeg korisinika ili ugovoriti održavanje instalacije sa ovlaštenim servisom.</t>
  </si>
  <si>
    <t>1.8.</t>
  </si>
  <si>
    <t>Preglede instalacije treba vršiti sukladno zidnim uputama i knjizi rukovanja i održavanja sustava. Jednom godišnje treba ishoditi uvjerenje o funkcionalnosti sustava od ovlaštene pravne osobe.</t>
  </si>
  <si>
    <t>2. DEFINICIJA JEDNAKOVRIJEDNOG SUSTAVA</t>
  </si>
  <si>
    <t>Zamjenska   oprema za   opremu predviđenu troškovnikom:</t>
  </si>
  <si>
    <r>
      <rPr>
        <i/>
        <sz val="10"/>
        <rFont val="Tahoma"/>
        <family val="2"/>
      </rPr>
      <t>Kriterij tehničke ispravnosti</t>
    </r>
    <r>
      <rPr>
        <sz val="10"/>
        <rFont val="Tahoma"/>
        <family val="2"/>
      </rPr>
      <t xml:space="preserve">
Zamjenska  oprema svojim tehničkim karakteristikama treba zadovoljiti tehničke uvjete definirane troškovnikom i projektom. Provjeru i ovjeru zadovoljenja navedenih uvjeta provodi nadzorni inženjer i projektant.
</t>
    </r>
  </si>
  <si>
    <t xml:space="preserve">Kriterij odgovarajućeg certifikata
Sav materijal koji se upotrijebljava tijekom gradnje treba odgovarati EU normaima .Dokaz kvalitete: Izjava o svojstvima (CE), Izjava o funkcionalnosti (VdS) ili jednakovrijedno.
</t>
  </si>
  <si>
    <t>2.3.</t>
  </si>
  <si>
    <r>
      <rPr>
        <i/>
        <sz val="10"/>
        <rFont val="Tahoma"/>
        <family val="2"/>
      </rPr>
      <t>Kriterij kvalitete</t>
    </r>
    <r>
      <rPr>
        <sz val="10"/>
        <rFont val="Tahoma"/>
        <family val="2"/>
      </rPr>
      <t xml:space="preserve">
Sva ugrađena oprema treba svojom kvalitetom i tehničkim karakteristikama odgovarati referentnoj opremi navedenoj u troškovniku pod stavkom "kvaliteta proizvoda kao:". Odstupanje od projektirane opreme u kvaliteti treba procijeniti i odobriti nadzorni inženjer i projektant. Za navedeni postupak potrebno je projektantu i nadzornom inženjeru dostaviti tehničke karakteristike zamjenske opreme i certifikate.
</t>
    </r>
  </si>
  <si>
    <t>2.4.</t>
  </si>
  <si>
    <r>
      <rPr>
        <i/>
        <sz val="10"/>
        <rFont val="Tahoma"/>
        <family val="2"/>
      </rPr>
      <t>Kriterij završne obrade</t>
    </r>
    <r>
      <rPr>
        <sz val="10"/>
        <rFont val="Tahoma"/>
        <family val="2"/>
      </rPr>
      <t xml:space="preserve">
Završne obrade vidljivih dijelova instalacije prije narudžbe opreme treba odobriti nadzorni inženjer i arhitekt. Za ovjeru estetskog kriterija potrebno je nadzornoj službi dostaviti uzorak opreme.
Završnu boju vidljivih instalacija definira arhitekt i nadzorni inženjer upisom u građevinsku knjigu.
</t>
    </r>
  </si>
  <si>
    <t>3. CERTIFIKATI I KVALITETA UGRAĐENE OPREME I RADOVA</t>
  </si>
  <si>
    <t>Sav materijal za izvedbu radova sprinkler sustava obavezan je izvođač dobaviti  prema specifikaciji materijala u projektnoj dokumentaciji a u skladu sa važećim zakonskim propisima.</t>
  </si>
  <si>
    <t>Sav materijal koji se upotrijebljava tijekom gradnje treba odgovarati hrvatskim normaima, a sva oprema za koju je propisom NFPA reguliran  VdS/VdS certifikat treba posjedovati isti ili jednakovrijedan. Odstupanje od navedenog treba odobriti projektant i nadzorni inženjer.</t>
  </si>
  <si>
    <t>3.3.</t>
  </si>
  <si>
    <t>Sva ugrađena oprema treba svojom kvalitetom i tehničkim karakteristikama odgovarati referentnoj opremi navedenoj u troškovniku pod stavkom "kvaliteta proizvoda kao:". Odstupanje od projektirane opreme u kvaliteti treba procijeniti i odobriti nadzorni inženjer i projektant. Za navedeni postupak potrebno je projektantu i nadzornom inženjeru dostaviti tehničke karakteristike zamjenske opreme i certifikate .</t>
  </si>
  <si>
    <t>3.4.</t>
  </si>
  <si>
    <t>Sva protupožarna oprema treba posjedovati uvjerenja o ispravnosti i podobnosti izdana od ovlaštene pravne osobe.</t>
  </si>
  <si>
    <t>3.5.</t>
  </si>
  <si>
    <t>Pored materijala i sam rad mora biti kvalitetno izveden, a sve što bi se u toku rada i poslije pokazalo nekvalitetno izvođač je dužan u svom trošku ispraviti.</t>
  </si>
  <si>
    <t>3.6.</t>
  </si>
  <si>
    <t>Cijela instalacija mora biti izvedena potpuno nepropusno o čemu izvoditelj jamči s odgovarajućim zapisnicima o izvršenoj tlačnoj probi.</t>
  </si>
  <si>
    <t>3.7.</t>
  </si>
  <si>
    <t>Cijela instalacija mora biti isprana o čemu izvoditelj jamči s odgovarajućim zapisnicima o izvršenom ispiranju cjevovoda.</t>
  </si>
  <si>
    <t>4. TEHNOLOŠKI UVJETI IZRADE INSTALACIJE</t>
  </si>
  <si>
    <t>Prije ugradnje, cijevi je potrebno očistiti iznutra. Također nakon ugradnje cjevovoda, a prije montaže mlaznica cjevovod treba temeljito isprati.</t>
  </si>
  <si>
    <t>Prije nego se priđe polaganju cijevi mora se izvršiti točno razmjeravanje i obilježavanje na zidu i stropovima.</t>
  </si>
  <si>
    <t>4.3.</t>
  </si>
  <si>
    <t>Prije ugradnje mlaznica paziti na minimalno zahtijevane udaljenosti mlaznica od stropa. Raspored mlaznica izvesti u skladu sa projektom i propisima, po kojima je instalacija projektirana.</t>
  </si>
  <si>
    <t>4.4.</t>
  </si>
  <si>
    <t>Cjevovodi suhe sprinkler mreže će biti pocinčani (HRN EN 10220 i HRN EN 10255 ili jednakovrijedno). 
Cjevovodi mokre sprinkler mreže će biti crni (HRN EN 10220 i HRN EN 10255 ili jednakovrijedno). 
Cjevovodi trebaju biti minimalno barem normalne debljine stijenke.</t>
  </si>
  <si>
    <t>4.5.</t>
  </si>
  <si>
    <t>Cjevovode po HRN EN 10255 ili jednakovrijedno dozvoljeno je spajati navojnim spojevima i utornim spojevima. 
Cjevovode po HRN EN 10220 ili jednakovrijedno dozvoljeno je spajati isključivo utornim spojevima.</t>
  </si>
  <si>
    <t>4.6.</t>
  </si>
  <si>
    <t>Nije dozvoljeno zavarivati cjevovode na gradilištu, a predpriprema zavarivanjem cjevovoda u pogonu je dozvoljeno  .</t>
  </si>
  <si>
    <t>4.7.</t>
  </si>
  <si>
    <t>Za izradu cjevovoda kuhinjskog sustava predviđene su cijevi od nehrđajućeg čelika kao i svi spojni fitinzi. Spajanje cjevovoda ja navojno. Brtvljenje spojeva izvoditi se teflonskom trakom.
Cjevovod za vođenje nehrđajuće čelične sajle u sustavu dojave izvesti iz tankostjenih nehrđajućih cijevi. Spojevi cijevi za vođenje se izvode sa specijalnim fitinzima za vođenje sajle. Nije dozvoljeno drugačije spajanje.</t>
  </si>
  <si>
    <t>SPRINKLER STANICA - STROJARSKI DIO</t>
  </si>
  <si>
    <t xml:space="preserve">Sprinkler ventilska stanica
- tip: mokri 
- dimenzija: NO100
- dodatna oprema: nadzor ventila i tampon boca
Dokaz kvalitete: Izjava o svojstvima (CE), Izjava o funkcionalnosti (VdS) ili jednakovrijedno.
Cijeli komplet predmontiran u kompletu sa sprinkler ventilom NO100, tampon bocom, 2 leptir ventila s indikacijom otvorenosti NO100 ispred i iza sprinkler ventila, ventilom alarmnog zvona sa indikacijom otvorenosti, svom pripadajućom armaturom, manometrima, alarmnom tlačnom sklopkom </t>
  </si>
  <si>
    <t>kompl</t>
  </si>
  <si>
    <t xml:space="preserve">Sprinkler ventilska stanica
- tip: suhi
- dimenzija: NO100
- dodatna oprema: nadzor ventila i ubrzivač
Dokaz kvalitete: Izjava o svojstvima (CE), Izjava o funkcionalnosti (VdS) ili jednakovrijedno.
Cijeli komplet predmontiran u kompletu sa sprinkler ventilom NO80, ubrzivačem, zasunom s indikacijom otvorenosti NO80 (2 kom.) ispred i iznad sprinkler ventila, ventilom alarmnog zvona sa indikacijom otvorenosti, svom pripadajućom armaturom, manometrima, alarmnom tlačnom sklopkom </t>
  </si>
  <si>
    <t>Predupravljana ventilska stanica
- tip: predupravljana 
- dimenzija: NO80
- dodatna oprema: nadzor ventila i EMV ventil 24V=
Dokaz kvalitete: Izjava o svojstvima (CE), Izjava o funkcionalnosti (VdS) ili jednakovrijedno.
Cijeli komplet predmontiran u kompletu sa predupravljanim ventilom NO80, EMV ventilom 24V=, zasunom s indikacijom otvorenosti NO80 (2 kom) ispred i iza ventila, ventilom alarmnog zvona sa indikacijom otvorenosti, svom pripadajućom armaturom, manometrima, signalnom tlačnom skolopkom i alarmnom tlačnom sklopkom 
Princip rada: "Single interlock"</t>
  </si>
  <si>
    <t>Ispust u kanalizaciju s  ljevkom, plastičnom cijevi NO 40x1000, s dvije practico konzole s tiplima i vijcima</t>
  </si>
  <si>
    <t xml:space="preserve">Alarmno zvono
- tip: hidrauličko 
- dimenzija: 3/4"
Dokaz kvalitete: Izjava o svojstvima (CE), Izjava o funkcionalnosti (VdS) ili jednakovrijedno.
Cijeli komplet se sastoji od alarmnog zvona, hvatača nečistoća 3/4" i pripadajućih holendera. </t>
  </si>
  <si>
    <t xml:space="preserve">Sprinkler potopna pumpa pogonjena elektromotorom
- karakteristike: 
-  1300 l/min @ 28 m
- tip: potopna
- snaga pumpe: 11 kW
- upuštanje: zvijezda-trokut
Dokaz kvalitete: Izjava o svojstvima (CE), Izjava o funkcionalnosti (VdS) ili jednakovrijedno.
</t>
  </si>
  <si>
    <t>Jockey pumpa
- snaga pumpe: 1,1 kW</t>
  </si>
  <si>
    <t>Leptir ventil
- nazivni tlak: NP10
- dimenzija: NO100
- spoj na cjevovod: utorni
- vrsta: sa električnom i vizualnom kontrolom otvorenosti
Dokaz kvalitete: Izjava o svojstvima (CE), Izjava o funkcionalnosti (VdS) ili jednakovrijedno.
Cijeli komplet se sastoji od zasuna, mikrosklopke i utornih spojki.</t>
  </si>
  <si>
    <t>Leptir ventil
- nazivni tlak: NP10
- dimenzija: NO50
- spoj na cjevovod: utorni
- vrsta: sa električnom i vizualnom kontrolom otvorenosti
Dokaz kvalitete: Izjava o svojstvima (CE), Izjava o funkcionalnosti (VdS) ili jednakovrijedno.
Cijeli komplet se sastoji od zasuna, mikrosklopke i utornih spojki.</t>
  </si>
  <si>
    <t>Ventil za vodu
- nazivni tlak: NP10
- dimenzija: DN32
- spoj na cjevovod: navojni
Cijeli komplet se sastoji od ventila i holendera.</t>
  </si>
  <si>
    <t xml:space="preserve"> Kompenzacijska posuda volumen 8 litara
</t>
  </si>
  <si>
    <t xml:space="preserve">By-pass oko zasuna za probu pumpe DN 20 </t>
  </si>
  <si>
    <t>Kuglasti ventil
- nazivni tlak: NP10
- dimenzija: DN25
- spoj na cjevovod: navojni
Cijeli komplet se sastoji od ventila i holendera.</t>
  </si>
  <si>
    <t>Ventil za vodu
- nazivni tlak: NP10
- dimenzija: DN20
- spoj na cjevovod: navojni
Cijeli komplet se sastoji od ventila i holendera.</t>
  </si>
  <si>
    <t>Kutni ventil s plovkom
- nazivni tlak: NP10
- dimenzija: NO 50
- spoj na cjevovod: utorni/navojni/prirubnički</t>
  </si>
  <si>
    <t>Nepovratni ventil
- nazivni tlak: NP10
- dimenzija: NO100
- spoj na cjevovod: utorni
- certifikati:  VdS i izjava o sukladnosti i/ili izjava o svojstvima
Cijeli komplet se sastoji od nepovratnog ventila i utornih spojki.</t>
  </si>
  <si>
    <t>Nepovratni ventil
- nazivni tlak: NP10
- dimenzija: DN32
- spoj na cjevovod: navojni
Cijeli komplet se sastoji od nepovratnog ventila i holendera.</t>
  </si>
  <si>
    <t>Nepovratni ventil
- nazivni tlak: NP10
- dimenzija: 3/4"
- spoj na cjevovod: navojni
Cijeli komplet se sastoji od nepovratnog ventila i holendera.</t>
  </si>
  <si>
    <t>Hvatač nečistoća
- nazivni tlak: NP10
- dimenzija: DN100
- spoj na cjevovod: u kolplesu sa kontraprirubnicama, maticama , brtvama i vijcima
Cijeli komplet se sastoji od hvatača nečistoća i holendera.</t>
  </si>
  <si>
    <t>Dvostruki nepovratni ventil tip EC
- nazivni tlak: NP10
- dimenzija: NO50
- spoj na cjevovod: navojni
Cijeli komplet se sastoji od dvostrukog nepovratnog ventila i holendera.</t>
  </si>
  <si>
    <t xml:space="preserve">
Prirubnička blenda za mjerač protoka  , za protok do 2800 l/min,      s kontraprirubnicama vijcima i brtvama .Dokaz kvalitete: Izjava o svojstvima (CE), Izjava o funkcionalnosti (VdS) ili jednakovrijedno.</t>
  </si>
  <si>
    <t>Protuvrtložna ploča za sprinkler pumpu</t>
  </si>
  <si>
    <t>Ormarić 500x500x150 mm s po dvije stabilne i slijepe spojke tip "B"  INOX 
(ø 75 mm) i s natpisom na vratima 
»PRIKLJUČAK VATROGASNOG
VOZILA NA SPRINKLER INSTALACIJU«</t>
  </si>
  <si>
    <t xml:space="preserve">Manometarski priključak koji se sastoji od:
- Manometar 0-16 bar, Ø100mm, 1/2"
- Ventil kuglasti troputi s T pozicijom, 1/2"
- Cijevni nastavak 1/2" duljine 50 mm
</t>
  </si>
  <si>
    <t xml:space="preserve">Tlačna sklopka, 0-10 bar, komplet s manometrom i  troputnom slavinom,  </t>
  </si>
  <si>
    <t xml:space="preserve">2X Tlačna sklopka, 0-10 bar, komplet s 2x manometrom i 2x troputnom slavinom, </t>
  </si>
  <si>
    <t xml:space="preserve">Kompresor u kompletu sa elektromotorom i spremnikom 24 l, snage 1,5 kW, 135 l/min, 8 bar </t>
  </si>
  <si>
    <t>Komplet za pripremu zraka, uključujući nepovratne, sigurnosne i kuglaste ventile NO20, manometre i spojna crijeva prema alarmnim ventilima</t>
  </si>
  <si>
    <t>Cijev
- vrsta: čelična, pocinčana, šavna
- dimenzija: DN20
- norma: HRN EN 10255
- ispitni tlak: 50 bar
- način spajanja: navojno
U kompletu sa fitinzima (kolčaci, koljena, T komadi, redukcije i ostali fitinzi)
Napomena: 
Fitinzi su uključeni u cijenu po metru cijevi.</t>
  </si>
  <si>
    <t>Cijev
- vrsta: čelična, pocinčana, šavna
- dimenzija: DN25
- norma: HRN EN 10255
- ispitni tlak: 50 bar
- način spajanja: navojno
U kompletu sa fitinzima (kolčaci, koljena, T komadi, redukcije i ostali fitinzi)
Napomena: 
Utorne spojke i fitinzi su uključeni u cijenu po metru cijevi.</t>
  </si>
  <si>
    <t xml:space="preserve">Cijev
- vrsta: čelična, pocinčana, šavna
- dimenzija: NO80
- norma: HRN EN 10255 ili HRN EN 10220
- ispitni tlak: 50 bar
- način spajanja: utorno / navojno
U kompletu sa utornim spojkama i cijevnim fitinzima (koljena, T komadi, redukcije i ostali fitinzi)
Napomena: 
Utorne spojke i fitinzi su uključeni u cijenu po metru cijevi.
</t>
  </si>
  <si>
    <t xml:space="preserve">Cijev
- vrsta: čelična, pocinčana, šavna
- dimenzija: NO100
- norma: HRN EN 10255 ili HRN EN 10220
- ispitni tlak: 50 bar
- način spajanja: utorno / navojno
U kompletu sa utornim spojkama i cijevnim fitinzima (koljena, T komadi, redukcije i ostali fitinzi)
Napomena: 
Utorne spojke i fitinzi su uključeni u cijenu po metru cijevi.
</t>
  </si>
  <si>
    <t>Cijev
- vrsta: čelična, crna, šavna
- dimenzija: DN50
- norma: HRN EN 10220/10255
- ispitni tlak: 50 bar
- način spajanja: utorno
U kompletu sa utornim spojkama i cijevnim fitinzima (koljena, T komadi, redukcije i ostali fitinzi)
Napomena: 
Utorne spojke i fitinzi su uključeni u cijenu po metru cijevi.</t>
  </si>
  <si>
    <t>Cijev
- vrsta: čelična, pocinčana, šavna
- dimenzija: NO100
- norma: HRN EN 10220/10255
- ispitni tlak: 50 bar
- način spajanja: utorno
U kompletu sa utornim spojkama i cijevnim fitinzima (koljena, T komadi, redukcije i ostali fitinzi)
Napomena: 
Utorne spojke i fitinzi su uključeni u cijenu po metru cijevi.</t>
  </si>
  <si>
    <t>Cijev
- vrsta: čelična, pocinčana, šavna
- dimenzija: DN150
- norma: HRN EN 10220/10255
- ispitni tlak: 50 bar
- način spajanja: utorno
U kompletu sa utornim spojkama i cijevnim fitinzima (koljena, T komadi, redukcije i ostali fitinzi)
Napomena: 
Utorne spojke i fitinzi su uključeni u cijenu po metru cijevi.</t>
  </si>
  <si>
    <t>Ovjesni i konzolni materijal koji uključuje sav potreban materijal za pričvršćenje cjevovoda :
- dimenzija cjevovoda: DN20
- završna obrada: pocinčan
Dokaz kvalitete: Izjava o svojstvima (CE), Izjava o funkcionalnosti (VdS) ili jednakovrijedno.</t>
  </si>
  <si>
    <t>Ovjesni i konzolni materijal koji uključuje sav potreban materijal za pričvršćenje cjevovoda :
- dimenzija cjevovoda: DN25
- završna obrada: pocinčan
Dokaz kvalitete: Izjava o svojstvima (CE), Izjava o funkcionalnosti (VdS) ili jednakovrijedno.</t>
  </si>
  <si>
    <t>Ovjesni i konzolni materijal koji uključuje sav potreban materijal za pričvršćenje cjevovoda :
- dimenzija cjevovoda: NO50
- završna obrada: pocinčan
Dokaz kvalitete: Izjava o svojstvima (CE), Izjava o funkcionalnosti (VdS) ili jednakovrijedno.</t>
  </si>
  <si>
    <t>Ovjesni i konzolni materijal koji uključuje sav potreban materijal za pričvršćenje cjevovoda :
- dimenzija cjevovoda: NO65
- završna obrada: pocinčan
Dokaz kvalitete: Izjava o svojstvima (CE), Izjava o funkcionalnosti (VdS) ili jednakovrijedno.</t>
  </si>
  <si>
    <t>Ovjesni i konzolni materijal koji uključuje sav potreban materijal za pričvršćenje cjevovoda :
- dimenzija cjevovoda: NO100
- završna obrada: pocinčan
Dokaz kvalitete: Izjava o svojstvima (CE), Izjava o funkcionalnosti (VdS) ili jednakovrijedno.</t>
  </si>
  <si>
    <t>Ovjesni i konzolni materijal koji uključuje sav potreban materijal za pričvršćenje cjevovoda :
- dimenzija cjevovoda: DN150
- završna obrada: pocinčan
Dokaz kvalitete: Izjava o svojstvima (CE), Izjava o funkcionalnosti (VdS) ili jednakovrijedno.</t>
  </si>
  <si>
    <t xml:space="preserve"> brtva za priključak na bazen, uključujući i bušenje dijamantnom krunom otvora Ø200 mm,      200/114</t>
  </si>
  <si>
    <t xml:space="preserve">  brtva za priključak na bazen, uključujući i bušenje dijamantnom krunom otvora Ø250 mm  250/168</t>
  </si>
  <si>
    <t xml:space="preserve">  brtva za priključak na bazen, uključujući i bušenje dijamantnom krunom otvora Ø100 mm,  100/48</t>
  </si>
  <si>
    <t>Zidne upute - "Mokra" sprinkler ventilsku stanicu</t>
  </si>
  <si>
    <t>Zidne upute - "Suha" sprinkler ventilsku stanicu</t>
  </si>
  <si>
    <t>Zidne upute - "Predupravljana" sprinkler ventilsku stanicu</t>
  </si>
  <si>
    <t>Zidne upute - Kompletan sprinkler sustav</t>
  </si>
  <si>
    <t>Knjiga uputa rukovanja i održavanja sprinkler sustava</t>
  </si>
  <si>
    <t>Sidreni vijci za pumpe, komplet s maticama i podloškama</t>
  </si>
  <si>
    <t>Materijal za brtvljenje cijevnih spojeva (teflonska traka ili kudelja i laneno ulje - kod cijevne spojnica specijalna mast za mazanje gumene brtve)</t>
  </si>
  <si>
    <t xml:space="preserve">Pločica za uzemljenje dim. 40x80 sa rupama  f20 i f9 mm </t>
  </si>
  <si>
    <t xml:space="preserve">Tlačna proba priključka vatrogasnog vozila i sprinkler stanice </t>
  </si>
  <si>
    <t>iznos</t>
  </si>
  <si>
    <t>Tlačna proba cjevovoda sprinkler stanice</t>
  </si>
  <si>
    <t>Tlačna proba cijevnih mreža</t>
  </si>
  <si>
    <t>Ormarić s bravom za rezervne mlaznice, crvene boje s naljepnicom: "KLJUČ ZA MLAZNICE I REZERVNE MLAZNICE"</t>
  </si>
  <si>
    <t>Natpisna ploča ili naljepnica    "SPRINKLER VENTILSKA STANICA"</t>
  </si>
  <si>
    <t xml:space="preserve">Pločice sa brojem za  oznaku ventila
</t>
  </si>
  <si>
    <t>Strelice (naljepnice) s oznakom smjera strujanja na cjevovodima u sprinkler stanici</t>
  </si>
  <si>
    <t>Zidne upute plastificirane, za kompletnu protupožarnu instalaciju</t>
  </si>
  <si>
    <t xml:space="preserve">Zidne upute za "MOKRU",
sprinkler instalaciju i MOKRI sprinkler ventil PLASTIFICIRANE
</t>
  </si>
  <si>
    <t xml:space="preserve">Zidne upute za "PRE-ACTION",
sprinkler instalaciju i PRE-ACTION sprinkler ventil PLASTIFICIRANE
</t>
  </si>
  <si>
    <t xml:space="preserve">Zidne upute za "SUHI",
sprinkler instalaciju i SUHI sprinkler ventil PLASTIFICIRANE
</t>
  </si>
  <si>
    <t>Knjiga uputa za rukovanje i održavanje sprinkler instalacije</t>
  </si>
  <si>
    <t>Materijal za brtvljenje navojnih cijevnih spojeva (teflonska traka ili kudelja i laneno ulje)</t>
  </si>
  <si>
    <t>Temeljna i završna boja (RAL 3000)
uključujući, čišćenje i 
ličenje crnog cjevovoda</t>
  </si>
  <si>
    <t>Elektrode,sitni potrošni
i montažni materijal (plin i kisik)</t>
  </si>
  <si>
    <t>Transport navedene opreme do radilišta i transport preostalog
materijala</t>
  </si>
  <si>
    <t>Montaža navedene opreme uključujući i čišćenje gradilišta nakon montaže</t>
  </si>
  <si>
    <t>Ispitivanje funkcionalnosti
instalacije bez aktiviranja
sprinkler mlaznica, uključujući i dobivanje atesta funkcionalnosti od ovlaštene ustanove</t>
  </si>
  <si>
    <t>Primopredaja i puštanje u rad</t>
  </si>
  <si>
    <t>Obuka zaduženih osoba za rukovanje i održavanje sprinkler instalacije</t>
  </si>
  <si>
    <t>Prisutnost stručne osobe, inženjera, na koordinacijama na gradilištu, kao i priprema atestne dokumentacije za tehnički pregled</t>
  </si>
  <si>
    <t>Projekt izvedenog stanja, digitalno + mapa</t>
  </si>
  <si>
    <t>1. SVEUKUPNO SPRINKLER STANICA - STROJARSKI DIO:</t>
  </si>
  <si>
    <t>SPRINKLER STANICA - ELEKTRO DIO</t>
  </si>
  <si>
    <t>Upravljački ormar glavne sprinkler pumpe 11 kW, start zvijezda/trokut, u kompletu sa svom automatikom za upravljanje glavnom sprinkler pumpom i jockey pumpom.Dokaz kvalitete: Izjava o svojstvima (CE), Izjava o funkcionalnosti (VdS) ili jednakovrijedno.</t>
  </si>
  <si>
    <t>Upravljački ormar rezervne sprinkler pumpe 11 kW, start zvijezda/trokut, u kompletu sa svom automatikom za upravljanje glavnom sprinkler pumpom.Dokaz kvalitete: Izjava o svojstvima (CE), Izjava o funkcionalnosti (VdS) ili jednakovrijedno.</t>
  </si>
  <si>
    <t xml:space="preserve">Dobava vatrodojavne centrale za kontrolu stanja zasuna, s minimalno 8 zona dojave, te s aku baterijom za 30 satni autonomni rad,Sigma 8CP centrala, zajedno sa 2 baterije 7Ah.Dokaz kvalitete: Izjava o svojstvima (CE),  </t>
  </si>
  <si>
    <t>Dobava centrale za upravljanje predupravljanim ventilom,sa jednom zonom, zajedno sa 2 baterije 7Ah</t>
  </si>
  <si>
    <t xml:space="preserve">Dobava kutije za čuvanje ključa (keyguarda) </t>
  </si>
  <si>
    <t xml:space="preserve">Dobava termostata, raspon temperatura od -30C do +30C, </t>
  </si>
  <si>
    <t xml:space="preserve">Dobava detektora vode,  </t>
  </si>
  <si>
    <t>Dobava kontrolora nivoa vode sa kućištem , zajedno sa nosačem za 3 sonde, te 3 sonde</t>
  </si>
  <si>
    <t>kpl.</t>
  </si>
  <si>
    <t>Dobava i montaža kabla JEH(St)H 2x2x0,8mm2 dijelom u metalne ili plastične kanale, a dijelom u kauflex cijevi, za povezivanje tlačnih sklopki, kontrolora otvorenosti, termostata, detektora pojave vode, te čuvara ključa sa sprinkler centralom</t>
  </si>
  <si>
    <t>Dobava i montaža kabela (sa izvođenjem završnih stopica) PPOO-Y 4x16 m2</t>
  </si>
  <si>
    <t>Dobava i montaža kabela (sa izvođenjem završnih stopica) PPOO-Y 4x2,5 m2 za napajanje jockey sprinkler pumpe i kompresora</t>
  </si>
  <si>
    <t>Dobava i montaža kabela PP-Y 3x1,5mm</t>
  </si>
  <si>
    <t>Dobava i montaža PVC cijevi fi12 za montažu kabela, od metalne kabelske police PK-100 kanalice do  tlačnih sklopki i  kontrolora otvorenosti</t>
  </si>
  <si>
    <t>Dobava i montaža PVC cijevi fi23</t>
  </si>
  <si>
    <t>Dobava i montaža metalne kabelske police s poklopcem i montažnim i spojnim priborom PK-100, za razvod kablova u stanici</t>
  </si>
  <si>
    <t>Dobava i plastične kanalice 25x25mm</t>
  </si>
  <si>
    <t>Dobava i montaža uvodnica za kontrolore otvorenosti, PG13,5 na  PVC cijev fi12</t>
  </si>
  <si>
    <t>Dobava i montaža spojnica kabla 4x16 2 pumpe</t>
  </si>
  <si>
    <t xml:space="preserve">FeZn traka (uključujući nosač br.9, spojeve FeZn trake međusobno i metalnim masama i premoštenje prirubničkih spojeva FeZn 20x3 trakom ili podložnim pločicama) </t>
  </si>
  <si>
    <t>Grijači kabel  12,035 Ω/m, duljine 70 m, s "hladnim krajem" duljine 2 m (975 W/ 230 V )  uključivo vezice za učvršćivanje na cjevovod</t>
  </si>
  <si>
    <t xml:space="preserve">Toplinska izolacija  mokrih cjevovoda DN100 sa alukaširanom mineralnom vunom u šalici debljine 50mm uključivo s samoljepljivom trakom za spajanje,te izvedbom obloge od aluminijskog lima . U duljinu uključiti i koljena      </t>
  </si>
  <si>
    <t>Metalni, plastificirani, napojno-upravljački razdjelnik opremljen sa: elektroničkim
termostatom, RCD sklopkom, automatskim osiguračem, grebenastom sklopkom i
ostalom opremom potrebnom za ispravan i siguran rad grijanja</t>
  </si>
  <si>
    <t>Transport navedene opreme do radilišta i transport preostalog materijala</t>
  </si>
  <si>
    <t>Sitni montažni i potrošni materijal</t>
  </si>
  <si>
    <t>Montaža i spajanje opreme, osim kablova, zatim spajanje 2 pumpe,kontrolora otvorenosti, kontrolora protoka i tlačnih sklopki</t>
  </si>
  <si>
    <t>Pripremno završni radovi s ispitivanjem, mjerenjem otpora Izolacije, otpora petlje (efikasnost zaštite) i isporukom protokola s rezultatima mjerenja.</t>
  </si>
  <si>
    <t>Inicijalno puštanje u rad sa podešavanjem tlačnih sklopki, te provjeru funkcionalnosti svih elemenata sustava</t>
  </si>
  <si>
    <t>Obuka korisnika, te primopredaja sustava</t>
  </si>
  <si>
    <t>Atest funkcionalnosti</t>
  </si>
  <si>
    <t>2. SVEUKUPNO SPRINKLER STANICA - ELEKTRO DIO:</t>
  </si>
  <si>
    <t>SPRINKLER MREŽA</t>
  </si>
  <si>
    <t>Sprinkler mlaznica:
- tip "spray" stojeća, 
- K faktor K80, 
- temperatura aktiviranje 68°C, 
- RTI faktor - norma response
- završna obrada - Ms
Dokaz kvalitete: Izjava o svojstvima (CE), Izjava o funkcionalnosti (VdS) ili jednakovrijedno.</t>
  </si>
  <si>
    <t>Sprinkler mlaznica:
- tip "flat" stojeća, 
- K faktor K80, 
- temperatura aktiviranje 68°C, 
- RTI faktor - fast response
- završna obrada - Ms
Dokaz kvalitete: Izjava o svojstvima (CE), Izjava o funkcionalnosti (VdS) ili jednakovrijedno.</t>
  </si>
  <si>
    <t>Sprinkler mlaznica i rozeta:
- tip  viseća, 
- K faktor K80, 
- temperatura aktiviranje 68°C, 
- RTI faktor - fast response
- završna obrada rozete - bijela
Dokaz kvalitete: Izjava o svojstvima (CE), Izjava o funkcionalnosti (VdS) ili jednakovrijedno.</t>
  </si>
  <si>
    <t>Sprinkler mlaznica i rozeta:
- tip  viseća, 
- K faktor K80, 
- temperatura aktiviranje 93°C, 
- RTI faktor - norma response
- završna obrada rozete - bijela
Dokaz kvalitete: Izjava o svojstvima (CE), Izjava o funkcionalnosti (VdS) ili jednakovrijedno.</t>
  </si>
  <si>
    <t>Sprinkler mlaznica:
- tip sakrivena viseća s poklopcem i brtvom za ugradnju u "čiste" prostore, 
- K faktor K80, 
- temperatura aktiviranje 68°C, 
- RTI faktor - fast response
- završna obrada poklopca - bijela
Dokaz kvalitete: Izjava o svojstvima (CE), Izjava o funkcionalnosti (VdS) ili jednakovrijedno.</t>
  </si>
  <si>
    <t>Sprinkler mlaznica:
- tip "suha" viseća, duljine 400 mm
- K faktor K80, 
- temperatura aktiviranje 68°C, 
- RTI faktor - norma response
- završna obrada - Cr
Dokaz kvalitete: Izjava o svojstvima (CE), Izjava o funkcionalnosti (VdS) ili jednakovrijedno.</t>
  </si>
  <si>
    <t>Savitljiva cijev (ili pocinčani fitinzi) za ugradnju sprinkler mlaznice na nivo spuštenog stropa:
- duljine 1200 mm, 
- promjer savitljive cijevi NO25,
- priključak na ogranak
- priključak na mlaznicu 1/2"
- u kompletu sa certificiranim ovjesom za savitljivu cijev, te navojnim DN25 čepom sa brtvom , 
Dokaz kvalitete: Izjava o svojstvima (CE), Izjava o funkcionalnosti (VdS) ili jednakovrijedno.
NAPOMENA: Iznad bazena obavezno fiksno spuštanje s pocinčanim cijevima i fitinzima 1'' i ovjesom od nehrđajućeg čelika.</t>
  </si>
  <si>
    <t>Priključak za pražnjenje suhe mreže</t>
  </si>
  <si>
    <t>Priključak za ispitivanje sprinkler sustava</t>
  </si>
  <si>
    <t>Priključak za ispiranje cjevovoda, koji se sastoji od:
- kuglastog ventila 2"
- pocinčanog čepa 2"</t>
  </si>
  <si>
    <t>Set kontrolora protoka, koji se sastoji od:
- leptiraste zaklopke slijedećih karakteristika:
     - nazivni tlak: NP10
     - dimenzija: NO100
     - spoj na cjevovod: utorni
     - vrsta: sa električnom i vizualnom kontrolom otvorenosti
     - certifikati:  VdS i izjava o sukladnosti i/ili izjava o svojstvima
- nepovratnog ventila slijedećih karakteristika:
     - nazivni tlak: NP10
     - dimenzija: NO100
     - spoj na cjevovod: utorni
     - certifikati:  VdS i izjava o sukladnosti i/ili izjava o svojstvima
- kontrolora protoka slijedećih karakteristika:
     - nazivni tlak: NP10
     - dimenzija: NO100
     - certifikati:  VdS i izjava o sukladnosti i/ili izjava o svojstvima
- ispitne pumpe kontrolora protoka slijedećih 
     karakteristika:
     - napajanje: 185 W, 230 V
- elektro ormarić ispitne pumpe kontrolora protoka 
     slijedećih karakteristika:
     - napajanje: 185 W, 230 V
U kompletu sa svim potrebnim fitinzima i ventilima. Dokaz kvalitete: Izjava o svojstvima (CE), Izjava o funkcionalnosti (VdS) ili jednakovrijedno.</t>
  </si>
  <si>
    <t xml:space="preserve">Cijev
- vrsta: čelična, pocinčana, šavna
- dimenzija: NO25
- norma: HRN EN 10255
- ispitni tlak: 50 bar
- način spajanja: utorno / navojno
U kompletu sa utornim spojkama i cijevnim fitinzima (koljena, T komadi, redukcije i ostali fitinzi)
Napomena: 
Utorne spojke i fitinzi su uključeni u cijenu po metru cijevi.
</t>
  </si>
  <si>
    <t xml:space="preserve">Cijev
- vrsta: čelična, pocinčana, šavna
- dimenzija: NO32
- norma: HRN EN 10255 ili HRN EN 10220
- ispitni tlak: 50 bar
- način spajanja: utorno / navojno
U kompletu sa utornim spojkama i cijevnim fitinzima (koljena, T komadi, redukcije i ostali fitinzi)
Napomena: 
Utorne spojke i fitinzi su uključeni u cijenu po metru cijevi.
</t>
  </si>
  <si>
    <t xml:space="preserve">Cijev
- vrsta: čelična, pocinčana, šavna
- dimenzija: NO40
- norma: HRN EN 10255 ili HRN EN 10220
- ispitni tlak: 50 bar
- način spajanja: utorno / navojno
U kompletu sa utornim spojkama i cijevnim fitinzima (koljena, T komadi, redukcije i ostali fitinzi)
Napomena: 
Utorne spojke i fitinzi su uključeni u cijenu po metru cijevi.
</t>
  </si>
  <si>
    <t xml:space="preserve">Cijev
- vrsta: čelična, pocinčana, šavna
- dimenzija: NO50
- norma: HRN EN 10255 ili HRN EN 10220
- ispitni tlak: 50 bar
- način spajanja: utorno / navojno
U kompletu sa utornim spojkama i cijevnim fitinzima (koljena, T komadi, redukcije i ostali fitinzi)
Napomena: 
Utorne spojke i fitinzi su uključeni u cijenu po metru cijevi.
</t>
  </si>
  <si>
    <t xml:space="preserve">Cijev
- vrsta: čelična, pocinčana, šavna
- dimenzija: NO65
- norma: HRN EN 10255 ili HRN EN 10220
- ispitni tlak: 50 bar
- način spajanja: utorno / navojno
U kompletu sa utornim spojkama i cijevnim fitinzima (koljena, T komadi, redukcije i ostali fitinzi)
Napomena: 
Utorne spojke i fitinzi su uključeni u cijenu po metru cijevi.
</t>
  </si>
  <si>
    <t>Cijev
- vrsta: čelična, crna, šavna
- dimenzija: NO25
- norma: HRN EN 10220/10255
- ispitni tlak: 50 bar
- način spajanja: utorno
U kompletu sa utornim spojkama i cijevnim fitinzima (koljena, T komadi, redukcije i ostali fitinzi)
Napomena: 
Utorne spojke i fitinzi su uključeni u cijenu po metru cijevi. Dokaz kvalitete: Izjava o svojstvima (CE), Izjava o funkcionalnosti (VdS) ili jednakovrijedno.</t>
  </si>
  <si>
    <t>Ovjesni i konzolni materijal koji uključuje sav potreban materijal za pričvršćenje cjevovoda  :
- dimenzija cjevovoda: NO25
- završna obrada: pocinčan
 Dokaz kvalitete: Izjava o svojstvima (CE), Izjava o funkcionalnosti (VdS) ili jednakovrijedno.</t>
  </si>
  <si>
    <t>Ovjesni i konzolni materijal koji uključuje sav potreban materijal za pričvršćenje cjevovoda  :
- dimenzija cjevovoda: NO32
- završna obrada: pocinčan
 Dokaz kvalitete: Izjava o svojstvima (CE), Izjava o funkcionalnosti (VdS) ili jednakovrijedno.</t>
  </si>
  <si>
    <t>Ovjesni i konzolni materijal koji uključuje sav potreban materijal za pričvršćenje cjevovoda  :
- dimenzija cjevovoda: NO40
- završna obrada: pocinčan
 Dokaz kvalitete: Izjava o svojstvima (CE), Izjava o funkcionalnosti (VdS) ili jednakovrijedno.</t>
  </si>
  <si>
    <t>Ovjesni i konzolni materijal koji uključuje sav potreban materijal za pričvršćenje cjevovoda  :
- dimenzija cjevovoda: NO50
- završna obrada: pocinčan
 Dokaz kvalitete: Izjava o svojstvima (CE), Izjava o funkcionalnosti (VdS) ili jednakovrijedno.</t>
  </si>
  <si>
    <t>Ovjesni i konzolni materijal koji uključuje sav potreban materijal za pričvršćenje cjevovoda  :
- dimenzija cjevovoda: NO65
- završna obrada: pocinčan
 Dokaz kvalitete: Izjava o svojstvima (CE), Izjava o funkcionalnosti (VdS) ili jednakovrijedno.</t>
  </si>
  <si>
    <t>Ovjesni i konzolni materijal koji uključuje sav potreban materijal za pričvršćenje cjevovoda  :
- dimenzija cjevovoda: NO80
- završna obrada: pocinčan
 Dokaz kvalitete: Izjava o svojstvima (CE), Izjava o funkcionalnosti (VdS) ili jednakovrijedno.</t>
  </si>
  <si>
    <t>Ovjesni i konzolni materijal koji uključuje sav potreban materijal za pričvršćenje cjevovoda  :
- dimenzija cjevovoda: NO100
- završna obrada: pocinčan
 Dokaz kvalitete: Izjava o svojstvima (CE), Izjava o funkcionalnosti (VdS) ili jednakovrijedno.</t>
  </si>
  <si>
    <t>Glikolna mreža</t>
  </si>
  <si>
    <t xml:space="preserve">Set za punjenje glikola, sastoji se od ventila DN25 za punjenje, odzračnika, nepovratne klapne DN 65, Ventila sa mikrosklopkom DN65
</t>
  </si>
  <si>
    <t xml:space="preserve">Smjesa antifriza i vode sa garantiranom svojstvima do točke smrzavanja -15 stupnjeva Celzijevih
</t>
  </si>
  <si>
    <t>litara</t>
  </si>
  <si>
    <t>Materijal za brtvljenje navojnih cijevnih spojeva   ( PERMA BOND za sprinkler mlaznice, teflonska traka ili kudelja i laneno ulje)</t>
  </si>
  <si>
    <t xml:space="preserve">Temeljna i zavšna boja (RAL 3000) uključujući, čišćenje i ličenje crnog cjevovoda </t>
  </si>
  <si>
    <t>Elektrode, sitni potrošni i montažni materijal
(plin i kisik)</t>
  </si>
  <si>
    <t>Tlačna proba 15 bar kroz 24 sata mokre mreže i ispiranje cjevovoda preko  priključaka za ispiranje, za svaku cijevnu mrežu posebno (6 mreža)</t>
  </si>
  <si>
    <t>3. SVEUKUPNO SPRINKLER MREŽA:</t>
  </si>
  <si>
    <t>NOVEC 1230 SUSTAV - STROJARSKI DIO</t>
  </si>
  <si>
    <t>Cilindrični spremnik radnog tlaka 50 bara s plinom FK-5-1-12, 22 l, stojeći s usponskom cijevi i automatski upravljanim ventilom, u kompletu s kontaktnim manometrom (specificirano zasebno). 
Punjenje spremnika je 24,5 kg plina FK-5-1-12</t>
  </si>
  <si>
    <t>Cilindrični spremnik radnog tlaka 50 bara s plinom FK-5-1-12, 40 l, stojeći s usponskom cijevi i automatski upravljanim ventilom, u kompletu s kontaktnim manometrom (specificirano zasebno). 
Punjenje spremnika je 41,5 kg plina FK-5-1-12</t>
  </si>
  <si>
    <t>Cilindrični spremnik radnog tlaka 50 bara s plinom FK-5-1-12, 40 l, stojeći s usponskom cijevi i automatski upravljanim ventilom, u kompletu s kontaktnim manometrom (specificirano zasebno). 
Punjenje spremnika je 43,0 kg plina FK-5-1-12</t>
  </si>
  <si>
    <t>Cilindrični spremnik radnog tlaka 50 bara s plinom FK-5-1-12, 40 l, stojeći s usponskom cijevi i automatski upravljanim ventilom, u kompletu s kontaktnim manometrom (specificirano zasebno). 
Punjenje spremnika je 43,5 kg plina FK-5-1-12</t>
  </si>
  <si>
    <t>Cilindrični spremnik radnog tlaka 50 bara s plinom FK-5-1-12, 80 l, stojeći s usponskom cijevi i automatski upravljanim ventilom, u kompletu s kontaktnim manometrom (specificirano zasebno). 
Punjenje spremnika je 51,5 kg plina FK-5-1-12</t>
  </si>
  <si>
    <t>Cilindrični spremnik radnog tlaka 50 bara s plinom FK-5-1-12, 80 l, stojeći s usponskom cijevi i automatski upravljanim ventilom, u kompletu s kontaktnim manometrom (specificirano zasebno). 
Punjenje spremnika je 70,0 kg plina FK-5-1-12</t>
  </si>
  <si>
    <t>Cilindrični spremnik radnog tlaka 50 bara s plinom FK-5-1-12, 80 l, stojeći s usponskom cijevi i automatski upravljanim ventilom, u kompletu s kontaktnim manometrom (specificirano zasebno). 
Punjenje spremnika je 93,0 kg plina FK-5-1-12</t>
  </si>
  <si>
    <t xml:space="preserve">Držač spremnika 22 l/40 l, u kompletu s pričvrsnim vijcima </t>
  </si>
  <si>
    <t xml:space="preserve">Držač spremnika 80 l, u kompletu s pričvrsnim vijcima </t>
  </si>
  <si>
    <t>Priključna visokotlačna gibljiva cijev DN40, 90°</t>
  </si>
  <si>
    <t>Priključna visokotlačna gibljiva cijev DN50, 90°</t>
  </si>
  <si>
    <t>Kontaktni manometar 50 bara</t>
  </si>
  <si>
    <t>Električni aktivator</t>
  </si>
  <si>
    <t>Ručni aktivator</t>
  </si>
  <si>
    <t>Pneumatski aktivator - potvrda gašenja</t>
  </si>
  <si>
    <t>FK-5-1-12 mlaznica DN25, 360°, Ms</t>
  </si>
  <si>
    <t>FK-5-1-12 mlaznica DN15, 360°, Ms</t>
  </si>
  <si>
    <t>FK-5-1-12 mlaznica DN25, 180°, Ms</t>
  </si>
  <si>
    <t>FK-5-1-12 mlaznica DN15, 180°, Ms</t>
  </si>
  <si>
    <t>Pocinčani šavni cjevovod EN 10255 u kompletu sa svim potrebnim pocinčanim navojnim fitinzima, koljenima, T komadima, redukcijama i spojnicama za radni tlak 50 bara, za cijev nazivnog otvora:
NO40</t>
  </si>
  <si>
    <t>Pocinčani šavni cjevovod EN 10255 u kompletu sa svim potrebnim pocinčanim navojnim fitinzima, koljenima, T komadima, redukcijama i spojnicama za radni tlak 50 bara, za cijev nazivnog otvora:
NO32</t>
  </si>
  <si>
    <t>Pocinčani šavni cjevovod EN 10255 u kompletu sa svim potrebnim pocinčanim navojnim fitinzima, koljenima, T komadima, redukcijama i spojnicama za radni tlak 50 bara, za cijev nazivnog otvora:
NO25</t>
  </si>
  <si>
    <t>Pocinčani šavni cjevovod EN 10255 u kompletu sa svim potrebnim pocinčanim navojnim fitinzima, koljenima, T komadima, redukcijama i spojnicama za radni tlak 50 bara, za cijev nazivnog otvora:
NO20</t>
  </si>
  <si>
    <t>Pocinčani šavni cjevovod EN 10255 u kompletu sa svim potrebnim pocinčanim navojnim fitinzima, koljenima, T komadima, redukcijama i spojnicama za radni tlak 50 bara, za cijev nazivnog otvora:
NO15</t>
  </si>
  <si>
    <t>Ovjesni i konzolni materijal (MPC konzola, dvodjelna obujmica teški red, sidro vijci), pocinčani, za pričvršćenje cjevovoda, za cijevi slijedećeg promjera:
NO40</t>
  </si>
  <si>
    <t>Ovjesni i konzolni materijal (MPC konzola, dvodjelna obujmica teški red, sidro vijci), pocinčani, za pričvršćenje cjevovoda, za cijevi slijedećeg promjera:
NO32</t>
  </si>
  <si>
    <t>Ovjesni i konzolni materijal (MPC konzola, dvodjelna obujmica teški red, sidro vijci), pocinčani, za pričvršćenje cjevovoda, za cijevi slijedećeg promjera:
NO25</t>
  </si>
  <si>
    <t>Ovjesni i konzolni materijal (MPC konzola, dvodjelna obujmica teški red, sidro vijci), pocinčani, za pričvršćenje cjevovoda, za cijevi slijedećeg promjera:
NO20</t>
  </si>
  <si>
    <t>Ovjesni i konzolni materijal (MPC konzola, dvodjelna obujmica teški red, sidro vijci), pocinčani, za pričvršćenje cjevovoda, za cijevi slijedećeg promjera:
NO15</t>
  </si>
  <si>
    <t>Naljepnica za prostor štićen plinom FK-5-1-12 sa obje strane vrata</t>
  </si>
  <si>
    <t>Knjiga uputa i održavanja za FK-5-1-12 instalaciju</t>
  </si>
  <si>
    <t>Zidna uputa za FK-5-1-12 instalaciju</t>
  </si>
  <si>
    <t>Materijal za brtvljenje navojnih spojeva</t>
  </si>
  <si>
    <t>Transport navedene opreme (specijalni transport posuda pod tlakom) na mjesto ugradnje</t>
  </si>
  <si>
    <t>Nostrifikacija spremnika odvojeno za svaku bocu</t>
  </si>
  <si>
    <t>Tlačna proba</t>
  </si>
  <si>
    <t>Ultrazvučno mjerenje količine plina - nivoa tekučine u boci i signiranje</t>
  </si>
  <si>
    <t>Ispitivanje prijesnosnim detektorom plina FK-5-1-12 dali postoje propuštanja spremnika i ventila</t>
  </si>
  <si>
    <t>Vaganje spremnika</t>
  </si>
  <si>
    <t>Ispitivanje zrakonepropusnosti štićenog prostora sukladno HRN EN 15004 normi - Poglavlje E (Door fan test)</t>
  </si>
  <si>
    <t>Ispitivanje sustava, obuka ljudi i atestiranje od ovlaštene ustanove</t>
  </si>
  <si>
    <t xml:space="preserve">Montaža materijala i opreme </t>
  </si>
  <si>
    <t>4. SVEUKUPNO NOVEC 1230 SUSTAV - STROJARSKI DIO:</t>
  </si>
  <si>
    <t xml:space="preserve">5. </t>
  </si>
  <si>
    <t>NOVEC 1230 SUSTAV - ELEKTRO DIO</t>
  </si>
  <si>
    <t>Vatrodojavna centrala za upravljanje jednom zonom gašenja, sa ručnim tipkalom za aktiviranje gašenja na prednjoj ploči</t>
  </si>
  <si>
    <t>Akumulatorska baterija suhe, 12V, 7Ah</t>
  </si>
  <si>
    <t>Klasični optički javljač požara sa podnožjem</t>
  </si>
  <si>
    <t>Indikator odvojenog djelovanja</t>
  </si>
  <si>
    <t xml:space="preserve">Audiovizualni panel, sa porukom na HR jeziku "Napustite prostor - gašenje u tijeku", 24VDC </t>
  </si>
  <si>
    <t xml:space="preserve">Audiovizualni panel, sa porukom na HR jeziku "Ne ulazite u prostor - gašenje u tijeku", 24VDC </t>
  </si>
  <si>
    <t>Vatrodojavni kabel otporan na povišenu temperaturu, beshalogeni, crvene boje
JEB-H(St)H-FE 180/E30 1x2x0.8</t>
  </si>
  <si>
    <t>Izrada trajnih oznaka sa sve centrale, detektore i indikatore</t>
  </si>
  <si>
    <t>PVC kanalica 40x40 sa pričvrsnim i montažnim priborom</t>
  </si>
  <si>
    <t>Gibljiva Kaoflex cijevi Ø13,5 za vođenje kabela</t>
  </si>
  <si>
    <t>Izrada Novec kutije za prespoj, opremljenu sa 7Ws klema i 4 uvodnice PG11, te metalnim crijevom 60cm za spajanje elektromagnetskog okidača</t>
  </si>
  <si>
    <t>Montaža i spajanje opreme specificirane u poglavlju 5.</t>
  </si>
  <si>
    <t>Upute za rukovanje centralama (9 kompleta)</t>
  </si>
  <si>
    <t>Programiranje centrale, ispitivanje i puštanje u rad</t>
  </si>
  <si>
    <t>Obuka korisnika</t>
  </si>
  <si>
    <t>5. SVEUKUPNO NOVEC 1230 SUSTAV - ELEKTRO DIO:</t>
  </si>
  <si>
    <t>SVEUKUPNO PROTUPOŽARNI SUSTAVI (bez PDV):</t>
  </si>
  <si>
    <t>Tomislav Pelin, dipl.ing.stroj.</t>
  </si>
  <si>
    <t>1A</t>
  </si>
  <si>
    <t>ENERGOBLOK</t>
  </si>
  <si>
    <t>1B</t>
  </si>
  <si>
    <t>SABIRNICE ZA TRAFOSTANICU</t>
  </si>
  <si>
    <t>UZEMLJENJE, GROMOBRAN I IZJEDNAČAVANJE POTENCIJALA</t>
  </si>
  <si>
    <t>GLAVNI RAZDJELNICI</t>
  </si>
  <si>
    <t>SPRATNI RAZDJELNICI</t>
  </si>
  <si>
    <t>RAZDJELNICI ZA STROJARSTVO</t>
  </si>
  <si>
    <t>RAZDJELNICI ZA RASVJETU</t>
  </si>
  <si>
    <t>VANJSKA RASVJETA</t>
  </si>
  <si>
    <t>RAZDJELNICI ZA OPERACIJSKE SALE</t>
  </si>
  <si>
    <t>KABLOVI ZA NAPAJANJE</t>
  </si>
  <si>
    <t>VERTIKALNE SABIRNICE</t>
  </si>
  <si>
    <t>KABELSKE POLICE</t>
  </si>
  <si>
    <t>CNUS</t>
  </si>
  <si>
    <t>UTIČNICE I PREKIDACI</t>
  </si>
  <si>
    <t>SUSTAV LAN MREZE I IP TELEFONIJE</t>
  </si>
  <si>
    <t>SUSTAV IPTV</t>
  </si>
  <si>
    <t>SUSTAV DOJAVE POŽARA</t>
  </si>
  <si>
    <t>SUSTAV SIGURNOSNE RASVJETE I EVAKUACIJSKIH PUTEVA</t>
  </si>
  <si>
    <t>VENTILACIJA GARAZE I SUSTAV CO DETEKCIJE</t>
  </si>
  <si>
    <t>GLASOVNI ALARM I SUSTAV JAVNIH ADRESA</t>
  </si>
  <si>
    <t>SUSTAV ZA KONTROLU PRISTUPA</t>
  </si>
  <si>
    <t>SUSTAV VIDEO NADZORA</t>
  </si>
  <si>
    <t>SATNI SUSTAV</t>
  </si>
  <si>
    <t>SUSTAV ZA POZIV MEDICINSKOG OSOBLJA</t>
  </si>
  <si>
    <t>SUSTAV DIGITALNO OZNACAVANJE</t>
  </si>
  <si>
    <t>SVEUKUPNO ELEKTROTEHNIČKE INSTALACIJE (bez PDV):</t>
  </si>
  <si>
    <t>1A.</t>
  </si>
  <si>
    <r>
      <t xml:space="preserve">Dobava i ugradnja </t>
    </r>
    <r>
      <rPr>
        <b/>
        <sz val="10"/>
        <color theme="1"/>
        <rFont val="Tahoma"/>
        <family val="2"/>
      </rPr>
      <t>Transformatora</t>
    </r>
    <r>
      <rPr>
        <sz val="10"/>
        <color theme="1"/>
        <rFont val="Tahoma"/>
        <family val="2"/>
      </rPr>
      <t xml:space="preserve"> i pratece opreme prema projektu i tehnickom opisu:</t>
    </r>
  </si>
  <si>
    <t>Transformer snage 10(20)/0.4kV, 2000kVA Dyn5, AF, Suha izvedba</t>
  </si>
  <si>
    <t>Isporuka i montaža srednjenaponskog razvodnog postrojenja za naponski nivo 24kV, modularnog tipa, fabrički montirano, tipski testirano, zrakom izolirana, metalom oklopljeno i klimatski nezavisno razvodno postrojenje 24 kV za unutrašnju montažu. Postrojenje se sastoji od jedne vodnog i tri trafo polja, ukupnih dimenzija 2000x1600x775 mm (VxDxŠ).
Tehnički podaci :
-	nazivni napon 		24 kV
-	nazivna struja 		630 A
-	nazivna frekvencija 		50 Hz
-	izolacija 		zrak
-	medij za gašenje luka 		vakuum
-	nazivni podnosivi udarni napon 		125 kV
-	nazivni jednominutni podnosivi udarni napon 	50 Hz 50 kV
-	nazivna uklopna moć 		40 kA
-	nazivna kratkotrajna podnosiva struja 		16 kA/1s
-	isklopno vrijeme 		45 ms
Posebne pogodnosti sklopnih blokova su:
-	mogućnost ispitivanja kabela, odnosno traženja greške na kabelu bez nužnosti demontaže KB spojeva,
mogućnost trajnog pokazivanja naponskog stanja kabela pojedinih odvoda kao i spoja na trafo, mogućnost ispitivanja redosljeda faza</t>
  </si>
  <si>
    <t xml:space="preserve">SN Ulazno/Izlazno Polje
Vodno polje, širine 310 mm, su na jednopolnoj šemi označene rednim brojevima =J1, a opremljene su srednjenaponskim, tropoložajnim sklopka-rastavljačem 24 kV / 25 kA / 630 A, sa motornim pogonom 230V AC za daljinsko upravljanje, indikatorima napona i položaja, uz odgovarajuće unutrašnje blokade prilikom nepravilne manipulacije ; </t>
  </si>
  <si>
    <t>Transformatorska polja, širine 430mm, su na jednopolnoj šemi označene sa =J2, =J3, =J4, a opremljene su srednjenaponskim, vakuumskim prekidačima sa motornim pogonom za daljinsko upravljanje i integrisanim tropoložajnim sklopka-rastavljačima sa zemljospojnikom, 24kV/25kA/630A, sa indikatorima napona i položaja, pomoćnim tasterima za uključivanje i isključivanje prekidača, uz odgovarajuće unutrašnje blokade prilikom nepravilne manipulacije. U priključnom odjeljku se nalaze tropolni strujni transformatori tipa 200/1 A/A, 10VA, kl. 0,5, 10P10
Niskonaponski odeljci trafo ćelija su opremljeni sa sledećom opremom: 
- 1 svetiljka 35W, 230V, AC/DC 
- 1 “šuko” priključnica 16A, 230V 
- 1 krajnji prekidač 
- 1 termostat 0-60°C, 10A/250VAC 
- 1 grejač panela 20W, 110-265VAC/DC 
- 1 jednopolni automatski prekidač 6A, 10kA 
-  2 dvopolna automatska prekidača 6A, 10kA 
- 1 dvopolni automatski prekidač 2A, 10kA 
- 4 pomoćna kontakta 1NO+1NC za autom.prekidače
- 1 multifunkcionalni mikroprocesorski zaštitni uređaj</t>
  </si>
  <si>
    <t>Dodatna oprema za 24 kV postrojenje *standardni priručni set koji sadrži: 1 kom. ručica za navijanje opruge motora 1 kom. produžna šipka za aktiviranje ON/OFF tastera 1 kom. ručica za pokretanje izvlačivog dela prekidača 1 kom. ručica za zemljospojni rastavljač 1 kom. ručica za fiksni prekidač *2 bočne strane postrojenja *12 kom. indikator napona za LRM-ST SYSTEM *komplet šinskih spojnih elemenata i adaptera *kablovski izolacioni adapteri za priključenje kablova 20kV u trafo ćelijama, proizvodnje "RAYCHEM" ili jednakovrijedan proizvod drugog proizvođača (prema standardu EN 50181), tip A (630A). Adapteri se isporučuju u kompletu od po 3 kom. za jednožilne kablove. Ukupno 2 seta adaptera sa svim potrebnim sitnim materijalom za povezivanje na provodnim izolatorima u trafo ćelijama</t>
  </si>
  <si>
    <t>Isporuka i montaža kabeskih izolacionih adaptera za priključenje kablova 20kV u trafo poljima. Adapteri se isporučuju u kompletu od po 3 kom. za jednožilne kablove</t>
  </si>
  <si>
    <t>Isporuka i montaža kablovskih završecnica za unutrašnju montažu tipa POLT-24 sa odgovarajućim dodatnim cjevastim papučicama za presovanje, za kablove tipa NA2XS(F)2Y 1185 mm2 24kV (međuveza trafo ćelije - SN priključci transformatora). Nabavka podrazumijeva i sav potreban sitni materijal i pribor za spajanje kabelaa na oba kraja</t>
  </si>
  <si>
    <t>Isporuka materijala i izrada 20kV kablovskih veza između transformatorskih polja 20kV razvodnog postrojenja i energetskih transformatora jednožilnim kablovima tipa NA2XS(F)2Y x 1x185 mm², 20kV, sa prethodno montiranim odgovarajućim završnicama za unutrašnju montažu i priborom za ovaj tip kablova</t>
  </si>
  <si>
    <t>Zaštitna metalna ograda oko 3 transformatora prema projektu.</t>
  </si>
  <si>
    <t>Pauš.</t>
  </si>
  <si>
    <t>Podignuti pod za područje Trafostanice i prostorije za UPS sustav - prema projektu</t>
  </si>
  <si>
    <t>Metalne konstrukcije kao potpora za sve energetske transformatore, SN razvodne postrojenje, UPS uredjaje i 0,4 kV razdjelnike.</t>
  </si>
  <si>
    <t>Izrada Armirano-betonskog 2 šahte sa poklopcem, izvan trafostanice, za ulazne SN kabele iz Elektrodistribucije, neto dimenzija šahte (ŠxDxV) 1.8x1.8x2m, uključujući fi200 mm ukupne duljine 2m, cijevi su za dovod kablova od ove šahta do ulaza u trafostanicu, prema dispoziciji danoj u elektro projektu.</t>
  </si>
  <si>
    <t>Demontaza postojece TS, te zbrinjavanje na siguran nacin preko ovlastene ustanove, te ostali radovi u svezi postojece TS.</t>
  </si>
  <si>
    <t>Pribor za srednjenaponske trafostanice, uključujući sigurnosne oznake i obavijesti, Jednopolna shema, Ispitivač napona itd.</t>
  </si>
  <si>
    <t>Dobava, isporuka i ugradnja svog sitnog neimenovanog materijala a za kompletiranje trafostanice.</t>
  </si>
  <si>
    <t>Pregled i ispitivanje instalacije od strane ovlaštenog predstavnika, izdavanje atesta te puštanje u pogon.</t>
  </si>
  <si>
    <r>
      <t xml:space="preserve">Dobava i ugradnja </t>
    </r>
    <r>
      <rPr>
        <b/>
        <sz val="10"/>
        <color theme="1"/>
        <rFont val="Tahoma"/>
        <family val="2"/>
      </rPr>
      <t>Dizel Agregata</t>
    </r>
    <r>
      <rPr>
        <sz val="10"/>
        <color theme="1"/>
        <rFont val="Tahoma"/>
        <family val="2"/>
      </rPr>
      <t xml:space="preserve"> i pratece opreme prema projektu i tehnickom opisu:</t>
    </r>
  </si>
  <si>
    <t>Dobava elektroagregatskog postrojenja  s mikroprocesorskim upravljanjem, namjenjeno za automatsko rezervno ili osnovno napajanje potrošača. Agregat treba da bude spreman da radi paralelno sa drugim agregatom. Sa nivoom buke smanjenim na 98 dB na 7 m. Pogonjeno pomoću diesel motora PERKINS ili jednakovrijedno,  koji je prirubno povezan sa sinkronim generatorom. Motor i generator su preko gumenih amortizera pričvršćeni na čelično postolje na koje je direktno pričvršćen i komandni ormar, spremnik goriva te akumulatorske baterije. Izlazna snaga definirana je prema ISO8528/5, kod 3x400/231 V, cos=0,8, 50 Hz. 1500 1/min, prime: 2256kVA/1804kW, backup: 2500kVA/2001kW. Dimenzije ukljucujuci zvučno izolirano kućište (ŠxDxV) 2470x12220x3150mm. Tezina: 20225kg. Spremnik goriva zapremine 3150 litara. Upravljačka jedinica dizel generatora treba podržavati komunikacijski protokol za integraciju u BMS, npr. Modbus TCP/IP, Bacnet, LON</t>
  </si>
  <si>
    <t>Dobava, isporuka i ugradnja svog sitnog neimenovanog materijala a za kompletiranje instalacije dizel agregatska .</t>
  </si>
  <si>
    <r>
      <t>Dobava i ugradnja</t>
    </r>
    <r>
      <rPr>
        <b/>
        <sz val="10"/>
        <color theme="1"/>
        <rFont val="Tahoma"/>
        <family val="2"/>
      </rPr>
      <t xml:space="preserve"> UPS uredjaja, Bateria</t>
    </r>
    <r>
      <rPr>
        <sz val="10"/>
        <color theme="1"/>
        <rFont val="Tahoma"/>
        <family val="2"/>
      </rPr>
      <t xml:space="preserve"> i pratece opreme prema projektu i tehnickom opisu:</t>
    </r>
  </si>
  <si>
    <t>Modularan UPS, sa 6 x Modula 50kVA ukupno 300kVA ili 250kVA u N+1  konfiguraciji. Kabel za napajanje UPS-a je deo isporuke kabela. Upravljačka jedinica UPS-a treba podržavati komunikacijski protokol za integraciju u BMS, npr. Modbus TCP/IP, Bacnet, LON</t>
  </si>
  <si>
    <t xml:space="preserve">Ormar za Baterije tipa Lithium-ion, sa nominalnom energiom 34.6kWh po ormaru.
Napomena: Set od 5 Ormara omogucava autonomiju od 60 minuta @165kW ili 40 minuta @250kW. </t>
  </si>
  <si>
    <t>UKUPNO ENERGOBLOK (bez PDV):</t>
  </si>
  <si>
    <t>1B.</t>
  </si>
  <si>
    <t>SABIRNICE ZA TRAFOSTANICU (FAZE GRADNJE: PRVA FAZA)</t>
  </si>
  <si>
    <r>
      <t xml:space="preserve">Dobava i ugradnja vertikalne sabirnice </t>
    </r>
    <r>
      <rPr>
        <b/>
        <sz val="10"/>
        <color theme="1"/>
        <rFont val="Tahoma"/>
        <family val="2"/>
      </rPr>
      <t>BB-TR1</t>
    </r>
    <r>
      <rPr>
        <sz val="10"/>
        <color theme="1"/>
        <rFont val="Tahoma"/>
        <family val="2"/>
      </rPr>
      <t xml:space="preserve"> prema projektu sa sledečim elementima:</t>
    </r>
  </si>
  <si>
    <t>Bakreni spojni element za transformator 2000kVA,  5000A, IP55, 150kA, 1000V</t>
  </si>
  <si>
    <t>Bakreni spojni element za ormar M.G.-1.TR.1 5000A, IP55, 150kA, 1000V</t>
  </si>
  <si>
    <t>Element promjene smjera sabirnice ((Okomito na Vodoravno)) 90° Bakar 5000A, IP55, 150kA, 1000V</t>
  </si>
  <si>
    <t>Element promjene smjera sabirnice (Vodoravno na Vodoravno) 90° Bakar 5000A, IP55, 150kA, 1000V</t>
  </si>
  <si>
    <t>Sabirnica - Ravna od bakra 3L+N (PE=Šasija) 5000A, IP55, 150kA, 1000V</t>
  </si>
  <si>
    <r>
      <t xml:space="preserve">Dobava i ugradnja vertikalne sabirnice </t>
    </r>
    <r>
      <rPr>
        <b/>
        <sz val="10"/>
        <color theme="1"/>
        <rFont val="Tahoma"/>
        <family val="2"/>
      </rPr>
      <t>BB-TR2</t>
    </r>
    <r>
      <rPr>
        <sz val="10"/>
        <color theme="1"/>
        <rFont val="Tahoma"/>
        <family val="2"/>
      </rPr>
      <t xml:space="preserve"> prema projektu sa sledečim elementima:</t>
    </r>
  </si>
  <si>
    <t>Bakreni spojni element za ormar M.G.-1.TR.2 5000A, IP55, 150kA, 1000V</t>
  </si>
  <si>
    <r>
      <t xml:space="preserve">Dobava i ugradnja vertikalne sabirnice </t>
    </r>
    <r>
      <rPr>
        <b/>
        <sz val="10"/>
        <color theme="1"/>
        <rFont val="Tahoma"/>
        <family val="2"/>
      </rPr>
      <t>BB-TR3</t>
    </r>
    <r>
      <rPr>
        <sz val="10"/>
        <color theme="1"/>
        <rFont val="Tahoma"/>
        <family val="2"/>
      </rPr>
      <t xml:space="preserve"> prema projektu sa sledečim elementima:</t>
    </r>
  </si>
  <si>
    <t>Bakreni spojni element za ormar M.G.-1.TR.3 5000A, IP55, 150kA, 1000V</t>
  </si>
  <si>
    <r>
      <t xml:space="preserve">Dobava i ugradnja vertikalne sabirnice </t>
    </r>
    <r>
      <rPr>
        <b/>
        <sz val="10"/>
        <color theme="1"/>
        <rFont val="Tahoma"/>
        <family val="2"/>
      </rPr>
      <t>BB-A.G.-1.1</t>
    </r>
    <r>
      <rPr>
        <sz val="10"/>
        <color theme="1"/>
        <rFont val="Tahoma"/>
        <family val="2"/>
      </rPr>
      <t xml:space="preserve"> prema projektu sa sledečim elementima:</t>
    </r>
  </si>
  <si>
    <t>Bakreni spojni element za ormar 4000A, IP55, 150kA, 1000V</t>
  </si>
  <si>
    <t>Element promjene smjera sabirnice 90° Bakar 4000A, IP55, 150kA, 1000V</t>
  </si>
  <si>
    <t>Sabirnica - Ravna od bakra 3L+N (PE=Šasija)4000A, IP55, 150kA, 1000V</t>
  </si>
  <si>
    <r>
      <t xml:space="preserve">Dobava i ugradnja vertikalne sabirnice </t>
    </r>
    <r>
      <rPr>
        <b/>
        <sz val="10"/>
        <color theme="1"/>
        <rFont val="Tahoma"/>
        <family val="2"/>
      </rPr>
      <t>BB-A.G.-1.2</t>
    </r>
    <r>
      <rPr>
        <sz val="10"/>
        <color theme="1"/>
        <rFont val="Tahoma"/>
        <family val="2"/>
      </rPr>
      <t xml:space="preserve"> prema projektu sa sledečim elementima:</t>
    </r>
  </si>
  <si>
    <t>Bakreni spojni element za ormar 2500A, IP55, 150kA, 1000V</t>
  </si>
  <si>
    <t>Element promjene smjera sabirnice 90° Bakar 2500A, IP55, 150kA, 1000V</t>
  </si>
  <si>
    <t>Sabirnica - Ravna od bakra 3L+N (PE=Šasija) 2500A, IP55, 150kA, 1000V</t>
  </si>
  <si>
    <t>UKUPNO SABIRNICE ZA TRAFOSTANICU (bez PDV):</t>
  </si>
  <si>
    <t>UZEMLJENJE, GROMOBRAN I IZJEDNAČAVANJE POTENCIJALA (FAZE GRADNJE: PRVA FAZA)</t>
  </si>
  <si>
    <r>
      <t xml:space="preserve">Dobava i ugradnja </t>
    </r>
    <r>
      <rPr>
        <b/>
        <sz val="10"/>
        <color theme="1"/>
        <rFont val="Tahoma"/>
        <family val="2"/>
      </rPr>
      <t>Uzemljenje, Gromobran i Izjednačavanje potencijala</t>
    </r>
    <r>
      <rPr>
        <sz val="10"/>
        <color theme="1"/>
        <rFont val="Tahoma"/>
        <family val="2"/>
      </rPr>
      <t xml:space="preserve"> prema projektu sa sledečim elementima:</t>
    </r>
  </si>
  <si>
    <t>FeZn traka 40x4mm</t>
  </si>
  <si>
    <t>FeZn traka 25x4mm</t>
  </si>
  <si>
    <t>Dobava, isporuka i montaža križnih spojnica za spoj trake FeZn 25x4mm</t>
  </si>
  <si>
    <t>Dobava, isporuka i montaža križnih spojnica za spoj trake FeZn 40x4mm</t>
  </si>
  <si>
    <t>Kutija za mjerenje s kontaktnim elementom za traku FeZn 25x4mm</t>
  </si>
  <si>
    <t>Hvataljka, duljina:1m</t>
  </si>
  <si>
    <t>Kutija za izjednačavanje potencijala, bakrena ploča, 100x300x10mm (ŠxDxV)</t>
  </si>
  <si>
    <t>Kutija za izjednačavanje potencijala, bakrena ploča, 100x500x10mm (ŠxDxV)</t>
  </si>
  <si>
    <t>Držač trake za trapezoidne sendvič panele za traku FeZn 25x4mm</t>
  </si>
  <si>
    <t>Držač trake za potkrovni parapet za traku FeZn 25x4mm</t>
  </si>
  <si>
    <t>Držač trake za zid za traku FeZn 25x4mm</t>
  </si>
  <si>
    <t>Provodnik H07Z-K (Zeleno/žuto) - 4mm2</t>
  </si>
  <si>
    <t>Provodnik H07Z-K (Zeleno/žuto) - 10mm2</t>
  </si>
  <si>
    <t>UKUPNO UZEMLJENJE, GROMOBRAN I IZJEDNAČAVANJE POTENCIJALA (bez PDV):</t>
  </si>
  <si>
    <t>Kolicina
FAZA 1</t>
  </si>
  <si>
    <t>Ukupna količina</t>
  </si>
  <si>
    <r>
      <t xml:space="preserve">Dobava, isporuka i ugradnja samostojećeg razvodnog ormara </t>
    </r>
    <r>
      <rPr>
        <b/>
        <sz val="10"/>
        <color theme="1"/>
        <rFont val="Tahoma"/>
        <family val="2"/>
      </rPr>
      <t>M.G.-1.TR</t>
    </r>
    <r>
      <rPr>
        <sz val="10"/>
        <color theme="1"/>
        <rFont val="Tahoma"/>
        <family val="2"/>
      </rPr>
      <t>, prema jednopolnoj šemi.</t>
    </r>
  </si>
  <si>
    <t xml:space="preserve">Razvodni ormar može biti od proizvođača kao: Schneider Electric, ABB, Siemens ili jednakovrijedno ili je napravljena od dvostruko dekapiniranog obojenog lima debljine 2 mm. Vrata ormara trebaju imati odgovarajuću bravu za zaključavanje ormara. </t>
  </si>
  <si>
    <t>Stupanj zaštite: IP34</t>
  </si>
  <si>
    <t>Dimenzije ormara (ŠxDxV): 600x800x2200mm uključujući bazu od 100mm</t>
  </si>
  <si>
    <t>Dimenzije ormara (ŠxDxV): 800x800x2200mm uključujući bazu od 100mm - Kompenzacija</t>
  </si>
  <si>
    <t>Dimenzije ormara (ŠxDxV): 1000x800x2200mm uključujući bazu od 100mm</t>
  </si>
  <si>
    <t>Dimenzije ormara (ŠxDxV): 1200x800x2200mm uključujući bazu od 100mm</t>
  </si>
  <si>
    <t>Sljedeća električna oprema mora biti montirana i spojena u razvodnom ormaru:</t>
  </si>
  <si>
    <t>Strujni transformator, 5000/5A</t>
  </si>
  <si>
    <t>Katodni odvodnici 4P FS, 125A/25kA / SA / Type 2</t>
  </si>
  <si>
    <t>Niskonaponska baza HRC osigurača, 160A, 3P , 400V, AC</t>
  </si>
  <si>
    <t>Niskonaponski topljivi osigurači 125A/120kA</t>
  </si>
  <si>
    <t>Modbus Multimetar, 3I 1A, 3V 230VAC, 5A, 400V, AC</t>
  </si>
  <si>
    <t>Prekidač 3P - 5000/4250A, 150kA, motoriziran, s Modbus sučeljem za upravljanje i nadzor iz BMS sustava</t>
  </si>
  <si>
    <t>Prekidač 4P - 4000/3400A, 150kA, motoriziran, s Modbus sučeljem za upravljanje i nadzor iz BMS sustava</t>
  </si>
  <si>
    <t>Prekidač 3P - 4000/3400A, 150kA, motoriziran, s Modbus sučeljem za upravljanje i nadzor iz BMS sustava</t>
  </si>
  <si>
    <t>Prekidač 3P - 2500/2250A, 100kA, motoriziran, s Modbus sučeljem za upravljanje i nadzor iz BMS sustava</t>
  </si>
  <si>
    <t>Prekidač 3P - 1000/900A, 100kA, motoriziran, s Modbus sučeljem za upravljanje i nadzor iz BMS sustava</t>
  </si>
  <si>
    <t>Prekidač 3P - 630A, 110kA, motoriziran, s Modbus sučeljem za upravljanje i nadzor iz BMS sustava</t>
  </si>
  <si>
    <t>Prekidač 3P - 400/380A, 110kA, motoriziran, s Modbus sučeljem za upravljanje i nadzor iz BMS sustava</t>
  </si>
  <si>
    <t>Prekidač 3P - 100/60A, 110kA, motoriziran, s Modbus sučeljem za upravljanje i nadzor iz BMS sustava</t>
  </si>
  <si>
    <t>Prekidač 3P - 100/12A, 110kA, motoriziran, s Modbus sučeljem za upravljanje i nadzor iz BMS sustava</t>
  </si>
  <si>
    <t>Kompenzator Snage 600kvar/(6 modula x 100kvar)</t>
  </si>
  <si>
    <t>Sustav upravljanja mrežom za upravljanje glavnim razvodnim prekidačima za 3 energetska transformatora i 3 dizel agregata</t>
  </si>
  <si>
    <t>Ostali nespecificirani materijali (vodiči, natpisne pločice, sabirnice, din-šine, redne stetzaljke, POK kanali  vijci, matice podložne itd.)</t>
  </si>
  <si>
    <t>Paus.</t>
  </si>
  <si>
    <t>Maksimalni kontinuirani radni napon 230/415V</t>
  </si>
  <si>
    <r>
      <t xml:space="preserve">Dobava, isporuka i ugradnja samostojećeg razvodnog ormara </t>
    </r>
    <r>
      <rPr>
        <b/>
        <sz val="10"/>
        <color theme="1"/>
        <rFont val="Tahoma"/>
        <family val="2"/>
      </rPr>
      <t>A.G.-1.1</t>
    </r>
    <r>
      <rPr>
        <sz val="10"/>
        <color theme="1"/>
        <rFont val="Tahoma"/>
        <family val="2"/>
      </rPr>
      <t>, prema jednopolnoj šemi.</t>
    </r>
  </si>
  <si>
    <t>Razvodni ormar može biti od proizvođača kao: Schneider Electric, ABB, Siemens ili jednakovrijedno ili  je napravljena od dvostruko dekapiniranog obojenog lima debljine 2 mm. Vrata ormara trebaju imati odgovarajuću bravu za zaključavanje ormara. Ovaj ormar služi i kao automatski prijenosnik u kombinaciji s ormarom M.G.-1.TR. Tako da se treba implementirati automatizaciju za kontrolu  prekidaca spojnice prema M.G.-1.TR (ormar transformatora) u slučaju nestanka struje iz mreže.</t>
  </si>
  <si>
    <t>Dimenzije ormara (ŠxDxV): 400x800x2200mm uključujući bazu od 100mm</t>
  </si>
  <si>
    <t>Dimenzije ormara (ŠxDxV): 800x800x2200mm uključujući bazu od 100mm</t>
  </si>
  <si>
    <t>Strujni transformator, 4000/5A</t>
  </si>
  <si>
    <t>Prekidač 3P - 4000A/3400A, 150kA, motoriziran, s Modbus sučeljem za upravljanje i nadzor iz BMS sustava</t>
  </si>
  <si>
    <t>Prekidač 3P - 800A/680A, 100kA, motoriziran, s Modbus sučeljem za upravljanje i nadzor iz BMS sustava</t>
  </si>
  <si>
    <t>Prekidač 3P - 800A/640A, 100kA, motoriziran, s Modbus sučeljem za upravljanje i nadzor iz BMS sustava</t>
  </si>
  <si>
    <t>Prekidač 3P - 630A/630A, 110kA, motoriziran, s Modbus sučeljem za upravljanje i nadzor iz BMS sustava</t>
  </si>
  <si>
    <t>Prekidač 3P - 630A/575A, 110kA, motoriziran, s Modbus sučeljem za upravljanje i nadzor iz BMS sustava</t>
  </si>
  <si>
    <t>Prekidač 3P - 400A/380A, 110kA, motoriziran, s Modbus sučeljem za upravljanje i nadzor iz BMS sustava</t>
  </si>
  <si>
    <t>Prekidač 3P - 400A/360A, 110kA, motoriziran, s Modbus sučeljem za upravljanje i nadzor iz BMS sustava</t>
  </si>
  <si>
    <t>Prekidač 3P - 400A, 110kA, motoriziran, s Modbus sučeljem za upravljanje i nadzor iz BMS sustava</t>
  </si>
  <si>
    <t>Prekidač 3P - 250/175A, 110kA, motoriziran, s Modbus sučeljem za upravljanje i nadzor iz BMS sustava</t>
  </si>
  <si>
    <t>Prekidač 3P - 160/140A, 110kA, motoriziran, s Modbus sučeljem za upravljanje i nadzor iz BMS sustava</t>
  </si>
  <si>
    <t>Prekidač 3P - 160/110A, 110kA, motoriziran, s Modbus sučeljem za upravljanje i nadzor iz BMS sustava</t>
  </si>
  <si>
    <t>Prekidač 3P - 100/100A, 110kA, motoriziran, s Modbus sučeljem za upravljanje i nadzor iz BMS sustava</t>
  </si>
  <si>
    <t>Prekidač 3P - 100/54A, 110kA, motoriziran, s Modbus sučeljem za upravljanje i nadzor iz BMS sustava</t>
  </si>
  <si>
    <t>Prekidač 3P - 100/36A, 110kA, motoriziran, s Modbus sučeljem za upravljanje i nadzor iz BMS sustava</t>
  </si>
  <si>
    <t>Prekidač 3P - 100/28A, 110kA, motoriziran, s Modbus sučeljem za upravljanje i nadzor iz BMS sustava</t>
  </si>
  <si>
    <t>Prekidač 3P - 100/16A, 110kA, motoriziran, s Modbus sučeljem za upravljanje i nadzor iz BMS sustava</t>
  </si>
  <si>
    <r>
      <t xml:space="preserve">Dobava, isporuka i ugradnja samostojećeg razvodnog ormara </t>
    </r>
    <r>
      <rPr>
        <b/>
        <sz val="10"/>
        <color theme="1"/>
        <rFont val="Tahoma"/>
        <family val="2"/>
      </rPr>
      <t>A.G.-1.2</t>
    </r>
    <r>
      <rPr>
        <sz val="10"/>
        <color theme="1"/>
        <rFont val="Tahoma"/>
        <family val="2"/>
      </rPr>
      <t>, prema jednopolnoj šemi.</t>
    </r>
  </si>
  <si>
    <t>Stupanj zaštite: IP35</t>
  </si>
  <si>
    <t>Strujni transformator, 2500/5A</t>
  </si>
  <si>
    <t>Prekidač 3P - 1250/1062.5A, 85kA, motoriziran, s Modbus sučeljem za upravljanje i nadzor iz BMS sustava</t>
  </si>
  <si>
    <t>Prekidač 3P - 400/340A, 85kA, motoriziran, s Modbus sučeljem za upravljanje i nadzor iz BMS sustava</t>
  </si>
  <si>
    <t>Prekidač 3P - 400/300A, 85kA, motoriziran, s Modbus sučeljem za upravljanje i nadzor iz BMS sustava</t>
  </si>
  <si>
    <t>Prekidač 3P - 250/240A, 85kA, motoriziran, s Modbus sučeljem za upravljanje i nadzor iz BMS sustava</t>
  </si>
  <si>
    <t>Prekidač 3P - 250/220A, 85kA, motoriziran, s Modbus sučeljem za upravljanje i nadzor iz BMS sustava</t>
  </si>
  <si>
    <t>Prekidač 3P - 160/110A, 85kA, motoriziran, s Modbus sučeljem za upravljanje i nadzor iz BMS sustava</t>
  </si>
  <si>
    <r>
      <t xml:space="preserve">Dobava, isporuka i ugradnja samostojećeg razvodnog ormara </t>
    </r>
    <r>
      <rPr>
        <b/>
        <sz val="10"/>
        <color theme="1"/>
        <rFont val="Tahoma"/>
        <family val="2"/>
      </rPr>
      <t>U.G.-1.1</t>
    </r>
    <r>
      <rPr>
        <sz val="10"/>
        <color theme="1"/>
        <rFont val="Tahoma"/>
        <family val="2"/>
      </rPr>
      <t>, prema jednopolnoj šemi.</t>
    </r>
  </si>
  <si>
    <t>Razvodni ormar može biti od proizvođača kao: Schneider Electric, ABB, Siemens ili jednakovrijedno ili  je napravljena od dvostruko dekapiniranog obojenog lima debljine 2 mm. Vrata ormara trebaju imati odgovarajuću bravu za zaključavanje ormara.</t>
  </si>
  <si>
    <t>Stupanj zaštite: IP36</t>
  </si>
  <si>
    <t>Dimenzije ormara (ŠxDxV): 1200x600x2200mm uključujući bazu od 100mm</t>
  </si>
  <si>
    <t>Prekidač 3P - 400/380A, 55kA</t>
  </si>
  <si>
    <t>Prekidač 3P - 400/340A, 55kA</t>
  </si>
  <si>
    <t>Prekidač 3P - 100/24A, 55kA</t>
  </si>
  <si>
    <r>
      <t xml:space="preserve">Dobava, isporuka i ugradnja samostojećeg razvodnog ormara </t>
    </r>
    <r>
      <rPr>
        <b/>
        <sz val="10"/>
        <color theme="1"/>
        <rFont val="Tahoma"/>
        <family val="2"/>
      </rPr>
      <t>U.G.-1.2</t>
    </r>
    <r>
      <rPr>
        <sz val="10"/>
        <color theme="1"/>
        <rFont val="Tahoma"/>
        <family val="2"/>
      </rPr>
      <t>, prema jednopolnoj šemi.</t>
    </r>
  </si>
  <si>
    <t>Stupanj zaštite: IP37</t>
  </si>
  <si>
    <t>Prekidač 3P - 250/210A, 55kA</t>
  </si>
  <si>
    <t>Prekidač 3P - 250/175A, 55kA</t>
  </si>
  <si>
    <t>Prekidač 3P - 100/36A, 55kA</t>
  </si>
  <si>
    <t>Prekidač 3P - 100/20A, 55kA</t>
  </si>
  <si>
    <r>
      <t xml:space="preserve">Dobava, isporuka i ugradnja samostojećeg razvodnog ormara </t>
    </r>
    <r>
      <rPr>
        <b/>
        <sz val="10"/>
        <color theme="1"/>
        <rFont val="Tahoma"/>
        <family val="2"/>
      </rPr>
      <t>A.G.-1.1EV</t>
    </r>
    <r>
      <rPr>
        <sz val="10"/>
        <color theme="1"/>
        <rFont val="Tahoma"/>
        <family val="2"/>
      </rPr>
      <t>, prema jednopolnoj šemi.</t>
    </r>
  </si>
  <si>
    <t>Dimenzije ormara (ŠxDxV): 1000x600x2000mm uključujući bazu od 100mm</t>
  </si>
  <si>
    <t>Strujni transformator, 300/5A</t>
  </si>
  <si>
    <t>Prekidač 3P - 250A/240A, 55kA</t>
  </si>
  <si>
    <t>Kombinirana zaštitna strujna sklopka 1P+N, 30mA/C40A, 6kA</t>
  </si>
  <si>
    <t>Dobava, isporuka i ugradnja punjača za električna vozila samostojeci kompletno sa kucistem za dva punjaca. Svaka tocka punjenja ima dva ugradena punjaca</t>
  </si>
  <si>
    <t>Specifikacija punjača (Dva komada po stanici)</t>
  </si>
  <si>
    <t>Stupanj zaštite: IP55</t>
  </si>
  <si>
    <t>Dimenzije (ŠxDxV): 317x183x529mm</t>
  </si>
  <si>
    <t>Nazivni napon 220-240V AC 50/60Hz</t>
  </si>
  <si>
    <t>Nazivna izlazna snaga 7.4 kW</t>
  </si>
  <si>
    <t>Tip izlaza - Jedna utičnica na prednjoj strani s pričvršćenim T2 kabelom / posrebreni kontakti 5m</t>
  </si>
  <si>
    <t>Kontrola pristupa, RFID i NFC kompatibilan</t>
  </si>
  <si>
    <t>Vrsta mreže za povezivanje - Ethernet, Bluetooth, 3G/4g modem (opcija) i Modbus TCP</t>
  </si>
  <si>
    <t>Proizvod certificiran s "EV Ready" i CE certifikat</t>
  </si>
  <si>
    <r>
      <t>Dobava, isporuka i ugradnja samostojećeg razvodnog ormara</t>
    </r>
    <r>
      <rPr>
        <b/>
        <sz val="10"/>
        <color theme="1"/>
        <rFont val="Tahoma"/>
        <family val="2"/>
      </rPr>
      <t xml:space="preserve"> A.S.-1.1DI</t>
    </r>
    <r>
      <rPr>
        <sz val="10"/>
        <color theme="1"/>
        <rFont val="Tahoma"/>
        <family val="2"/>
      </rPr>
      <t>, prema jednopolnoj šemi.</t>
    </r>
  </si>
  <si>
    <t>Razvodni ormar može biti od proizvođača kao: Schneider Electric, ABB, Siemens ili jednakovrijedno ili je napravljena od dvostruko dekapiniranog obojenog lima debljine 2 mm. Vrata ormara trebaju imati odgovarajuću bravu za zaključavanje ormara.</t>
  </si>
  <si>
    <t>Dimenzije ormara (ŠxDxV): 600x600x2000mm uključujući bazu od 100mm</t>
  </si>
  <si>
    <t>Dimenzije ormara (ŠxDxV): 1200x600x2000mm uključujući bazu od 100mm</t>
  </si>
  <si>
    <t>Strujni transformator, 800/5A</t>
  </si>
  <si>
    <t>Prekidač 3P - 630A/575A, 55kA</t>
  </si>
  <si>
    <t>Prekidač 3P - 40A/40A, 25kA</t>
  </si>
  <si>
    <t>Prekidač 3P - 100A/100A, 25kA</t>
  </si>
  <si>
    <t>Prekidač 3P - 200A/180A, 36kA</t>
  </si>
  <si>
    <t>Prekidač 3P - 200A/200A, 36kA</t>
  </si>
  <si>
    <t>Prekidač 3P - 160A/144A, 25kA</t>
  </si>
  <si>
    <r>
      <t xml:space="preserve">Dobava, isporuka i ugradnja samostojećeg razvodnog ormara </t>
    </r>
    <r>
      <rPr>
        <b/>
        <sz val="10"/>
        <color theme="1"/>
        <rFont val="Tahoma"/>
        <family val="2"/>
      </rPr>
      <t>A.S.0.2DI</t>
    </r>
    <r>
      <rPr>
        <sz val="10"/>
        <color theme="1"/>
        <rFont val="Tahoma"/>
        <family val="2"/>
      </rPr>
      <t>, prema jednopolnoj šemi.</t>
    </r>
  </si>
  <si>
    <t>Prekidač 3P - 800A/680A, 55kA</t>
  </si>
  <si>
    <t>Prekidač 3P - 25A/14A, 55kA</t>
  </si>
  <si>
    <t>Prekidač 3P - 100A/90A, 55kA</t>
  </si>
  <si>
    <t>Prekidač 3P - 200A/180A, 55kA</t>
  </si>
  <si>
    <t>Prekidač 3P - 200A/200A, 55kA</t>
  </si>
  <si>
    <t>Prekidač 3P - 100A/85A, 55kA</t>
  </si>
  <si>
    <r>
      <t xml:space="preserve">Dobava, isporuka i ugradnja samostojećeg razvodnog ormara </t>
    </r>
    <r>
      <rPr>
        <b/>
        <sz val="10"/>
        <color theme="1"/>
        <rFont val="Tahoma"/>
        <family val="2"/>
      </rPr>
      <t>A.G.-1.7EL</t>
    </r>
    <r>
      <rPr>
        <sz val="10"/>
        <color theme="1"/>
        <rFont val="Tahoma"/>
        <family val="2"/>
      </rPr>
      <t>, prema jednopolnoj šemi.</t>
    </r>
  </si>
  <si>
    <t>Niskonaponski topljivi osigurači 100A/120kA</t>
  </si>
  <si>
    <t>Prekidač 3P - 250A/170A, 55kA</t>
  </si>
  <si>
    <t>Prekidač 3P - 25A/20A, 55kA</t>
  </si>
  <si>
    <r>
      <t xml:space="preserve">Dobava, isporuka i ugradnja samostojećeg razvodnog ormara </t>
    </r>
    <r>
      <rPr>
        <b/>
        <sz val="10"/>
        <color theme="1"/>
        <rFont val="Tahoma"/>
        <family val="2"/>
      </rPr>
      <t>A.S.-1.5K</t>
    </r>
    <r>
      <rPr>
        <sz val="10"/>
        <color theme="1"/>
        <rFont val="Tahoma"/>
        <family val="2"/>
      </rPr>
      <t>, prema jednopolnoj šemi.</t>
    </r>
  </si>
  <si>
    <t>Dimenzije ormara (ŠxDxV): 660x250x2000mm uključujući bazu od 100mm</t>
  </si>
  <si>
    <t>Strujni transformator, 500/5A</t>
  </si>
  <si>
    <t>Prekidač 3P - 400A/360A, 55kA</t>
  </si>
  <si>
    <t>Prekidač 3P - 32A/32A, 25kA</t>
  </si>
  <si>
    <t>Prekidač 3P - 50A/45A, 25kA</t>
  </si>
  <si>
    <t>Prekidač 3P - 63A/63A, 25kA</t>
  </si>
  <si>
    <t>Kombinirana zaštitna strujna sklopka 1P+N, 30mA/C16A, 6kA</t>
  </si>
  <si>
    <t>Kombinirana zaštitna strujna sklopka 3P+N, 30mA/C16A, 6kA</t>
  </si>
  <si>
    <r>
      <t xml:space="preserve">Dobava, isporuka i ugradnja samostojećeg razvodnog ormara </t>
    </r>
    <r>
      <rPr>
        <b/>
        <sz val="10"/>
        <color theme="1"/>
        <rFont val="Tahoma"/>
        <family val="2"/>
      </rPr>
      <t>A.S.-1.PR</t>
    </r>
    <r>
      <rPr>
        <sz val="10"/>
        <color theme="1"/>
        <rFont val="Tahoma"/>
        <family val="2"/>
      </rPr>
      <t>, prema jednopolnoj šemi.</t>
    </r>
  </si>
  <si>
    <t>Razvodni ormar može biti od proizvođača kao: Schneider Electric, ABB, Siemens ili jednakovrijedno ili  je napravljena od dvostruko dekapiniranog obojenog lima debljine 2 mm. Vrata ormara trebaju
imati odgovarajuću bravu za zaključavanje ormara.</t>
  </si>
  <si>
    <t>Strujni transformator, 400/5A</t>
  </si>
  <si>
    <t>Niskonaponski topljivi osigurači 125A/25kA</t>
  </si>
  <si>
    <t>Prekidač 3P -  400A/380, 55kA</t>
  </si>
  <si>
    <t>Prekidač 3P -  40A/40, 36kA</t>
  </si>
  <si>
    <t>Prekidač 3P -  40A/30, 55kA</t>
  </si>
  <si>
    <t>Prekidač 3P -  63A/56.7, 36kA</t>
  </si>
  <si>
    <t>Prekidač 3P -  63A/50.4, 36kA</t>
  </si>
  <si>
    <t>Prekidač 3P -  40/28A, 55kA</t>
  </si>
  <si>
    <t>Prekidač 3P -  30/30A, 36kA</t>
  </si>
  <si>
    <t>Prekidač 3P -  25/10A, 55kA</t>
  </si>
  <si>
    <t>Prekidač 3P -  80A/80, 36kA</t>
  </si>
  <si>
    <t>UKUPNO GLAVNI RAZDJELNICI (bez PDV):</t>
  </si>
  <si>
    <t>Kolicina
FAZA 4</t>
  </si>
  <si>
    <r>
      <t xml:space="preserve">Dobava, isporuka i ugradnja samostojećeg razvodnog ormara </t>
    </r>
    <r>
      <rPr>
        <b/>
        <sz val="10"/>
        <color theme="1"/>
        <rFont val="Tahoma"/>
        <family val="2"/>
      </rPr>
      <t>A.S.-1.1</t>
    </r>
    <r>
      <rPr>
        <sz val="10"/>
        <color theme="1"/>
        <rFont val="Tahoma"/>
        <family val="2"/>
      </rPr>
      <t>, prema jednopolnoj šemi.</t>
    </r>
  </si>
  <si>
    <t>Strujni transformator, 200/5A</t>
  </si>
  <si>
    <t>Niskonaponski topljivi osigurači 63A/120kA</t>
  </si>
  <si>
    <t>Prekidač 3P - 160A/110A, 55kA</t>
  </si>
  <si>
    <r>
      <t xml:space="preserve">Dobava, isporuka i ugradnja samostojećeg razvodnog ormara </t>
    </r>
    <r>
      <rPr>
        <b/>
        <sz val="10"/>
        <color theme="1"/>
        <rFont val="Tahoma"/>
        <family val="2"/>
      </rPr>
      <t>A.S.-1.2</t>
    </r>
    <r>
      <rPr>
        <sz val="10"/>
        <color theme="1"/>
        <rFont val="Tahoma"/>
        <family val="2"/>
      </rPr>
      <t xml:space="preserve">, prema jednopolnoj šemi. </t>
    </r>
  </si>
  <si>
    <t>Niskonaponski topljivi osigurači 80A/120kA</t>
  </si>
  <si>
    <t>Prekidač 3P - 160A/140A, 55kA</t>
  </si>
  <si>
    <t>Kombinirana zaštitna strujna sklopka 1P+N, 30mA/C16A, 10kA</t>
  </si>
  <si>
    <r>
      <t xml:space="preserve">Dobava, isporuka i ugradnja samostojećeg razvodnog ormara </t>
    </r>
    <r>
      <rPr>
        <b/>
        <sz val="10"/>
        <color theme="1"/>
        <rFont val="Tahoma"/>
        <family val="2"/>
      </rPr>
      <t>A.S.-1.3</t>
    </r>
    <r>
      <rPr>
        <sz val="10"/>
        <color theme="1"/>
        <rFont val="Tahoma"/>
        <family val="2"/>
      </rPr>
      <t>, prema jednopolnoj šemi.</t>
    </r>
  </si>
  <si>
    <t>Strujni transformator, 100/5A</t>
  </si>
  <si>
    <t>Niskonaponski topljivi osigurači 50A/120kA</t>
  </si>
  <si>
    <t>Prekidač 3P - 100A/100A, 55kA</t>
  </si>
  <si>
    <r>
      <t xml:space="preserve">Dobava, isporuka i ugradnja samostojećeg razvodnog ormara </t>
    </r>
    <r>
      <rPr>
        <b/>
        <sz val="10"/>
        <color theme="1"/>
        <rFont val="Tahoma"/>
        <family val="2"/>
      </rPr>
      <t>U.S.-1.1</t>
    </r>
    <r>
      <rPr>
        <sz val="10"/>
        <color theme="1"/>
        <rFont val="Tahoma"/>
        <family val="2"/>
      </rPr>
      <t>, prema jednopolnoj šemi.</t>
    </r>
  </si>
  <si>
    <t>Strujni transformator, 40/5A</t>
  </si>
  <si>
    <t>Niskonaponski topljivi osigurači 25A/120kA</t>
  </si>
  <si>
    <t>Prekidač 3P - 40A/36A, 55kA</t>
  </si>
  <si>
    <t>Kombinirana zaštitna strujna sklopka 1P +N, 30mA/C16A, 6kA</t>
  </si>
  <si>
    <t>Kombinirana zaštitna strujna sklopka 3P +N, 30mA/C16A, 6kA</t>
  </si>
  <si>
    <r>
      <t xml:space="preserve">Dobava, isporuka i ugradnja samostojećeg razvodnog ormara </t>
    </r>
    <r>
      <rPr>
        <b/>
        <sz val="10"/>
        <color theme="1"/>
        <rFont val="Tahoma"/>
        <family val="2"/>
      </rPr>
      <t>U.S.-1.2</t>
    </r>
    <r>
      <rPr>
        <sz val="10"/>
        <color theme="1"/>
        <rFont val="Tahoma"/>
        <family val="2"/>
      </rPr>
      <t>, prema jednopolnoj šemi.</t>
    </r>
  </si>
  <si>
    <r>
      <t xml:space="preserve">Dobava, isporuka i ugradnja samostojećeg razvodnog ormara </t>
    </r>
    <r>
      <rPr>
        <b/>
        <sz val="10"/>
        <color theme="1"/>
        <rFont val="Tahoma"/>
        <family val="2"/>
      </rPr>
      <t>U.S.-1.3</t>
    </r>
    <r>
      <rPr>
        <sz val="10"/>
        <color theme="1"/>
        <rFont val="Tahoma"/>
        <family val="2"/>
      </rPr>
      <t>, prema jednopolnoj šemi.</t>
    </r>
  </si>
  <si>
    <t>Prekidač 3P - 25A/24A, 55kA</t>
  </si>
  <si>
    <r>
      <t xml:space="preserve">Dobava, isporuka i ugradnja samostojećeg razvodnog ormara </t>
    </r>
    <r>
      <rPr>
        <b/>
        <sz val="10"/>
        <color theme="1"/>
        <rFont val="Tahoma"/>
        <family val="2"/>
      </rPr>
      <t>A.S.0.1</t>
    </r>
    <r>
      <rPr>
        <sz val="10"/>
        <color theme="1"/>
        <rFont val="Tahoma"/>
        <family val="2"/>
      </rPr>
      <t>, prema jednopolnoj šemi.</t>
    </r>
  </si>
  <si>
    <t>Strujni transformator, 250/5A</t>
  </si>
  <si>
    <t>Rastavljač 3P - 200A, 49kA</t>
  </si>
  <si>
    <r>
      <t xml:space="preserve">Dobava, isporuka i ugradnja samostojećeg razvodnog ormara </t>
    </r>
    <r>
      <rPr>
        <b/>
        <sz val="10"/>
        <color theme="1"/>
        <rFont val="Tahoma"/>
        <family val="2"/>
      </rPr>
      <t>A.S.0.2</t>
    </r>
    <r>
      <rPr>
        <sz val="10"/>
        <color theme="1"/>
        <rFont val="Tahoma"/>
        <family val="2"/>
      </rPr>
      <t>, prema jednopolnoj šemi.</t>
    </r>
  </si>
  <si>
    <r>
      <t xml:space="preserve">Dobava, isporuka i ugradnja samostojećeg razvodnog ormara </t>
    </r>
    <r>
      <rPr>
        <b/>
        <sz val="10"/>
        <color theme="1"/>
        <rFont val="Tahoma"/>
        <family val="2"/>
      </rPr>
      <t>A.S.0.3</t>
    </r>
    <r>
      <rPr>
        <sz val="10"/>
        <color theme="1"/>
        <rFont val="Tahoma"/>
        <family val="2"/>
      </rPr>
      <t>, prema jednopolnoj šemi.</t>
    </r>
  </si>
  <si>
    <t>Niskonaponski topljivi osigurači 40A/120kA</t>
  </si>
  <si>
    <t>Rastavljač 3P - 80A, 27.7kA</t>
  </si>
  <si>
    <r>
      <t xml:space="preserve">Dobava, isporuka i ugradnja samostojećeg razvodnog ormara </t>
    </r>
    <r>
      <rPr>
        <b/>
        <sz val="10"/>
        <color theme="1"/>
        <rFont val="Tahoma"/>
        <family val="2"/>
      </rPr>
      <t>U.S.0.1</t>
    </r>
    <r>
      <rPr>
        <sz val="10"/>
        <color theme="1"/>
        <rFont val="Tahoma"/>
        <family val="2"/>
      </rPr>
      <t>, prema jednopolnoj šemi.</t>
    </r>
  </si>
  <si>
    <r>
      <t xml:space="preserve">Dobava, isporuka i ugradnja samostojećeg razvodnog ormara </t>
    </r>
    <r>
      <rPr>
        <b/>
        <sz val="10"/>
        <color theme="1"/>
        <rFont val="Tahoma"/>
        <family val="2"/>
      </rPr>
      <t>U.S.0.2</t>
    </r>
    <r>
      <rPr>
        <sz val="10"/>
        <color theme="1"/>
        <rFont val="Tahoma"/>
        <family val="2"/>
      </rPr>
      <t>, prema jednopolnoj šemi.</t>
    </r>
  </si>
  <si>
    <t>Niskonaponski topljivi osigurači 32A/120kA</t>
  </si>
  <si>
    <t>KNX aktuator za 12 relejnih izlaza, 16A, 230V*</t>
  </si>
  <si>
    <r>
      <t xml:space="preserve">Dobava, isporuka i ugradnja samostojećeg razvodnog ormara </t>
    </r>
    <r>
      <rPr>
        <b/>
        <sz val="10"/>
        <color theme="1"/>
        <rFont val="Tahoma"/>
        <family val="2"/>
      </rPr>
      <t>U.S.0.3</t>
    </r>
    <r>
      <rPr>
        <sz val="10"/>
        <color theme="1"/>
        <rFont val="Tahoma"/>
        <family val="2"/>
      </rPr>
      <t>, prema jednopolnoj šemi.</t>
    </r>
  </si>
  <si>
    <r>
      <t xml:space="preserve">Dobava, isporuka i ugradnja samostojećeg razvodnog ormara </t>
    </r>
    <r>
      <rPr>
        <b/>
        <sz val="10"/>
        <color theme="1"/>
        <rFont val="Tahoma"/>
        <family val="2"/>
      </rPr>
      <t>A.S.1.1</t>
    </r>
    <r>
      <rPr>
        <sz val="10"/>
        <color theme="1"/>
        <rFont val="Tahoma"/>
        <family val="2"/>
      </rPr>
      <t>, prema jednopolnoj šemi.</t>
    </r>
  </si>
  <si>
    <r>
      <t xml:space="preserve">Dobava, isporuka i ugradnja samostojećeg razvodnog ormara </t>
    </r>
    <r>
      <rPr>
        <b/>
        <sz val="10"/>
        <color theme="1"/>
        <rFont val="Tahoma"/>
        <family val="2"/>
      </rPr>
      <t>A.S.1.2</t>
    </r>
    <r>
      <rPr>
        <sz val="10"/>
        <color theme="1"/>
        <rFont val="Tahoma"/>
        <family val="2"/>
      </rPr>
      <t>, prema jednopolnoj šemi.</t>
    </r>
  </si>
  <si>
    <r>
      <t xml:space="preserve">Dobava, isporuka i ugradnja samostojećeg razvodnog ormara </t>
    </r>
    <r>
      <rPr>
        <b/>
        <sz val="10"/>
        <color theme="1"/>
        <rFont val="Tahoma"/>
        <family val="2"/>
      </rPr>
      <t>A.S.1.3</t>
    </r>
    <r>
      <rPr>
        <sz val="10"/>
        <color theme="1"/>
        <rFont val="Tahoma"/>
        <family val="2"/>
      </rPr>
      <t>, prema jednopolnoj šemi.</t>
    </r>
  </si>
  <si>
    <r>
      <t xml:space="preserve">Dobava, isporuka i ugradnja samostojećeg razvodnog ormara </t>
    </r>
    <r>
      <rPr>
        <b/>
        <sz val="10"/>
        <color theme="1"/>
        <rFont val="Tahoma"/>
        <family val="2"/>
      </rPr>
      <t>U.S.1.1</t>
    </r>
    <r>
      <rPr>
        <sz val="10"/>
        <color theme="1"/>
        <rFont val="Tahoma"/>
        <family val="2"/>
      </rPr>
      <t>, prema jednopolnoj šemi.</t>
    </r>
  </si>
  <si>
    <t>Rastavljač 3P -  80A, 27.7kA</t>
  </si>
  <si>
    <r>
      <t xml:space="preserve">Dobava, isporuka i ugradnja samostojećeg razvodnog ormara </t>
    </r>
    <r>
      <rPr>
        <b/>
        <sz val="10"/>
        <color theme="1"/>
        <rFont val="Tahoma"/>
        <family val="2"/>
      </rPr>
      <t>U.S.1.2</t>
    </r>
    <r>
      <rPr>
        <sz val="10"/>
        <color theme="1"/>
        <rFont val="Tahoma"/>
        <family val="2"/>
      </rPr>
      <t>, prema jednopolnoj šemi.</t>
    </r>
  </si>
  <si>
    <t>Niskonaponski topljivi osigurači 35A/120kA</t>
  </si>
  <si>
    <r>
      <t xml:space="preserve">Dobava, isporuka i ugradnja samostojećeg razvodnog ormara </t>
    </r>
    <r>
      <rPr>
        <b/>
        <sz val="10"/>
        <color theme="1"/>
        <rFont val="Tahoma"/>
        <family val="2"/>
      </rPr>
      <t>U.S.1.3</t>
    </r>
    <r>
      <rPr>
        <sz val="10"/>
        <color theme="1"/>
        <rFont val="Tahoma"/>
        <family val="2"/>
      </rPr>
      <t>, prema jednopolnoj šemi.</t>
    </r>
  </si>
  <si>
    <r>
      <t xml:space="preserve">Dobava, isporuka i ugradnja samostojećeg razvodnog ormara </t>
    </r>
    <r>
      <rPr>
        <b/>
        <sz val="10"/>
        <color theme="1"/>
        <rFont val="Tahoma"/>
        <family val="2"/>
      </rPr>
      <t>A.S.2.1</t>
    </r>
    <r>
      <rPr>
        <sz val="10"/>
        <color theme="1"/>
        <rFont val="Tahoma"/>
        <family val="2"/>
      </rPr>
      <t>, prema jednopolnoj šemi.</t>
    </r>
  </si>
  <si>
    <r>
      <t xml:space="preserve">Dobava, isporuka i ugradnja samostojećeg razvodnog ormara </t>
    </r>
    <r>
      <rPr>
        <b/>
        <sz val="10"/>
        <color theme="1"/>
        <rFont val="Tahoma"/>
        <family val="2"/>
      </rPr>
      <t>A.S.2.2</t>
    </r>
    <r>
      <rPr>
        <sz val="10"/>
        <color theme="1"/>
        <rFont val="Tahoma"/>
        <family val="2"/>
      </rPr>
      <t>, prema jednopolnoj šemi.</t>
    </r>
  </si>
  <si>
    <r>
      <t xml:space="preserve">Dobava, isporuka i ugradnja samostojećeg razvodnog ormara </t>
    </r>
    <r>
      <rPr>
        <b/>
        <sz val="10"/>
        <color theme="1"/>
        <rFont val="Tahoma"/>
        <family val="2"/>
      </rPr>
      <t>A.S.2.3</t>
    </r>
    <r>
      <rPr>
        <sz val="10"/>
        <color theme="1"/>
        <rFont val="Tahoma"/>
        <family val="2"/>
      </rPr>
      <t>, prema jednopolnoj šemi.</t>
    </r>
  </si>
  <si>
    <r>
      <t xml:space="preserve">Dobava, isporuka i ugradnja samostojećeg razvodnog ormara </t>
    </r>
    <r>
      <rPr>
        <b/>
        <sz val="10"/>
        <color theme="1"/>
        <rFont val="Tahoma"/>
        <family val="2"/>
      </rPr>
      <t>U.S.2.1</t>
    </r>
    <r>
      <rPr>
        <sz val="10"/>
        <color theme="1"/>
        <rFont val="Tahoma"/>
        <family val="2"/>
      </rPr>
      <t>, prema jednopolnoj šemi.</t>
    </r>
  </si>
  <si>
    <r>
      <t xml:space="preserve">Dobava, isporuka i ugradnja samostojećeg razvodnog ormara </t>
    </r>
    <r>
      <rPr>
        <b/>
        <sz val="10"/>
        <color theme="1"/>
        <rFont val="Tahoma"/>
        <family val="2"/>
      </rPr>
      <t>U.S.2.2</t>
    </r>
    <r>
      <rPr>
        <sz val="10"/>
        <color theme="1"/>
        <rFont val="Tahoma"/>
        <family val="2"/>
      </rPr>
      <t>, prema jednopolnoj šemi.</t>
    </r>
  </si>
  <si>
    <r>
      <t xml:space="preserve">Dobava, isporuka i ugradnja samostojećeg razvodnog ormara </t>
    </r>
    <r>
      <rPr>
        <b/>
        <sz val="10"/>
        <color theme="1"/>
        <rFont val="Tahoma"/>
        <family val="2"/>
      </rPr>
      <t>U.S.2.3</t>
    </r>
    <r>
      <rPr>
        <sz val="10"/>
        <color theme="1"/>
        <rFont val="Tahoma"/>
        <family val="2"/>
      </rPr>
      <t>, prema jednopolnoj šemi.</t>
    </r>
  </si>
  <si>
    <r>
      <t xml:space="preserve">Dobava, isporuka i ugradnja samostojećeg razvodnog ormara </t>
    </r>
    <r>
      <rPr>
        <b/>
        <sz val="10"/>
        <color theme="1"/>
        <rFont val="Tahoma"/>
        <family val="2"/>
      </rPr>
      <t>A.S.3.1</t>
    </r>
    <r>
      <rPr>
        <sz val="10"/>
        <color theme="1"/>
        <rFont val="Tahoma"/>
        <family val="2"/>
      </rPr>
      <t>, prema jednopolnoj šemi.</t>
    </r>
  </si>
  <si>
    <t>Rastavljač 3P -  200A, 49kA</t>
  </si>
  <si>
    <r>
      <t xml:space="preserve">Dobava, isporuka i ugradnja samostojećeg razvodnog ormara </t>
    </r>
    <r>
      <rPr>
        <b/>
        <sz val="10"/>
        <color theme="1"/>
        <rFont val="Tahoma"/>
        <family val="2"/>
      </rPr>
      <t>A.S.3.3</t>
    </r>
    <r>
      <rPr>
        <sz val="10"/>
        <color theme="1"/>
        <rFont val="Tahoma"/>
        <family val="2"/>
      </rPr>
      <t>, prema jednopolnoj šemi.</t>
    </r>
  </si>
  <si>
    <t>Prekidač 3P 160/160A, 36kA</t>
  </si>
  <si>
    <r>
      <t xml:space="preserve">Dobava, isporuka i ugradnja samostojećeg razvodnog ormara </t>
    </r>
    <r>
      <rPr>
        <b/>
        <sz val="10"/>
        <color theme="1"/>
        <rFont val="Tahoma"/>
        <family val="2"/>
      </rPr>
      <t>U.S.3.1</t>
    </r>
    <r>
      <rPr>
        <sz val="10"/>
        <color theme="1"/>
        <rFont val="Tahoma"/>
        <family val="2"/>
      </rPr>
      <t>, prema jednopolnoj šemi.</t>
    </r>
  </si>
  <si>
    <r>
      <t xml:space="preserve">Dobava, isporuka i ugradnja samostojećeg razvodnog ormara </t>
    </r>
    <r>
      <rPr>
        <b/>
        <sz val="10"/>
        <color theme="1"/>
        <rFont val="Tahoma"/>
        <family val="2"/>
      </rPr>
      <t>U.S.3.2</t>
    </r>
    <r>
      <rPr>
        <sz val="10"/>
        <color theme="1"/>
        <rFont val="Tahoma"/>
        <family val="2"/>
      </rPr>
      <t>, prema jednopolnoj šemi.</t>
    </r>
  </si>
  <si>
    <t>Strujni transformator, 150/5A</t>
  </si>
  <si>
    <t>Rastavljač 3P - 100A, 27.7kA</t>
  </si>
  <si>
    <r>
      <t xml:space="preserve">Dobava, isporuka i ugradnja samostojećeg razvodnog ormara </t>
    </r>
    <r>
      <rPr>
        <b/>
        <sz val="10"/>
        <color theme="1"/>
        <rFont val="Tahoma"/>
        <family val="2"/>
      </rPr>
      <t>U.S.3.3</t>
    </r>
    <r>
      <rPr>
        <sz val="10"/>
        <color theme="1"/>
        <rFont val="Tahoma"/>
        <family val="2"/>
      </rPr>
      <t>, prema jednopolnoj šemi.</t>
    </r>
  </si>
  <si>
    <t>UKUPNO SPRATNI RAZDJELNICI (bez PDV):</t>
  </si>
  <si>
    <r>
      <t xml:space="preserve">Dobava, isporuka i ugradnja samostojećeg razvodnog ormara </t>
    </r>
    <r>
      <rPr>
        <b/>
        <sz val="10"/>
        <color theme="1"/>
        <rFont val="Tahoma"/>
        <family val="2"/>
      </rPr>
      <t>A.S.-1.1M1</t>
    </r>
    <r>
      <rPr>
        <sz val="10"/>
        <color theme="1"/>
        <rFont val="Tahoma"/>
        <family val="2"/>
      </rPr>
      <t>, prema jednopolnoj šemi.</t>
    </r>
  </si>
  <si>
    <t>Dimenzije ormara (ŠxDxV): 400x600x2000mm uključujući bazu od 100mm</t>
  </si>
  <si>
    <t>Dimenzije ormara (ŠxDxV): 800x600x2000mm uključujući bazu od 100mm - Kompenzacija</t>
  </si>
  <si>
    <t>Strujni transformator, 1250/5A</t>
  </si>
  <si>
    <t>Prekidač 3P - 1250A/1063A, 55kA, motoriziran, s Modbus sučeljem za upravljanje i nadzor iz BMS sustava</t>
  </si>
  <si>
    <t>Prekidač 3P - 630A/600A, 55kA, motoriziran, s Modbus sučeljem za upravljanje i nadzor iz BMS sustava</t>
  </si>
  <si>
    <t>Prekidač 3P - 630A/550A, 55kA, motoriziran, s Modbus sučeljem za upravljanje i nadzor iz BMS sustava</t>
  </si>
  <si>
    <t>Prekidač 3P - 40A/30A, 55kA</t>
  </si>
  <si>
    <t>Prekidač 3P - 100A/85A, 55kA, motoriziran, s Modbus sučeljem za upravljanje i nadzor iz BMS sustava</t>
  </si>
  <si>
    <t>Prekidač 3P - 400A/320A, 55kA, motoriziran, s Modbus sučeljem za upravljanje i nadzor iz BMS sustava</t>
  </si>
  <si>
    <t>Prekidač 1P - 25A/10A, 55kA</t>
  </si>
  <si>
    <t>Prekidač 3P - 40A/40A, 55kA</t>
  </si>
  <si>
    <t>Prekidač 3P - 800A/760A, 55kA, motoriziran, s Modbus sučeljem za upravljanje i nadzor iz BMS sustava</t>
  </si>
  <si>
    <t>Kompenzator Snage 500kvar/(10 modula x 50kvar)</t>
  </si>
  <si>
    <r>
      <t xml:space="preserve">Dobava, isporuka i ugradnja samostojećeg razvodnog ormara </t>
    </r>
    <r>
      <rPr>
        <b/>
        <sz val="10"/>
        <color theme="1"/>
        <rFont val="Tahoma"/>
        <family val="2"/>
      </rPr>
      <t>A.S.-1.1M2</t>
    </r>
    <r>
      <rPr>
        <sz val="10"/>
        <color theme="1"/>
        <rFont val="Tahoma"/>
        <family val="2"/>
      </rPr>
      <t>, prema jednopolnoj šemi.</t>
    </r>
  </si>
  <si>
    <t>Dimenzije ormara (ŠxDxV): 1200x600x2000mm uključujući bazu od 100mm - Kompenzacija</t>
  </si>
  <si>
    <t>Prekidač 3P - 40A/28A, 55kA</t>
  </si>
  <si>
    <t>Prekidač 1P - C25/10A, 55kA</t>
  </si>
  <si>
    <r>
      <t xml:space="preserve">Dobava, isporuka i ugradnja samostojećeg razvodnog ormara </t>
    </r>
    <r>
      <rPr>
        <b/>
        <sz val="10"/>
        <color theme="1"/>
        <rFont val="Tahoma"/>
        <family val="2"/>
      </rPr>
      <t>A.S.TK.1M</t>
    </r>
    <r>
      <rPr>
        <sz val="10"/>
        <color theme="1"/>
        <rFont val="Tahoma"/>
        <family val="2"/>
      </rPr>
      <t>, prema jednopolnoj šemi.</t>
    </r>
  </si>
  <si>
    <t>Prekidač 3P - 250A/220A, 55kA, motoriziran, s Modbus sučeljem za upravljanje i nadzor iz BMS sustava</t>
  </si>
  <si>
    <t>Prekidač 3P - 25A/18A, 55kA</t>
  </si>
  <si>
    <t>Prekidač 3P - 25A/22A, 55kA</t>
  </si>
  <si>
    <t>Prekidač 3P - 25/10A, 55kA</t>
  </si>
  <si>
    <t>Prekidač 3P - 25/16A, 55kA</t>
  </si>
  <si>
    <t>Prekidač 3P - 40/28A, 55kA</t>
  </si>
  <si>
    <t>Prekidač 3P - 40/30A, 55kA</t>
  </si>
  <si>
    <t>Prekidač 3P - 25/24A, 55kA</t>
  </si>
  <si>
    <t>Prekidač 3P - 25/12A, 55kA</t>
  </si>
  <si>
    <t>Prekidač 3P - 25/14A, 55kA</t>
  </si>
  <si>
    <t>Prekidač 3P - 25/20A, 55kA</t>
  </si>
  <si>
    <t>Prekidač 3P - 40/38A, 55kA</t>
  </si>
  <si>
    <t>Prekidač 3P - 400/380A, 55kA, motoriziran, s Modbus sučeljem za upravljanje i nadzor iz BMS sustava</t>
  </si>
  <si>
    <t>Kompenzator Snage 250kvar/(10 modula x 25kvar)</t>
  </si>
  <si>
    <r>
      <t>Dobava, isporuka i ugradnja samostojećeg razvodnog ormara</t>
    </r>
    <r>
      <rPr>
        <b/>
        <sz val="10"/>
        <color theme="1"/>
        <rFont val="Tahoma"/>
        <family val="2"/>
      </rPr>
      <t xml:space="preserve"> A.S.TK.2M</t>
    </r>
    <r>
      <rPr>
        <sz val="10"/>
        <color theme="1"/>
        <rFont val="Tahoma"/>
        <family val="2"/>
      </rPr>
      <t>, prema jednopolnoj šemi.</t>
    </r>
  </si>
  <si>
    <t>Prekidač 3P -  400/340A, 55kA, motoriziran, s Modbus sučeljem za upravljanje i nadzor iz BMS sustava</t>
  </si>
  <si>
    <t>Prekidač 3P - 160/125A, 55kA</t>
  </si>
  <si>
    <t>Prekidač 3P - 25/18A, 55kA</t>
  </si>
  <si>
    <t>Prekidač 3P - 63/54A, 55kA</t>
  </si>
  <si>
    <t>Prekidač 3P - 250/200A, 55kA</t>
  </si>
  <si>
    <t>Prekidač 3P -  400A/380, 55kA, motoriziran, s Modbus sučeljem za upravljanje i nadzor iz BMS sustava</t>
  </si>
  <si>
    <r>
      <t xml:space="preserve">Dobava, isporuka i ugradnja samostojećeg razvodnog ormara </t>
    </r>
    <r>
      <rPr>
        <b/>
        <sz val="10"/>
        <color theme="1"/>
        <rFont val="Tahoma"/>
        <family val="2"/>
      </rPr>
      <t>A.S.TK.3M</t>
    </r>
    <r>
      <rPr>
        <sz val="10"/>
        <color theme="1"/>
        <rFont val="Tahoma"/>
        <family val="2"/>
      </rPr>
      <t>, prema jednopolnoj šemi.</t>
    </r>
  </si>
  <si>
    <t>Prekidač 3P -  400A/300, 55kA, motoriziran, s Modbus sučeljem za upravljanje i nadzor iz BMS sustava</t>
  </si>
  <si>
    <t>Prekidač 3P -  25A/18, 55kA</t>
  </si>
  <si>
    <t>Prekidač 3P -  40A/38, 55kA</t>
  </si>
  <si>
    <t>Prekidač 3P -  63A/50, 55kA, motoriziran, s Modbus sučeljem za upravljanje i nadzor iz BMS sustava</t>
  </si>
  <si>
    <t>Prekidač 3P -  40A/32, 55kA</t>
  </si>
  <si>
    <t>Prekidač 3P -  25A/12, 55kA</t>
  </si>
  <si>
    <t>Prekidač 3P -  250A/200, 55kA, motoriziran, s Modbus sučeljem za upravljanje i nadzor iz BMS sustava</t>
  </si>
  <si>
    <t>Kompenzator Snaga 250kvar/(10 modula x 25kvar)</t>
  </si>
  <si>
    <t>Prekidač 1P -  25A/10, 55kA</t>
  </si>
  <si>
    <r>
      <t xml:space="preserve">Dobava, isporuka i ugradnja samostojećeg razvodnog ormara </t>
    </r>
    <r>
      <rPr>
        <b/>
        <sz val="10"/>
        <color theme="1"/>
        <rFont val="Tahoma"/>
        <family val="2"/>
      </rPr>
      <t>M.S.-2.1SP</t>
    </r>
    <r>
      <rPr>
        <sz val="10"/>
        <color theme="1"/>
        <rFont val="Tahoma"/>
        <family val="2"/>
      </rPr>
      <t>, prema jednopolnoj šemi.</t>
    </r>
  </si>
  <si>
    <t>UKUPNO RAZDJELNICI ZA STROJARSTVO (bez PDV):</t>
  </si>
  <si>
    <r>
      <t xml:space="preserve">Dobava, isporuka i ugradnja samostojećeg razvodnog ormara </t>
    </r>
    <r>
      <rPr>
        <b/>
        <sz val="10"/>
        <color theme="1"/>
        <rFont val="Tahoma"/>
        <family val="2"/>
      </rPr>
      <t>A.S.-1.1R</t>
    </r>
    <r>
      <rPr>
        <sz val="10"/>
        <color theme="1"/>
        <rFont val="Tahoma"/>
        <family val="2"/>
      </rPr>
      <t>, prema jednopolnoj šemi.</t>
    </r>
  </si>
  <si>
    <t>Razvodni ormar može biti od proizvođača kao: Schneider Electric, ABB, Siemens (ili jednakovrijedno) ili  je napravljena od dvostruko dekapiniranog obojenog lima debljine 2 mm. Vrata ormara trebaju imati odgovarajuću bravu za zaključavanje ormara.</t>
  </si>
  <si>
    <t>Strujni transformator, 63/5A</t>
  </si>
  <si>
    <t>KNX na IP router*</t>
  </si>
  <si>
    <t>KNX na Modbus konverter*</t>
  </si>
  <si>
    <t>KNX jedinica za napajanje 640mA, uključujući baterije 12V/18Ah*</t>
  </si>
  <si>
    <t>Industrijski ethernet switch za 10x1G porta i 2xFO multimode portova*</t>
  </si>
  <si>
    <t>Automatski osigurač 1P, B10/10A, 6kA</t>
  </si>
  <si>
    <t>Jedinice sa oznakom* nisu predmet ovog ormara</t>
  </si>
  <si>
    <r>
      <t xml:space="preserve">Dobava, isporuka i ugradnja samostojećeg razvodnog ormara </t>
    </r>
    <r>
      <rPr>
        <b/>
        <sz val="10"/>
        <color theme="1"/>
        <rFont val="Tahoma"/>
        <family val="2"/>
      </rPr>
      <t>A.S.-1.2R</t>
    </r>
    <r>
      <rPr>
        <sz val="10"/>
        <color theme="1"/>
        <rFont val="Tahoma"/>
        <family val="2"/>
      </rPr>
      <t>, prema jednopolnoj šemi.</t>
    </r>
  </si>
  <si>
    <r>
      <t xml:space="preserve">Dobava, isporuka i ugradnja samostojećeg razvodnog ormara </t>
    </r>
    <r>
      <rPr>
        <b/>
        <sz val="10"/>
        <color theme="1"/>
        <rFont val="Tahoma"/>
        <family val="2"/>
      </rPr>
      <t>A.S.-1.3R</t>
    </r>
    <r>
      <rPr>
        <sz val="10"/>
        <color theme="1"/>
        <rFont val="Tahoma"/>
        <family val="2"/>
      </rPr>
      <t>, prema jednopolnoj šemi.</t>
    </r>
  </si>
  <si>
    <t>Strujni transformator, 80/5A</t>
  </si>
  <si>
    <t>Prekidač 3P - 63A/54A, 55kA</t>
  </si>
  <si>
    <r>
      <t xml:space="preserve">Dobava, isporuka i ugradnja samostojećeg razvodnog ormara </t>
    </r>
    <r>
      <rPr>
        <b/>
        <sz val="10"/>
        <color theme="1"/>
        <rFont val="Tahoma"/>
        <family val="2"/>
      </rPr>
      <t>A.S.0.1R</t>
    </r>
    <r>
      <rPr>
        <sz val="10"/>
        <color theme="1"/>
        <rFont val="Tahoma"/>
        <family val="2"/>
      </rPr>
      <t>, prema jednopolnoj šemi.</t>
    </r>
  </si>
  <si>
    <t>Automatski osigurač 1P, B10/10A, 10kA</t>
  </si>
  <si>
    <r>
      <t xml:space="preserve">Dobava, isporuka i ugradnja samostojećeg razvodnog ormara </t>
    </r>
    <r>
      <rPr>
        <b/>
        <sz val="10"/>
        <color theme="1"/>
        <rFont val="Tahoma"/>
        <family val="2"/>
      </rPr>
      <t>A.S.0.2R</t>
    </r>
    <r>
      <rPr>
        <sz val="10"/>
        <color theme="1"/>
        <rFont val="Tahoma"/>
        <family val="2"/>
      </rPr>
      <t>, prema jednopolnoj šemi.</t>
    </r>
  </si>
  <si>
    <t>KNX na Dali konverter*</t>
  </si>
  <si>
    <r>
      <t xml:space="preserve">Dobava, isporuka i ugradnja samostojećeg razvodnog ormara </t>
    </r>
    <r>
      <rPr>
        <b/>
        <sz val="10"/>
        <color theme="1"/>
        <rFont val="Tahoma"/>
        <family val="2"/>
      </rPr>
      <t>A.S.0.3R</t>
    </r>
    <r>
      <rPr>
        <sz val="10"/>
        <color theme="1"/>
        <rFont val="Tahoma"/>
        <family val="2"/>
      </rPr>
      <t>, prema jednopolnoj šemi.</t>
    </r>
  </si>
  <si>
    <r>
      <t xml:space="preserve">Dobava, isporuka i ugradnja samostojećeg razvodnog ormara </t>
    </r>
    <r>
      <rPr>
        <b/>
        <sz val="10"/>
        <color theme="1"/>
        <rFont val="Tahoma"/>
        <family val="2"/>
      </rPr>
      <t>A.S.1.1R</t>
    </r>
    <r>
      <rPr>
        <sz val="10"/>
        <color theme="1"/>
        <rFont val="Tahoma"/>
        <family val="2"/>
      </rPr>
      <t>, prema jednopolnoj šemi.</t>
    </r>
  </si>
  <si>
    <r>
      <t xml:space="preserve">Dobava, isporuka i ugradnja samostojećeg razvodnog ormara </t>
    </r>
    <r>
      <rPr>
        <b/>
        <sz val="10"/>
        <color theme="1"/>
        <rFont val="Tahoma"/>
        <family val="2"/>
      </rPr>
      <t>A.S.1.2R</t>
    </r>
    <r>
      <rPr>
        <sz val="10"/>
        <color theme="1"/>
        <rFont val="Tahoma"/>
        <family val="2"/>
      </rPr>
      <t>, prema jednopolnoj šemi.</t>
    </r>
  </si>
  <si>
    <r>
      <t xml:space="preserve">Dobava, isporuka i ugradnja samostojećeg razvodnog ormara </t>
    </r>
    <r>
      <rPr>
        <b/>
        <sz val="10"/>
        <color theme="1"/>
        <rFont val="Tahoma"/>
        <family val="2"/>
      </rPr>
      <t>A.S.1.3R</t>
    </r>
    <r>
      <rPr>
        <sz val="10"/>
        <color theme="1"/>
        <rFont val="Tahoma"/>
        <family val="2"/>
      </rPr>
      <t>, prema jednopolnoj šemi.</t>
    </r>
  </si>
  <si>
    <r>
      <t xml:space="preserve">Dobava, isporuka i ugradnja samostojećeg razvodnog ormara </t>
    </r>
    <r>
      <rPr>
        <b/>
        <sz val="10"/>
        <color theme="1"/>
        <rFont val="Tahoma"/>
        <family val="2"/>
      </rPr>
      <t>A.S.2.1R</t>
    </r>
    <r>
      <rPr>
        <sz val="10"/>
        <color theme="1"/>
        <rFont val="Tahoma"/>
        <family val="2"/>
      </rPr>
      <t>, prema jednopolnoj šemi.</t>
    </r>
  </si>
  <si>
    <r>
      <t xml:space="preserve">Dobava, isporuka i ugradnja samostojećeg razvodnog ormara </t>
    </r>
    <r>
      <rPr>
        <b/>
        <sz val="10"/>
        <color theme="1"/>
        <rFont val="Tahoma"/>
        <family val="2"/>
      </rPr>
      <t>A.S.2.2R</t>
    </r>
    <r>
      <rPr>
        <sz val="10"/>
        <color theme="1"/>
        <rFont val="Tahoma"/>
        <family val="2"/>
      </rPr>
      <t>, prema jednopolnoj šemi.</t>
    </r>
  </si>
  <si>
    <r>
      <t xml:space="preserve">Dobava, isporuka i ugradnja samostojećeg razvodnog ormara </t>
    </r>
    <r>
      <rPr>
        <b/>
        <sz val="10"/>
        <color theme="1"/>
        <rFont val="Tahoma"/>
        <family val="2"/>
      </rPr>
      <t>A.S.2.3R</t>
    </r>
    <r>
      <rPr>
        <sz val="10"/>
        <color theme="1"/>
        <rFont val="Tahoma"/>
        <family val="2"/>
      </rPr>
      <t>, prema jednopolnoj šemi.</t>
    </r>
  </si>
  <si>
    <r>
      <t xml:space="preserve">Dobava, isporuka i ugradnja samostojećeg razvodnog ormara </t>
    </r>
    <r>
      <rPr>
        <b/>
        <sz val="10"/>
        <color theme="1"/>
        <rFont val="Tahoma"/>
        <family val="2"/>
      </rPr>
      <t>A.S.3.1R</t>
    </r>
    <r>
      <rPr>
        <sz val="10"/>
        <color theme="1"/>
        <rFont val="Tahoma"/>
        <family val="2"/>
      </rPr>
      <t>, prema jednopolnoj šemi.</t>
    </r>
  </si>
  <si>
    <r>
      <t xml:space="preserve">Dobava, isporuka i ugradnja samostojećeg razvodnog ormara </t>
    </r>
    <r>
      <rPr>
        <b/>
        <sz val="10"/>
        <color theme="1"/>
        <rFont val="Tahoma"/>
        <family val="2"/>
      </rPr>
      <t>A.S.3.2R</t>
    </r>
    <r>
      <rPr>
        <sz val="10"/>
        <color theme="1"/>
        <rFont val="Tahoma"/>
        <family val="2"/>
      </rPr>
      <t>, prema jednopolnoj šemi.</t>
    </r>
  </si>
  <si>
    <r>
      <t xml:space="preserve">Dobava, isporuka i ugradnja samostojećeg razvodnog ormara </t>
    </r>
    <r>
      <rPr>
        <b/>
        <sz val="10"/>
        <color theme="1"/>
        <rFont val="Tahoma"/>
        <family val="2"/>
      </rPr>
      <t>A.S.3.3R</t>
    </r>
    <r>
      <rPr>
        <sz val="10"/>
        <color theme="1"/>
        <rFont val="Tahoma"/>
        <family val="2"/>
      </rPr>
      <t>, prema jednopolnoj šemi.</t>
    </r>
  </si>
  <si>
    <r>
      <t xml:space="preserve">Dobava, isporuka i ugradnja samostojećeg razvodnog ormara </t>
    </r>
    <r>
      <rPr>
        <b/>
        <sz val="10"/>
        <color theme="1"/>
        <rFont val="Tahoma"/>
        <family val="2"/>
      </rPr>
      <t>A.S.TK.1R</t>
    </r>
    <r>
      <rPr>
        <sz val="10"/>
        <color theme="1"/>
        <rFont val="Tahoma"/>
        <family val="2"/>
      </rPr>
      <t>, prema jednopolnoj šemi.</t>
    </r>
  </si>
  <si>
    <r>
      <t xml:space="preserve">Dobava, isporuka i ugradnja samostojećeg razvodnog ormara </t>
    </r>
    <r>
      <rPr>
        <b/>
        <sz val="10"/>
        <color theme="1"/>
        <rFont val="Tahoma"/>
        <family val="2"/>
      </rPr>
      <t>A.S.TK.2R</t>
    </r>
    <r>
      <rPr>
        <sz val="10"/>
        <color theme="1"/>
        <rFont val="Tahoma"/>
        <family val="2"/>
      </rPr>
      <t>, prema jednopolnoj šemi.</t>
    </r>
  </si>
  <si>
    <r>
      <t xml:space="preserve">Dobava, isporuka i ugradnja samostojećeg razvodnog ormara </t>
    </r>
    <r>
      <rPr>
        <b/>
        <sz val="10"/>
        <color theme="1"/>
        <rFont val="Tahoma"/>
        <family val="2"/>
      </rPr>
      <t>A.S.TK.3R</t>
    </r>
    <r>
      <rPr>
        <sz val="10"/>
        <color theme="1"/>
        <rFont val="Tahoma"/>
        <family val="2"/>
      </rPr>
      <t>, prema jednopolnoj šemi.</t>
    </r>
  </si>
  <si>
    <t>Tip 1: 
Boja izvora svjetlosti : 840 neutralno bijela
Početni svetlosni tok (sistemski fluks) : 3600 lumen
Test žarne žice : Temperatura 650 °C, trajanje 30 s
Broj proizvoda na Minijaturnom Prekidaču od 16A tip B : 21
Ulazni napon : 220 do 240 V
Udarna struja : 16 A
Vrijeme “udara” : 0.2 ms
Prigušiva: Ne
Dimenzije (visina x širina x dubina) : 61 x 295 x 1195 mm
Zaštitni kod : IP20/44 - Zaštićen za prste; zaštićeno žicom, otporno na prskanje
Meh. kod zaštite od udara : IK03 [ 0.3 J]
Temperatura boje svjetlosti : 4000 K
Svjetlosna učinkovitost (procijenjena) (Nom.): 125 lm/W
Indeks reprodukcije boja (CRI): ≥80
Početna ulazna snaga: 28.5 W
Raspon Temperatura okoline : -10 do +40°C
Temperatura okoline u upotrebi Tq : 25 °C</t>
  </si>
  <si>
    <t>Tip 2:
Boja izvora svjetlosti : 940 neutralno bijela
Početni svetlosni tok (sistemski fluks) : 1500 lumen
Test žarne žice : Temperatura 650 °C, trajanje 30 s
Broj proizvoda na Minijaturnom Prekidaču od 16A tip B : 30
Ulazni napon : 220 do 240 V
Udarna struja : 19.4 A
Vrijeme “udara” : 200 ms
Prigušiva: Da
Dimenzije (visina x širina x dubina) : 88 x 55 x 1130 mm
Zaštitni kod : IP20 - Zaštićen za prste
Meh. kod zaštite od udara : IK02 [ 0.2 J Standard]
Temperatura boje svjetlosti : 4000 K
Svjetlosna učinkovitost (procijenjena) (Nom.): 104 lm/W
Indeks reprodukcije boja (CRI): &gt;90
Početna ulazna snaga: 14.4 W
Raspon Temperatura okoline : +10 do +40 °C
Temperatura okoline u upotrebi Tq : 25 °C</t>
  </si>
  <si>
    <t>Tip 3A:
Boja izvora svjetlosti : 840 neutralno bijela
Početni svetlosni tok (sistemski fluks) : 3600 lumen
Test žarne žice : Temperatura 650 °C, trajanje 30 s
Broj proizvoda na Minijaturnom Prekidaču od 16A tip B : 21
Ulazni napon : 220 do 240 V
Udarna struja : 16 A
Vrijeme “udara” : 0.2 ms
Prigušiva: Ne
Dimenzije (visina x širina x dubina) : 61 x 595 x 595 mm
Zaštitni kod : IP20/44 - Zaštićen za prste; zaštićeno žicom, otporno na prskanje
Meh. kod zaštite od udara : IK03 [ 0.3 J]
Temperatura boje svjetlosti : 4000 K
Svjetlosna učinkovitost (procijenjena) (Nom.): 125 lm/W
Indeks reprodukcije boja (CRI): ≥80
Početna ulazna snaga: 28.5 W
Raspon Temperatura okoline : -10 do +40 °C
Temperatura okoline u upotrebi Tq : 25 °C</t>
  </si>
  <si>
    <t>Tip 4:
Boja izvora svjetlosti : 840 neutralno bijela
Početni svetlosni tok (sistemski fluks) : 6000 lumen
Test žarne žice : Temperatura 650 °C, trajanje 30 s
Broj proizvoda na Minijaturnom Prekidaču od 16A tip B : 20
Ulazni napon : 220 do 240 V
Udarna struja : 25.6 A
Vrijeme “udara” : 0.238 ms
Prigušiva: Ne
Dimenzije (visina x širina x dubina) : 44 x 597 x 597 mm
Zaštitni kod : IP20/44 - Zaštićen za prste; zaštićeno žicom, otporno na prskanje
Meh. kod zaštite od udara : IK03 [ 0.3 J]
Temperatura boje svjetlosti : 4000 K
Svjetlosna učinkovitost (procijenjena) (Nom.): 135 lm/W
Indeks reprodukcije boja (CRI): ≥80
Početna ulazna snaga: 44 W
Raspon Temperatura okoline : -10 do +35 °C
Temperatura okoline u upotrebi Tq : 25 °C</t>
  </si>
  <si>
    <t>Tip 5A:
Boja izvora svjetlosti : 840 neutralno bijela
Početni svetlosni tok (sistemski fluks) : 3600 lumen
Test žarne žice : Temperatura 650 °C, trajanje 30 s
Broj proizvoda na Minijaturnom Prekidaču od 16A tip B : 21
Ulazni napon : 220 do 240 V
Udarna struja : 16 A
Vrijeme “udara” : 0.2 ms
Prigušiva: Ne
Dimenzije (visina x širina x dubina) : 62 x 595 x 595 mm
Zaštitni kod : IP20/44 - Zaštićen za prste; zaštićeno žicom, otporno na prskanje
Meh. kod zaštite od udara : IK03 [ 0.3 J]
Temperatura boje svjetlosti : 4000 K
Svjetlosna učinkovitost (procijenjena) (Nom.): 125 lm/W
Indeks reprodukcije boja (CRI): ≥80
Početna ulazna snaga: 28.5 W
Raspon Temperatura okoline : -10 do +40 °C
Temperatura okoline u upotrebi Tq : 25 °C</t>
  </si>
  <si>
    <t>Tip 6A:
Boja izvora svjetlosti : 840 neutralno bijela
Početni svetlosni tok (sistemski fluks) : 2000 lumen
Test žarne žice : Temperatura 650 °C, trajanje 30 s
Broj proizvoda na Minijaturnom Prekidaču od 16A tip B : 32
Ulazni napon : 220 do 240 V
Udarna struja : 21.3 A
Vrijeme “udara” : 1.84 ms
Prigušiva: Ne
Dimenzije (visina x širina x dubina) : 70 x 350 x 350 mm
Zaštitni kod : IP65 - Zaštićeno od prodiranja prašine, otporno na mlaz
Meh. kod zaštite od udara : IK08 [ 5 J zaštićeno od vandala]
Temperatura boje svjetlosti : 4000 K
Svjetlosna učinkovitost (procijenjena) (Nom.): 90 lm/W
Indeks reprodukcije boja (CRI): 80
Početna ulazna snaga: 22 W
Raspon Temperatura okoline : -20 do +40 °C
Temperatura okoline u upotrebi Tq : 25 °C</t>
  </si>
  <si>
    <t>Tip 6B:
Senzor prisustva (PIR):Da
Boja izvora svjetlosti : 840 neutralno bijela
Početni svetlosni tok (sistemski fluks) : 2000 lumen
Test žarne žice : Temperatura 650 °C, trajanje 30 s
Broj proizvoda na Minijaturnom Prekidaču od 16A tip B : 32
Ulazni napon : 220 do 240 V
Udarna struja : 21.3 A
Vrijeme “udara” : 1.84 ms
Prigušiva: Ne
Dimenzije (visina x širina x dubina) : 70 x 350 x 350 mm
Zaštitni kod : IP65 - Zaštićeno od prodiranja prašine, otporno na mlaz
Meh. kod zaštite od udara : IK08 [ 5 J zaštićeno od vandala]
Temperatura boje svjetlosti : 4000 K
Svjetlosna učinkovitost (procijenjena) (Nom.): 80 lm/W
Indeks reprodukcije boja (CRI): 80
Početna ulazna snaga: 23 W
Raspon Temperatura okoline : -20 do +40 °C
Temperatura okoline u upotrebi Tq : 25 °C</t>
  </si>
  <si>
    <t>Tip 7:
Boja izvora svjetlosti : 840 neutralno bijela
Početni svetlosni tok (sistemski fluks) : 2700 lumen
Test žarne žice : Temperatura 850 °C, trajanje 30 s
Broj proizvoda na Minijaturnom Prekidaču od 16A tip B : 80
Ulazni napon : 220 do 240 V
Udarna struja : 3.58 A
Vrijeme “udara” : 0.04 ms
Prigušiva: Ne
Dimenzije (visina x širina x dubina) : 76 x 80 x 1215 mm
Zaštitni kod : IP65 - Zaštićeno od prodiranja prašine, otporno na mlaz
Meh. kod zaštite od udara : IK08 [ 5 J zaštićeno od vandala]
Temperatura boje svjetlosti : 4000 K
Svjetlosna učinkovitost (procijenjena) (Nom.): 132 lm/W
Indeks reprodukcije boja (CRI): &gt;80
Početna ulazna snaga: 20.5 W
Raspon Temperatura okoline : -20 do +40 °C
Temperatura okoline u upotrebi Tq : 25 °C</t>
  </si>
  <si>
    <t>Tip 8:
Boja izvora svjetlosti : 940 neutralno bijela
Početni svetlosni tok (sistemski fluks) : 10000 lumen
Test žarne žice : -
Broj proizvoda na Minijaturnom Prekidaču od 16A tip B : 10
Ulazni napon : 220 do 240 V
Udarna struja : 50 A
Vrijeme “udara” : 209 μs
Prigušiva: Da
Dimenzije (visina x širina x dubina) : 1549 x 349 x 57 mm
Zaštitni kod : IP65 - Zaštićeno od prodiranja prašine, otporno na mlaz
Meh. kod zaštite od udara : IK07
Temperatura boje svjetlosti : 4000 K
Svjetlosna učinkovitost (procijenjena) (Nom.): 104 lm/W
Indeks reprodukcije boja (CRI): &gt;90
Početna ulazna snaga: 96.2 W
Raspon Temperatura okoline : -20°C do +30°C;
Temperatura okoline u upotrebi Tq : 25 °C</t>
  </si>
  <si>
    <t>Tip 9A:
Boja izvora svjetlosti : 940 neutralno bijela
Početni svetlosni tok (sistemski fluks) : 4200 lumen
Test žarne žice : Temperatura 850 °C, trajanje 30 s
Broj proizvoda na Minijaturnom Prekidaču od 16A tip B : 24
Ulazni napon : 220 do 240 V
Udarna struja : 22 A
Vrijeme “udara” : 0.282 ms
Prigušiva: Ne
Dimenzije (visina x širina x dubina) : 60 x 597 x 597 mm
Zaštitni kod : IP54 - Zaštićen od nakupljanja prašine, otporan na prskanje
Meh. kod zaštite od udara : IK02 [ 0.2 J Standard]
Temperatura boje svjetlosti : 4000 K
Svjetlosna učinkovitost (procijenjena) (Nom.): 127 lm/W
Indeks reprodukcije boja (CRI): ≥90
Početna ulazna snaga: 33 W
Raspon Temperatura okoline : +10 do +40 °C
Temperatura okoline u upotrebi Tq : 25 °C</t>
  </si>
  <si>
    <t>Tip 10A:
Boja izvora svjetlosti : 940 neutralno bijela
Početni svetlosni tok (sistemski fluks) : 4200 lumen
Test žarne žice : Temperatura 850 °C, trajanje 30 s
Broj proizvoda na Minijaturnom Prekidaču od 16A tip B : 24
Ulazni napon : 220 do 240 V
Udarna struja : 22 A
Vrijeme “udara” : 0.282 ms
Prigušiva: Ne
Dimenzije (visina x širina x dubina) : 60 x 597 x 597 mm
Zaštitni kod : IP54 - Zaštićen od nakupljanja prašine, otporan na prskanje
Meh. kod zaštite od udara : IK02 [ 0.2 J Standard]
Temperatura boje svjetlosti : 4000 K
Svjetlosna učinkovitost (procijenjena) (Nom.): 140 lm/W
Indeks reprodukcije boja (CRI): ≥90
Početna ulazna snaga: 30 W
Raspon Temperatura okoline : +10 do +40 °C
Temperatura okoline u upotrebi Tq : 25 °C</t>
  </si>
  <si>
    <t>Tip 11A:
Boja izvora svjetlosti : 840 neutralno bijela
Početni svetlosni tok (sistemski fluks) : 3700 lumen
Test žarne žice : Temperatura 650 °C, trajanje 30 s
Broj proizvoda na Minijaturnom Prekidaču od 16A tip B : 35
Ulazni napon : 220 do 240 V
Udarna struja : 15.3 A
Vrijeme “udara” : 0.29 ms
Prigušiva: Ne
Dimenzije (visina x širina x dubina) : 69 x 200 x 1430 mm
Zaštitni kod : IP20/44 - Zaštićen za prste; zaštićeno žicom, otporno na prskanje
Meh. kod zaštite od udara : IK03 [ 0.3 J]
Temperatura boje svjetlosti : 4000 K
Svjetlosna učinkovitost (procijenjena) (Nom.): 140 lm/W
Indeks reprodukcije boja (CRI): ≥80
Početna ulazna snaga: 31.22 W
Raspon Temperatura okoline : -10 do +40 °C
Temperatura okoline u upotrebi Tq : 25 °C</t>
  </si>
  <si>
    <t>Tip 12:
Boja izvora svjetlosti : 840 neutralno bijela
Početni svetlosni tok (sistemski fluks) : 3600 lumen
Test žarne žice : -
Broj proizvoda na Minijaturnom Prekidaču od 16A tip B : 24
Ulazni napon : 220 do 240 V
Udarna struja : -
Vrijeme “udara” : -
Prigušiva: Ne
Dimenzije (visina x širina x dubina) : 57 x 595 x 595 mm
Zaštitni kod : IP20 - Zaštićen za prste
Meh. kod zaštite od udara : -
Temperatura boje svjetlosti : 4000 K
Svjetlosna učinkovitost (procijenjena) (Nom.): 100 lm/W
Indeks reprodukcije boja (CRI): &gt;80
Početna ulazna snaga: 35 W
Raspon Temperatura okoline : -20 do +40 °C
Temperatura okoline u upotrebi Tq : -</t>
  </si>
  <si>
    <t>Tip 13A:
Boja izvora svjetlosti : 840 neutralno bijela
Početni svetlosni tok (sistemski fluks) : 3700 lumen
Test žarne žice : Temperatura 650 °C, trajanje 30 s
Broj proizvoda na Minijaturnom Prekidaču od 16A tip B : 35
Ulazni napon : 220 do 240 V
Udarna struja : 15.3 A
Vrijeme “udara” : 0.29 ms
Prigušiva: Ne
Dimenzije (visina x širina x dubina) : 69 x 200 x 1200 mm
Zaštitni kod : IP20/44 - Zaštićen za prste; zaštićeno žicom, otporno na prskanje
Meh. kod zaštite od udara : IK03 [ 0.3 J]
Temperatura boje svjetlosti : 4000 K
Svjetlosna učinkovitost (procijenjena) (Nom.): 140 lm/W
Indeks reprodukcije boja (CRI): ≥80
Početna ulazna snaga: 31.22 W
Raspon Temperatura okoline : -10 do +40 °C
Temperatura okoline u upotrebi Tq : 25 °C</t>
  </si>
  <si>
    <t>Tip 14A:
Boja izvora svjetlosti : 940 neutralno bijela
Početni svetlosni tok (sistemski fluks) : 3600 lumen
Test žarne žice : Temperatura 650 °C, trajanje 30 s
Broj proizvoda na Minijaturnom Prekidaču od 16A tip B : 24
Ulazni napon : 220 do 240 V
Udarna struja : 22 A
Vrijeme “udara” : 0.282 ms
Prigušiva: Ne
Dimenzije (visina x širina x dubina) : 60 x 597 x 597 mm
Zaštitni kod : IP20 - Zaštićen za prste
Meh. kod zaštite od udara : IK02 [ 0.2 J Standard]
Temperatura boje svjetlosti : 4000 K
Svjetlosna učinkovitost (procijenjena) (Nom.): 96 lm/W
Indeks reprodukcije boja (CRI): ≥90
Početna ulazna snaga: 37.5 W
Raspon Temperatura okoline : +10 do +40 °C
Temperatura okoline u upotrebi Tq : 25 °C</t>
  </si>
  <si>
    <t>Tip 15:
Boja izvora svjetlosti : 840 neutralno bijela
Početni svetlosni tok (sistemski fluks) : 6000 lumen
Test žarne žice : Temperatura 650 °C, trajanje 30 s
Broj proizvoda na Minijaturnom Prekidaču od 16A tip B : 20
Ulazni napon : 220 do 240 V
Udarna struja : 25.6 A
Vrijeme “udara” : 0.238 ms
Prigušiva: Ne
Dimenzije (visina x širina x dubina) : 69 x 200 x 1200 mm
Zaštitni kod : IP20/44 - Zaštićen za prste; zaštićeno žicom, otporno na prskanje
Meh. kod zaštite od udara : IK03 [ 0.3 J]
Temperatura boje svjetlosti : 4000 K
Svjetlosna učinkovitost (procijenjena) (Nom.): 135 lm/W
Indeks reprodukcije boja (CRI): ≥80
Početna ulazna snaga: 44 W
Raspon Temperatura okoline : -10 do +35 °C
Temperatura okoline u upotrebi Tq : 25 °C</t>
  </si>
  <si>
    <t>Tip 16:
Boja izvora svjetlosti : 865 hladno dnevno svjetlo
Početni svetlosni tok (sistemski fluks) : 4100 lumen
Test žarne žice : Temperatura 650 °C, trajanje 30 s
Broj proizvoda na Minijaturnom Prekidaču od 16A tip B : 33
Ulazni napon : 220 do 240 V
Udarna struja : 5.56 A
Vrijeme “udara” : 20 ms
Prigušiva: Ne
Dimenzije (visina x širina x dubina) : 70 x 597 x 597 mm
Zaštitni kod : IP20 - Zaštićen za prste
Meh. kod zaštite od udara : IK02 [ 0.2 J Standard]
Temperatura boje svjetlosti : 6500 K
Svjetlosna učinkovitost (procijenjena) (Nom.): 142.9 lm/W
Indeks reprodukcije boja (CRI): ≥80
Početna ulazna snaga: 28.7 W
Raspon Temperatura okoline : -20 do +40 °C</t>
  </si>
  <si>
    <t>Tip 17:
Boja izvora svjetlosti : 830 Topla bijela
Početni svetlosni tok (sistemski fluks) : 3400 lumen
Test žarne žice : Temperatura 850 °C, trajanje 30 s
Broj proizvoda na Minijaturnom Prekidaču od 16A tip B : 32
Ulazni napon : 220 do 240 V
Udarna struja : 14 A
Vrijeme “udara” : 0.007 ms
Prigušiva: Ne
Dimenzije (visina x širina x dubina) : 85 x 390 x 390 mm
Zaštitni kod : IP65 - Zaštićeno od prodiranja prašine, otporno na mlaz
Meh. kod zaštite od udara : IK10 [20 J otporan na vandalizam]
Temperatura boje svjetlosti : 3000 K
Svjetlosna učinkovitost (procijenjena) (Nom.): 105 lm/W
Indeks reprodukcije boja (CRI): &gt;80
Početna ulazna snaga: 32 W
Raspon Temperatura okoline : -20 do +40 °C
Temperatura okoline u upotrebi Tq : 25 °C</t>
  </si>
  <si>
    <t>Tip 18:
Boja izvora svjetlosti : 830 Topla bijela
Početni svetlosni tok (sistemski fluks) : 3472.02 lumen
Ulazni napon : 100 do 240 V
Prigušiva: Da
Dimenzije (visina x širina x dubina) : 2890 x 2400 x 1000 mm
Zaštitni kod : IP20 - Zaštićen za prste
Temperatura boje svjetlosti : 3000 K
Svjetlosna učinkovitost (procijenjena) (Nom.): 60.85 lm/W
Indeks reprodukcije boja (CRI): &gt;80
Početna ulazna snaga: 57.06 W</t>
  </si>
  <si>
    <t>Tip 19:
Boja izvora svjetlosti : 830 Topla bijela
Početni svetlosni tok (sistemski fluks) : 570 lumen
Ulazni napon : 220 do 240 V
Dimenzije (visina x širina x dubina) : 258 x 105 x 175 mm
Zaštitni kod : IP66 Klasa I
Meh. kod zaštite od udara : IK10 na kućištu i IK07 na optičkom dijelu
Temperatura boje svjetlosti : 3000 K
Svjetlosna učinkovitost (procijenjena) (Nom.): 30 lm/W
Indeks reprodukcije boja (CRI): &gt;80
Početna ulazna snaga: 19 W
Raspon Temperatura okoline : -40°C do +180°C.
Temperatura okoline u upotrebi Tq : 50°C</t>
  </si>
  <si>
    <t>Tip 20:
Boja izvora svjetlosti : 940 neutralno bijela
Početni svetlosni tok (sistemski fluks) : 4000 lumen
Test žarne žice : Temperature 960 °C, duration 5 s
Broj proizvoda na Minijaturnom Prekidaču od 16A tip B : 24
Ulazni napon : 220 do 240 V
Udarna struja : 20 A
Vrijeme “udara” : 240 ms
Prigušiva: Ne
Dimenzije (visina x širina x dubina) : 90 x 595 x 595 mm
Zaštitni kod : IP65 - Zaštićeno od prodiranja prašine, otporno na mlaz
Meh. kod zaštite od udara : IK07 [2 J pojačan]
Temperatura boje svjetlosti : 4000 K
Svjetlosna učinkovitost (procijenjena) (Nom.): 98 lm/W
Indeks reprodukcije boja (CRI): &gt;90
Početna ulazna snaga: 41 W
Raspon Temperatura okoline : -20°C do +35°C.
Temperatura okoline u upotrebi Tq : 25 °C</t>
  </si>
  <si>
    <t>UKUPNO RAZDJELNICI ZA RASVJETU (bez PDV):</t>
  </si>
  <si>
    <t>VANJSKA RASVJETA (PRVA FAZA)</t>
  </si>
  <si>
    <t>Količina</t>
  </si>
  <si>
    <t>Ručni iskop rova ​​dimenzija 0,4m x 0,8m. sa zakopavanjem, zajedno sa zbijanjem tla u slojevima</t>
  </si>
  <si>
    <t>Posipanje sitnog pijeska cijelom dužinom iskopanog rova. Pijesak se posipa prije i nakon rebrastih cijeva u slojevima od 10 cm. (2800 * 0,4 * 0,2 = 224,0 m3)</t>
  </si>
  <si>
    <t>m³</t>
  </si>
  <si>
    <t>Nabavka i polaganje rebrasta crijeva fi110, na delovima gde se prelazi preko puta da se postave po dvije cijevi</t>
  </si>
  <si>
    <t>Nabavka i polaganje rebrasta crijeva fi50, za rasvjetna tijela koja se postavljaju na rampi, crijeva se postavljaju unutar zida na 1,0m od poda prateći pad rampe,</t>
  </si>
  <si>
    <t>Nabavka i polaganje kabla tipa PP00 (NYY) 4x6mm², 1kV Kabel se dijelom vodi u rebrastim cijevima a u samoj zgradi bolnice preko kablovskih regala.</t>
  </si>
  <si>
    <t>Nabavka i polaganje kabla tipa PP00 (NYY) 3x6mm², 1kV Kabel se dijelom vodi u rebrastim cijevima a u samoj zgradi bolnice preko kablovskih regala.</t>
  </si>
  <si>
    <t>Nabavka i polaganje kabla tipa RE-2Y(St)Yv 2x2,5mm², 1kV Kabel se dijelom vodi u rebrastim cijevima a u samoj zgradi bolnice preko kablovskih regala. Kabal služi za daljinsku kontrolu svetiljki preko DALI sistema.</t>
  </si>
  <si>
    <t>Nabavka i polaganje pocinčane trake za uzemljenje FeZn 25 x 4mm.</t>
  </si>
  <si>
    <t>Nabavka i ugradnja poprečne spojnice 90x90mm. za spoj trake-trake, preliven bitumenom</t>
  </si>
  <si>
    <t>Nabavka i polaganje upozoravajuće trake "oprez električni kabal"</t>
  </si>
  <si>
    <t>Nabavka i ugradnja trake za uzemljenje FeZn 20 x 4mm. svaki sa prosječnom dužinom od 2,5m. za uzemljenje stupa zajedno sa poprečnim spojem</t>
  </si>
  <si>
    <t>Nabavka i ugradnja revizionih šahti kod čvorišta po potrebi. Revizione šahte mogu biti betonske ili plastične.</t>
  </si>
  <si>
    <t>Nabavka i ugradnja kompletnog stupa fi 102 / 76mm visine 6m (fi 60mm priključak) 0,8m udubljen u zemlju.</t>
  </si>
  <si>
    <t>Nabavka i ugradnja adaptera za montažu svetiljki sa fi 76mm na fi 60mm.</t>
  </si>
  <si>
    <t>Nabavka i ugradnja svijetiljke Philips LumiStreet Gen2 tipa BGP293 LED180-4S/740 II DM50 D9 48/60S ili jednakovrijedan proivod drugog proizvođača</t>
  </si>
  <si>
    <t>Tip svjetilke:  LED</t>
  </si>
  <si>
    <t>Temperatura svijetla:  4000K</t>
  </si>
  <si>
    <t>CRI:  &gt; 70</t>
  </si>
  <si>
    <t>Snaga:   108.00 W</t>
  </si>
  <si>
    <t>Nominalni fluks:  18000 lm</t>
  </si>
  <si>
    <t>Priključna snaga:  108.00 W</t>
  </si>
  <si>
    <t>Realni fluks:  4900 lm</t>
  </si>
  <si>
    <t>Napon napajanja:  220 ÷ 240V</t>
  </si>
  <si>
    <t>Frekvenca:  50-60 Hz</t>
  </si>
  <si>
    <t>Klasa sigurnosti:  II</t>
  </si>
  <si>
    <t>Vrsta zaštite:  IP66</t>
  </si>
  <si>
    <t>Snaga lomljenja:  IK 08</t>
  </si>
  <si>
    <t>Nabavka i ugradnja kompletnog stupa fi 60/3 mm visine 3m (fi 62mm priključak) 0,5m udubljen u zemlju.</t>
  </si>
  <si>
    <t>Nabavka i ugradnja svijetiljke Philips TownTune Central – tipa BDP263 1 xLED69-4S/740 DX70 DR ili jednakovrijedan proivod drugog proizvođača</t>
  </si>
  <si>
    <t>Temperatura svijetla:  3000K</t>
  </si>
  <si>
    <t>Snaga:   40.5 W</t>
  </si>
  <si>
    <t>Nominalni fluks:  7000 lm</t>
  </si>
  <si>
    <t>Priključna snaga:  40.5 W</t>
  </si>
  <si>
    <t>Svjetlosna učinkovitost 110lm/W</t>
  </si>
  <si>
    <t>Realni fluks:  4469 lm</t>
  </si>
  <si>
    <t>Nabavka i ugradnja svijetiljke Ghidini Lighting tipa Tondo 900 12W LED 4K 360° ili jednakovrijedan proivod drugog proizvođača. Svjetiljke se montiraju na stupu deo same svetiljke na posebnim ankerima. Izvodjać je obavezan da osigura i adekvatne ankere.</t>
  </si>
  <si>
    <t>CRI:  &gt; 80</t>
  </si>
  <si>
    <t>Snaga:   12 W</t>
  </si>
  <si>
    <t>Nominalni fluks:  1850 lm</t>
  </si>
  <si>
    <t>Svjetlosna učinkovitost 154lm/W</t>
  </si>
  <si>
    <t>Realni fluks:  468 lm</t>
  </si>
  <si>
    <t>Klasa sigurnosti:  IK06</t>
  </si>
  <si>
    <t>Vrsta zaštite:  IP65</t>
  </si>
  <si>
    <t>Nabavka i ugradnja svijetiljke Paragon tipa IN-GROUND LIGHT PRGT18L ili jednakovrijedan proivod drugog proizvođača.</t>
  </si>
  <si>
    <r>
      <t>Tip svjetiljke</t>
    </r>
    <r>
      <rPr>
        <b/>
        <sz val="10"/>
        <color theme="1"/>
        <rFont val="Tahoma"/>
        <family val="2"/>
      </rPr>
      <t>:</t>
    </r>
    <r>
      <rPr>
        <sz val="10"/>
        <color theme="1"/>
        <rFont val="Tahoma"/>
        <family val="2"/>
      </rPr>
      <t>  4 LED</t>
    </r>
  </si>
  <si>
    <t>Temperatura svijetla: 3000K</t>
  </si>
  <si>
    <t>CRI:  &gt;70</t>
  </si>
  <si>
    <r>
      <t>Snaga</t>
    </r>
    <r>
      <rPr>
        <b/>
        <sz val="10"/>
        <color theme="1"/>
        <rFont val="Tahoma"/>
        <family val="2"/>
      </rPr>
      <t>:</t>
    </r>
    <r>
      <rPr>
        <sz val="10"/>
        <color theme="1"/>
        <rFont val="Tahoma"/>
        <family val="2"/>
      </rPr>
      <t>  18,0 W</t>
    </r>
  </si>
  <si>
    <r>
      <t>Nominali flux</t>
    </r>
    <r>
      <rPr>
        <b/>
        <sz val="10"/>
        <color theme="1"/>
        <rFont val="Tahoma"/>
        <family val="2"/>
      </rPr>
      <t>:</t>
    </r>
    <r>
      <rPr>
        <sz val="10"/>
        <color theme="1"/>
        <rFont val="Tahoma"/>
        <family val="2"/>
      </rPr>
      <t>  2280 lm</t>
    </r>
  </si>
  <si>
    <r>
      <t>Priključna snaga</t>
    </r>
    <r>
      <rPr>
        <b/>
        <sz val="10"/>
        <color theme="1"/>
        <rFont val="Tahoma"/>
        <family val="2"/>
      </rPr>
      <t>:</t>
    </r>
    <r>
      <rPr>
        <sz val="10"/>
        <color theme="1"/>
        <rFont val="Tahoma"/>
        <family val="2"/>
      </rPr>
      <t>  19,50 W</t>
    </r>
  </si>
  <si>
    <t>Realni flux:  1600 lm</t>
  </si>
  <si>
    <r>
      <t>Napon napajanja</t>
    </r>
    <r>
      <rPr>
        <b/>
        <sz val="10"/>
        <color theme="1"/>
        <rFont val="Tahoma"/>
        <family val="2"/>
      </rPr>
      <t>:</t>
    </r>
    <r>
      <rPr>
        <sz val="10"/>
        <color theme="1"/>
        <rFont val="Tahoma"/>
        <family val="2"/>
      </rPr>
      <t>  220 ÷ 240V</t>
    </r>
  </si>
  <si>
    <t>Frekvenca:   50/60 Hz</t>
  </si>
  <si>
    <r>
      <t>Klasa sigurnosti:</t>
    </r>
    <r>
      <rPr>
        <b/>
        <sz val="10"/>
        <color theme="1"/>
        <rFont val="Tahoma"/>
        <family val="2"/>
      </rPr>
      <t xml:space="preserve"> </t>
    </r>
    <r>
      <rPr>
        <sz val="10"/>
        <color theme="1"/>
        <rFont val="Tahoma"/>
        <family val="2"/>
      </rPr>
      <t>I</t>
    </r>
  </si>
  <si>
    <r>
      <t>Vrsta zaštite:</t>
    </r>
    <r>
      <rPr>
        <b/>
        <sz val="10"/>
        <color theme="1"/>
        <rFont val="Tahoma"/>
        <family val="2"/>
      </rPr>
      <t xml:space="preserve"> </t>
    </r>
    <r>
      <rPr>
        <sz val="10"/>
        <color theme="1"/>
        <rFont val="Tahoma"/>
        <family val="2"/>
      </rPr>
      <t>IP67</t>
    </r>
  </si>
  <si>
    <t>Nabavka i ugradnja električnig ormara za vanjsku rasvjetu:</t>
  </si>
  <si>
    <t>Kompletan metalni ormar dimenzija 600x250x2000</t>
  </si>
  <si>
    <t>Kom</t>
  </si>
  <si>
    <t>Ventilator ormara</t>
  </si>
  <si>
    <t>Svjetilka ormara</t>
  </si>
  <si>
    <t>Prekidač za vrata</t>
  </si>
  <si>
    <t>Termostat ormara</t>
  </si>
  <si>
    <t>Utičnica tipa DIN, 220VAV-16A</t>
  </si>
  <si>
    <t xml:space="preserve">PE sabirnica 550 mm za ugradnju unutar električnog ormara </t>
  </si>
  <si>
    <t xml:space="preserve">Neutralna sabirnica 550 mm za ugradnju unutar </t>
  </si>
  <si>
    <t>Provodnik za ožičenje unutar ormara 1x1.5mm2 H07Z-K</t>
  </si>
  <si>
    <t>Provodnik za ožičenje unutar ormara 1x2.5mm2 H07Z-K</t>
  </si>
  <si>
    <t>Provodnik za ožičenje unutar ormara 1x10mm2 H07Z-K</t>
  </si>
  <si>
    <t>Minijaturni prekidač 1P, B16A</t>
  </si>
  <si>
    <t>Minijaturni prekidač, C16A</t>
  </si>
  <si>
    <t>Minijaturni prekidač 1P, B6A</t>
  </si>
  <si>
    <t>Minijaturni prekidač 3P, B4A</t>
  </si>
  <si>
    <t>Kontaktor, 3P, 40A, Coil 230VA, sa 3xCO Pomoč. Kontakta</t>
  </si>
  <si>
    <t>KNX Switch Actuator, 8 Relays 16A*</t>
  </si>
  <si>
    <t>Modbus Energy Meter, 3I 1A, 3V 230V</t>
  </si>
  <si>
    <t>DALI -&gt; KNX konverter*</t>
  </si>
  <si>
    <t>Prekidač 3P, 25A, 55kA</t>
  </si>
  <si>
    <t>Strujni Transformator 50/1A</t>
  </si>
  <si>
    <t>Baza osigurača 4P uključujući 4 komada osigurača 25A tip gG</t>
  </si>
  <si>
    <t>Tip odvodnika prenapona 2 40kA, 4P</t>
  </si>
  <si>
    <t>Držač</t>
  </si>
  <si>
    <t>UKUPNO VANJSKA RASVJETA (bez PDV):</t>
  </si>
  <si>
    <r>
      <t xml:space="preserve">Dobava, isporuka i ugradnja samostojećeg razvodnog ormara za operacijsku salu, prema jednopolnoj šemi. </t>
    </r>
    <r>
      <rPr>
        <b/>
        <sz val="10"/>
        <color theme="1"/>
        <rFont val="Tahoma"/>
        <family val="2"/>
      </rPr>
      <t>U.AOS0.1</t>
    </r>
    <r>
      <rPr>
        <sz val="10"/>
        <color theme="1"/>
        <rFont val="Tahoma"/>
        <family val="2"/>
      </rPr>
      <t xml:space="preserve">, </t>
    </r>
    <r>
      <rPr>
        <b/>
        <sz val="10"/>
        <color theme="1"/>
        <rFont val="Tahoma"/>
        <family val="2"/>
      </rPr>
      <t>U.AOS0.2, U.HOS0.1, U.OS1.1, U.OS1.2, U.OS1.3</t>
    </r>
  </si>
  <si>
    <t>Ormar s izolacijskim transformatorom za operacijsku salu uključujući izolacijski transformator 7,5 kVA, jedinicu za detekciju curenja struje, strujni transformator i uređaj za daljinsko signaliziranje (instalirati unutar operacijske dvorane).
Razvodni ormar može biti od proizvođača kao: Schneider Electric, ABB, Siemens ili jednakovrijedno ili  je napravljena od dvostruko dekapiniranog obojenog lima debljine 2 mm. Vrata ormara trebaju imati odgovarajuću bravu za zaključavanje ormara.</t>
  </si>
  <si>
    <t>Dimenzije ormara (ŠxDxV): 924x250x1796mm uključujući bazu od 100mm</t>
  </si>
  <si>
    <t>Katodni odvodnici 2P FS, 40A/50kA i baza HRC osigurača, 63A/8kA</t>
  </si>
  <si>
    <t>Prekidač 2P, 40/36A, 55kA</t>
  </si>
  <si>
    <t>Automatski osigurač 2P, C16/16A, 6kA, 400V, AC</t>
  </si>
  <si>
    <t>Automatski osigurač 1P, C6A, 400V, AC</t>
  </si>
  <si>
    <t>Redne stetzaljke za vodič 25mm2</t>
  </si>
  <si>
    <t>Redne stetzaljke za vodič 2.5mm2</t>
  </si>
  <si>
    <r>
      <t xml:space="preserve">Dobava, isporuka i ugradnja samostojećeg razvodnog ormara za operacijsku salu, prema jednopolnoj šemi. </t>
    </r>
    <r>
      <rPr>
        <b/>
        <sz val="10"/>
        <color theme="1"/>
        <rFont val="Tahoma"/>
        <family val="2"/>
      </rPr>
      <t>U.HOS3.1, U.OS3.1, U.OS3.2, U.OS3.3, U.OS3.4, U.OS3.5, U.OS3.6, U.OS3.7</t>
    </r>
  </si>
  <si>
    <r>
      <t xml:space="preserve">Dobava, isporuka i ugradnja samostojećeg razvodnog ormara za operacijsku salu, prema jednopolnoj šemi. </t>
    </r>
    <r>
      <rPr>
        <b/>
        <sz val="10"/>
        <color theme="1"/>
        <rFont val="Tahoma"/>
        <family val="2"/>
      </rPr>
      <t>U.OS2.1</t>
    </r>
  </si>
  <si>
    <t>UKUPNO RAZDJELNICI ZA OPERACIJSKE SALE (bez PDV):</t>
  </si>
  <si>
    <t>Dobava i ugradnja sledecih kabela za napajanje prema projektu:</t>
  </si>
  <si>
    <t>NA2XS2Y - XLPE 3x185</t>
  </si>
  <si>
    <t>N2XH LSZH 4x300/150</t>
  </si>
  <si>
    <t>N2XH LSZH, E60 4x300/150</t>
  </si>
  <si>
    <t>N2XH LSZH 5x300</t>
  </si>
  <si>
    <t>N2XH LSZH 3x240/-/120</t>
  </si>
  <si>
    <t>N2XH LSZH 4x240/120</t>
  </si>
  <si>
    <t>N2XH-LSZH 4×185/95</t>
  </si>
  <si>
    <t>N2XH LSZH 5x150</t>
  </si>
  <si>
    <t>N2XH LSZH 4x150/70</t>
  </si>
  <si>
    <t>N2XH LSZH, E60 4x150/70</t>
  </si>
  <si>
    <t>N2XH LSZH 4x120/70</t>
  </si>
  <si>
    <t>N2XH LSZH, E60 4x120/70</t>
  </si>
  <si>
    <t>N2XH LSZH 4x95/50</t>
  </si>
  <si>
    <t>N2XH LSZH, E60 5x95</t>
  </si>
  <si>
    <t>N2XH LSZH 5x70</t>
  </si>
  <si>
    <t>N2XH LSZH 4x70/35</t>
  </si>
  <si>
    <t>N2XH-LSZH, E60 4×70/35</t>
  </si>
  <si>
    <t>N2XH LSZH, E60 3x70/-/70</t>
  </si>
  <si>
    <t>N2XH LSZH 5x50</t>
  </si>
  <si>
    <t>N2XH LSZH 4x50/25</t>
  </si>
  <si>
    <t>N2XH LSZH, E60 4x50/25</t>
  </si>
  <si>
    <t>N2XH-LSZH 5×35</t>
  </si>
  <si>
    <t>N2XH LSZH, E60 5x35</t>
  </si>
  <si>
    <t>N2XH LSZH 4x35/16</t>
  </si>
  <si>
    <t>N2XH LSZH 4x25/16</t>
  </si>
  <si>
    <t>N2XH LSZH, E60 5x25</t>
  </si>
  <si>
    <t>N2XH LSZH, E60 3x25</t>
  </si>
  <si>
    <t>N2XH LSZH 5x16</t>
  </si>
  <si>
    <t>N2XH-LSZH, E60 5×16</t>
  </si>
  <si>
    <t>N2XH-LSZH 3×16</t>
  </si>
  <si>
    <t>N2XH LSZH 5x10</t>
  </si>
  <si>
    <t>N2XH-LSZH 3×10</t>
  </si>
  <si>
    <t>N2XH LSZH 5x6</t>
  </si>
  <si>
    <t>N2XH-LSZH 3×6</t>
  </si>
  <si>
    <t>N2XH-LSZH 5×4</t>
  </si>
  <si>
    <t>N2XH LSZH 5x2.5</t>
  </si>
  <si>
    <t>N2XH LSZH 3x2.5</t>
  </si>
  <si>
    <t>N2XH LSZH, E60 3x2.5</t>
  </si>
  <si>
    <t>N2XH LSZH 3x1.5</t>
  </si>
  <si>
    <t>N2XH LSZH, E60 3x1.5</t>
  </si>
  <si>
    <t>Fleksibilna bezhalogena zaštitna cijev fi20mm</t>
  </si>
  <si>
    <t>Fleksibilna bezhalogena zaštitna cijev fi25mm</t>
  </si>
  <si>
    <t>Fleksibilna bezhalogena zaštitna cijev fi 32mm</t>
  </si>
  <si>
    <t>Fleksibilna bezhalogena zaštitna cijev fi50mm</t>
  </si>
  <si>
    <t>Fleksibilna bezhalogena zaštitna cijev fi75mm</t>
  </si>
  <si>
    <t>Fleksibilna bezhalogena zaštitna cijev fi200mm</t>
  </si>
  <si>
    <t>UKUPNO KABLOVI ZA NAPAJANJE (bez PDV):</t>
  </si>
  <si>
    <t>VERTIKALNE SABIRNICE (FAZE GRADNJE: PRVA FAZA)</t>
  </si>
  <si>
    <r>
      <t xml:space="preserve">Dobava i ugradnja vertikalne sabirnice </t>
    </r>
    <r>
      <rPr>
        <b/>
        <sz val="10"/>
        <color theme="1"/>
        <rFont val="Tahoma"/>
        <family val="2"/>
      </rPr>
      <t>BBA1</t>
    </r>
    <r>
      <rPr>
        <sz val="10"/>
        <color theme="1"/>
        <rFont val="Tahoma"/>
        <family val="2"/>
      </rPr>
      <t xml:space="preserve"> prema projektu sa sledečim elementima:</t>
    </r>
  </si>
  <si>
    <t>Element promjene smjera sabirnice (Okomito u Vodoravno) 90° Bakar 1000A</t>
  </si>
  <si>
    <t>Sabirnica - Ravna od bakra 3L+N+PE 1000A sa prikljucnim tockama</t>
  </si>
  <si>
    <t>Završni poklopac za ravnu sabirnicu 1000A</t>
  </si>
  <si>
    <t>Kabelska napojna prirubnica, Bakar 1000A</t>
  </si>
  <si>
    <t>Jedinica "Tap-off" s radnim mehanizmom uključujući prekidač 3P, 160A, 55kA</t>
  </si>
  <si>
    <t>Jedinica "Tap-off" s radnim mehanizmom uključujući prekidač 3P, 100A, 55kA</t>
  </si>
  <si>
    <t>Jedinica "Tap-off" s radnim mehanizmom uključujući prekidač 3P, 25A, 55kA</t>
  </si>
  <si>
    <r>
      <t xml:space="preserve">Dobava i ugradnja vertikalne sabirnice </t>
    </r>
    <r>
      <rPr>
        <b/>
        <sz val="10"/>
        <color theme="1"/>
        <rFont val="Tahoma"/>
        <family val="2"/>
      </rPr>
      <t>BBA2</t>
    </r>
    <r>
      <rPr>
        <sz val="10"/>
        <color theme="1"/>
        <rFont val="Tahoma"/>
        <family val="2"/>
      </rPr>
      <t xml:space="preserve"> prema projektu sa sledečim elementima:</t>
    </r>
  </si>
  <si>
    <t>Jedinica "Tap-off" s radnim mehanizmom uključujući prekidač 3P, 250A, 55kA</t>
  </si>
  <si>
    <t>Jedinica "Tap-off" s radnim mehanizmom uključujući prekidač 3P, 40A, 55kA</t>
  </si>
  <si>
    <r>
      <t xml:space="preserve">Dobava i ugradnja vertikalne sabirnice </t>
    </r>
    <r>
      <rPr>
        <b/>
        <sz val="10"/>
        <color theme="1"/>
        <rFont val="Tahoma"/>
        <family val="2"/>
      </rPr>
      <t>BBA3</t>
    </r>
    <r>
      <rPr>
        <sz val="10"/>
        <color theme="1"/>
        <rFont val="Tahoma"/>
        <family val="2"/>
      </rPr>
      <t xml:space="preserve"> prema projektu sa sledečim elementima:</t>
    </r>
  </si>
  <si>
    <r>
      <t xml:space="preserve">Dobava i ugradnja vertikalne sabirnice </t>
    </r>
    <r>
      <rPr>
        <b/>
        <sz val="10"/>
        <color theme="1"/>
        <rFont val="Tahoma"/>
        <family val="2"/>
      </rPr>
      <t>BBU1</t>
    </r>
    <r>
      <rPr>
        <sz val="10"/>
        <color theme="1"/>
        <rFont val="Tahoma"/>
        <family val="2"/>
      </rPr>
      <t xml:space="preserve"> prema projektu sa sledečim elementima:</t>
    </r>
  </si>
  <si>
    <t>Element promjene smjera sabirnice (Okomito u Vodoravno) 90° Bakar 630A</t>
  </si>
  <si>
    <t>Sabirnica - Ravna od bakra 3L+N+PE 630A sa prikljucnim tockama</t>
  </si>
  <si>
    <t>Završni poklopac za ravnu sabirnicu 630A</t>
  </si>
  <si>
    <t>Kabelska napojna prirubnica, Bakar 630A</t>
  </si>
  <si>
    <t>Jedinica "Tap-off" s radnim mehanizmom uključujući prekidač 3P, 63A, 55kA</t>
  </si>
  <si>
    <t>Jedinica "Tap-off" s radnim mehanizmom uključujući prekidač 2P, 40A, 55kA</t>
  </si>
  <si>
    <r>
      <t xml:space="preserve">Dobava i ugradnja vertikalne sabirnice </t>
    </r>
    <r>
      <rPr>
        <b/>
        <sz val="10"/>
        <color theme="1"/>
        <rFont val="Tahoma"/>
        <family val="2"/>
      </rPr>
      <t>BBU2</t>
    </r>
    <r>
      <rPr>
        <sz val="10"/>
        <color theme="1"/>
        <rFont val="Tahoma"/>
        <family val="2"/>
      </rPr>
      <t xml:space="preserve"> prema projektu sa sledečim elementima:</t>
    </r>
  </si>
  <si>
    <r>
      <t xml:space="preserve">Dobava i ugradnja vertikalne sabirnice </t>
    </r>
    <r>
      <rPr>
        <b/>
        <sz val="10"/>
        <color theme="1"/>
        <rFont val="Tahoma"/>
        <family val="2"/>
      </rPr>
      <t>BBU3</t>
    </r>
    <r>
      <rPr>
        <sz val="10"/>
        <color theme="1"/>
        <rFont val="Tahoma"/>
        <family val="2"/>
      </rPr>
      <t xml:space="preserve"> prema projektu sa sledečim elementima:</t>
    </r>
  </si>
  <si>
    <t>Jedinica "Tap-off" s radnim mehanizmom uključujući prekidač 3P, 32A, 55kA</t>
  </si>
  <si>
    <t>Jedinica "Tap-off" s radnim mehanizmom uključujući prekidač 3P, 20A, 55kA</t>
  </si>
  <si>
    <t>paušal</t>
  </si>
  <si>
    <t>UKUPNO VERTIKALNE SABIRNICE (bez PDV):</t>
  </si>
  <si>
    <t>Dobava i ugradnja kabelskih polica prema projektu sa sledečim elementima:</t>
  </si>
  <si>
    <t>Perforirana pocinčana polica za kabele (ŠxV) 200x100mm, Dujina 3m</t>
  </si>
  <si>
    <t>Perforirana pocinčana polica za kabele (ŠxV) 300x100mm, Dujina 3m</t>
  </si>
  <si>
    <t>Perforirana pocinčana polica za kabele (ŠxV) 600x100mm, Dujina 3m</t>
  </si>
  <si>
    <t>Ostali elementi za kabelske police</t>
  </si>
  <si>
    <t>Reduktor veličine nosača kabela od 300x100 na 200x100</t>
  </si>
  <si>
    <t>Reduktor veličine nosača kabela od 600x100 na 200x100</t>
  </si>
  <si>
    <t>Reduktor veličine nosača kabela od 600x100 na 300x100</t>
  </si>
  <si>
    <t>Probojni element otporan na vatru između dve prostorije dim. 200x100</t>
  </si>
  <si>
    <t>Probojni element otporan na vatru između dve prostorije dim. 300x100</t>
  </si>
  <si>
    <t>Probojni element otporan na vatru između dve prostorije dim. 600x100</t>
  </si>
  <si>
    <t>Vatrootporna pjena za punjenje zidnih probojnih elemenata</t>
  </si>
  <si>
    <t>Priključak kabelske police tipa T dim. 600x100</t>
  </si>
  <si>
    <t>Priključak kabelske police tipa T dim. 300x100</t>
  </si>
  <si>
    <t>Priključak kabelske police tipa T dim. 200x100</t>
  </si>
  <si>
    <t>Priključak kabelske police tipa "half" T dim.  300x100</t>
  </si>
  <si>
    <t>Priključak kabelske police tipa "half" T dim. 200x100</t>
  </si>
  <si>
    <t>Koljenasti priključak kabelske police od 90 stupnjeva 600x100</t>
  </si>
  <si>
    <t>Koljenasti priključak kabelske police od 90 stupnjeva  300x100</t>
  </si>
  <si>
    <t>Koljenasti priključak kabelske police od 90 stupnjeva  200x100</t>
  </si>
  <si>
    <t>Konkavni adapter za promenu visine police - s podesivim kutom 200x100</t>
  </si>
  <si>
    <t>Konkavni adapter za promenu visine police - s podesivim kutom  300x100</t>
  </si>
  <si>
    <t>Konkavni adapter za promenu visine police - s podesivim kutom  600x100</t>
  </si>
  <si>
    <t>Križni spoj kabelske police 600x100</t>
  </si>
  <si>
    <t>Križni spoj kabelske police 300x100</t>
  </si>
  <si>
    <t>Križni spoj kabelske police 200x100</t>
  </si>
  <si>
    <t>Stropni nosači i nonzole za kabelske police</t>
  </si>
  <si>
    <t>Konzola za kabelske police širine 200mm</t>
  </si>
  <si>
    <t>Konzola za kabelske police širine 300mm</t>
  </si>
  <si>
    <t>Konzola za kabelske police širine 600mm</t>
  </si>
  <si>
    <t>Stropni nosač visine 370mm</t>
  </si>
  <si>
    <t>Stropni nosač visine 730mm</t>
  </si>
  <si>
    <t>Različiti vijci i matice prema potrebama</t>
  </si>
  <si>
    <t>Tiple za beton M12 komplet</t>
  </si>
  <si>
    <t>Komplet vijaka i matica M6</t>
  </si>
  <si>
    <t>UKUPNO KABELSKE POLICE (bez PDV):</t>
  </si>
  <si>
    <t>Dobava i ugradnja uređaja za CNUS prema projektu sa sledečim elementima:</t>
  </si>
  <si>
    <t>CNUS Aplikacija, server/client architecture, ukljucujuci 30000 digitalnih tačaka podataka i 5000 analognih tačaka podataka, podržani protokoli: OPC, Modubs TCP/IP, Modbus/RTU, Bacnet TCP/IP, Bacnet RTU, LON works, ukljucujuci sve potrebne licence, i integraciju svih sustava:
Upravlanje i nadzor sustava: Rasvjeta, Glavni Rasdjelni Ormari, Dizel Agregati, UPS-ovi
Nadzor: Sustav vatro dojave i Glasovni alarm i sustav javnih adresa, Sustav za kontrolu pristupa, sustav za video nadzor, Strojarski sustav, Fotonaponski Sustav, Sustav Sigurnosne Rasvjete i Evakuacijskih Puteva.</t>
  </si>
  <si>
    <t>CNUS SERVER (Hardware).</t>
  </si>
  <si>
    <t>Radna stanica za nadgledanje CNUS-a, uključujući softver za vizualizaciju sistema, i printer.</t>
  </si>
  <si>
    <t>Industrijski ethernet switch za 10x1G porta i 2xFO multimode portova</t>
  </si>
  <si>
    <t>Industrijski ethernet switch za 14x1G porta i 2xFO multimode portova</t>
  </si>
  <si>
    <t>KNX na IP router</t>
  </si>
  <si>
    <t>KNX na Dali Konverter</t>
  </si>
  <si>
    <t>KNX na Modbus Konverter</t>
  </si>
  <si>
    <t xml:space="preserve">Sučelje za komunikaciju sa prekidacima </t>
  </si>
  <si>
    <t>Sučelje za integraciju strojarskog sustava (samo nadzor), Bacnet, Modbus, Lon.</t>
  </si>
  <si>
    <t>KNX jedinica za napajanje 640mA, uključujući baterije 12V/18Ah</t>
  </si>
  <si>
    <t>KNX Kontrolna jedinica sa 2 tastera ukljucujuci i kutiju za montiranje na zid Zidna kutija, okvir za pričvršćivanje i ukrasni okvir</t>
  </si>
  <si>
    <t>KNX Kontrolna jedinica sa 4 tastera ukljucujuci i kutiju za montiranje na zid Zidna kutija, okvir za pričvršćivanje i ukrasni okvir</t>
  </si>
  <si>
    <t>KNX Kontrolna jedinica sa 8 tastera ukljucujuci i kutiju za montiranje na zid Zidna kutija, okvir za pričvršćivanje i ukrasni okvir</t>
  </si>
  <si>
    <t>KNX Panel osetljiv na dodir 10"</t>
  </si>
  <si>
    <t>KNX aktuator za 8 relejnih izlaza, 16A, 230V</t>
  </si>
  <si>
    <t>KNX aktuator za 12 relejnih izlaza, 16A, 230V</t>
  </si>
  <si>
    <t>Kabel J-H(st)H 4x1.5mm2 za KNX, Modubs komunikaciju</t>
  </si>
  <si>
    <t>Kable S/FTP CAT 7 za TCP/IP komunikaciju</t>
  </si>
  <si>
    <t>Dobava, isporuka i ugradnja svog sitnog neimenovanog materijala a za kompletiranje CNUS Sustava.</t>
  </si>
  <si>
    <t>UKUPNO CNUS (bez PDV):</t>
  </si>
  <si>
    <t>Dobava i ugradnja uticnica prema projektu sa sledečim elementima:</t>
  </si>
  <si>
    <t>Dobava, iporuka i ugradnja zidne kutije za modularnu instalaciju - 2M</t>
  </si>
  <si>
    <t>Dobava, iporuka i ugradnja zidne kutije za modularnu instalaciju - 4M</t>
  </si>
  <si>
    <t>Dobava, iporuka i ugradnja zidne kutije za modularnu instalaciju - 6M</t>
  </si>
  <si>
    <t>Dobava, iporuka i ugradnja zidne kutije za modularnu instalaciju - 10M</t>
  </si>
  <si>
    <t>Dobava, iporuka i ugradnja okvira za fiksiranje  2M</t>
  </si>
  <si>
    <t>Dobava, iporuka i ugradnja okvira za fiksiranje  4M</t>
  </si>
  <si>
    <t>Dobava, iporuka i ugradnja okvira za fiksiranje  6M</t>
  </si>
  <si>
    <t>Dobava, iporuka i ugradnja okvira za fiksiranje  10M</t>
  </si>
  <si>
    <t>Dobava, iporuka i ugradnja ukrasniog okvira za modularni tip uticnica - Bijela - 2M</t>
  </si>
  <si>
    <t>Dobava, iporuka i ugradnja ukrasniog okvira za modularni tip uticnica - Bijela - 4M</t>
  </si>
  <si>
    <t>Dobava, iporuka i ugradnja ukrasniog okvira za modularni tip uticnica - Bijela - 6M</t>
  </si>
  <si>
    <t>Dobava, iporuka i ugradnja ukrasniog okvira za modularni tip uticnica - Bijela - 10M</t>
  </si>
  <si>
    <t>Dobava, iporuka i ugradnja kutija sa pričvrsnom ugradnom pločom za ugradnju modularnih utičnica, 2 linije sa 8 modula</t>
  </si>
  <si>
    <t>Dobava, iporuka i ugradnja kutija za ugradnju na zidu (OG) za modularnu instalaciju - 4M</t>
  </si>
  <si>
    <t>Dobava, iporuka i ugradnja kutija za ugradnju na pod 3 x 8 Modula</t>
  </si>
  <si>
    <t>Dobava, iporuka i ugradnja kutija za ugradnju na pod 10 Modula</t>
  </si>
  <si>
    <t>Dobava, iporuka i ugradnja uticnica za ugradnju na zid (OG), IP54 1P 16A, 230V, Bijela</t>
  </si>
  <si>
    <t>Dobava, iporuka i ugradnja uticnica za ugradnju na zid (OG), IP54 3P 16A, 400V, Bijela</t>
  </si>
  <si>
    <t>Dobava, iporuka i ugradnja USB Uticnica 2M, tipa A + C, Bijela</t>
  </si>
  <si>
    <t>Dobava, iporuka i ugradnja USB Uticnica 1M, tipa A, Bijela</t>
  </si>
  <si>
    <t>Dobava, iporuka i ugradnja RJ45 Uticnica, STP CAT 7 1M, Bijela</t>
  </si>
  <si>
    <t>Dobava, iporuka i ugradnja HDMI uticnica 1M - Bijela</t>
  </si>
  <si>
    <t>Dobava, iporuka i ugradnja HDMI Kabel</t>
  </si>
  <si>
    <t>Dobava, iporuka i ugradnja Prazan poklopac 1M  - Bijela</t>
  </si>
  <si>
    <t>Dobava, iporuka i ugradnja uticnica za napajanje 2M, 1P 16A, 230V - Crvena</t>
  </si>
  <si>
    <t>Dobava, iporuka i ugradnja uticnica za napajanje 2M, 1P 16A, 230V - Bijela</t>
  </si>
  <si>
    <t>Dobava i ugradnja prekidaca prema projektu sustava za unutarnju rasvjetu sa sledečim elementima:</t>
  </si>
  <si>
    <t>Sklopka Izmjenicna - 2M</t>
  </si>
  <si>
    <t>Sklopka Jednopolna - 1M</t>
  </si>
  <si>
    <t>Sklopka Jednopolna - 2M</t>
  </si>
  <si>
    <t>Sklopka Dvopolna - 1M</t>
  </si>
  <si>
    <t>Sklopka Dvopolna - 2M</t>
  </si>
  <si>
    <t>UKUPNO UTIČNICE I PREKIDACI (bez PDV):</t>
  </si>
  <si>
    <t>Dobava i ugradnja - Telekomunikacioni Ormar 42U (WxD) 600x1000mm za instalaciju servera, ukljucujuci 2 vertikalne jedinice za distribuciju napajanja i ventilatore</t>
  </si>
  <si>
    <t>Dobava i ugradnja - Telekomunikacioni Ormar 42U (WxD) 600x800mm za instalaciju preklopnika mreze, ukljucujuci 2 vertikalne jedinice za distribuciju napajanja i ventilatore</t>
  </si>
  <si>
    <t>Dobava i ugradnja - Prazna ploča 1U za Rek ormar 19"</t>
  </si>
  <si>
    <t>Dobava i ugradnja - Prazna ploča 1U - Perforirana za Rek ormar 19" za prirodnu ventilaciju Rek kabineta</t>
  </si>
  <si>
    <t>Dobava i ugradnja - Organizer kabela 1U za Rek ormar 19"</t>
  </si>
  <si>
    <t>Dobava i ugradnja - Panel sa 24 Porta, ukljucujuci i 24 STP RJ45 modula</t>
  </si>
  <si>
    <t>Dobava i ugradnja - Panel za Terminiranje optickog kabela ukljucujuci adaptere LC Duplex, Pig-Tails i kasetu za spajanje optickih vlakana.</t>
  </si>
  <si>
    <t>Dobava i ugradnja - Nosac 19" za DIN module 3U za ugradnju uredjaja koji se montiraju na din-šinu</t>
  </si>
  <si>
    <t>Dobava i ugradnja - Panel 19" s 6 x Schuko Uticnice 230VAC/16A, sa 16A osiguracem</t>
  </si>
  <si>
    <t>Dobava i ugradnja - Glavni Komutatori (Core Ethernet Switch), 1U, za ugradnju u rek, 24 x 10G Porta RJ45 sa PoE i 4 x FO Porta LC konektor</t>
  </si>
  <si>
    <t>Dobava i ugradnja - Pristupni Komutatori (Access Ethernet Switch), 1U, za ugradnju u rek, 24 x 1G Porta RJ45 sa PoE i 4 x FO Porta LC konektor</t>
  </si>
  <si>
    <t>Dobava i ugradnja - Pristupni Komutatori (Access Ethernet Switch), 1U, za ugradnju u rek, 24 x 1G Porta RJ45 i 4 x FO Porta LC konektor</t>
  </si>
  <si>
    <t>Dobava i ugradnja - Firewall</t>
  </si>
  <si>
    <t>Dobava i ugradnja - Poslužitelj za suradnju (Collaboration Server)</t>
  </si>
  <si>
    <t>Dobava i ugradnja - Uređaji za bežičnu komunikaciju (WiFi Access Point)</t>
  </si>
  <si>
    <t>Dobava i ugradnja - Kontroler sustava za bežičnu komunikaciju (WiFi Controller)</t>
  </si>
  <si>
    <t>IP Telefonija
Dobava i ugradnja - Voice Gateway E1 uklj. 4xFXO analogna porta i 2xE1 digitalnih portova za ulazne linije od PSTN</t>
  </si>
  <si>
    <t>IP Telefonija
Dobava i ugradnja - Voice Gateway FXO uklj. 12x FXO analogna porta za PSTN ulze</t>
  </si>
  <si>
    <t>IP Telefonija
Dobava i ugradnja - GSM SIM Gateway za 32 istovremena poziva, multikanal GSM Gateway za konekciju ISDN PRI ili VoIP u GSM mrezu.</t>
  </si>
  <si>
    <t>SOS Interkom</t>
  </si>
  <si>
    <t>Dostava i ugradnja - Optički pretvarač (višemodni OM3, LC) u RJ45 (S / FTP, CAT7), ukjučujući i napajanje 230VAC</t>
  </si>
  <si>
    <t>Dostava i ugradnja - Kučišta za optičke pretvarače sa 14 odjeljaka za smještaj do 14 medijskih pretvarača</t>
  </si>
  <si>
    <t>Dobava i ugradnja - IP Telefonski Uredjaj - Standard Izvedba</t>
  </si>
  <si>
    <t>Dobava i ugradnja - IP Telefonski Uredjaj - Unapredjena Izvedba</t>
  </si>
  <si>
    <t>Dobava i ugradnja - Bežični IP Telefonski Uredjaj</t>
  </si>
  <si>
    <t>Dobava i ugradnja - Kabel S/FTP CAT 7</t>
  </si>
  <si>
    <t>Dobava i ugradnja - Opticki Kabel OM3 24 jezgra</t>
  </si>
  <si>
    <t>Dobava i ugradnja - Optički spojni kabel - dupleks, LC-LC, 1m</t>
  </si>
  <si>
    <t>Dobava i ugradnja - Optički spojni kabel - dupleks, LC-LC, 3m</t>
  </si>
  <si>
    <t>Dobava i ugradnja - Optički spojni kabel - dupleks, LC-LC, 5m</t>
  </si>
  <si>
    <t>Dobava i ugradnja - Optički spojni kabel - dupleks, LC-LC, 10m</t>
  </si>
  <si>
    <t>Dobava i ugradnja - STP CAT 7 spojni kabel 1m</t>
  </si>
  <si>
    <t>Dobava i ugradnja - STP CAT 7 spojni kabel 2m</t>
  </si>
  <si>
    <t>Dobava i ugradnja - STP CAT 7 spojni kabel 5m</t>
  </si>
  <si>
    <t>Dobava i ugradnja - STP CAT 7 spojni kabel 10m</t>
  </si>
  <si>
    <t>Sustav za integraciju, s licencom na godinu dana, za integraciju svih sustava u bolnici: CCTV, sustav za detekciju požara, sustav poziva medicinskih sestara, telefonski sustav, sustav javnog razglasa, sustav kontrole pristupa itd., dokument o funkcionalnom dizajnu.</t>
  </si>
  <si>
    <t>UKUPNO SUSTAV LAN MREZE I IP TELEFONIJE (bez PDV):</t>
  </si>
  <si>
    <t>SUSTAV IPTV (FAZE GRADNJE: PRVA FAZA)</t>
  </si>
  <si>
    <t>Dobava i ugradnja - Satelitska antena ukljucujuci Quad LNB</t>
  </si>
  <si>
    <t>Dobava i ugradnja - Zemaljska antena</t>
  </si>
  <si>
    <t>Dobava i ugradnja - TV Multiswitch za 4 satelitske antene i 1 Zemaljsku antenu</t>
  </si>
  <si>
    <t>Dobava i ugradnja - IPTV Head End a 16 satelitska ulaza i jedan IP izlaz</t>
  </si>
  <si>
    <t>Dobava i ugradnja - Video on Demande Server</t>
  </si>
  <si>
    <t>Dobava i ugradnja - HDMI Encoder Streamer</t>
  </si>
  <si>
    <t>Dobava i ugradnja - Hotel Smart TV uredjaj 65" sa adekuatnim priborom za ugradnju na zid</t>
  </si>
  <si>
    <t>Dobava i ugradnja - Softver za kontrolu i upravljanje pametnim televizorima (Smart TV) i sustavom digitalnog oglašavanja u bolnici, uključujući potreban hardver.</t>
  </si>
  <si>
    <t>Dobava i ugradnja - Koaksialni Kabel RG-11</t>
  </si>
  <si>
    <t>UKUPNO SUSTAV IPTV (bez PDV):</t>
  </si>
  <si>
    <t>Modularni panel za dojavu požara</t>
  </si>
  <si>
    <t>Dobava i ugradnja Upravljačka ploča, Premium</t>
  </si>
  <si>
    <t>Kom.</t>
  </si>
  <si>
    <t>Dobava i ugradnja Upravljačka ploča, Premium, Redundantni</t>
  </si>
  <si>
    <t>Dobava i ugradnja Daljinska tipkovnica</t>
  </si>
  <si>
    <t>Dobava i ugradnja Ploča zaslona 96 LED višebojnih LED dioda</t>
  </si>
  <si>
    <t>Dobava i ugradnja Uređaj za umrežavanje, pretvarač medija, višemodni do 2000 m</t>
  </si>
  <si>
    <t>Kučišta</t>
  </si>
  <si>
    <t>Dobava i ugradnja Kućište 6 utora za module, Montaža na zid</t>
  </si>
  <si>
    <t>Dobava i ugradnja Kućište 10 utora za module, Montaža na zid</t>
  </si>
  <si>
    <t>Dobava i ugradnja Kućište za proširenje 12 utora za module, Montaža na zid</t>
  </si>
  <si>
    <t>Dobava i ugradnja Kućište napajanja, Veliko, Montaža na zid</t>
  </si>
  <si>
    <t>Dobava i ugradnja Kućište napajanja, Mala, Montaža na zid</t>
  </si>
  <si>
    <t>Dobava i ugradnja Panel tračnica, mala</t>
  </si>
  <si>
    <t>Dobava i ugradnja Panel tračnica, velika</t>
  </si>
  <si>
    <t>Dobava i ugradnja Lažni poklopac</t>
  </si>
  <si>
    <t>Dobava i ugradnja Set kabela, kontroler redundantne ploče</t>
  </si>
  <si>
    <t>Dobava i ugradnja Komplet kabela, modul kontrolera baterije na bateriju</t>
  </si>
  <si>
    <t>Dobava i ugradnja Set kabela, Napajanje modula kontrolera baterije</t>
  </si>
  <si>
    <t>Napajanje</t>
  </si>
  <si>
    <t>Dobava i ugradnja Jedinica napajanja, 24V</t>
  </si>
  <si>
    <t>Dobava i ugradnja Nosač napajanja, jedan utor</t>
  </si>
  <si>
    <t>Dobava i ugradnja Nosač napajanja, kompaktno kućište</t>
  </si>
  <si>
    <t>Dobava i ugradnja Baterije (12 V), svaka 24 Ah</t>
  </si>
  <si>
    <t>Panel modul</t>
  </si>
  <si>
    <t>Dobava i ugradnja Kontroler baterije</t>
  </si>
  <si>
    <t>Dobava i ugradnja Sabirnica polja, standardna izvedbe (300 mA)</t>
  </si>
  <si>
    <t>Dobava i ugradnja Sabirnica polja, visoke izvedbe (1500 mA)</t>
  </si>
  <si>
    <t>Dobava i ugradnja 8 slobodno programabilnih relejnih izlaza</t>
  </si>
  <si>
    <t>Točkasti detektor, adresabilan</t>
  </si>
  <si>
    <t>Dobava i ugradnja – Toplinski točkasti detektor, adresabilan</t>
  </si>
  <si>
    <t>Dobava i ugradnja Dvostruki optički točkasti detektor, adresabilan</t>
  </si>
  <si>
    <t>Dobava i ugradnja – Optički točkasti detektor, adresabilan</t>
  </si>
  <si>
    <t>Dobava i ugradnja – Baza za detektore</t>
  </si>
  <si>
    <t>Daljinski indikator</t>
  </si>
  <si>
    <t>Dobava i ugradnja – DIN odobren, tri načina rada daljinskih indikatora</t>
  </si>
  <si>
    <t>Ručni javljač požara, adresiran</t>
  </si>
  <si>
    <t>Dobava i ugradnja – Veliko kućište, Dvostruko djelovanje, Unutarnji, Crveni</t>
  </si>
  <si>
    <t>Signalni uređaj, Adresabilni, Vizualni + akustični alarm</t>
  </si>
  <si>
    <t>Dobava i ugradnja – Sirena (EN 54-23), crveno, bijelo bljeskajuće svjetlo</t>
  </si>
  <si>
    <t>Modul sučelja</t>
  </si>
  <si>
    <t>Dobava i ugradnja – Modul Ulaza i izlaza, 2 nadzirana ulaza i 2 relejna izlaza, površinska montaža</t>
  </si>
  <si>
    <t>Dobava i ugradnja – Ulazni modul sa 8 ulaza</t>
  </si>
  <si>
    <t>Dobava i ugradnja – Izlazni modul sa 8 nisko naponslim relejima</t>
  </si>
  <si>
    <t> Kabeli </t>
  </si>
  <si>
    <t>Dobava i ugradnja – Kabel otporan na vatru JB-H(St)H FE180 E30 2x2x1.5</t>
  </si>
  <si>
    <t>Dobava i ugradnja – Kabel S/FTP CAT 7 LSZH FE180 E30</t>
  </si>
  <si>
    <t>Dobava i ugradnja – Optički kabel Multi-mode, Duplex</t>
  </si>
  <si>
    <t>Dobava i ugradnja – Kabel N2XH 3x1.5mm2, FE180 E30</t>
  </si>
  <si>
    <t>UKUPNO SUSTAV DOJAVE POŽARA (bez PDV):</t>
  </si>
  <si>
    <t>Dostava i ugradnja - Kontrolna Jedinica za sigurnosnu rasvjetu sa 32 kruga (do 640 rasvjetnih tijela) ukljucujuci 18 x baterija VRLA 12V 55Ah, 1h @5314W, 3h @2300W</t>
  </si>
  <si>
    <t>Dostava i ugradnja - Kontrolna Jedinica za sigurnosnu rasvjetu sa 32 kruga (do 640 rasvjetnih tijela) ukljucujuci 18 x baterija VRLA 12V 45Ah, 1h @3985W, 3h @1750W</t>
  </si>
  <si>
    <t>Dostava i ugradnja - Anti Panik rasvjetno teljo LED, IP65, 600lm, ukljucujuci adekvatan kit za ugradnju u strop</t>
  </si>
  <si>
    <t xml:space="preserve">Dostava i ugradnja - set piktograma sa odgovarajucim drzacem: levo/desno/gore/dole </t>
  </si>
  <si>
    <t xml:space="preserve">Dostava i ugradnja - Kabel za napajanje N2XH 3x2.5mm2 E90 FE180 </t>
  </si>
  <si>
    <t>Dostava i ugradnja - Fleksibilna bezhalogena zaštitna cijev fi32mm</t>
  </si>
  <si>
    <t>UKUPNO SUSTAV SIGURNOSNE RASVJETE I EVAKUACIJSKIH PUTEVA (bez PDV):</t>
  </si>
  <si>
    <t>18.</t>
  </si>
  <si>
    <t>VENTILACIJA GARAZE I SUSTAV CO DETEKCIJE (FAZE GRADNJE: PRVA FAZA)</t>
  </si>
  <si>
    <r>
      <t xml:space="preserve">Dobava i ugradnja samostojećeg ormara </t>
    </r>
    <r>
      <rPr>
        <b/>
        <sz val="10"/>
        <color theme="1"/>
        <rFont val="Tahoma"/>
        <family val="2"/>
      </rPr>
      <t>A.S.-1.2M</t>
    </r>
    <r>
      <rPr>
        <sz val="10"/>
        <color theme="1"/>
        <rFont val="Tahoma"/>
        <family val="2"/>
      </rPr>
      <t>, ormara za ventilaciju garaze, prema shemi.</t>
    </r>
  </si>
  <si>
    <t>Ormar može biti od proizvođača kao: Schneider Electric, ABB, Siemens ili jednakovrijedno ili  je napravljena od dvostruko dekapiniranog obojenog lima debljine 2 mm. Vrata ormara trebaju imati odgovarajuću bravu za zaključavanje ormara.</t>
  </si>
  <si>
    <t>Dimenzije ormara (ŠxDxV): 600x600x2200</t>
  </si>
  <si>
    <t>Dimenzije ormara (ŠxDxV): 800x600x2200</t>
  </si>
  <si>
    <t>Dimenzije ormara (ŠxDxV): 1200x600x2200</t>
  </si>
  <si>
    <t>Prekidac 3P, 160A, 85kA</t>
  </si>
  <si>
    <t>Prekidac 3P, 200A, 36kA</t>
  </si>
  <si>
    <t>Kompenzator Snaga 125kvar/(10 modula x 12.5kvar)</t>
  </si>
  <si>
    <t>Miniaturni Automatski Prekidac 1P, B16A</t>
  </si>
  <si>
    <t>Miniaturni Automatski Prekidac 1P, C16A</t>
  </si>
  <si>
    <t>Miniaturni Automatski Prekidac 1P, B6A</t>
  </si>
  <si>
    <t>Miniaturni Automatski Prekidac 3P, B4A</t>
  </si>
  <si>
    <t>Indikatorsko svjetlo na ormaru, 24VAC, crvena</t>
  </si>
  <si>
    <t>Kontaktor, 3P, A, 65A, zavojnica 230VAC, sa 3xCO pomocna kontakta</t>
  </si>
  <si>
    <t>Kontaktor, 3P, 16A, zavojnica 230VAC, sa 3xCO pomocna kontakta</t>
  </si>
  <si>
    <t>Pomocni relej, zavojnica 230VAC, 4CO kontakta, 6A</t>
  </si>
  <si>
    <t>Motorni Prekidac, 3P, 40A, 55kA, Thermal Magnetic, sa pomocnim kontaktima 1xNO, 2xNC</t>
  </si>
  <si>
    <t>Motorni Prekidac, 3P, 3.5A, 55kA, Thermal Magnetic, sa pomocnim kontaktima 1xNO, 2xNC</t>
  </si>
  <si>
    <t>Motorni Prekidac, 3P, 4-6.3A, 55kA, Thermal Magnetic, sa pomocnim kontaktima 1xNO, 2xNC</t>
  </si>
  <si>
    <t>Rotacijski Prekidac 1-0-2</t>
  </si>
  <si>
    <t>Dugme za pritiskanje sa 1 NC kontaktom</t>
  </si>
  <si>
    <t>Dugme za pritiskanje sa 1 NO kontaktom</t>
  </si>
  <si>
    <t>Strujni transformator, 200/1A</t>
  </si>
  <si>
    <t>Dobava i ugradnja – Kompletna Ploča za otkrivanje CO Plina, adresabilna sa 2 zone, uključujući relejni modul (3 releja)</t>
  </si>
  <si>
    <t>Dobava i ugradnja - Detektor CO Plina</t>
  </si>
  <si>
    <t>Dobava i ugradnja - Uređaj za vizualnu i zvučnu signalizaciju</t>
  </si>
  <si>
    <t>Dobava i ugradnja kabela tip N2XH E60 4x25mm2</t>
  </si>
  <si>
    <t>Dobava i ugradnja kabela tip N2XH E60 4x4mm2</t>
  </si>
  <si>
    <t>Dobava i ugradnja Vatrootpornog kabela LiHCH FE180 E30 2x2x1.5</t>
  </si>
  <si>
    <t>UKUPNO VENTILACIJA GARAZE I SUSTAV CO DETEKCIJE (bez PDV):</t>
  </si>
  <si>
    <t>19.</t>
  </si>
  <si>
    <t>Dostava i ugradnja - Mrežni kontroler</t>
  </si>
  <si>
    <t>Dostava i ugradnja - Pojačalo snage 600 W 4-kanalno</t>
  </si>
  <si>
    <t>Dostava i ugradnja - Pojačalo snage 600 W 8-kanalno</t>
  </si>
  <si>
    <t>Dostava i ugradnja - Pozivna stanica, uključujući tipkovnicu i numeričku tipkovnicu</t>
  </si>
  <si>
    <t>Dostava i ugradnja - Zidna LCD pozivna stanica - za vatrogasce</t>
  </si>
  <si>
    <t>Dostava i ugradnja - Proširenje pozivne stanice</t>
  </si>
  <si>
    <t>Dostava i ugradnja - Stropni zvučnik od 6 W uključujući Fire Dome</t>
  </si>
  <si>
    <t>Dostava i ugradnja - Zvučnik tipa Horna or+d 30W</t>
  </si>
  <si>
    <t>Dostava i ugradnja - Kontrolor sustava</t>
  </si>
  <si>
    <t>Dostava i ugradnja - Mrežni preklopnik s 8 portova PoE</t>
  </si>
  <si>
    <t>Dostava i ugradnja - Višenamjenski izvor napajanja 264W 48V izlaz</t>
  </si>
  <si>
    <t>Dostava i ugradnja - VRLA Baterija 12V, minimalni kapacitet 200Ah, bez održavanja</t>
  </si>
  <si>
    <t>Dostava i ugradnja - Izvor muzike u pozadini</t>
  </si>
  <si>
    <t>Dostava i ugradnja - Vatrootporan kabel LiHCH FE180 E60 2x2x2.5</t>
  </si>
  <si>
    <t>Dostava i ugradnja - S/FTP CAT 7 Kabel E60</t>
  </si>
  <si>
    <t>Dostava i ugradnja - S/FTP CAT 7 Patch kabel 1m</t>
  </si>
  <si>
    <t>Pcs.</t>
  </si>
  <si>
    <t>Dostava i ugradnja - S/FTP CAT 7 Patch kabel 3m</t>
  </si>
  <si>
    <t>Dostava i ugradnja - Fleksibilne bezhalogene zaštitne cijevi fi25mm</t>
  </si>
  <si>
    <t xml:space="preserve">Pauš. </t>
  </si>
  <si>
    <t>UKUPNO GLASOVNI ALARM I SUSTAV JAVNIH ADRESA (bez PDV):</t>
  </si>
  <si>
    <t>20.</t>
  </si>
  <si>
    <t>Dostava i ugradnja: Modularni kontroler pristupa, do 4 vrata, 8 ulaza, 8 izlaza, TCP/IP, RS-485 Upravljačka jedinica s odgovarajućim napajanjem i svim ostalim dodacima. Standardna kompaktna flash memorija od 2 GB LCD zaslon za prikaz informacija Samokontrola prebacivanja slanja i primanja Individualna elektronička provjera utikača i utičnica Ulaz za vanjski spojeni kontakt za neovlaštenu upotrebu. Uključujući i napajanje 220V/24V 2.5A i bateriju 12V/7Ah.</t>
  </si>
  <si>
    <t>Dostava i ugradnja: Metalna kutija za ugradnju na zid, koristit će se za montažu kontrolera pristupa, napajanja i ostalih dodataka. Kutija treba imati i kontakt za neovlašteno korištenje.</t>
  </si>
  <si>
    <t>Dostava i ugradnja: Čitač kartica s numeričkom tipkovnicom, zajedno sa svim RS485 dodacima. Za korištenje s MIFARE klasičnim karticama i privjescima za ključeve IP65 za unutarnju i vanjsku upotrebu na zidu ili nosaču. Kontakt za neovlašteno korištenje.</t>
  </si>
  <si>
    <t>Dostava i ugradnja: Gumb za pritisak za otvaranje vrata pritiskom (Push to Open Button)</t>
  </si>
  <si>
    <t>Dostava i ugradnja: Električna brava za vrata</t>
  </si>
  <si>
    <t>Dostava i ugradnja: Magnetski kontakt</t>
  </si>
  <si>
    <t>Dostava; Bezkontaktne kartice prema specifikaciji</t>
  </si>
  <si>
    <t>Komplet isporuka i polaganje: Kabal STP CAT 7</t>
  </si>
  <si>
    <t>Dostava i ugradnja, konfigurisanje sustava: Sustav kontrole pristupa, uključujući softver za upravljanje SKP, radnom stanicom i svim ostalim nespecifikovanim stavkama.</t>
  </si>
  <si>
    <t>paus </t>
  </si>
  <si>
    <t>UKUPNO SUSTAV ZA KONTROLU PRISTUPA (bez PDV):</t>
  </si>
  <si>
    <t>21.</t>
  </si>
  <si>
    <t>Dostava i ugradnja - Unutarnja Dome Camera 5x5MPx - Panoramik</t>
  </si>
  <si>
    <t>Dostava i ugradnja - Unutarnja Dome Camera 5MPx</t>
  </si>
  <si>
    <t>Dostava i ugradnja - Vanjske kamere tipa Bullet 5Mpx</t>
  </si>
  <si>
    <t>Dostava i ugradnja - Jezgreni Poslužitelj (Core Server)</t>
  </si>
  <si>
    <t>Dostava i ugradnja - CCTV Poslužitelj za pohranu 96TB 12x8TB Raid 6</t>
  </si>
  <si>
    <t>Dostava i ugradnja - Nadzorna stanica, uključujući radnu stanicu modela Tower, stoni monitor 32", 3D Miš kontroler i poboljšanu tastaturu sa odgovarajućem kabelom od 5m</t>
  </si>
  <si>
    <t>1kom.</t>
  </si>
  <si>
    <t>Dostava i ugradnja - Nadzorna stanica, uključujući radnu stanicu modela Rack 2U, 3D Miš kontroler i poboljšanu tastaturu sa odgovarajućem kabelom od 15m</t>
  </si>
  <si>
    <t>Dostava i ugradnja - Monitor 55” sa svom dodatnom opremom za montiranje na zid</t>
  </si>
  <si>
    <t xml:space="preserve">Dostava i ugradnja - Metalna kutijska ploča, IP67, sa vratima, sa grijačem i termostatom, dimenzije: Š: 30cm, D: 20cm, V: 50cm </t>
  </si>
  <si>
    <t>Dostava i ugradnja - Optički kabel, OM3, 8 jezgara, za vanjsku ugradnju</t>
  </si>
  <si>
    <t xml:space="preserve">Dostava i ugradnja - Metalna kutija, IP67, sa vratima, sa grijačem i termostatom, dimenzije: Š: 30cm, D: 20cm, V: 50cm </t>
  </si>
  <si>
    <t>Dostava i ugradnja - Instalacijske cijevi</t>
  </si>
  <si>
    <t>UKUPNO SUSTAV VIDEO NADZORA (bez PDV):</t>
  </si>
  <si>
    <t>22.</t>
  </si>
  <si>
    <t>Dostava i ugradnja - LED Sat Jednostrani sa PoE napajanjem</t>
  </si>
  <si>
    <t>Dostava i ugradnja - IP sat za operacijsku salu</t>
  </si>
  <si>
    <t>Dostava i ugradnja - Tipkovnica</t>
  </si>
  <si>
    <t xml:space="preserve">Dostava i ugradnja - Kutija za montiranje na zid LED Sata </t>
  </si>
  <si>
    <t>Dostava i ugradnja - Dvostrani nosač za strop</t>
  </si>
  <si>
    <t>Dostava i ugradnja - Vremenski Server - NTP</t>
  </si>
  <si>
    <t>Dostava i ugradnja - GPS antena – Vanjska</t>
  </si>
  <si>
    <t>Dostava i ugradnja - S/FTP kabel CAT 7</t>
  </si>
  <si>
    <t>UKUPNO SATNI SUSTAV (bez PDV):</t>
  </si>
  <si>
    <t>23.</t>
  </si>
  <si>
    <t>Dostava i ugradnja Nurselog Servera pogodan za ugradnju u rek ormar sa adekvatnim softverom i licenca za neograničen broj odjela i korisnika/soba, uključujući za sustav poziva medicinskog osobolja.</t>
  </si>
  <si>
    <t>Dostava i ugradnja Nursetab jedinice: Profesionalni terminal za sobe i pult dežurnih sestara sa zaslonom, slušalicom i RFID-om</t>
  </si>
  <si>
    <t>Dostava i ugradnja Jednostranog Zaslona za Informaciju dimenzije 22”</t>
  </si>
  <si>
    <t>Dostava i ugradnja Svjetla iznad vrata sa 4 LED-a</t>
  </si>
  <si>
    <t>Dostava i ugradnja Pozivnih kruški s dva gumba i užetom dužine 2.5m i konektorom RJ45 uključujući i utičnicu sa kutijom za ugradnju fi60 mm</t>
  </si>
  <si>
    <t>Dostava i ugradnja Gumba za poziv i resetiranje sa kutijom za ugradnju fi60 mm</t>
  </si>
  <si>
    <t>Dostava i ugradnja Gumba za poziv sa kutijom za ugradnju fi60 mm</t>
  </si>
  <si>
    <t>Dostava i ugradnja Žičanih poteznih kabela za WC i mokre prostorije sa kutijom za ugradnju fi60 mm</t>
  </si>
  <si>
    <t>Dostava i ugradnja jedinica za zabavu pacijenata 14“ uključujući C-Arm</t>
  </si>
  <si>
    <t>Dostava i ugradnja kabela STP CAT 7</t>
  </si>
  <si>
    <t>Dostava i ugradnja bezhalogenog savitljivog cijeva fi25 mm</t>
  </si>
  <si>
    <t>Paušal</t>
  </si>
  <si>
    <t>UKUPNO SUSTAV ZA POZIV MEDICINSKOG OSOBLJA (bez PDV):</t>
  </si>
  <si>
    <t>Dostava i ugradnja - Server za upravljanje sadržajem</t>
  </si>
  <si>
    <t>Dostava i ugradnja - Informacijski Kiosk - Monitor Od 55" za digitalno označavanje s integriranim računalom</t>
  </si>
  <si>
    <t xml:space="preserve">Media Player za jedan zaslon uključujući i zaslon 55” </t>
  </si>
  <si>
    <t xml:space="preserve">Media Player za jedan zaslon uključujući i zaslon 75” </t>
  </si>
  <si>
    <t>Dostava i ugradnja - Zaslon U Sobi Za Sastanke Za Digital Označavanje - Touch Screen</t>
  </si>
  <si>
    <t>Dostava i ugradnja - Sobni Zaslon Za Digitalne Označavanje</t>
  </si>
  <si>
    <t>UKUPNO SUSTAV DIGITALNO OZNACAVANJE(bez PDV):</t>
  </si>
  <si>
    <t>NE IZVODI SE U OVOJ FAZI (FAZA 3)</t>
  </si>
  <si>
    <t>NE IZVODI SE U OVOJ FAZI (FAZA 2)</t>
  </si>
  <si>
    <t>NE IZVODI SE U OVOJ FAZI (FAZA 4)</t>
  </si>
  <si>
    <t>VRATA</t>
  </si>
  <si>
    <t>PROZORI</t>
  </si>
  <si>
    <t>-Dobavu, isporuku i ugradnju svog sitnog neimenovanog materijala a za kompletiranje svih sustava.</t>
  </si>
  <si>
    <t>-Instalaciju svih dijelova sustava Uzemljenja, Gromobrana i Izjednačavanje potencijala</t>
  </si>
  <si>
    <t>-Pregled i ispitivanje instalacija od strane ovlaštenog predstavnika i puštanje u pogon, mjerenje otpora tla</t>
  </si>
  <si>
    <t>-Osposobljavanje i obuka osoblja za korištenje sustava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</si>
</sst>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8" formatCode="#,##0.00\ &quot;kn&quot;;[Red]\-#,##0.00\ &quot;kn&quot;"/>
    <numFmt numFmtId="164" formatCode="_(* #,##0.00_);_(* \(#,##0.00\);_(* &quot;-&quot;??_);_(@_)"/>
    <numFmt numFmtId="165" formatCode="#,##0.00\ [$€-1]"/>
    <numFmt numFmtId="166" formatCode="0.0"/>
    <numFmt numFmtId="167" formatCode="#,##0.00\ [$KM-141A]"/>
    <numFmt numFmtId="168" formatCode="#,##0.0"/>
    <numFmt numFmtId="169" formatCode="_-* #,##0.00\ [$€-1]_-;\-* #,##0.00\ [$€-1]_-;_-* &quot;-&quot;??\ [$€-1]_-;_-@_-"/>
    <numFmt numFmtId="170" formatCode="#,##0.00\ [$€-1];[Red]#,##0.00\ [$€-1]"/>
    <numFmt numFmtId="171" formatCode="_(* #,##0_);_(* \(#,##0\);_(* &quot;-&quot;_);_(@_)"/>
    <numFmt numFmtId="172" formatCode="0&quot;.&quot;"/>
  </numFmts>
  <fonts count="65">
    <font>
      <sz val="11"/>
      <color theme="1"/>
      <name val="Calibri"/>
      <family val="2"/>
      <scheme val="minor"/>
    </font>
    <font>
      <sz val="11"/>
      <color theme="1"/>
      <name val="Calibri"/>
      <family val="2"/>
      <scheme val="minor"/>
    </font>
    <font>
      <sz val="10"/>
      <name val="Arial"/>
      <family val="2"/>
    </font>
    <font>
      <sz val="10"/>
      <name val="Tahoma"/>
      <family val="2"/>
      <charset val="204"/>
    </font>
    <font>
      <b/>
      <sz val="10"/>
      <name val="Tahoma"/>
      <family val="2"/>
    </font>
    <font>
      <b/>
      <sz val="10"/>
      <name val="Tahoma"/>
      <family val="2"/>
      <charset val="204"/>
    </font>
    <font>
      <b/>
      <i/>
      <sz val="10"/>
      <name val="Tahoma"/>
      <family val="2"/>
    </font>
    <font>
      <b/>
      <sz val="11"/>
      <name val="Tahoma"/>
      <family val="2"/>
    </font>
    <font>
      <sz val="10"/>
      <name val="Tahoma"/>
      <family val="2"/>
    </font>
    <font>
      <i/>
      <sz val="10"/>
      <name val="Tahoma"/>
      <family val="2"/>
    </font>
    <font>
      <b/>
      <sz val="10"/>
      <color rgb="FFFF0000"/>
      <name val="Tahoma"/>
      <family val="2"/>
      <charset val="204"/>
    </font>
    <font>
      <sz val="10"/>
      <color rgb="FFFF0000"/>
      <name val="Tahoma"/>
      <family val="2"/>
      <charset val="204"/>
    </font>
    <font>
      <sz val="10"/>
      <color rgb="FFFF0000"/>
      <name val="Tahoma"/>
      <family val="2"/>
    </font>
    <font>
      <b/>
      <sz val="10"/>
      <color rgb="FFFF0000"/>
      <name val="Tahoma"/>
      <family val="2"/>
    </font>
    <font>
      <sz val="10"/>
      <name val="Arial"/>
      <family val="2"/>
    </font>
    <font>
      <sz val="10"/>
      <color theme="1"/>
      <name val="Tahoma"/>
      <family val="2"/>
    </font>
    <font>
      <sz val="10"/>
      <name val="Arial"/>
      <family val="2"/>
      <charset val="238"/>
    </font>
    <font>
      <b/>
      <vertAlign val="superscript"/>
      <sz val="10"/>
      <name val="Tahoma"/>
      <family val="2"/>
    </font>
    <font>
      <b/>
      <vertAlign val="superscript"/>
      <sz val="11"/>
      <name val="Tahoma"/>
      <family val="2"/>
    </font>
    <font>
      <b/>
      <sz val="9"/>
      <name val="Tahoma"/>
      <family val="2"/>
    </font>
    <font>
      <sz val="9"/>
      <name val="Tahoma"/>
      <family val="2"/>
    </font>
    <font>
      <sz val="10"/>
      <color rgb="FFFF0000"/>
      <name val="Arial"/>
      <family val="2"/>
    </font>
    <font>
      <b/>
      <sz val="10"/>
      <name val="Arial"/>
      <family val="2"/>
    </font>
    <font>
      <b/>
      <sz val="9.5"/>
      <name val="Tahoma"/>
      <family val="2"/>
    </font>
    <font>
      <b/>
      <sz val="10"/>
      <name val="Swis721 Lt BT"/>
      <family val="2"/>
    </font>
    <font>
      <sz val="11"/>
      <name val="Tahoma"/>
      <family val="2"/>
    </font>
    <font>
      <sz val="8"/>
      <name val="Calibri"/>
      <family val="2"/>
      <scheme val="minor"/>
    </font>
    <font>
      <sz val="11"/>
      <color theme="1"/>
      <name val="Calibri"/>
      <family val="2"/>
      <charset val="238"/>
      <scheme val="minor"/>
    </font>
    <font>
      <sz val="12"/>
      <name val="Times New Roman"/>
      <family val="1"/>
      <charset val="238"/>
    </font>
    <font>
      <sz val="10"/>
      <name val="MS Sans Serif"/>
    </font>
    <font>
      <sz val="11"/>
      <name val="Arial"/>
      <family val="2"/>
      <charset val="238"/>
    </font>
    <font>
      <sz val="9"/>
      <color theme="1"/>
      <name val="Arial"/>
      <family val="2"/>
      <charset val="238"/>
    </font>
    <font>
      <sz val="12"/>
      <name val="Arial"/>
      <family val="2"/>
      <charset val="238"/>
    </font>
    <font>
      <sz val="10"/>
      <name val="HRBookmanLight"/>
      <charset val="238"/>
    </font>
    <font>
      <sz val="10"/>
      <name val="Helv"/>
    </font>
    <font>
      <u/>
      <sz val="10"/>
      <name val="Tahoma"/>
      <family val="2"/>
    </font>
    <font>
      <b/>
      <sz val="6"/>
      <name val="Tahoma"/>
      <family val="2"/>
    </font>
    <font>
      <sz val="10"/>
      <name val="Tahoma"/>
      <family val="2"/>
      <charset val="238"/>
    </font>
    <font>
      <b/>
      <sz val="10"/>
      <name val="Tahoma"/>
      <family val="2"/>
      <charset val="238"/>
    </font>
    <font>
      <b/>
      <i/>
      <sz val="10"/>
      <name val="Tahoma"/>
      <family val="2"/>
      <charset val="238"/>
    </font>
    <font>
      <b/>
      <sz val="11"/>
      <name val="Tahoma"/>
      <family val="2"/>
      <charset val="204"/>
    </font>
    <font>
      <sz val="10"/>
      <color rgb="FFFF0000"/>
      <name val="Tahoma"/>
      <family val="2"/>
      <charset val="238"/>
    </font>
    <font>
      <i/>
      <sz val="10"/>
      <name val="Tahoma"/>
      <family val="2"/>
      <charset val="204"/>
    </font>
    <font>
      <b/>
      <sz val="10"/>
      <color theme="1"/>
      <name val="Tahoma"/>
      <family val="2"/>
    </font>
    <font>
      <b/>
      <sz val="12"/>
      <name val="Tahoma"/>
      <family val="2"/>
    </font>
    <font>
      <b/>
      <sz val="12"/>
      <color rgb="FFFF0000"/>
      <name val="Tahoma"/>
      <family val="2"/>
    </font>
    <font>
      <vertAlign val="superscript"/>
      <sz val="10"/>
      <name val="Tahoma"/>
      <family val="2"/>
    </font>
    <font>
      <sz val="10"/>
      <color rgb="FF000000"/>
      <name val="Tahoma"/>
      <family val="2"/>
    </font>
    <font>
      <sz val="11"/>
      <color theme="1"/>
      <name val="Tahoma"/>
      <family val="2"/>
    </font>
    <font>
      <i/>
      <vertAlign val="superscript"/>
      <sz val="10"/>
      <name val="Tahoma"/>
      <family val="2"/>
    </font>
    <font>
      <b/>
      <i/>
      <vertAlign val="superscript"/>
      <sz val="10"/>
      <name val="Tahoma"/>
      <family val="2"/>
    </font>
    <font>
      <sz val="10"/>
      <color indexed="8"/>
      <name val="Tahoma"/>
      <family val="2"/>
    </font>
    <font>
      <b/>
      <sz val="10"/>
      <color indexed="8"/>
      <name val="Tahoma"/>
      <family val="2"/>
    </font>
    <font>
      <sz val="10"/>
      <color theme="1" tint="4.9989318521683403E-2"/>
      <name val="Tahoma"/>
      <family val="2"/>
    </font>
    <font>
      <sz val="10"/>
      <color indexed="10"/>
      <name val="Tahoma"/>
      <family val="2"/>
    </font>
    <font>
      <b/>
      <sz val="11"/>
      <color theme="1"/>
      <name val="Tahoma"/>
      <family val="2"/>
    </font>
    <font>
      <sz val="9"/>
      <color theme="1"/>
      <name val="Tahoma"/>
      <family val="2"/>
    </font>
    <font>
      <sz val="10"/>
      <color theme="1"/>
      <name val="Arial"/>
      <family val="2"/>
      <charset val="238"/>
    </font>
    <font>
      <b/>
      <sz val="10"/>
      <name val="Arial"/>
      <family val="2"/>
      <charset val="238"/>
    </font>
    <font>
      <sz val="10"/>
      <color rgb="FF000000"/>
      <name val="Arial"/>
      <family val="2"/>
      <charset val="238"/>
    </font>
    <font>
      <sz val="8"/>
      <name val="Tahoma"/>
      <family val="2"/>
    </font>
    <font>
      <sz val="10"/>
      <name val="CRO_Bookman-Normal"/>
      <charset val="238"/>
    </font>
    <font>
      <b/>
      <sz val="10"/>
      <color rgb="FF000000"/>
      <name val="Tahoma"/>
      <family val="2"/>
    </font>
    <font>
      <sz val="10"/>
      <color rgb="FFC00000"/>
      <name val="Tahoma"/>
      <family val="2"/>
    </font>
    <font>
      <sz val="9"/>
      <name val="Tahoma"/>
      <family val="2"/>
      <charset val="204"/>
    </font>
  </fonts>
  <fills count="8">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rgb="FFFF66FF"/>
        <bgColor indexed="64"/>
      </patternFill>
    </fill>
    <fill>
      <patternFill patternType="solid">
        <fgColor rgb="FFFFC000"/>
        <bgColor indexed="64"/>
      </patternFill>
    </fill>
    <fill>
      <patternFill patternType="solid">
        <fgColor rgb="FFD9D9D9"/>
        <bgColor rgb="FF000000"/>
      </patternFill>
    </fill>
    <fill>
      <patternFill patternType="solid">
        <fgColor theme="5" tint="0.79998168889431442"/>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style="thin">
        <color theme="1"/>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style="thin">
        <color indexed="64"/>
      </left>
      <right style="thin">
        <color indexed="64"/>
      </right>
      <top style="thin">
        <color indexed="64"/>
      </top>
      <bottom style="thin">
        <color theme="1"/>
      </bottom>
      <diagonal/>
    </border>
    <border>
      <left style="thin">
        <color indexed="64"/>
      </left>
      <right/>
      <top style="thin">
        <color indexed="64"/>
      </top>
      <bottom style="thin">
        <color theme="1"/>
      </bottom>
      <diagonal/>
    </border>
  </borders>
  <cellStyleXfs count="48">
    <xf numFmtId="0" fontId="0" fillId="0" borderId="0"/>
    <xf numFmtId="0" fontId="2" fillId="0" borderId="0"/>
    <xf numFmtId="0" fontId="2" fillId="0" borderId="0"/>
    <xf numFmtId="0" fontId="2" fillId="0" borderId="0"/>
    <xf numFmtId="0" fontId="1" fillId="0" borderId="0"/>
    <xf numFmtId="0" fontId="14" fillId="0" borderId="0"/>
    <xf numFmtId="164" fontId="2" fillId="0" borderId="0" applyFont="0" applyFill="0" applyBorder="0" applyAlignment="0" applyProtection="0"/>
    <xf numFmtId="164" fontId="14" fillId="0" borderId="0" applyFont="0" applyFill="0" applyBorder="0" applyAlignment="0" applyProtection="0"/>
    <xf numFmtId="0" fontId="1" fillId="0" borderId="0"/>
    <xf numFmtId="0" fontId="16" fillId="0" borderId="0"/>
    <xf numFmtId="0" fontId="2" fillId="0" borderId="0" applyFont="0" applyFill="0" applyBorder="0" applyAlignment="0" applyProtection="0"/>
    <xf numFmtId="0" fontId="27" fillId="0" borderId="0"/>
    <xf numFmtId="0" fontId="28" fillId="0" borderId="0"/>
    <xf numFmtId="0" fontId="28" fillId="0" borderId="0"/>
    <xf numFmtId="0" fontId="28" fillId="0" borderId="0"/>
    <xf numFmtId="0" fontId="28" fillId="0" borderId="0"/>
    <xf numFmtId="0" fontId="28" fillId="0" borderId="0"/>
    <xf numFmtId="0" fontId="16" fillId="0" borderId="0"/>
    <xf numFmtId="0" fontId="16" fillId="0" borderId="0"/>
    <xf numFmtId="0" fontId="1" fillId="0" borderId="0"/>
    <xf numFmtId="0" fontId="16" fillId="0" borderId="0"/>
    <xf numFmtId="164" fontId="16" fillId="0" borderId="0" applyFont="0" applyFill="0" applyBorder="0" applyAlignment="0" applyProtection="0"/>
    <xf numFmtId="0" fontId="29" fillId="0" borderId="0"/>
    <xf numFmtId="0" fontId="30" fillId="0" borderId="0"/>
    <xf numFmtId="0" fontId="31" fillId="0" borderId="0">
      <alignment horizontal="justify" vertical="justify" wrapText="1"/>
    </xf>
    <xf numFmtId="0" fontId="16" fillId="0" borderId="0"/>
    <xf numFmtId="169" fontId="16" fillId="0" borderId="0"/>
    <xf numFmtId="0" fontId="27" fillId="0" borderId="0"/>
    <xf numFmtId="0" fontId="32" fillId="0" borderId="0"/>
    <xf numFmtId="0" fontId="27" fillId="0" borderId="0"/>
    <xf numFmtId="0" fontId="27" fillId="0" borderId="0"/>
    <xf numFmtId="0" fontId="27" fillId="0" borderId="0"/>
    <xf numFmtId="169" fontId="27" fillId="0" borderId="0"/>
    <xf numFmtId="0" fontId="16" fillId="0" borderId="0"/>
    <xf numFmtId="0" fontId="16" fillId="0" borderId="0"/>
    <xf numFmtId="0" fontId="16" fillId="0" borderId="0"/>
    <xf numFmtId="0" fontId="16" fillId="0" borderId="0"/>
    <xf numFmtId="0" fontId="33" fillId="0" borderId="0"/>
    <xf numFmtId="0" fontId="34" fillId="0" borderId="0"/>
    <xf numFmtId="0" fontId="16" fillId="0" borderId="0"/>
    <xf numFmtId="0" fontId="16" fillId="0" borderId="0"/>
    <xf numFmtId="0" fontId="2" fillId="0" borderId="0"/>
    <xf numFmtId="164" fontId="2" fillId="0" borderId="0" applyFont="0" applyFill="0" applyBorder="0" applyAlignment="0" applyProtection="0"/>
    <xf numFmtId="0" fontId="2" fillId="0" borderId="0"/>
    <xf numFmtId="0" fontId="2" fillId="0" borderId="0"/>
    <xf numFmtId="0" fontId="16" fillId="0" borderId="0"/>
    <xf numFmtId="0" fontId="16" fillId="0" borderId="0"/>
    <xf numFmtId="0" fontId="61" fillId="0" borderId="0"/>
  </cellStyleXfs>
  <cellXfs count="1376">
    <xf numFmtId="0" fontId="0" fillId="0" borderId="0" xfId="0"/>
    <xf numFmtId="0" fontId="3" fillId="0" borderId="0" xfId="2" applyFont="1" applyAlignment="1">
      <alignment horizontal="center" vertical="center" wrapText="1"/>
    </xf>
    <xf numFmtId="0" fontId="8" fillId="0" borderId="0" xfId="2" applyFont="1" applyAlignment="1">
      <alignment horizontal="left" vertical="center" wrapText="1"/>
    </xf>
    <xf numFmtId="0" fontId="5" fillId="0" borderId="1" xfId="2" applyFont="1" applyBorder="1" applyAlignment="1">
      <alignment horizontal="center" vertical="center" wrapText="1"/>
    </xf>
    <xf numFmtId="0" fontId="4" fillId="2" borderId="1" xfId="2" applyFont="1" applyFill="1" applyBorder="1" applyAlignment="1">
      <alignment horizontal="center" vertical="center" wrapText="1"/>
    </xf>
    <xf numFmtId="0" fontId="4" fillId="0" borderId="0" xfId="2" applyFont="1" applyAlignment="1">
      <alignment horizontal="center" vertical="center" wrapText="1"/>
    </xf>
    <xf numFmtId="0" fontId="11" fillId="0" borderId="0" xfId="2" applyFont="1" applyAlignment="1">
      <alignment horizontal="center" vertical="center" wrapText="1"/>
    </xf>
    <xf numFmtId="0" fontId="3" fillId="0" borderId="0" xfId="2" applyFont="1" applyAlignment="1">
      <alignment vertical="center"/>
    </xf>
    <xf numFmtId="0" fontId="6" fillId="2" borderId="1" xfId="1" applyFont="1" applyFill="1" applyBorder="1" applyAlignment="1">
      <alignment horizontal="center" vertical="center" wrapText="1"/>
    </xf>
    <xf numFmtId="0" fontId="8" fillId="0" borderId="1" xfId="2" applyFont="1" applyBorder="1" applyAlignment="1">
      <alignment horizontal="center" vertical="center" wrapText="1"/>
    </xf>
    <xf numFmtId="0" fontId="8" fillId="0" borderId="1" xfId="2" applyFont="1" applyBorder="1" applyAlignment="1">
      <alignment horizontal="left" vertical="center" wrapText="1"/>
    </xf>
    <xf numFmtId="0" fontId="8" fillId="0" borderId="1" xfId="2" applyFont="1" applyBorder="1" applyAlignment="1">
      <alignment horizontal="center" vertical="center"/>
    </xf>
    <xf numFmtId="0" fontId="3" fillId="0" borderId="0" xfId="2" applyFont="1" applyAlignment="1">
      <alignment horizontal="center" vertical="center"/>
    </xf>
    <xf numFmtId="0" fontId="3" fillId="0" borderId="1" xfId="2" applyFont="1" applyBorder="1" applyAlignment="1">
      <alignment horizontal="center" vertical="center" wrapText="1"/>
    </xf>
    <xf numFmtId="0" fontId="6" fillId="0" borderId="0" xfId="2" quotePrefix="1" applyFont="1" applyAlignment="1">
      <alignment horizontal="right" vertical="center" wrapText="1"/>
    </xf>
    <xf numFmtId="0" fontId="4" fillId="0" borderId="0" xfId="2" applyFont="1" applyAlignment="1">
      <alignment horizontal="left" vertical="center" wrapText="1"/>
    </xf>
    <xf numFmtId="165" fontId="4" fillId="0" borderId="0" xfId="2" applyNumberFormat="1" applyFont="1" applyAlignment="1">
      <alignment horizontal="right" vertical="center" wrapText="1"/>
    </xf>
    <xf numFmtId="0" fontId="2" fillId="0" borderId="0" xfId="2" applyAlignment="1">
      <alignment vertical="center"/>
    </xf>
    <xf numFmtId="0" fontId="6" fillId="0" borderId="5" xfId="2" quotePrefix="1" applyFont="1" applyBorder="1" applyAlignment="1">
      <alignment horizontal="right" vertical="center" wrapText="1"/>
    </xf>
    <xf numFmtId="0" fontId="5" fillId="0" borderId="0" xfId="2" applyFont="1" applyAlignment="1">
      <alignment horizontal="center" vertical="center"/>
    </xf>
    <xf numFmtId="49" fontId="8" fillId="0" borderId="1" xfId="2" applyNumberFormat="1" applyFont="1" applyBorder="1" applyAlignment="1">
      <alignment horizontal="center" vertical="center" wrapText="1"/>
    </xf>
    <xf numFmtId="0" fontId="8" fillId="0" borderId="0" xfId="2" applyFont="1" applyAlignment="1">
      <alignment horizontal="center" vertical="center" wrapText="1"/>
    </xf>
    <xf numFmtId="0" fontId="8" fillId="0" borderId="7" xfId="2" applyFont="1" applyBorder="1" applyAlignment="1">
      <alignment horizontal="left" vertical="center" wrapText="1"/>
    </xf>
    <xf numFmtId="0" fontId="8" fillId="0" borderId="6" xfId="2" applyFont="1" applyBorder="1" applyAlignment="1">
      <alignment horizontal="center" vertical="center"/>
    </xf>
    <xf numFmtId="0" fontId="8" fillId="0" borderId="6" xfId="2" applyFont="1" applyBorder="1" applyAlignment="1">
      <alignment horizontal="center" vertical="center" wrapText="1"/>
    </xf>
    <xf numFmtId="0" fontId="5" fillId="0" borderId="0" xfId="2" applyFont="1" applyAlignment="1">
      <alignment horizontal="right" vertical="center"/>
    </xf>
    <xf numFmtId="0" fontId="8" fillId="0" borderId="8" xfId="2" applyFont="1" applyBorder="1" applyAlignment="1">
      <alignment horizontal="left" vertical="center" wrapText="1"/>
    </xf>
    <xf numFmtId="0" fontId="6" fillId="2" borderId="1" xfId="1" applyFont="1" applyFill="1" applyBorder="1" applyAlignment="1">
      <alignment vertical="center" wrapText="1"/>
    </xf>
    <xf numFmtId="0" fontId="6" fillId="0" borderId="0" xfId="1" applyFont="1" applyAlignment="1">
      <alignment horizontal="right" vertical="center" wrapText="1"/>
    </xf>
    <xf numFmtId="0" fontId="8" fillId="0" borderId="0" xfId="1" applyFont="1" applyAlignment="1">
      <alignment horizontal="center" vertical="center"/>
    </xf>
    <xf numFmtId="0" fontId="4" fillId="0" borderId="1" xfId="2" applyFont="1" applyBorder="1" applyAlignment="1">
      <alignment horizontal="left" vertical="center" wrapText="1"/>
    </xf>
    <xf numFmtId="0" fontId="10" fillId="0" borderId="0" xfId="2" applyFont="1" applyAlignment="1">
      <alignment horizontal="left" vertical="center"/>
    </xf>
    <xf numFmtId="0" fontId="4" fillId="0" borderId="0" xfId="2" quotePrefix="1" applyFont="1" applyAlignment="1">
      <alignment horizontal="right" vertical="center" wrapText="1"/>
    </xf>
    <xf numFmtId="0" fontId="6" fillId="2" borderId="6" xfId="1" applyFont="1" applyFill="1" applyBorder="1" applyAlignment="1">
      <alignment horizontal="center" vertical="center" wrapText="1"/>
    </xf>
    <xf numFmtId="0" fontId="4" fillId="0" borderId="1" xfId="2" applyFont="1" applyBorder="1" applyAlignment="1">
      <alignment horizontal="center" vertical="center" wrapText="1"/>
    </xf>
    <xf numFmtId="3" fontId="8" fillId="0" borderId="1" xfId="2" applyNumberFormat="1" applyFont="1" applyBorder="1" applyAlignment="1">
      <alignment horizontal="center" vertical="center" wrapText="1"/>
    </xf>
    <xf numFmtId="3" fontId="4" fillId="0" borderId="1" xfId="2" applyNumberFormat="1" applyFont="1" applyBorder="1" applyAlignment="1">
      <alignment horizontal="center" vertical="center" wrapText="1"/>
    </xf>
    <xf numFmtId="165" fontId="8" fillId="0" borderId="1" xfId="1" applyNumberFormat="1" applyFont="1" applyBorder="1" applyAlignment="1">
      <alignment horizontal="right" vertical="center" wrapText="1"/>
    </xf>
    <xf numFmtId="165" fontId="4" fillId="2" borderId="1" xfId="1" applyNumberFormat="1" applyFont="1" applyFill="1" applyBorder="1" applyAlignment="1">
      <alignment horizontal="right" vertical="center"/>
    </xf>
    <xf numFmtId="0" fontId="4" fillId="0" borderId="0" xfId="1" applyFont="1" applyAlignment="1">
      <alignment horizontal="right" vertical="center" wrapText="1"/>
    </xf>
    <xf numFmtId="167" fontId="4" fillId="0" borderId="0" xfId="1" applyNumberFormat="1" applyFont="1" applyAlignment="1">
      <alignment horizontal="right" vertical="center"/>
    </xf>
    <xf numFmtId="0" fontId="11" fillId="0" borderId="0" xfId="2" applyFont="1" applyAlignment="1">
      <alignment horizontal="left" vertical="center" wrapText="1"/>
    </xf>
    <xf numFmtId="0" fontId="10" fillId="0" borderId="0" xfId="2" applyFont="1" applyAlignment="1">
      <alignment horizontal="center" vertical="center" wrapText="1"/>
    </xf>
    <xf numFmtId="165" fontId="11" fillId="0" borderId="0" xfId="2" applyNumberFormat="1" applyFont="1" applyAlignment="1">
      <alignment horizontal="right" vertical="center" wrapText="1"/>
    </xf>
    <xf numFmtId="165" fontId="10" fillId="0" borderId="0" xfId="2" applyNumberFormat="1" applyFont="1" applyAlignment="1">
      <alignment horizontal="right" vertical="center" wrapText="1"/>
    </xf>
    <xf numFmtId="168" fontId="8" fillId="0" borderId="1" xfId="2" applyNumberFormat="1" applyFont="1" applyBorder="1" applyAlignment="1">
      <alignment horizontal="center" vertical="center" wrapText="1"/>
    </xf>
    <xf numFmtId="168" fontId="4" fillId="0" borderId="1" xfId="2" applyNumberFormat="1" applyFont="1" applyBorder="1" applyAlignment="1">
      <alignment horizontal="center" vertical="center" wrapText="1"/>
    </xf>
    <xf numFmtId="0" fontId="7" fillId="0" borderId="1" xfId="0" applyFont="1" applyBorder="1" applyAlignment="1">
      <alignment horizontal="center" vertical="center" wrapText="1"/>
    </xf>
    <xf numFmtId="168" fontId="4" fillId="0" borderId="6" xfId="2" applyNumberFormat="1" applyFont="1" applyBorder="1" applyAlignment="1">
      <alignment horizontal="center" vertical="center" wrapText="1"/>
    </xf>
    <xf numFmtId="0" fontId="4" fillId="0" borderId="6" xfId="2" applyFont="1" applyBorder="1" applyAlignment="1">
      <alignment horizontal="left" vertical="center" wrapText="1"/>
    </xf>
    <xf numFmtId="0" fontId="4" fillId="0" borderId="6" xfId="2" applyFont="1" applyBorder="1" applyAlignment="1">
      <alignment horizontal="center" vertical="center" wrapText="1"/>
    </xf>
    <xf numFmtId="165" fontId="8" fillId="0" borderId="6" xfId="1" applyNumberFormat="1" applyFont="1" applyBorder="1" applyAlignment="1">
      <alignment horizontal="right" vertical="center" wrapText="1"/>
    </xf>
    <xf numFmtId="0" fontId="4" fillId="0" borderId="8" xfId="2" applyFont="1" applyBorder="1" applyAlignment="1">
      <alignment horizontal="center" vertical="center" wrapText="1"/>
    </xf>
    <xf numFmtId="165" fontId="8" fillId="0" borderId="8" xfId="1" applyNumberFormat="1" applyFont="1" applyBorder="1" applyAlignment="1">
      <alignment horizontal="right" vertical="center" wrapText="1"/>
    </xf>
    <xf numFmtId="0" fontId="4" fillId="0" borderId="7" xfId="2" applyFont="1" applyBorder="1" applyAlignment="1">
      <alignment horizontal="center" vertical="center" wrapText="1"/>
    </xf>
    <xf numFmtId="165" fontId="8" fillId="0" borderId="7" xfId="1" applyNumberFormat="1" applyFont="1" applyBorder="1" applyAlignment="1">
      <alignment horizontal="right" vertical="center" wrapText="1"/>
    </xf>
    <xf numFmtId="2" fontId="8" fillId="0" borderId="1" xfId="2" quotePrefix="1" applyNumberFormat="1" applyFont="1" applyBorder="1" applyAlignment="1">
      <alignment horizontal="center" vertical="center" wrapText="1"/>
    </xf>
    <xf numFmtId="0" fontId="13" fillId="0" borderId="0" xfId="2" applyFont="1" applyAlignment="1">
      <alignment horizontal="center" vertical="center" wrapText="1"/>
    </xf>
    <xf numFmtId="0" fontId="21" fillId="0" borderId="0" xfId="2" applyFont="1" applyAlignment="1">
      <alignment vertical="center"/>
    </xf>
    <xf numFmtId="0" fontId="8" fillId="0" borderId="1" xfId="2" quotePrefix="1" applyFont="1" applyBorder="1" applyAlignment="1">
      <alignment horizontal="left" vertical="center" wrapText="1"/>
    </xf>
    <xf numFmtId="0" fontId="13" fillId="0" borderId="0" xfId="2" applyFont="1" applyAlignment="1">
      <alignment horizontal="left" vertical="center" wrapText="1"/>
    </xf>
    <xf numFmtId="165" fontId="13" fillId="0" borderId="0" xfId="2" applyNumberFormat="1" applyFont="1" applyAlignment="1">
      <alignment horizontal="right" vertical="center" wrapText="1"/>
    </xf>
    <xf numFmtId="0" fontId="4" fillId="0" borderId="7" xfId="0" applyFont="1" applyBorder="1" applyAlignment="1">
      <alignment horizontal="center" vertical="center" wrapText="1"/>
    </xf>
    <xf numFmtId="49" fontId="11" fillId="0" borderId="0" xfId="2" applyNumberFormat="1" applyFont="1" applyAlignment="1">
      <alignment horizontal="left" vertical="center" wrapText="1"/>
    </xf>
    <xf numFmtId="0" fontId="11" fillId="0" borderId="0" xfId="2" applyFont="1" applyAlignment="1">
      <alignment horizontal="center" vertical="center"/>
    </xf>
    <xf numFmtId="0" fontId="11" fillId="0" borderId="0" xfId="2" applyFont="1" applyAlignment="1">
      <alignment horizontal="right" vertical="center"/>
    </xf>
    <xf numFmtId="2" fontId="8" fillId="0" borderId="1" xfId="2" applyNumberFormat="1" applyFont="1" applyBorder="1" applyAlignment="1">
      <alignment horizontal="center" vertical="center" wrapText="1"/>
    </xf>
    <xf numFmtId="0" fontId="4" fillId="0" borderId="0" xfId="2" applyFont="1" applyAlignment="1">
      <alignment horizontal="center" vertical="center"/>
    </xf>
    <xf numFmtId="49" fontId="8" fillId="0" borderId="0" xfId="2" applyNumberFormat="1" applyFont="1" applyAlignment="1">
      <alignment horizontal="left" vertical="center" wrapText="1"/>
    </xf>
    <xf numFmtId="0" fontId="8" fillId="0" borderId="0" xfId="2" applyFont="1" applyAlignment="1">
      <alignment horizontal="center" vertical="center"/>
    </xf>
    <xf numFmtId="0" fontId="8" fillId="0" borderId="0" xfId="2" applyFont="1" applyAlignment="1">
      <alignment horizontal="right" vertical="center"/>
    </xf>
    <xf numFmtId="0" fontId="4" fillId="0" borderId="0" xfId="2" applyFont="1" applyAlignment="1">
      <alignment horizontal="right" vertical="center" wrapText="1"/>
    </xf>
    <xf numFmtId="0" fontId="8" fillId="0" borderId="0" xfId="2" quotePrefix="1" applyFont="1" applyAlignment="1">
      <alignment horizontal="center" vertical="center" wrapText="1"/>
    </xf>
    <xf numFmtId="0" fontId="8" fillId="0" borderId="0" xfId="2" applyFont="1" applyAlignment="1">
      <alignment vertical="center"/>
    </xf>
    <xf numFmtId="165" fontId="8" fillId="0" borderId="0" xfId="2" applyNumberFormat="1" applyFont="1" applyAlignment="1">
      <alignment horizontal="right" vertical="center" wrapText="1"/>
    </xf>
    <xf numFmtId="0" fontId="4" fillId="0" borderId="1" xfId="0" applyFont="1" applyBorder="1" applyAlignment="1">
      <alignment horizontal="center" vertical="center" wrapText="1"/>
    </xf>
    <xf numFmtId="0" fontId="11" fillId="0" borderId="0" xfId="2" applyFont="1" applyAlignment="1">
      <alignment vertical="center"/>
    </xf>
    <xf numFmtId="0" fontId="23" fillId="0" borderId="7" xfId="2" quotePrefix="1" applyFont="1" applyBorder="1" applyAlignment="1">
      <alignment horizontal="left" vertical="top" wrapText="1"/>
    </xf>
    <xf numFmtId="0" fontId="15" fillId="0" borderId="7" xfId="0" applyFont="1" applyBorder="1" applyAlignment="1">
      <alignment vertical="top" wrapText="1"/>
    </xf>
    <xf numFmtId="3" fontId="4" fillId="0" borderId="6" xfId="2" applyNumberFormat="1" applyFont="1" applyBorder="1" applyAlignment="1">
      <alignment horizontal="center" vertical="center" wrapText="1"/>
    </xf>
    <xf numFmtId="0" fontId="4" fillId="0" borderId="8" xfId="2" applyFont="1" applyBorder="1" applyAlignment="1">
      <alignment horizontal="left" vertical="center" wrapText="1"/>
    </xf>
    <xf numFmtId="0" fontId="4" fillId="0" borderId="7" xfId="2" applyFont="1" applyBorder="1" applyAlignment="1">
      <alignment horizontal="left" vertical="center" wrapText="1"/>
    </xf>
    <xf numFmtId="0" fontId="8" fillId="0" borderId="1" xfId="0" applyFont="1" applyBorder="1" applyAlignment="1">
      <alignment vertical="center" wrapText="1"/>
    </xf>
    <xf numFmtId="2" fontId="8" fillId="0" borderId="1" xfId="2" applyNumberFormat="1" applyFont="1" applyBorder="1" applyAlignment="1">
      <alignment horizontal="center" vertical="center"/>
    </xf>
    <xf numFmtId="166" fontId="8" fillId="0" borderId="1" xfId="2" applyNumberFormat="1" applyFont="1" applyBorder="1" applyAlignment="1">
      <alignment horizontal="center" vertical="center"/>
    </xf>
    <xf numFmtId="0" fontId="12" fillId="0" borderId="0" xfId="2" applyFont="1" applyAlignment="1">
      <alignment horizontal="left" vertical="center" wrapText="1"/>
    </xf>
    <xf numFmtId="165" fontId="11" fillId="0" borderId="0" xfId="2" applyNumberFormat="1" applyFont="1" applyAlignment="1">
      <alignment horizontal="center" vertical="center" wrapText="1"/>
    </xf>
    <xf numFmtId="0" fontId="3" fillId="0" borderId="0" xfId="2" applyFont="1" applyAlignment="1">
      <alignment horizontal="left" vertical="center"/>
    </xf>
    <xf numFmtId="0" fontId="8" fillId="0" borderId="7" xfId="2" applyFont="1" applyBorder="1" applyAlignment="1">
      <alignment horizontal="center" vertical="center" wrapText="1"/>
    </xf>
    <xf numFmtId="0" fontId="8" fillId="0" borderId="8" xfId="2" applyFont="1" applyBorder="1" applyAlignment="1">
      <alignment horizontal="center" vertical="center" wrapText="1"/>
    </xf>
    <xf numFmtId="168" fontId="8" fillId="0" borderId="1" xfId="2" applyNumberFormat="1" applyFont="1" applyBorder="1" applyAlignment="1">
      <alignment horizontal="center" vertical="center"/>
    </xf>
    <xf numFmtId="3" fontId="8" fillId="0" borderId="1" xfId="2" applyNumberFormat="1" applyFont="1" applyBorder="1" applyAlignment="1">
      <alignment horizontal="center" vertical="center"/>
    </xf>
    <xf numFmtId="168" fontId="4" fillId="0" borderId="7" xfId="2" applyNumberFormat="1" applyFont="1" applyBorder="1" applyAlignment="1">
      <alignment horizontal="center" vertical="center" wrapText="1"/>
    </xf>
    <xf numFmtId="168" fontId="8" fillId="0" borderId="7" xfId="2" applyNumberFormat="1" applyFont="1" applyBorder="1" applyAlignment="1">
      <alignment horizontal="center" vertical="center" wrapText="1"/>
    </xf>
    <xf numFmtId="0" fontId="8" fillId="0" borderId="6" xfId="2" applyFont="1" applyBorder="1" applyAlignment="1">
      <alignment horizontal="left" vertical="center" wrapText="1"/>
    </xf>
    <xf numFmtId="168" fontId="8" fillId="0" borderId="8" xfId="2" applyNumberFormat="1" applyFont="1" applyBorder="1" applyAlignment="1">
      <alignment horizontal="center" vertical="center" wrapText="1"/>
    </xf>
    <xf numFmtId="168" fontId="4" fillId="0" borderId="8" xfId="2" applyNumberFormat="1" applyFont="1" applyBorder="1" applyAlignment="1">
      <alignment horizontal="center" vertical="center" wrapText="1"/>
    </xf>
    <xf numFmtId="0" fontId="4" fillId="0" borderId="0" xfId="2" applyFont="1" applyAlignment="1">
      <alignment horizontal="left" vertical="center"/>
    </xf>
    <xf numFmtId="49" fontId="3" fillId="0" borderId="0" xfId="2" applyNumberFormat="1" applyFont="1" applyAlignment="1">
      <alignment horizontal="justify" vertical="top" wrapText="1"/>
    </xf>
    <xf numFmtId="0" fontId="8" fillId="0" borderId="6" xfId="4" applyFont="1" applyBorder="1" applyAlignment="1">
      <alignment vertical="center" wrapText="1"/>
    </xf>
    <xf numFmtId="0" fontId="15" fillId="0" borderId="7" xfId="4" applyFont="1" applyBorder="1" applyAlignment="1">
      <alignment vertical="top" wrapText="1"/>
    </xf>
    <xf numFmtId="0" fontId="8" fillId="0" borderId="1" xfId="2" quotePrefix="1" applyFont="1" applyBorder="1" applyAlignment="1">
      <alignment horizontal="center" vertical="center"/>
    </xf>
    <xf numFmtId="0" fontId="23" fillId="0" borderId="6" xfId="2" applyFont="1" applyBorder="1" applyAlignment="1">
      <alignment horizontal="left" wrapText="1"/>
    </xf>
    <xf numFmtId="0" fontId="8" fillId="0" borderId="6" xfId="0" applyFont="1" applyBorder="1" applyAlignment="1">
      <alignment wrapText="1"/>
    </xf>
    <xf numFmtId="0" fontId="37" fillId="0" borderId="1" xfId="2" applyFont="1" applyBorder="1" applyAlignment="1">
      <alignment horizontal="left" vertical="center" wrapText="1"/>
    </xf>
    <xf numFmtId="0" fontId="6" fillId="2" borderId="7" xfId="1" applyFont="1" applyFill="1" applyBorder="1" applyAlignment="1">
      <alignment horizontal="center" vertical="center" wrapText="1"/>
    </xf>
    <xf numFmtId="0" fontId="6" fillId="2" borderId="2" xfId="1" applyFont="1" applyFill="1" applyBorder="1" applyAlignment="1">
      <alignment horizontal="center" vertical="center" wrapText="1"/>
    </xf>
    <xf numFmtId="0" fontId="4" fillId="0" borderId="6" xfId="0" applyFont="1" applyBorder="1" applyAlignment="1">
      <alignment horizontal="center" vertical="center" wrapText="1"/>
    </xf>
    <xf numFmtId="49" fontId="3" fillId="0" borderId="0" xfId="2" applyNumberFormat="1" applyFont="1" applyAlignment="1">
      <alignment horizontal="justify" vertical="top" wrapText="1"/>
    </xf>
    <xf numFmtId="49" fontId="8" fillId="0" borderId="0" xfId="2" applyNumberFormat="1" applyFont="1" applyAlignment="1">
      <alignment horizontal="justify" vertical="top" wrapText="1"/>
    </xf>
    <xf numFmtId="49" fontId="3" fillId="0" borderId="0" xfId="2" applyNumberFormat="1" applyFont="1" applyAlignment="1">
      <alignment horizontal="justify" vertical="top"/>
    </xf>
    <xf numFmtId="0" fontId="7" fillId="2" borderId="0" xfId="2" applyFont="1" applyFill="1" applyAlignment="1">
      <alignment horizontal="center" vertical="center" wrapText="1"/>
    </xf>
    <xf numFmtId="0" fontId="13" fillId="0" borderId="0" xfId="2" applyFont="1" applyAlignment="1">
      <alignment horizontal="center" vertical="center" wrapText="1"/>
    </xf>
    <xf numFmtId="0" fontId="4" fillId="2" borderId="0" xfId="2" applyFont="1" applyFill="1" applyAlignment="1">
      <alignment horizontal="center" vertical="center" wrapText="1"/>
    </xf>
    <xf numFmtId="49" fontId="3" fillId="0" borderId="0" xfId="2" quotePrefix="1" applyNumberFormat="1" applyFont="1" applyAlignment="1">
      <alignment horizontal="left" vertical="top" wrapText="1" indent="2"/>
    </xf>
    <xf numFmtId="49" fontId="3" fillId="0" borderId="0" xfId="2" applyNumberFormat="1" applyFont="1" applyAlignment="1">
      <alignment horizontal="left" vertical="top" wrapText="1" indent="2"/>
    </xf>
    <xf numFmtId="0" fontId="4" fillId="0" borderId="0" xfId="2" applyFont="1" applyAlignment="1">
      <alignment horizontal="center" vertical="center" wrapText="1"/>
    </xf>
    <xf numFmtId="0" fontId="4" fillId="2" borderId="1" xfId="2" applyFont="1" applyFill="1" applyBorder="1" applyAlignment="1">
      <alignment horizontal="center" vertical="center" wrapText="1"/>
    </xf>
    <xf numFmtId="0" fontId="4" fillId="0" borderId="1" xfId="2" applyFont="1" applyBorder="1" applyAlignment="1">
      <alignment horizontal="left" vertical="center" wrapText="1"/>
    </xf>
    <xf numFmtId="165" fontId="4" fillId="0" borderId="1" xfId="2" applyNumberFormat="1" applyFont="1" applyBorder="1" applyAlignment="1">
      <alignment horizontal="right" vertical="center" wrapText="1"/>
    </xf>
    <xf numFmtId="165" fontId="4" fillId="0" borderId="2" xfId="2" applyNumberFormat="1" applyFont="1" applyBorder="1" applyAlignment="1">
      <alignment horizontal="right" vertical="center" wrapText="1"/>
    </xf>
    <xf numFmtId="165" fontId="4" fillId="0" borderId="3" xfId="2" applyNumberFormat="1" applyFont="1" applyBorder="1" applyAlignment="1">
      <alignment horizontal="right" vertical="center" wrapText="1"/>
    </xf>
    <xf numFmtId="0" fontId="9" fillId="0" borderId="4" xfId="2" applyFont="1" applyBorder="1" applyAlignment="1">
      <alignment horizontal="left" vertical="center" wrapText="1"/>
    </xf>
    <xf numFmtId="0" fontId="5" fillId="0" borderId="4" xfId="2" applyFont="1" applyBorder="1" applyAlignment="1">
      <alignment horizontal="left" vertical="center" wrapText="1"/>
    </xf>
    <xf numFmtId="0" fontId="4" fillId="2" borderId="1" xfId="2" applyFont="1" applyFill="1" applyBorder="1" applyAlignment="1">
      <alignment horizontal="right" vertical="center" wrapText="1"/>
    </xf>
    <xf numFmtId="165" fontId="5" fillId="2" borderId="1" xfId="2" applyNumberFormat="1" applyFont="1" applyFill="1" applyBorder="1" applyAlignment="1">
      <alignment horizontal="right" vertical="center" wrapText="1"/>
    </xf>
    <xf numFmtId="165" fontId="3" fillId="2" borderId="1" xfId="2" applyNumberFormat="1" applyFont="1" applyFill="1" applyBorder="1" applyAlignment="1">
      <alignment horizontal="right" vertical="center" wrapText="1"/>
    </xf>
    <xf numFmtId="0" fontId="6" fillId="2" borderId="6" xfId="1" applyFont="1" applyFill="1" applyBorder="1" applyAlignment="1">
      <alignment horizontal="center" vertical="center" wrapText="1"/>
    </xf>
    <xf numFmtId="0" fontId="6" fillId="2" borderId="7" xfId="1" applyFont="1" applyFill="1" applyBorder="1" applyAlignment="1">
      <alignment horizontal="center" vertical="center" wrapText="1"/>
    </xf>
    <xf numFmtId="0" fontId="6" fillId="2" borderId="2" xfId="1" applyFont="1" applyFill="1" applyBorder="1" applyAlignment="1">
      <alignment horizontal="center" vertical="center" wrapText="1"/>
    </xf>
    <xf numFmtId="0" fontId="6" fillId="2" borderId="3" xfId="1" applyFont="1" applyFill="1" applyBorder="1" applyAlignment="1">
      <alignment horizontal="center" vertical="center" wrapText="1"/>
    </xf>
    <xf numFmtId="165" fontId="8" fillId="0" borderId="6" xfId="1" applyNumberFormat="1" applyFont="1" applyBorder="1" applyAlignment="1">
      <alignment horizontal="center" vertical="center" wrapText="1"/>
    </xf>
    <xf numFmtId="165" fontId="8" fillId="0" borderId="7" xfId="1" applyNumberFormat="1" applyFont="1" applyBorder="1" applyAlignment="1">
      <alignment horizontal="center" vertical="center" wrapText="1"/>
    </xf>
    <xf numFmtId="0" fontId="4" fillId="0" borderId="6" xfId="2" applyFont="1" applyBorder="1" applyAlignment="1">
      <alignment horizontal="center" vertical="center"/>
    </xf>
    <xf numFmtId="0" fontId="4" fillId="0" borderId="7" xfId="2" applyFont="1" applyBorder="1" applyAlignment="1">
      <alignment horizontal="center" vertical="center"/>
    </xf>
    <xf numFmtId="165" fontId="8" fillId="0" borderId="6" xfId="1" applyNumberFormat="1" applyFont="1" applyBorder="1" applyAlignment="1">
      <alignment horizontal="right" vertical="center" wrapText="1"/>
    </xf>
    <xf numFmtId="165" fontId="8" fillId="0" borderId="7" xfId="1" applyNumberFormat="1" applyFont="1" applyBorder="1" applyAlignment="1">
      <alignment horizontal="right" vertical="center" wrapText="1"/>
    </xf>
    <xf numFmtId="0" fontId="8" fillId="0" borderId="6" xfId="2" applyFont="1" applyBorder="1" applyAlignment="1">
      <alignment horizontal="center" vertical="center" wrapText="1"/>
    </xf>
    <xf numFmtId="0" fontId="8" fillId="0" borderId="7" xfId="2"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8" fillId="0" borderId="6" xfId="2" applyFont="1" applyBorder="1" applyAlignment="1">
      <alignment horizontal="center" vertical="center"/>
    </xf>
    <xf numFmtId="0" fontId="8" fillId="0" borderId="7" xfId="2" applyFont="1" applyBorder="1" applyAlignment="1">
      <alignment horizontal="center" vertical="center"/>
    </xf>
    <xf numFmtId="0" fontId="6" fillId="2" borderId="1" xfId="1" applyFont="1" applyFill="1" applyBorder="1" applyAlignment="1">
      <alignment horizontal="right" vertical="center" wrapText="1"/>
    </xf>
    <xf numFmtId="0" fontId="4" fillId="2" borderId="1" xfId="1" applyFont="1" applyFill="1" applyBorder="1" applyAlignment="1">
      <alignment horizontal="right" vertical="center" wrapText="1"/>
    </xf>
    <xf numFmtId="0" fontId="6" fillId="0" borderId="5" xfId="2" applyFont="1" applyBorder="1" applyAlignment="1">
      <alignment horizontal="left" vertical="center"/>
    </xf>
    <xf numFmtId="0" fontId="4" fillId="2" borderId="2" xfId="2" applyFont="1" applyFill="1" applyBorder="1" applyAlignment="1">
      <alignment horizontal="right" vertical="center" wrapText="1"/>
    </xf>
    <xf numFmtId="0" fontId="4" fillId="2" borderId="9" xfId="2" applyFont="1" applyFill="1" applyBorder="1" applyAlignment="1">
      <alignment horizontal="right" vertical="center" wrapText="1"/>
    </xf>
    <xf numFmtId="0" fontId="4" fillId="0" borderId="0" xfId="2" applyFont="1" applyAlignment="1">
      <alignment horizontal="left" vertical="center" wrapText="1"/>
    </xf>
    <xf numFmtId="0" fontId="4" fillId="0" borderId="0" xfId="2" applyFont="1" applyAlignment="1">
      <alignment horizontal="left" vertical="center"/>
    </xf>
    <xf numFmtId="0" fontId="4" fillId="2" borderId="0" xfId="1" applyFont="1" applyFill="1" applyAlignment="1">
      <alignment horizontal="center" vertical="center" wrapText="1"/>
    </xf>
    <xf numFmtId="0" fontId="9" fillId="0" borderId="5" xfId="2" applyFont="1" applyBorder="1" applyAlignment="1">
      <alignment horizontal="left" vertical="center"/>
    </xf>
    <xf numFmtId="0" fontId="9" fillId="0" borderId="5" xfId="2" applyFont="1" applyBorder="1" applyAlignment="1">
      <alignment horizontal="left" vertical="center" wrapText="1"/>
    </xf>
    <xf numFmtId="0" fontId="8" fillId="0" borderId="8" xfId="2" applyFont="1" applyBorder="1" applyAlignment="1">
      <alignment horizontal="center" vertical="center" wrapText="1"/>
    </xf>
    <xf numFmtId="0" fontId="6" fillId="2" borderId="1" xfId="1" applyFont="1" applyFill="1" applyBorder="1" applyAlignment="1">
      <alignment horizontal="center" vertical="center" wrapText="1"/>
    </xf>
    <xf numFmtId="168" fontId="8" fillId="0" borderId="6" xfId="2" applyNumberFormat="1" applyFont="1" applyBorder="1" applyAlignment="1">
      <alignment horizontal="center" vertical="center" wrapText="1"/>
    </xf>
    <xf numFmtId="168" fontId="8" fillId="0" borderId="8" xfId="2" applyNumberFormat="1" applyFont="1" applyBorder="1" applyAlignment="1">
      <alignment horizontal="center" vertical="center" wrapText="1"/>
    </xf>
    <xf numFmtId="168" fontId="4" fillId="0" borderId="6" xfId="2" applyNumberFormat="1" applyFont="1" applyBorder="1" applyAlignment="1">
      <alignment horizontal="center" vertical="center" wrapText="1"/>
    </xf>
    <xf numFmtId="168" fontId="4" fillId="0" borderId="8" xfId="2" applyNumberFormat="1" applyFont="1" applyBorder="1" applyAlignment="1">
      <alignment horizontal="center" vertical="center" wrapText="1"/>
    </xf>
    <xf numFmtId="165" fontId="8" fillId="0" borderId="8" xfId="1" applyNumberFormat="1" applyFont="1" applyBorder="1" applyAlignment="1">
      <alignment horizontal="center" vertical="center" wrapText="1"/>
    </xf>
    <xf numFmtId="0" fontId="19" fillId="0" borderId="2" xfId="2" applyFont="1" applyBorder="1" applyAlignment="1">
      <alignment horizontal="left" vertical="center" wrapText="1"/>
    </xf>
    <xf numFmtId="0" fontId="20" fillId="0" borderId="9" xfId="2" applyFont="1" applyBorder="1" applyAlignment="1">
      <alignment horizontal="left" vertical="center" wrapText="1"/>
    </xf>
    <xf numFmtId="0" fontId="20" fillId="0" borderId="3" xfId="2" applyFont="1" applyBorder="1" applyAlignment="1">
      <alignment horizontal="left" vertical="center" wrapText="1"/>
    </xf>
    <xf numFmtId="0" fontId="6" fillId="0" borderId="5" xfId="2" applyFont="1" applyBorder="1" applyAlignment="1">
      <alignment horizontal="left" vertical="center" wrapText="1"/>
    </xf>
    <xf numFmtId="0" fontId="6" fillId="2" borderId="2" xfId="1" applyFont="1" applyFill="1" applyBorder="1" applyAlignment="1">
      <alignment horizontal="right" vertical="center" wrapText="1"/>
    </xf>
    <xf numFmtId="0" fontId="6" fillId="2" borderId="9" xfId="1" applyFont="1" applyFill="1" applyBorder="1" applyAlignment="1">
      <alignment horizontal="right" vertical="center" wrapText="1"/>
    </xf>
    <xf numFmtId="0" fontId="8" fillId="0" borderId="0" xfId="2" applyFont="1" applyAlignment="1">
      <alignment horizontal="left" vertical="center" wrapText="1"/>
    </xf>
    <xf numFmtId="0" fontId="4" fillId="0" borderId="6" xfId="2" applyFont="1" applyBorder="1" applyAlignment="1">
      <alignment horizontal="center" vertical="center" wrapText="1"/>
    </xf>
    <xf numFmtId="0" fontId="4" fillId="0" borderId="8" xfId="2" applyFont="1" applyBorder="1" applyAlignment="1">
      <alignment horizontal="center" vertical="center" wrapText="1"/>
    </xf>
    <xf numFmtId="0" fontId="6" fillId="0" borderId="0" xfId="1" applyFont="1" applyAlignment="1">
      <alignment horizontal="left" vertical="center" wrapText="1"/>
    </xf>
    <xf numFmtId="0" fontId="4" fillId="0" borderId="0" xfId="1" applyFont="1" applyAlignment="1">
      <alignment horizontal="left" vertical="center" wrapText="1"/>
    </xf>
    <xf numFmtId="0" fontId="4" fillId="0" borderId="5" xfId="2" applyFont="1" applyBorder="1" applyAlignment="1">
      <alignment horizontal="left" vertical="center"/>
    </xf>
    <xf numFmtId="0" fontId="4" fillId="0" borderId="0" xfId="2" applyFont="1" applyAlignment="1">
      <alignment vertical="center" wrapText="1"/>
    </xf>
    <xf numFmtId="0" fontId="6" fillId="2" borderId="8" xfId="1" applyFont="1" applyFill="1" applyBorder="1" applyAlignment="1">
      <alignment horizontal="center" vertical="center" wrapText="1"/>
    </xf>
    <xf numFmtId="0" fontId="6" fillId="2" borderId="10" xfId="1" applyFont="1" applyFill="1" applyBorder="1" applyAlignment="1">
      <alignment horizontal="center" vertical="center" wrapText="1"/>
    </xf>
    <xf numFmtId="0" fontId="6" fillId="2" borderId="11" xfId="1" applyFont="1" applyFill="1" applyBorder="1" applyAlignment="1">
      <alignment horizontal="center" vertical="center" wrapText="1"/>
    </xf>
    <xf numFmtId="0" fontId="4" fillId="0" borderId="6" xfId="2" applyFont="1" applyBorder="1" applyAlignment="1">
      <alignment vertical="center" wrapText="1"/>
    </xf>
    <xf numFmtId="0" fontId="0" fillId="0" borderId="7" xfId="0" applyBorder="1" applyAlignment="1">
      <alignment vertical="center" wrapText="1"/>
    </xf>
    <xf numFmtId="0" fontId="4" fillId="0" borderId="7" xfId="2" applyFont="1" applyBorder="1" applyAlignment="1">
      <alignment horizontal="center" vertical="center" wrapText="1"/>
    </xf>
    <xf numFmtId="168" fontId="8" fillId="0" borderId="7" xfId="2" applyNumberFormat="1" applyFont="1" applyBorder="1" applyAlignment="1">
      <alignment horizontal="center" vertical="center" wrapText="1"/>
    </xf>
    <xf numFmtId="168" fontId="4" fillId="0" borderId="7" xfId="2" applyNumberFormat="1" applyFont="1" applyBorder="1" applyAlignment="1">
      <alignment horizontal="center" vertical="center" wrapText="1"/>
    </xf>
    <xf numFmtId="0" fontId="8" fillId="0" borderId="1" xfId="2" applyFont="1" applyBorder="1" applyAlignment="1">
      <alignment horizontal="center" vertical="center"/>
    </xf>
    <xf numFmtId="0" fontId="4" fillId="0" borderId="4" xfId="2" applyFont="1" applyBorder="1" applyAlignment="1">
      <alignment horizontal="left" vertical="center" wrapText="1"/>
    </xf>
    <xf numFmtId="165" fontId="4" fillId="0" borderId="2" xfId="1" applyNumberFormat="1" applyFont="1" applyBorder="1" applyAlignment="1">
      <alignment horizontal="right" vertical="center" wrapText="1"/>
    </xf>
    <xf numFmtId="165" fontId="4" fillId="0" borderId="3" xfId="1" applyNumberFormat="1" applyFont="1" applyBorder="1" applyAlignment="1">
      <alignment horizontal="right" vertical="center" wrapText="1"/>
    </xf>
    <xf numFmtId="0" fontId="7" fillId="2" borderId="1" xfId="2" applyFont="1" applyFill="1" applyBorder="1" applyAlignment="1">
      <alignment horizontal="right" vertical="center" wrapText="1"/>
    </xf>
    <xf numFmtId="165" fontId="7" fillId="2" borderId="2" xfId="2" applyNumberFormat="1" applyFont="1" applyFill="1" applyBorder="1" applyAlignment="1">
      <alignment horizontal="right" vertical="center" wrapText="1"/>
    </xf>
    <xf numFmtId="165" fontId="7" fillId="2" borderId="3" xfId="2" applyNumberFormat="1" applyFont="1" applyFill="1" applyBorder="1" applyAlignment="1">
      <alignment horizontal="right" vertical="center" wrapText="1"/>
    </xf>
    <xf numFmtId="0" fontId="4" fillId="2" borderId="2" xfId="2" applyFont="1" applyFill="1" applyBorder="1" applyAlignment="1">
      <alignment horizontal="center" vertical="center" wrapText="1"/>
    </xf>
    <xf numFmtId="0" fontId="4" fillId="2" borderId="3" xfId="2" applyFont="1" applyFill="1" applyBorder="1" applyAlignment="1">
      <alignment horizontal="center" vertical="center" wrapText="1"/>
    </xf>
    <xf numFmtId="0" fontId="1" fillId="0" borderId="7" xfId="4" applyBorder="1" applyAlignment="1">
      <alignment vertical="center" wrapText="1"/>
    </xf>
    <xf numFmtId="0" fontId="40" fillId="2" borderId="0" xfId="1" applyFont="1" applyFill="1" applyAlignment="1">
      <alignment horizontal="center" vertical="center" wrapText="1"/>
    </xf>
    <xf numFmtId="0" fontId="41" fillId="0" borderId="0" xfId="1" applyFont="1" applyAlignment="1">
      <alignment horizontal="center" vertical="center"/>
    </xf>
    <xf numFmtId="0" fontId="3" fillId="0" borderId="0" xfId="1" applyFont="1" applyAlignment="1">
      <alignment horizontal="center" vertical="center"/>
    </xf>
    <xf numFmtId="0" fontId="5" fillId="0" borderId="0" xfId="1" applyFont="1" applyAlignment="1">
      <alignment horizontal="center" vertical="center" wrapText="1"/>
    </xf>
    <xf numFmtId="0" fontId="5" fillId="2" borderId="0" xfId="1" applyFont="1" applyFill="1" applyAlignment="1">
      <alignment horizontal="center" vertical="center" wrapText="1"/>
    </xf>
    <xf numFmtId="0" fontId="3" fillId="0" borderId="0" xfId="1" applyFont="1" applyAlignment="1">
      <alignment horizontal="center" vertical="center" wrapText="1"/>
    </xf>
    <xf numFmtId="0" fontId="5" fillId="0" borderId="0" xfId="1" applyFont="1" applyAlignment="1">
      <alignment horizontal="center" vertical="center" wrapText="1"/>
    </xf>
    <xf numFmtId="0" fontId="4" fillId="0" borderId="6" xfId="1" applyFont="1" applyBorder="1" applyAlignment="1">
      <alignment horizontal="center" vertical="center" wrapText="1"/>
    </xf>
    <xf numFmtId="0" fontId="4" fillId="0" borderId="12" xfId="1" applyFont="1" applyBorder="1" applyAlignment="1">
      <alignment horizontal="left" vertical="center" wrapText="1"/>
    </xf>
    <xf numFmtId="0" fontId="4" fillId="0" borderId="6" xfId="1" applyFont="1" applyBorder="1" applyAlignment="1">
      <alignment horizontal="left" vertical="center" wrapText="1"/>
    </xf>
    <xf numFmtId="165" fontId="4" fillId="0" borderId="6" xfId="1" applyNumberFormat="1" applyFont="1" applyBorder="1" applyAlignment="1">
      <alignment horizontal="right" vertical="center" wrapText="1"/>
    </xf>
    <xf numFmtId="0" fontId="4" fillId="0" borderId="6" xfId="1" applyFont="1" applyBorder="1" applyAlignment="1">
      <alignment horizontal="right" vertical="center" wrapText="1"/>
    </xf>
    <xf numFmtId="165" fontId="3" fillId="0" borderId="0" xfId="1" applyNumberFormat="1" applyFont="1" applyAlignment="1">
      <alignment horizontal="center" vertical="center"/>
    </xf>
    <xf numFmtId="0" fontId="8" fillId="0" borderId="8" xfId="1" applyFont="1" applyBorder="1" applyAlignment="1">
      <alignment horizontal="center" vertical="center" wrapText="1"/>
    </xf>
    <xf numFmtId="0" fontId="8" fillId="0" borderId="13" xfId="1" applyFont="1" applyBorder="1" applyAlignment="1">
      <alignment horizontal="left" vertical="center" wrapText="1"/>
    </xf>
    <xf numFmtId="0" fontId="8" fillId="0" borderId="8" xfId="1" applyFont="1" applyBorder="1" applyAlignment="1">
      <alignment horizontal="left" vertical="center" wrapText="1"/>
    </xf>
    <xf numFmtId="165" fontId="8" fillId="0" borderId="8" xfId="1" applyNumberFormat="1" applyFont="1" applyBorder="1" applyAlignment="1">
      <alignment horizontal="right" vertical="center" wrapText="1"/>
    </xf>
    <xf numFmtId="0" fontId="8" fillId="0" borderId="8" xfId="1" applyFont="1" applyBorder="1" applyAlignment="1">
      <alignment horizontal="right" vertical="center" wrapText="1"/>
    </xf>
    <xf numFmtId="0" fontId="4" fillId="0" borderId="14" xfId="1" applyFont="1" applyBorder="1" applyAlignment="1">
      <alignment horizontal="center" vertical="center" wrapText="1"/>
    </xf>
    <xf numFmtId="0" fontId="4" fillId="0" borderId="14" xfId="1" applyFont="1" applyBorder="1" applyAlignment="1">
      <alignment horizontal="left" vertical="center" wrapText="1"/>
    </xf>
    <xf numFmtId="0" fontId="4" fillId="0" borderId="4" xfId="1" applyFont="1" applyBorder="1" applyAlignment="1">
      <alignment horizontal="left" vertical="center" wrapText="1"/>
    </xf>
    <xf numFmtId="165" fontId="37" fillId="0" borderId="4" xfId="1" applyNumberFormat="1" applyFont="1" applyBorder="1" applyAlignment="1">
      <alignment horizontal="right" vertical="center" wrapText="1"/>
    </xf>
    <xf numFmtId="0" fontId="37" fillId="0" borderId="12" xfId="1" applyFont="1" applyBorder="1" applyAlignment="1">
      <alignment horizontal="right" vertical="center" wrapText="1"/>
    </xf>
    <xf numFmtId="0" fontId="4" fillId="0" borderId="1" xfId="1" applyFont="1" applyBorder="1" applyAlignment="1">
      <alignment horizontal="center" vertical="center" wrapText="1"/>
    </xf>
    <xf numFmtId="0" fontId="4" fillId="0" borderId="9" xfId="1" applyFont="1" applyBorder="1" applyAlignment="1">
      <alignment horizontal="left" vertical="center" wrapText="1"/>
    </xf>
    <xf numFmtId="0" fontId="4" fillId="0" borderId="3" xfId="1" applyFont="1" applyBorder="1" applyAlignment="1">
      <alignment horizontal="left" vertical="center" wrapText="1"/>
    </xf>
    <xf numFmtId="165" fontId="8" fillId="0" borderId="2" xfId="1" applyNumberFormat="1" applyFont="1" applyBorder="1" applyAlignment="1">
      <alignment horizontal="right" vertical="center" wrapText="1"/>
    </xf>
    <xf numFmtId="0" fontId="8" fillId="0" borderId="3" xfId="1" applyFont="1" applyBorder="1" applyAlignment="1">
      <alignment horizontal="right" vertical="center" wrapText="1"/>
    </xf>
    <xf numFmtId="0" fontId="4" fillId="2" borderId="2" xfId="1" applyFont="1" applyFill="1" applyBorder="1" applyAlignment="1">
      <alignment horizontal="right" vertical="center" wrapText="1"/>
    </xf>
    <xf numFmtId="0" fontId="4" fillId="2" borderId="9" xfId="1" applyFont="1" applyFill="1" applyBorder="1" applyAlignment="1">
      <alignment horizontal="right" vertical="center" wrapText="1"/>
    </xf>
    <xf numFmtId="0" fontId="4" fillId="2" borderId="3" xfId="1" applyFont="1" applyFill="1" applyBorder="1" applyAlignment="1">
      <alignment horizontal="right" vertical="center" wrapText="1"/>
    </xf>
    <xf numFmtId="165" fontId="4" fillId="2" borderId="1" xfId="1" applyNumberFormat="1" applyFont="1" applyFill="1" applyBorder="1" applyAlignment="1">
      <alignment horizontal="right" vertical="center" wrapText="1"/>
    </xf>
    <xf numFmtId="0" fontId="8" fillId="2" borderId="1" xfId="1" applyFont="1" applyFill="1" applyBorder="1" applyAlignment="1">
      <alignment horizontal="right" vertical="center" wrapText="1"/>
    </xf>
    <xf numFmtId="0" fontId="3" fillId="0" borderId="0" xfId="1" applyFont="1" applyAlignment="1">
      <alignment horizontal="left" vertical="center" wrapText="1"/>
    </xf>
    <xf numFmtId="0" fontId="3" fillId="0" borderId="0" xfId="1" applyFont="1" applyAlignment="1">
      <alignment horizontal="right" vertical="center"/>
    </xf>
    <xf numFmtId="2" fontId="15" fillId="0" borderId="0" xfId="19" applyNumberFormat="1" applyFont="1"/>
    <xf numFmtId="0" fontId="15" fillId="0" borderId="0" xfId="19" applyFont="1" applyAlignment="1">
      <alignment horizontal="left"/>
    </xf>
    <xf numFmtId="0" fontId="4" fillId="0" borderId="0" xfId="1" quotePrefix="1" applyFont="1" applyAlignment="1">
      <alignment horizontal="center" vertical="center" wrapText="1"/>
    </xf>
    <xf numFmtId="0" fontId="4" fillId="0" borderId="0" xfId="1" applyFont="1" applyAlignment="1">
      <alignment vertical="center" wrapText="1"/>
    </xf>
    <xf numFmtId="0" fontId="3" fillId="0" borderId="0" xfId="1" applyFont="1" applyAlignment="1">
      <alignment vertical="center"/>
    </xf>
    <xf numFmtId="0" fontId="8" fillId="0" borderId="0" xfId="1" applyFont="1" applyAlignment="1">
      <alignment horizontal="center" vertical="center" wrapText="1"/>
    </xf>
    <xf numFmtId="0" fontId="8" fillId="0" borderId="0" xfId="1" applyFont="1" applyAlignment="1">
      <alignment vertical="center" wrapText="1"/>
    </xf>
    <xf numFmtId="0" fontId="8" fillId="0" borderId="0" xfId="1" applyFont="1" applyAlignment="1">
      <alignment horizontal="right" vertical="center" wrapText="1"/>
    </xf>
    <xf numFmtId="0" fontId="4" fillId="0" borderId="2" xfId="1" quotePrefix="1" applyFont="1" applyBorder="1" applyAlignment="1">
      <alignment horizontal="center" vertical="center" wrapText="1"/>
    </xf>
    <xf numFmtId="0" fontId="4" fillId="0" borderId="9" xfId="1" applyFont="1" applyBorder="1" applyAlignment="1">
      <alignment vertical="center" wrapText="1"/>
    </xf>
    <xf numFmtId="0" fontId="6" fillId="0" borderId="9" xfId="1" applyFont="1" applyBorder="1" applyAlignment="1">
      <alignment vertical="center" wrapText="1"/>
    </xf>
    <xf numFmtId="0" fontId="6" fillId="0" borderId="3" xfId="1" applyFont="1" applyBorder="1" applyAlignment="1">
      <alignment vertical="center" wrapText="1"/>
    </xf>
    <xf numFmtId="0" fontId="42" fillId="0" borderId="0" xfId="1" applyFont="1" applyAlignment="1">
      <alignment horizontal="center" vertical="center" wrapText="1"/>
    </xf>
    <xf numFmtId="0" fontId="8" fillId="0" borderId="6" xfId="1" applyFont="1" applyBorder="1" applyAlignment="1">
      <alignment horizontal="center" vertical="center" wrapText="1"/>
    </xf>
    <xf numFmtId="0" fontId="8" fillId="0" borderId="6" xfId="1" applyFont="1" applyBorder="1" applyAlignment="1">
      <alignment horizontal="left" vertical="center" wrapText="1"/>
    </xf>
    <xf numFmtId="0" fontId="8" fillId="0" borderId="6" xfId="1" applyFont="1" applyBorder="1" applyAlignment="1">
      <alignment horizontal="center" vertical="center" wrapText="1"/>
    </xf>
    <xf numFmtId="170" fontId="8" fillId="0" borderId="6" xfId="1" applyNumberFormat="1" applyFont="1" applyBorder="1" applyAlignment="1">
      <alignment horizontal="right" vertical="center" wrapText="1"/>
    </xf>
    <xf numFmtId="0" fontId="8" fillId="0" borderId="8" xfId="1" applyFont="1" applyBorder="1" applyAlignment="1">
      <alignment horizontal="center" vertical="center" wrapText="1"/>
    </xf>
    <xf numFmtId="0" fontId="8" fillId="0" borderId="8" xfId="1" applyFont="1" applyBorder="1" applyAlignment="1">
      <alignment horizontal="right" vertical="center" wrapText="1"/>
    </xf>
    <xf numFmtId="168" fontId="8" fillId="0" borderId="8" xfId="1" applyNumberFormat="1" applyFont="1" applyBorder="1" applyAlignment="1">
      <alignment horizontal="center" vertical="center" wrapText="1"/>
    </xf>
    <xf numFmtId="170" fontId="8" fillId="0" borderId="8" xfId="1" applyNumberFormat="1" applyFont="1" applyBorder="1" applyAlignment="1">
      <alignment horizontal="right" vertical="center" wrapText="1"/>
    </xf>
    <xf numFmtId="0" fontId="8" fillId="0" borderId="7" xfId="1" applyFont="1" applyBorder="1" applyAlignment="1">
      <alignment horizontal="center" vertical="center" wrapText="1"/>
    </xf>
    <xf numFmtId="0" fontId="8" fillId="0" borderId="7" xfId="1" applyFont="1" applyBorder="1" applyAlignment="1">
      <alignment horizontal="right" vertical="center" wrapText="1"/>
    </xf>
    <xf numFmtId="0" fontId="8" fillId="0" borderId="7" xfId="1" applyFont="1" applyBorder="1" applyAlignment="1">
      <alignment horizontal="center" vertical="center" wrapText="1"/>
    </xf>
    <xf numFmtId="168" fontId="8" fillId="0" borderId="7" xfId="1" applyNumberFormat="1" applyFont="1" applyBorder="1" applyAlignment="1">
      <alignment horizontal="center" vertical="center" wrapText="1"/>
    </xf>
    <xf numFmtId="170" fontId="8" fillId="0" borderId="7" xfId="1" applyNumberFormat="1" applyFont="1" applyBorder="1" applyAlignment="1">
      <alignment horizontal="right" vertical="center" wrapText="1"/>
    </xf>
    <xf numFmtId="0" fontId="37" fillId="0" borderId="6" xfId="1" applyFont="1" applyBorder="1" applyAlignment="1">
      <alignment horizontal="left" vertical="center" wrapText="1"/>
    </xf>
    <xf numFmtId="168" fontId="8" fillId="0" borderId="6" xfId="1" applyNumberFormat="1" applyFont="1" applyBorder="1" applyAlignment="1">
      <alignment horizontal="center" vertical="center" wrapText="1"/>
    </xf>
    <xf numFmtId="0" fontId="12" fillId="0" borderId="0" xfId="1" applyFont="1" applyAlignment="1">
      <alignment horizontal="center" vertical="center"/>
    </xf>
    <xf numFmtId="0" fontId="37" fillId="0" borderId="8" xfId="1" applyFont="1" applyBorder="1" applyAlignment="1">
      <alignment horizontal="right" vertical="center" wrapText="1"/>
    </xf>
    <xf numFmtId="168" fontId="6" fillId="0" borderId="9" xfId="1" applyNumberFormat="1" applyFont="1" applyBorder="1" applyAlignment="1">
      <alignment vertical="center" wrapText="1"/>
    </xf>
    <xf numFmtId="0" fontId="37" fillId="0" borderId="8" xfId="1" applyFont="1" applyBorder="1" applyAlignment="1">
      <alignment horizontal="center" vertical="center" wrapText="1"/>
    </xf>
    <xf numFmtId="0" fontId="37" fillId="0" borderId="8" xfId="1" applyFont="1" applyBorder="1" applyAlignment="1">
      <alignment horizontal="center" vertical="center"/>
    </xf>
    <xf numFmtId="0" fontId="37" fillId="0" borderId="7" xfId="1" applyFont="1" applyBorder="1" applyAlignment="1">
      <alignment horizontal="right" vertical="center" wrapText="1"/>
    </xf>
    <xf numFmtId="0" fontId="37" fillId="0" borderId="7" xfId="1" applyFont="1" applyBorder="1" applyAlignment="1">
      <alignment horizontal="center" vertical="center" wrapText="1"/>
    </xf>
    <xf numFmtId="0" fontId="37" fillId="0" borderId="8" xfId="1" applyFont="1" applyBorder="1" applyAlignment="1">
      <alignment horizontal="left" vertical="center" wrapText="1"/>
    </xf>
    <xf numFmtId="0" fontId="8" fillId="0" borderId="14" xfId="1" applyFont="1" applyBorder="1" applyAlignment="1">
      <alignment horizontal="center" vertical="center" wrapText="1"/>
    </xf>
    <xf numFmtId="0" fontId="8" fillId="0" borderId="15" xfId="1" applyFont="1" applyBorder="1" applyAlignment="1">
      <alignment horizontal="center" vertical="center" wrapText="1"/>
    </xf>
    <xf numFmtId="0" fontId="41" fillId="0" borderId="0" xfId="1" applyFont="1" applyAlignment="1">
      <alignment horizontal="center" vertical="center" wrapText="1"/>
    </xf>
    <xf numFmtId="0" fontId="8" fillId="0" borderId="10" xfId="1" applyFont="1" applyBorder="1" applyAlignment="1">
      <alignment horizontal="center" vertical="center" wrapText="1"/>
    </xf>
    <xf numFmtId="0" fontId="8" fillId="0" borderId="14" xfId="1" quotePrefix="1" applyFont="1" applyBorder="1" applyAlignment="1">
      <alignment horizontal="center" vertical="center" wrapText="1"/>
    </xf>
    <xf numFmtId="0" fontId="8" fillId="0" borderId="6" xfId="1" quotePrefix="1" applyFont="1" applyBorder="1" applyAlignment="1">
      <alignment horizontal="center" vertical="center" wrapText="1"/>
    </xf>
    <xf numFmtId="0" fontId="8" fillId="0" borderId="8" xfId="1" applyFont="1" applyBorder="1" applyAlignment="1">
      <alignment horizontal="left" vertical="center" wrapText="1"/>
    </xf>
    <xf numFmtId="170" fontId="9" fillId="0" borderId="6" xfId="1" applyNumberFormat="1" applyFont="1" applyBorder="1" applyAlignment="1">
      <alignment horizontal="center" vertical="center" wrapText="1"/>
    </xf>
    <xf numFmtId="168" fontId="37" fillId="0" borderId="8" xfId="1" applyNumberFormat="1" applyFont="1" applyBorder="1" applyAlignment="1">
      <alignment horizontal="center" vertical="center" wrapText="1"/>
    </xf>
    <xf numFmtId="0" fontId="37" fillId="0" borderId="0" xfId="1" applyFont="1" applyAlignment="1">
      <alignment horizontal="center" vertical="center"/>
    </xf>
    <xf numFmtId="0" fontId="12" fillId="0" borderId="6" xfId="1" applyFont="1" applyBorder="1" applyAlignment="1">
      <alignment horizontal="center" vertical="center" wrapText="1"/>
    </xf>
    <xf numFmtId="168" fontId="12" fillId="0" borderId="6" xfId="1" applyNumberFormat="1" applyFont="1" applyBorder="1" applyAlignment="1">
      <alignment horizontal="center" vertical="center" wrapText="1"/>
    </xf>
    <xf numFmtId="170" fontId="12" fillId="0" borderId="6" xfId="1" applyNumberFormat="1" applyFont="1" applyBorder="1" applyAlignment="1">
      <alignment horizontal="right" vertical="center" wrapText="1"/>
    </xf>
    <xf numFmtId="0" fontId="6" fillId="2" borderId="3" xfId="1" applyFont="1" applyFill="1" applyBorder="1" applyAlignment="1">
      <alignment horizontal="right" vertical="center" wrapText="1"/>
    </xf>
    <xf numFmtId="170" fontId="4" fillId="2" borderId="1" xfId="1" applyNumberFormat="1" applyFont="1" applyFill="1" applyBorder="1" applyAlignment="1">
      <alignment horizontal="right" vertical="center"/>
    </xf>
    <xf numFmtId="0" fontId="8" fillId="0" borderId="0" xfId="1" applyFont="1" applyAlignment="1">
      <alignment vertical="center"/>
    </xf>
    <xf numFmtId="0" fontId="8" fillId="0" borderId="0" xfId="1" applyFont="1" applyAlignment="1">
      <alignment horizontal="right" vertical="center"/>
    </xf>
    <xf numFmtId="0" fontId="15" fillId="0" borderId="6" xfId="1" quotePrefix="1" applyFont="1" applyBorder="1" applyAlignment="1">
      <alignment horizontal="center" vertical="center" wrapText="1"/>
    </xf>
    <xf numFmtId="0" fontId="15" fillId="0" borderId="6" xfId="1" applyFont="1" applyBorder="1" applyAlignment="1">
      <alignment horizontal="left" vertical="center" wrapText="1"/>
    </xf>
    <xf numFmtId="0" fontId="15" fillId="0" borderId="6" xfId="1" applyFont="1" applyBorder="1" applyAlignment="1">
      <alignment horizontal="center" vertical="center" wrapText="1"/>
    </xf>
    <xf numFmtId="168" fontId="15" fillId="0" borderId="6" xfId="1" applyNumberFormat="1" applyFont="1" applyBorder="1" applyAlignment="1">
      <alignment horizontal="center" vertical="center" wrapText="1"/>
    </xf>
    <xf numFmtId="170" fontId="15" fillId="0" borderId="6" xfId="1" applyNumberFormat="1" applyFont="1" applyBorder="1" applyAlignment="1">
      <alignment horizontal="right" vertical="center" wrapText="1"/>
    </xf>
    <xf numFmtId="0" fontId="15" fillId="0" borderId="8" xfId="1" applyFont="1" applyBorder="1" applyAlignment="1">
      <alignment horizontal="center" vertical="center" wrapText="1"/>
    </xf>
    <xf numFmtId="0" fontId="15" fillId="0" borderId="8" xfId="1" applyFont="1" applyBorder="1" applyAlignment="1">
      <alignment horizontal="right" vertical="center" wrapText="1"/>
    </xf>
    <xf numFmtId="0" fontId="15" fillId="0" borderId="8" xfId="1" applyFont="1" applyBorder="1" applyAlignment="1">
      <alignment horizontal="center" vertical="center" wrapText="1"/>
    </xf>
    <xf numFmtId="168" fontId="15" fillId="0" borderId="8" xfId="1" applyNumberFormat="1" applyFont="1" applyBorder="1" applyAlignment="1">
      <alignment horizontal="center" vertical="center" wrapText="1"/>
    </xf>
    <xf numFmtId="170" fontId="15" fillId="0" borderId="8" xfId="1" applyNumberFormat="1" applyFont="1" applyBorder="1" applyAlignment="1">
      <alignment horizontal="right" vertical="center" wrapText="1"/>
    </xf>
    <xf numFmtId="0" fontId="15" fillId="0" borderId="7" xfId="1" applyFont="1" applyBorder="1" applyAlignment="1">
      <alignment horizontal="center" vertical="center" wrapText="1"/>
    </xf>
    <xf numFmtId="0" fontId="15" fillId="0" borderId="7" xfId="1" applyFont="1" applyBorder="1" applyAlignment="1">
      <alignment horizontal="right" vertical="center" wrapText="1"/>
    </xf>
    <xf numFmtId="0" fontId="15" fillId="0" borderId="7" xfId="1" applyFont="1" applyBorder="1" applyAlignment="1">
      <alignment horizontal="center" vertical="center" wrapText="1"/>
    </xf>
    <xf numFmtId="168" fontId="15" fillId="0" borderId="7" xfId="1" applyNumberFormat="1" applyFont="1" applyBorder="1" applyAlignment="1">
      <alignment horizontal="center" vertical="center" wrapText="1"/>
    </xf>
    <xf numFmtId="170" fontId="15" fillId="0" borderId="7" xfId="1" applyNumberFormat="1" applyFont="1" applyBorder="1" applyAlignment="1">
      <alignment horizontal="right" vertical="center" wrapText="1"/>
    </xf>
    <xf numFmtId="0" fontId="41" fillId="0" borderId="15" xfId="1" applyFont="1" applyBorder="1" applyAlignment="1">
      <alignment horizontal="center" vertical="center"/>
    </xf>
    <xf numFmtId="0" fontId="41" fillId="3" borderId="0" xfId="1" applyFont="1" applyFill="1" applyAlignment="1">
      <alignment horizontal="center" vertical="center"/>
    </xf>
    <xf numFmtId="0" fontId="12" fillId="3" borderId="0" xfId="1" applyFont="1" applyFill="1" applyAlignment="1">
      <alignment horizontal="center" vertical="center"/>
    </xf>
    <xf numFmtId="0" fontId="4" fillId="0" borderId="14" xfId="1" quotePrefix="1" applyFont="1" applyBorder="1" applyAlignment="1">
      <alignment horizontal="center" vertical="center" wrapText="1"/>
    </xf>
    <xf numFmtId="0" fontId="4" fillId="0" borderId="4" xfId="1" applyFont="1" applyBorder="1" applyAlignment="1">
      <alignment vertical="center" wrapText="1"/>
    </xf>
    <xf numFmtId="0" fontId="6" fillId="0" borderId="4" xfId="1" applyFont="1" applyBorder="1" applyAlignment="1">
      <alignment vertical="center" wrapText="1"/>
    </xf>
    <xf numFmtId="0" fontId="6" fillId="0" borderId="12" xfId="1" applyFont="1" applyBorder="1" applyAlignment="1">
      <alignment vertical="center" wrapText="1"/>
    </xf>
    <xf numFmtId="0" fontId="6" fillId="2" borderId="9" xfId="1" applyFont="1" applyFill="1" applyBorder="1" applyAlignment="1">
      <alignment horizontal="center" vertical="center" wrapText="1"/>
    </xf>
    <xf numFmtId="168" fontId="37" fillId="0" borderId="7" xfId="1" applyNumberFormat="1" applyFont="1" applyBorder="1" applyAlignment="1">
      <alignment horizontal="center" vertical="center" wrapText="1"/>
    </xf>
    <xf numFmtId="170" fontId="37" fillId="0" borderId="8" xfId="1" applyNumberFormat="1" applyFont="1" applyBorder="1" applyAlignment="1">
      <alignment horizontal="right" vertical="center" wrapText="1"/>
    </xf>
    <xf numFmtId="170" fontId="37" fillId="0" borderId="7" xfId="1" applyNumberFormat="1" applyFont="1" applyBorder="1" applyAlignment="1">
      <alignment horizontal="right" vertical="center" wrapText="1"/>
    </xf>
    <xf numFmtId="0" fontId="44" fillId="4" borderId="0" xfId="1" applyFont="1" applyFill="1" applyAlignment="1">
      <alignment horizontal="center" vertical="center"/>
    </xf>
    <xf numFmtId="3" fontId="8" fillId="0" borderId="7" xfId="1" applyNumberFormat="1" applyFont="1" applyBorder="1" applyAlignment="1">
      <alignment horizontal="center" vertical="center" wrapText="1"/>
    </xf>
    <xf numFmtId="0" fontId="45" fillId="0" borderId="0" xfId="1" applyFont="1" applyAlignment="1">
      <alignment horizontal="center" vertical="center"/>
    </xf>
    <xf numFmtId="14" fontId="8" fillId="0" borderId="6" xfId="1" quotePrefix="1" applyNumberFormat="1" applyFont="1" applyBorder="1" applyAlignment="1">
      <alignment horizontal="center" vertical="center" wrapText="1"/>
    </xf>
    <xf numFmtId="0" fontId="9" fillId="0" borderId="0" xfId="1" applyFont="1" applyAlignment="1">
      <alignment horizontal="center" vertical="center" wrapText="1"/>
    </xf>
    <xf numFmtId="0" fontId="38" fillId="0" borderId="6" xfId="1" quotePrefix="1" applyFont="1" applyBorder="1" applyAlignment="1">
      <alignment horizontal="center" vertical="center" wrapText="1"/>
    </xf>
    <xf numFmtId="0" fontId="38" fillId="0" borderId="6" xfId="1" applyFont="1" applyBorder="1" applyAlignment="1">
      <alignment horizontal="left" vertical="center" wrapText="1"/>
    </xf>
    <xf numFmtId="0" fontId="6" fillId="0" borderId="14" xfId="1" applyFont="1" applyBorder="1" applyAlignment="1">
      <alignment horizontal="center" vertical="center" wrapText="1"/>
    </xf>
    <xf numFmtId="0" fontId="6" fillId="0" borderId="6" xfId="1" applyFont="1" applyBorder="1" applyAlignment="1">
      <alignment vertical="center" wrapText="1"/>
    </xf>
    <xf numFmtId="0" fontId="6" fillId="0" borderId="12" xfId="1" applyFont="1" applyBorder="1" applyAlignment="1">
      <alignment horizontal="center" vertical="center" wrapText="1"/>
    </xf>
    <xf numFmtId="0" fontId="6" fillId="0" borderId="6" xfId="1" applyFont="1" applyBorder="1" applyAlignment="1">
      <alignment horizontal="center" vertical="center" wrapText="1"/>
    </xf>
    <xf numFmtId="0" fontId="12" fillId="0" borderId="14" xfId="1" applyFont="1" applyBorder="1" applyAlignment="1">
      <alignment horizontal="center" vertical="center" wrapText="1"/>
    </xf>
    <xf numFmtId="170" fontId="12" fillId="0" borderId="12" xfId="1" applyNumberFormat="1" applyFont="1" applyBorder="1" applyAlignment="1">
      <alignment horizontal="right" vertical="center" wrapText="1"/>
    </xf>
    <xf numFmtId="170" fontId="12" fillId="0" borderId="6" xfId="1" applyNumberFormat="1" applyFont="1" applyBorder="1" applyAlignment="1">
      <alignment horizontal="center" vertical="center" wrapText="1"/>
    </xf>
    <xf numFmtId="0" fontId="8" fillId="0" borderId="10" xfId="1" applyFont="1" applyBorder="1" applyAlignment="1">
      <alignment horizontal="center" vertical="center" wrapText="1"/>
    </xf>
    <xf numFmtId="170" fontId="8" fillId="0" borderId="11" xfId="1" applyNumberFormat="1" applyFont="1" applyBorder="1" applyAlignment="1">
      <alignment horizontal="right" vertical="center" wrapText="1"/>
    </xf>
    <xf numFmtId="0" fontId="8" fillId="0" borderId="14" xfId="1" applyFont="1" applyBorder="1" applyAlignment="1">
      <alignment horizontal="center" vertical="center" wrapText="1"/>
    </xf>
    <xf numFmtId="170" fontId="8" fillId="0" borderId="12" xfId="1" applyNumberFormat="1" applyFont="1" applyBorder="1" applyAlignment="1">
      <alignment horizontal="right" vertical="center" wrapText="1"/>
    </xf>
    <xf numFmtId="0" fontId="4" fillId="0" borderId="3" xfId="1" applyFont="1" applyBorder="1" applyAlignment="1">
      <alignment vertical="center" wrapText="1"/>
    </xf>
    <xf numFmtId="0" fontId="6" fillId="0" borderId="2" xfId="1" applyFont="1" applyBorder="1" applyAlignment="1">
      <alignment horizontal="center" vertical="center" wrapText="1"/>
    </xf>
    <xf numFmtId="0" fontId="6" fillId="0" borderId="9" xfId="1" applyFont="1" applyBorder="1" applyAlignment="1">
      <alignment horizontal="left" vertical="center" wrapText="1"/>
    </xf>
    <xf numFmtId="0" fontId="6" fillId="0" borderId="9" xfId="1" applyFont="1" applyBorder="1" applyAlignment="1">
      <alignment horizontal="center" vertical="center" wrapText="1"/>
    </xf>
    <xf numFmtId="0" fontId="6" fillId="0" borderId="3" xfId="1" applyFont="1" applyBorder="1" applyAlignment="1">
      <alignment horizontal="center" vertical="center" wrapText="1"/>
    </xf>
    <xf numFmtId="0" fontId="4" fillId="0" borderId="6" xfId="1" applyFont="1" applyBorder="1" applyAlignment="1">
      <alignment horizontal="left" vertical="center" wrapText="1"/>
    </xf>
    <xf numFmtId="168" fontId="4" fillId="0" borderId="9" xfId="1" applyNumberFormat="1" applyFont="1" applyBorder="1" applyAlignment="1">
      <alignment vertical="center" wrapText="1"/>
    </xf>
    <xf numFmtId="0" fontId="3" fillId="3" borderId="0" xfId="1" applyFont="1" applyFill="1" applyAlignment="1">
      <alignment horizontal="center" vertical="center"/>
    </xf>
    <xf numFmtId="0" fontId="8" fillId="0" borderId="7" xfId="1" applyFont="1" applyBorder="1" applyAlignment="1">
      <alignment horizontal="left" vertical="center" wrapText="1"/>
    </xf>
    <xf numFmtId="0" fontId="8" fillId="0" borderId="15" xfId="1" applyFont="1" applyBorder="1" applyAlignment="1">
      <alignment horizontal="center" vertical="center" wrapText="1"/>
    </xf>
    <xf numFmtId="170" fontId="8" fillId="0" borderId="13" xfId="1" applyNumberFormat="1" applyFont="1" applyBorder="1" applyAlignment="1">
      <alignment horizontal="right" vertical="center" wrapText="1"/>
    </xf>
    <xf numFmtId="0" fontId="7" fillId="2" borderId="0" xfId="1" applyFont="1" applyFill="1" applyAlignment="1">
      <alignment horizontal="center" vertical="center" wrapText="1"/>
    </xf>
    <xf numFmtId="0" fontId="15" fillId="0" borderId="0" xfId="0" applyFont="1" applyAlignment="1">
      <alignment horizontal="left" vertical="center"/>
    </xf>
    <xf numFmtId="0" fontId="4" fillId="0" borderId="0" xfId="1" applyFont="1" applyAlignment="1">
      <alignment horizontal="center" vertical="center" wrapText="1"/>
    </xf>
    <xf numFmtId="0" fontId="15" fillId="0" borderId="0" xfId="0" applyFont="1" applyAlignment="1">
      <alignment horizontal="center" vertical="center"/>
    </xf>
    <xf numFmtId="0" fontId="43" fillId="0" borderId="0" xfId="0" applyFont="1" applyAlignment="1">
      <alignment horizontal="left" vertical="center"/>
    </xf>
    <xf numFmtId="2" fontId="15" fillId="0" borderId="0" xfId="0" applyNumberFormat="1" applyFont="1" applyAlignment="1">
      <alignment horizontal="center" vertical="center"/>
    </xf>
    <xf numFmtId="0" fontId="15" fillId="0" borderId="0" xfId="0" applyFont="1" applyAlignment="1">
      <alignment horizontal="right" vertical="center"/>
    </xf>
    <xf numFmtId="165" fontId="15" fillId="0" borderId="0" xfId="0" applyNumberFormat="1" applyFont="1" applyAlignment="1">
      <alignment horizontal="right" vertical="center"/>
    </xf>
    <xf numFmtId="0" fontId="43" fillId="0" borderId="0" xfId="0" applyFont="1" applyAlignment="1">
      <alignment horizontal="left" vertical="center"/>
    </xf>
    <xf numFmtId="0" fontId="43" fillId="0" borderId="0" xfId="0" applyFont="1" applyAlignment="1">
      <alignment horizontal="center" vertical="center"/>
    </xf>
    <xf numFmtId="0" fontId="8" fillId="0" borderId="0" xfId="0" applyFont="1" applyAlignment="1">
      <alignment horizontal="left" vertical="center" wrapText="1"/>
    </xf>
    <xf numFmtId="0" fontId="6" fillId="0" borderId="0" xfId="1" quotePrefix="1" applyFont="1" applyAlignment="1">
      <alignment horizontal="right" vertical="center" wrapText="1"/>
    </xf>
    <xf numFmtId="0" fontId="6" fillId="0" borderId="0" xfId="1" applyFont="1" applyAlignment="1">
      <alignment vertical="center" wrapText="1"/>
    </xf>
    <xf numFmtId="0" fontId="15" fillId="0" borderId="5" xfId="0" applyFont="1" applyBorder="1" applyAlignment="1">
      <alignment horizontal="left" vertical="center" wrapText="1"/>
    </xf>
    <xf numFmtId="165" fontId="6" fillId="2" borderId="1" xfId="1" applyNumberFormat="1" applyFont="1" applyFill="1" applyBorder="1" applyAlignment="1">
      <alignment horizontal="center" vertical="center" wrapText="1"/>
    </xf>
    <xf numFmtId="0" fontId="15" fillId="0" borderId="6" xfId="0" applyFont="1" applyBorder="1" applyAlignment="1">
      <alignment horizontal="center" vertical="center"/>
    </xf>
    <xf numFmtId="0" fontId="8" fillId="0" borderId="6" xfId="0" applyFont="1" applyBorder="1" applyAlignment="1">
      <alignment horizontal="left" vertical="center" wrapText="1"/>
    </xf>
    <xf numFmtId="0" fontId="15" fillId="0" borderId="6" xfId="0" applyFont="1" applyBorder="1" applyAlignment="1">
      <alignment horizontal="center" vertical="center"/>
    </xf>
    <xf numFmtId="2" fontId="15" fillId="0" borderId="6" xfId="0" applyNumberFormat="1" applyFont="1" applyBorder="1" applyAlignment="1">
      <alignment horizontal="center" vertical="center"/>
    </xf>
    <xf numFmtId="0" fontId="15" fillId="0" borderId="6" xfId="0" applyFont="1" applyBorder="1" applyAlignment="1">
      <alignment horizontal="right" vertical="center"/>
    </xf>
    <xf numFmtId="165" fontId="15" fillId="0" borderId="6" xfId="0" applyNumberFormat="1" applyFont="1" applyBorder="1" applyAlignment="1">
      <alignment horizontal="right" vertical="center"/>
    </xf>
    <xf numFmtId="0" fontId="15" fillId="0" borderId="7" xfId="0" applyFont="1" applyBorder="1" applyAlignment="1">
      <alignment horizontal="center" vertical="center"/>
    </xf>
    <xf numFmtId="0" fontId="8" fillId="0" borderId="7" xfId="0" applyFont="1" applyBorder="1" applyAlignment="1">
      <alignment horizontal="left" vertical="center" wrapText="1"/>
    </xf>
    <xf numFmtId="0" fontId="15" fillId="0" borderId="7" xfId="0" applyFont="1" applyBorder="1" applyAlignment="1">
      <alignment horizontal="center" vertical="center"/>
    </xf>
    <xf numFmtId="2" fontId="15" fillId="0" borderId="7" xfId="0" applyNumberFormat="1" applyFont="1" applyBorder="1" applyAlignment="1">
      <alignment horizontal="center" vertical="center"/>
    </xf>
    <xf numFmtId="2" fontId="15" fillId="0" borderId="7" xfId="0" applyNumberFormat="1" applyFont="1" applyBorder="1" applyAlignment="1">
      <alignment horizontal="right" vertical="center"/>
    </xf>
    <xf numFmtId="165" fontId="15" fillId="0" borderId="7" xfId="0" applyNumberFormat="1" applyFont="1" applyBorder="1" applyAlignment="1">
      <alignment horizontal="right" vertical="center"/>
    </xf>
    <xf numFmtId="0" fontId="8" fillId="0" borderId="6" xfId="12" applyFont="1" applyBorder="1" applyAlignment="1">
      <alignment horizontal="left" vertical="center" wrapText="1"/>
    </xf>
    <xf numFmtId="0" fontId="8" fillId="0" borderId="6" xfId="0" applyFont="1" applyBorder="1" applyAlignment="1">
      <alignment horizontal="center" vertical="center"/>
    </xf>
    <xf numFmtId="1" fontId="8" fillId="0" borderId="6" xfId="0" applyNumberFormat="1" applyFont="1" applyBorder="1" applyAlignment="1">
      <alignment horizontal="center" vertical="center"/>
    </xf>
    <xf numFmtId="8" fontId="8" fillId="0" borderId="6" xfId="0" applyNumberFormat="1" applyFont="1" applyBorder="1" applyAlignment="1">
      <alignment horizontal="right" vertical="center"/>
    </xf>
    <xf numFmtId="165" fontId="8" fillId="0" borderId="6" xfId="0" applyNumberFormat="1" applyFont="1" applyBorder="1" applyAlignment="1">
      <alignment horizontal="right" vertical="center"/>
    </xf>
    <xf numFmtId="0" fontId="15" fillId="0" borderId="8" xfId="0" applyFont="1" applyBorder="1" applyAlignment="1">
      <alignment horizontal="center" vertical="center"/>
    </xf>
    <xf numFmtId="0" fontId="8" fillId="0" borderId="8" xfId="13" applyFont="1" applyBorder="1" applyAlignment="1">
      <alignment horizontal="left" vertical="center" wrapText="1"/>
    </xf>
    <xf numFmtId="0" fontId="15" fillId="0" borderId="8" xfId="0" applyFont="1" applyBorder="1" applyAlignment="1">
      <alignment horizontal="center" vertical="center"/>
    </xf>
    <xf numFmtId="2" fontId="15" fillId="0" borderId="8" xfId="0" applyNumberFormat="1" applyFont="1" applyBorder="1" applyAlignment="1">
      <alignment horizontal="center" vertical="center"/>
    </xf>
    <xf numFmtId="2" fontId="8" fillId="0" borderId="8" xfId="0" applyNumberFormat="1" applyFont="1" applyBorder="1" applyAlignment="1">
      <alignment horizontal="right" vertical="center"/>
    </xf>
    <xf numFmtId="165" fontId="15" fillId="0" borderId="8" xfId="0" applyNumberFormat="1" applyFont="1" applyBorder="1" applyAlignment="1">
      <alignment horizontal="right" vertical="center"/>
    </xf>
    <xf numFmtId="0" fontId="8" fillId="0" borderId="7" xfId="13" applyFont="1" applyBorder="1" applyAlignment="1">
      <alignment horizontal="left" vertical="center" wrapText="1"/>
    </xf>
    <xf numFmtId="2" fontId="8" fillId="0" borderId="7" xfId="0" applyNumberFormat="1" applyFont="1" applyBorder="1" applyAlignment="1">
      <alignment horizontal="right" vertical="center"/>
    </xf>
    <xf numFmtId="0" fontId="8" fillId="0" borderId="14" xfId="14" applyFont="1" applyBorder="1" applyAlignment="1">
      <alignment horizontal="left" vertical="center" wrapText="1"/>
    </xf>
    <xf numFmtId="2" fontId="15" fillId="0" borderId="4" xfId="0" applyNumberFormat="1" applyFont="1" applyBorder="1" applyAlignment="1">
      <alignment horizontal="center" vertical="center"/>
    </xf>
    <xf numFmtId="8" fontId="8" fillId="0" borderId="14" xfId="0" applyNumberFormat="1" applyFont="1" applyBorder="1" applyAlignment="1">
      <alignment horizontal="right" vertical="center"/>
    </xf>
    <xf numFmtId="0" fontId="8" fillId="0" borderId="15" xfId="15" applyFont="1" applyBorder="1" applyAlignment="1">
      <alignment vertical="center" wrapText="1"/>
    </xf>
    <xf numFmtId="0" fontId="8" fillId="0" borderId="8" xfId="16" applyFont="1" applyBorder="1" applyAlignment="1">
      <alignment horizontal="center" vertical="center"/>
    </xf>
    <xf numFmtId="2" fontId="8" fillId="0" borderId="15" xfId="0" applyNumberFormat="1" applyFont="1" applyBorder="1" applyAlignment="1">
      <alignment horizontal="right" vertical="center"/>
    </xf>
    <xf numFmtId="0" fontId="8" fillId="0" borderId="15" xfId="15" applyFont="1" applyBorder="1" applyAlignment="1">
      <alignment horizontal="left" vertical="center" wrapText="1"/>
    </xf>
    <xf numFmtId="0" fontId="8" fillId="0" borderId="10" xfId="15" applyFont="1" applyBorder="1" applyAlignment="1">
      <alignment horizontal="left" vertical="center" wrapText="1"/>
    </xf>
    <xf numFmtId="0" fontId="8" fillId="0" borderId="7" xfId="16" applyFont="1" applyBorder="1" applyAlignment="1">
      <alignment horizontal="center" vertical="center"/>
    </xf>
    <xf numFmtId="2" fontId="15" fillId="0" borderId="5" xfId="0" applyNumberFormat="1" applyFont="1" applyBorder="1" applyAlignment="1">
      <alignment horizontal="center" vertical="center"/>
    </xf>
    <xf numFmtId="2" fontId="8" fillId="0" borderId="10" xfId="0" applyNumberFormat="1" applyFont="1" applyBorder="1" applyAlignment="1">
      <alignment horizontal="right" vertical="center"/>
    </xf>
    <xf numFmtId="0" fontId="8" fillId="0" borderId="14" xfId="0" applyFont="1" applyBorder="1" applyAlignment="1">
      <alignment horizontal="left" vertical="center" wrapText="1"/>
    </xf>
    <xf numFmtId="0" fontId="15" fillId="0" borderId="14" xfId="0" applyFont="1" applyBorder="1" applyAlignment="1">
      <alignment horizontal="right" vertical="center"/>
    </xf>
    <xf numFmtId="0" fontId="8" fillId="0" borderId="15" xfId="0" applyFont="1" applyBorder="1" applyAlignment="1">
      <alignment horizontal="left" vertical="center" wrapText="1"/>
    </xf>
    <xf numFmtId="0" fontId="15" fillId="0" borderId="15" xfId="0" applyFont="1" applyBorder="1" applyAlignment="1">
      <alignment horizontal="right" vertical="center"/>
    </xf>
    <xf numFmtId="0" fontId="8" fillId="0" borderId="10" xfId="0" applyFont="1" applyBorder="1" applyAlignment="1">
      <alignment horizontal="left" vertical="center" wrapText="1"/>
    </xf>
    <xf numFmtId="0" fontId="15" fillId="0" borderId="10" xfId="0" applyFont="1" applyBorder="1" applyAlignment="1">
      <alignment horizontal="right" vertical="center"/>
    </xf>
    <xf numFmtId="0" fontId="15" fillId="0" borderId="16" xfId="0" applyFont="1" applyBorder="1" applyAlignment="1">
      <alignment horizontal="center" vertical="center"/>
    </xf>
    <xf numFmtId="0" fontId="8" fillId="0" borderId="10" xfId="13" applyFont="1" applyBorder="1" applyAlignment="1">
      <alignment horizontal="left" vertical="center" wrapText="1"/>
    </xf>
    <xf numFmtId="0" fontId="8" fillId="0" borderId="7" xfId="0" applyFont="1" applyBorder="1" applyAlignment="1">
      <alignment horizontal="center" vertical="center"/>
    </xf>
    <xf numFmtId="0" fontId="15" fillId="0" borderId="17" xfId="0" applyFont="1" applyBorder="1" applyAlignment="1">
      <alignment horizontal="center" vertical="center"/>
    </xf>
    <xf numFmtId="0" fontId="15" fillId="0" borderId="18" xfId="0" applyFont="1" applyBorder="1" applyAlignment="1">
      <alignment horizontal="left" vertical="center" wrapText="1"/>
    </xf>
    <xf numFmtId="0" fontId="8" fillId="0" borderId="19" xfId="0" applyFont="1" applyBorder="1" applyAlignment="1">
      <alignment horizontal="center" vertical="center"/>
    </xf>
    <xf numFmtId="2" fontId="15" fillId="0" borderId="19" xfId="0" applyNumberFormat="1" applyFont="1" applyBorder="1" applyAlignment="1">
      <alignment horizontal="center" vertical="center"/>
    </xf>
    <xf numFmtId="2" fontId="15" fillId="0" borderId="20" xfId="0" applyNumberFormat="1" applyFont="1" applyBorder="1" applyAlignment="1">
      <alignment horizontal="left" vertical="center"/>
    </xf>
    <xf numFmtId="165" fontId="15" fillId="0" borderId="19" xfId="0" applyNumberFormat="1" applyFont="1" applyBorder="1" applyAlignment="1">
      <alignment horizontal="right" vertical="center"/>
    </xf>
    <xf numFmtId="165" fontId="6" fillId="2" borderId="7" xfId="1" applyNumberFormat="1" applyFont="1" applyFill="1" applyBorder="1" applyAlignment="1">
      <alignment horizontal="center" vertical="center" wrapText="1"/>
    </xf>
    <xf numFmtId="2" fontId="15" fillId="0" borderId="8" xfId="0" applyNumberFormat="1" applyFont="1" applyBorder="1" applyAlignment="1">
      <alignment horizontal="center" vertical="center"/>
    </xf>
    <xf numFmtId="165" fontId="15" fillId="0" borderId="8" xfId="0" applyNumberFormat="1" applyFont="1" applyBorder="1" applyAlignment="1">
      <alignment horizontal="right" vertical="center"/>
    </xf>
    <xf numFmtId="0" fontId="8" fillId="0" borderId="8" xfId="0" applyFont="1" applyBorder="1" applyAlignment="1">
      <alignment horizontal="left" vertical="center" wrapText="1"/>
    </xf>
    <xf numFmtId="0" fontId="4" fillId="0" borderId="7" xfId="0" applyFont="1" applyBorder="1" applyAlignment="1">
      <alignment horizontal="left" vertical="center" wrapText="1"/>
    </xf>
    <xf numFmtId="2" fontId="15" fillId="0" borderId="7" xfId="0" applyNumberFormat="1" applyFont="1" applyBorder="1" applyAlignment="1">
      <alignment horizontal="center" vertical="center"/>
    </xf>
    <xf numFmtId="165" fontId="15" fillId="0" borderId="7" xfId="0" applyNumberFormat="1" applyFont="1" applyBorder="1" applyAlignment="1">
      <alignment horizontal="right" vertical="center"/>
    </xf>
    <xf numFmtId="2" fontId="15" fillId="0" borderId="6" xfId="0" applyNumberFormat="1" applyFont="1" applyBorder="1" applyAlignment="1">
      <alignment horizontal="center" vertical="center"/>
    </xf>
    <xf numFmtId="165" fontId="15" fillId="0" borderId="6" xfId="0" applyNumberFormat="1" applyFont="1" applyBorder="1" applyAlignment="1">
      <alignment horizontal="right" vertical="center"/>
    </xf>
    <xf numFmtId="0" fontId="15" fillId="0" borderId="8" xfId="0" applyFont="1" applyBorder="1" applyAlignment="1">
      <alignment horizontal="right" vertical="center"/>
    </xf>
    <xf numFmtId="0" fontId="15" fillId="0" borderId="7" xfId="0" applyFont="1" applyBorder="1" applyAlignment="1">
      <alignment horizontal="right" vertical="center"/>
    </xf>
    <xf numFmtId="49" fontId="15" fillId="0" borderId="6" xfId="0" applyNumberFormat="1" applyFont="1" applyBorder="1" applyAlignment="1">
      <alignment horizontal="center" vertical="center"/>
    </xf>
    <xf numFmtId="49" fontId="15" fillId="0" borderId="7" xfId="0" applyNumberFormat="1" applyFont="1" applyBorder="1" applyAlignment="1">
      <alignment horizontal="center" vertical="center"/>
    </xf>
    <xf numFmtId="2" fontId="15" fillId="0" borderId="6" xfId="0" applyNumberFormat="1" applyFont="1" applyBorder="1" applyAlignment="1">
      <alignment horizontal="right" vertical="center"/>
    </xf>
    <xf numFmtId="49" fontId="15" fillId="0" borderId="1" xfId="0" applyNumberFormat="1" applyFont="1" applyBorder="1" applyAlignment="1">
      <alignment horizontal="center" vertical="center"/>
    </xf>
    <xf numFmtId="0" fontId="8" fillId="0" borderId="1" xfId="0" applyFont="1" applyBorder="1" applyAlignment="1">
      <alignment horizontal="left" vertical="center" wrapText="1"/>
    </xf>
    <xf numFmtId="0" fontId="15" fillId="0" borderId="1" xfId="0" applyFont="1" applyBorder="1" applyAlignment="1">
      <alignment horizontal="center" vertical="center"/>
    </xf>
    <xf numFmtId="2" fontId="15" fillId="0" borderId="1" xfId="0" applyNumberFormat="1" applyFont="1" applyBorder="1" applyAlignment="1">
      <alignment horizontal="center" vertical="center"/>
    </xf>
    <xf numFmtId="2" fontId="15" fillId="0" borderId="1" xfId="0" applyNumberFormat="1" applyFont="1" applyBorder="1" applyAlignment="1">
      <alignment horizontal="right" vertical="center"/>
    </xf>
    <xf numFmtId="165" fontId="15" fillId="0" borderId="1" xfId="0" applyNumberFormat="1" applyFont="1" applyBorder="1" applyAlignment="1">
      <alignment horizontal="right" vertical="center"/>
    </xf>
    <xf numFmtId="0" fontId="8" fillId="0" borderId="1" xfId="0" applyFont="1" applyBorder="1" applyAlignment="1">
      <alignment horizontal="center" vertical="center"/>
    </xf>
    <xf numFmtId="2" fontId="8" fillId="0" borderId="1" xfId="0" applyNumberFormat="1" applyFont="1" applyBorder="1" applyAlignment="1">
      <alignment horizontal="center" vertical="center"/>
    </xf>
    <xf numFmtId="0" fontId="8" fillId="0" borderId="0" xfId="0" applyFont="1" applyAlignment="1">
      <alignment horizontal="left" vertical="center"/>
    </xf>
    <xf numFmtId="2" fontId="15" fillId="0" borderId="0" xfId="0" applyNumberFormat="1" applyFont="1" applyAlignment="1">
      <alignment horizontal="right" vertical="center"/>
    </xf>
    <xf numFmtId="0" fontId="8" fillId="0" borderId="10" xfId="0" applyFont="1" applyBorder="1" applyAlignment="1">
      <alignment horizontal="left" vertical="center" wrapText="1"/>
    </xf>
    <xf numFmtId="0" fontId="8" fillId="0" borderId="5" xfId="0" applyFont="1" applyBorder="1" applyAlignment="1">
      <alignment horizontal="left" vertical="center" wrapText="1"/>
    </xf>
    <xf numFmtId="0" fontId="8" fillId="0" borderId="11" xfId="0" applyFont="1" applyBorder="1" applyAlignment="1">
      <alignment horizontal="left" vertical="center" wrapText="1"/>
    </xf>
    <xf numFmtId="0" fontId="8" fillId="0" borderId="6" xfId="14" applyFont="1" applyBorder="1" applyAlignment="1">
      <alignment horizontal="left" vertical="center" wrapText="1"/>
    </xf>
    <xf numFmtId="2" fontId="8" fillId="0" borderId="6" xfId="0" applyNumberFormat="1" applyFont="1" applyBorder="1" applyAlignment="1">
      <alignment horizontal="right" vertical="center"/>
    </xf>
    <xf numFmtId="0" fontId="8" fillId="0" borderId="8" xfId="15" applyFont="1" applyBorder="1" applyAlignment="1">
      <alignment vertical="center" wrapText="1"/>
    </xf>
    <xf numFmtId="0" fontId="8" fillId="0" borderId="8" xfId="15" applyFont="1" applyBorder="1" applyAlignment="1">
      <alignment horizontal="left" vertical="center" wrapText="1"/>
    </xf>
    <xf numFmtId="0" fontId="8" fillId="0" borderId="7" xfId="15" applyFont="1" applyBorder="1" applyAlignment="1">
      <alignment horizontal="left" vertical="center" wrapText="1"/>
    </xf>
    <xf numFmtId="49" fontId="15" fillId="0" borderId="8" xfId="0" applyNumberFormat="1" applyFont="1" applyBorder="1" applyAlignment="1">
      <alignment horizontal="center" vertical="center"/>
    </xf>
    <xf numFmtId="49" fontId="8" fillId="0" borderId="8" xfId="39" applyNumberFormat="1" applyFont="1" applyBorder="1" applyAlignment="1">
      <alignment horizontal="justify" vertical="center"/>
    </xf>
    <xf numFmtId="0" fontId="8" fillId="0" borderId="8" xfId="0" applyFont="1" applyBorder="1" applyAlignment="1">
      <alignment horizontal="center" vertical="center"/>
    </xf>
    <xf numFmtId="2" fontId="15" fillId="0" borderId="8" xfId="0" applyNumberFormat="1" applyFont="1" applyBorder="1" applyAlignment="1">
      <alignment horizontal="right" vertical="center"/>
    </xf>
    <xf numFmtId="0" fontId="8" fillId="0" borderId="8" xfId="39" applyFont="1" applyBorder="1" applyAlignment="1">
      <alignment horizontal="center" vertical="center" wrapText="1"/>
    </xf>
    <xf numFmtId="49" fontId="8" fillId="0" borderId="7" xfId="39" applyNumberFormat="1" applyFont="1" applyBorder="1" applyAlignment="1">
      <alignment horizontal="justify" vertical="center"/>
    </xf>
    <xf numFmtId="0" fontId="8" fillId="0" borderId="7" xfId="39" applyFont="1" applyBorder="1" applyAlignment="1">
      <alignment horizontal="center" vertical="center" wrapText="1"/>
    </xf>
    <xf numFmtId="0" fontId="4" fillId="0" borderId="8" xfId="0" applyFont="1" applyBorder="1" applyAlignment="1">
      <alignment horizontal="left" vertical="center" wrapText="1"/>
    </xf>
    <xf numFmtId="0" fontId="8" fillId="0" borderId="6" xfId="0" applyFont="1" applyBorder="1" applyAlignment="1" applyProtection="1">
      <alignment horizontal="left" vertical="center" wrapText="1"/>
      <protection locked="0"/>
    </xf>
    <xf numFmtId="0" fontId="8" fillId="0" borderId="6" xfId="0" applyFont="1" applyBorder="1" applyAlignment="1" applyProtection="1">
      <alignment horizontal="center" vertical="center" wrapText="1"/>
      <protection locked="0"/>
    </xf>
    <xf numFmtId="0" fontId="15" fillId="0" borderId="6"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7" xfId="0" applyFont="1" applyBorder="1" applyAlignment="1">
      <alignment horizontal="center" vertical="center" wrapText="1"/>
    </xf>
    <xf numFmtId="0" fontId="8" fillId="0" borderId="6" xfId="0" applyFont="1" applyBorder="1" applyAlignment="1">
      <alignment vertical="center" wrapText="1"/>
    </xf>
    <xf numFmtId="0" fontId="8" fillId="0" borderId="8" xfId="0" applyFont="1" applyBorder="1" applyAlignment="1">
      <alignment vertical="center" wrapText="1"/>
    </xf>
    <xf numFmtId="0" fontId="8" fillId="0" borderId="8" xfId="0" applyFont="1" applyBorder="1" applyAlignment="1">
      <alignment vertical="center"/>
    </xf>
    <xf numFmtId="0" fontId="8" fillId="0" borderId="8" xfId="0" applyFont="1" applyBorder="1" applyAlignment="1">
      <alignment horizontal="justify" vertical="center"/>
    </xf>
    <xf numFmtId="0" fontId="8" fillId="0" borderId="7" xfId="0" applyFont="1" applyBorder="1" applyAlignment="1">
      <alignment horizontal="justify" vertical="center"/>
    </xf>
    <xf numFmtId="0" fontId="8" fillId="0" borderId="6" xfId="17" applyFont="1" applyBorder="1" applyAlignment="1">
      <alignment vertical="center" wrapText="1"/>
    </xf>
    <xf numFmtId="0" fontId="8" fillId="0" borderId="1" xfId="17" applyFont="1" applyBorder="1" applyAlignment="1">
      <alignment vertical="center" wrapText="1"/>
    </xf>
    <xf numFmtId="49" fontId="8" fillId="0" borderId="6" xfId="39" applyNumberFormat="1" applyFont="1" applyBorder="1" applyAlignment="1">
      <alignment horizontal="justify" vertical="center" wrapText="1"/>
    </xf>
    <xf numFmtId="2" fontId="8" fillId="0" borderId="6" xfId="0" applyNumberFormat="1" applyFont="1" applyBorder="1" applyAlignment="1">
      <alignment horizontal="center" vertical="center"/>
    </xf>
    <xf numFmtId="2" fontId="8" fillId="0" borderId="7" xfId="0" applyNumberFormat="1" applyFont="1" applyBorder="1" applyAlignment="1">
      <alignment horizontal="center" vertical="center"/>
    </xf>
    <xf numFmtId="0" fontId="15" fillId="0" borderId="1" xfId="0" applyFont="1" applyBorder="1" applyAlignment="1">
      <alignment horizontal="right" vertical="center"/>
    </xf>
    <xf numFmtId="0" fontId="8" fillId="0" borderId="1" xfId="0" applyFont="1" applyBorder="1" applyAlignment="1">
      <alignment horizontal="left" vertical="center"/>
    </xf>
    <xf numFmtId="0" fontId="8" fillId="0" borderId="7" xfId="0" applyFont="1" applyBorder="1" applyAlignment="1">
      <alignment horizontal="left" vertical="center"/>
    </xf>
    <xf numFmtId="0" fontId="8" fillId="0" borderId="5" xfId="39" applyFont="1" applyBorder="1" applyAlignment="1">
      <alignment horizontal="center" vertical="center" wrapText="1"/>
    </xf>
    <xf numFmtId="2" fontId="43" fillId="0" borderId="0" xfId="0" applyNumberFormat="1" applyFont="1" applyAlignment="1">
      <alignment horizontal="left" vertical="center"/>
    </xf>
    <xf numFmtId="0" fontId="8" fillId="0" borderId="8" xfId="0" applyFont="1" applyBorder="1" applyAlignment="1">
      <alignment horizontal="left" vertical="center"/>
    </xf>
    <xf numFmtId="0" fontId="8" fillId="0" borderId="8" xfId="0" quotePrefix="1" applyFont="1" applyBorder="1" applyAlignment="1">
      <alignment vertical="center" wrapText="1"/>
    </xf>
    <xf numFmtId="0" fontId="8" fillId="0" borderId="7" xfId="0" applyFont="1" applyBorder="1" applyAlignment="1">
      <alignment vertical="center" wrapTex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0" xfId="41" applyFont="1" applyAlignment="1">
      <alignment horizontal="right" vertical="center"/>
    </xf>
    <xf numFmtId="0" fontId="8" fillId="0" borderId="0" xfId="41" applyFont="1" applyAlignment="1">
      <alignment vertical="center"/>
    </xf>
    <xf numFmtId="0" fontId="8" fillId="0" borderId="0" xfId="41" applyFont="1" applyAlignment="1">
      <alignment horizontal="center" vertical="center"/>
    </xf>
    <xf numFmtId="164" fontId="8" fillId="0" borderId="0" xfId="42" applyFont="1" applyBorder="1" applyAlignment="1">
      <alignment horizontal="right" vertical="center"/>
    </xf>
    <xf numFmtId="165" fontId="8" fillId="0" borderId="0" xfId="42" applyNumberFormat="1" applyFont="1" applyBorder="1" applyAlignment="1">
      <alignment horizontal="right" vertical="center"/>
    </xf>
    <xf numFmtId="165" fontId="8" fillId="0" borderId="0" xfId="41" applyNumberFormat="1" applyFont="1" applyAlignment="1">
      <alignment horizontal="right" vertical="center"/>
    </xf>
    <xf numFmtId="49" fontId="8" fillId="0" borderId="8" xfId="39" applyNumberFormat="1" applyFont="1" applyBorder="1" applyAlignment="1">
      <alignment horizontal="left" vertical="center"/>
    </xf>
    <xf numFmtId="49" fontId="8" fillId="0" borderId="7" xfId="39" applyNumberFormat="1" applyFont="1" applyBorder="1" applyAlignment="1">
      <alignment horizontal="left" vertical="center"/>
    </xf>
    <xf numFmtId="2" fontId="15" fillId="0" borderId="0" xfId="0" applyNumberFormat="1" applyFont="1" applyAlignment="1">
      <alignment horizontal="left" vertical="center"/>
    </xf>
    <xf numFmtId="2" fontId="8" fillId="0" borderId="8" xfId="0" applyNumberFormat="1" applyFont="1" applyBorder="1" applyAlignment="1">
      <alignment horizontal="center" vertical="center"/>
    </xf>
    <xf numFmtId="2" fontId="12" fillId="0" borderId="6" xfId="0" applyNumberFormat="1" applyFont="1" applyBorder="1" applyAlignment="1">
      <alignment horizontal="right" vertical="center"/>
    </xf>
    <xf numFmtId="2" fontId="12" fillId="0" borderId="8" xfId="0" applyNumberFormat="1" applyFont="1" applyBorder="1" applyAlignment="1">
      <alignment horizontal="right" vertical="center"/>
    </xf>
    <xf numFmtId="2" fontId="12" fillId="0" borderId="7" xfId="0" applyNumberFormat="1" applyFont="1" applyBorder="1" applyAlignment="1">
      <alignment horizontal="right" vertical="center"/>
    </xf>
    <xf numFmtId="2" fontId="12" fillId="0" borderId="1" xfId="0" applyNumberFormat="1" applyFont="1" applyBorder="1" applyAlignment="1">
      <alignment horizontal="right" vertical="center"/>
    </xf>
    <xf numFmtId="2" fontId="12" fillId="0" borderId="6" xfId="0" applyNumberFormat="1" applyFont="1" applyBorder="1" applyAlignment="1">
      <alignment horizontal="center" vertical="center"/>
    </xf>
    <xf numFmtId="2" fontId="12" fillId="0" borderId="7" xfId="0" applyNumberFormat="1" applyFont="1" applyBorder="1" applyAlignment="1">
      <alignment horizontal="center" vertical="center"/>
    </xf>
    <xf numFmtId="0" fontId="15" fillId="5" borderId="0" xfId="0" applyFont="1" applyFill="1" applyAlignment="1">
      <alignment horizontal="left" vertical="center"/>
    </xf>
    <xf numFmtId="2" fontId="8" fillId="0" borderId="6" xfId="0" applyNumberFormat="1" applyFont="1" applyBorder="1" applyAlignment="1">
      <alignment horizontal="center" vertical="center"/>
    </xf>
    <xf numFmtId="0" fontId="8" fillId="0" borderId="8" xfId="0" applyFont="1" applyBorder="1" applyAlignment="1">
      <alignment horizontal="center" vertical="center"/>
    </xf>
    <xf numFmtId="2" fontId="8" fillId="0" borderId="8" xfId="0" applyNumberFormat="1" applyFont="1" applyBorder="1" applyAlignment="1">
      <alignment horizontal="center" vertical="center"/>
    </xf>
    <xf numFmtId="2" fontId="12" fillId="0" borderId="8" xfId="0" applyNumberFormat="1" applyFont="1" applyBorder="1" applyAlignment="1">
      <alignment horizontal="center" vertical="center"/>
    </xf>
    <xf numFmtId="2" fontId="8" fillId="0" borderId="7" xfId="0" applyNumberFormat="1" applyFont="1" applyBorder="1" applyAlignment="1">
      <alignment horizontal="center" vertical="center"/>
    </xf>
    <xf numFmtId="0" fontId="12" fillId="0" borderId="0" xfId="41" applyFont="1" applyAlignment="1">
      <alignment horizontal="right" vertical="center"/>
    </xf>
    <xf numFmtId="0" fontId="12" fillId="0" borderId="0" xfId="41" applyFont="1" applyAlignment="1">
      <alignment vertical="center"/>
    </xf>
    <xf numFmtId="0" fontId="12" fillId="0" borderId="0" xfId="41" applyFont="1" applyAlignment="1">
      <alignment horizontal="center" vertical="center"/>
    </xf>
    <xf numFmtId="164" fontId="12" fillId="0" borderId="0" xfId="42" applyFont="1" applyBorder="1" applyAlignment="1">
      <alignment horizontal="right" vertical="center"/>
    </xf>
    <xf numFmtId="165" fontId="12" fillId="0" borderId="0" xfId="42" applyNumberFormat="1" applyFont="1" applyBorder="1" applyAlignment="1">
      <alignment horizontal="right" vertical="center"/>
    </xf>
    <xf numFmtId="165" fontId="12" fillId="0" borderId="0" xfId="41" applyNumberFormat="1" applyFont="1" applyAlignment="1">
      <alignment horizontal="right" vertical="center"/>
    </xf>
    <xf numFmtId="0" fontId="4" fillId="0" borderId="0" xfId="1" quotePrefix="1" applyFont="1" applyAlignment="1">
      <alignment horizontal="right" vertical="center" wrapText="1"/>
    </xf>
    <xf numFmtId="0" fontId="4" fillId="0" borderId="0" xfId="1" applyFont="1" applyAlignment="1">
      <alignment vertical="center" wrapText="1"/>
    </xf>
    <xf numFmtId="0" fontId="8" fillId="0" borderId="5" xfId="1" applyFont="1" applyBorder="1" applyAlignment="1">
      <alignment horizontal="left" vertical="center" wrapText="1"/>
    </xf>
    <xf numFmtId="49" fontId="8" fillId="0" borderId="14" xfId="39" applyNumberFormat="1" applyFont="1" applyBorder="1" applyAlignment="1">
      <alignment horizontal="justify" vertical="center" wrapText="1"/>
    </xf>
    <xf numFmtId="49" fontId="8" fillId="0" borderId="15" xfId="39" applyNumberFormat="1" applyFont="1" applyBorder="1" applyAlignment="1">
      <alignment horizontal="left" vertical="center"/>
    </xf>
    <xf numFmtId="2" fontId="43" fillId="0" borderId="6" xfId="0" applyNumberFormat="1" applyFont="1" applyBorder="1" applyAlignment="1">
      <alignment horizontal="right" vertical="center"/>
    </xf>
    <xf numFmtId="2" fontId="43" fillId="0" borderId="8" xfId="0" applyNumberFormat="1" applyFont="1" applyBorder="1" applyAlignment="1">
      <alignment horizontal="right" vertical="center"/>
    </xf>
    <xf numFmtId="2" fontId="43" fillId="0" borderId="7" xfId="0" applyNumberFormat="1" applyFont="1" applyBorder="1" applyAlignment="1">
      <alignment horizontal="right" vertical="center"/>
    </xf>
    <xf numFmtId="0" fontId="4" fillId="0" borderId="0" xfId="0" applyFont="1" applyAlignment="1">
      <alignment horizontal="left" vertical="center" wrapText="1"/>
    </xf>
    <xf numFmtId="0" fontId="43" fillId="0" borderId="4" xfId="0" applyFont="1" applyBorder="1" applyAlignment="1">
      <alignment horizontal="center" vertical="center"/>
    </xf>
    <xf numFmtId="0" fontId="4" fillId="0" borderId="4" xfId="0" applyFont="1" applyBorder="1" applyAlignment="1">
      <alignment horizontal="left" vertical="center"/>
    </xf>
    <xf numFmtId="0" fontId="15" fillId="0" borderId="4" xfId="0" applyFont="1" applyBorder="1" applyAlignment="1">
      <alignment horizontal="right" vertical="center"/>
    </xf>
    <xf numFmtId="165" fontId="43" fillId="0" borderId="4" xfId="0" applyNumberFormat="1" applyFont="1" applyBorder="1" applyAlignment="1">
      <alignment horizontal="right" vertical="center"/>
    </xf>
    <xf numFmtId="0" fontId="4" fillId="0" borderId="0" xfId="0" applyFont="1" applyAlignment="1">
      <alignment horizontal="left" vertical="center"/>
    </xf>
    <xf numFmtId="165" fontId="43" fillId="0" borderId="0" xfId="0" applyNumberFormat="1" applyFont="1" applyAlignment="1">
      <alignment horizontal="right" vertical="center"/>
    </xf>
    <xf numFmtId="0" fontId="4" fillId="0" borderId="6" xfId="0" applyFont="1" applyBorder="1" applyAlignment="1">
      <alignment horizontal="left" vertical="center"/>
    </xf>
    <xf numFmtId="165" fontId="15" fillId="0" borderId="6" xfId="0" applyNumberFormat="1" applyFont="1" applyBorder="1" applyAlignment="1">
      <alignment horizontal="center" vertical="center"/>
    </xf>
    <xf numFmtId="0" fontId="15" fillId="0" borderId="0" xfId="0" applyFont="1" applyAlignment="1">
      <alignment vertical="center"/>
    </xf>
    <xf numFmtId="168" fontId="8" fillId="0" borderId="0" xfId="0" applyNumberFormat="1" applyFont="1" applyAlignment="1">
      <alignment vertical="center"/>
    </xf>
    <xf numFmtId="0" fontId="8" fillId="0" borderId="0" xfId="0" applyFont="1" applyAlignment="1">
      <alignment horizontal="center" vertical="center"/>
    </xf>
    <xf numFmtId="49" fontId="8" fillId="0" borderId="7" xfId="0" applyNumberFormat="1" applyFont="1" applyBorder="1" applyAlignment="1">
      <alignment vertical="center" wrapText="1"/>
    </xf>
    <xf numFmtId="165" fontId="15" fillId="0" borderId="7" xfId="0" applyNumberFormat="1" applyFont="1" applyBorder="1" applyAlignment="1">
      <alignment horizontal="center" vertical="center"/>
    </xf>
    <xf numFmtId="0" fontId="15" fillId="0" borderId="1" xfId="0" applyFont="1" applyBorder="1" applyAlignment="1">
      <alignment horizontal="left" vertical="center"/>
    </xf>
    <xf numFmtId="49" fontId="8" fillId="0" borderId="1" xfId="0" applyNumberFormat="1" applyFont="1" applyBorder="1" applyAlignment="1">
      <alignment horizontal="left" vertical="center" wrapText="1"/>
    </xf>
    <xf numFmtId="49" fontId="8" fillId="0" borderId="1" xfId="0" applyNumberFormat="1" applyFont="1" applyBorder="1" applyAlignment="1">
      <alignment vertical="center" wrapText="1"/>
    </xf>
    <xf numFmtId="168" fontId="47" fillId="0" borderId="1" xfId="0" applyNumberFormat="1" applyFont="1" applyBorder="1" applyAlignment="1">
      <alignment horizontal="center" vertical="center"/>
    </xf>
    <xf numFmtId="49" fontId="8" fillId="0" borderId="1" xfId="0" quotePrefix="1" applyNumberFormat="1" applyFont="1" applyBorder="1" applyAlignment="1">
      <alignment horizontal="left" vertical="center" wrapText="1"/>
    </xf>
    <xf numFmtId="168" fontId="8" fillId="0" borderId="0" xfId="0" applyNumberFormat="1" applyFont="1" applyAlignment="1">
      <alignment horizontal="right" vertical="center"/>
    </xf>
    <xf numFmtId="168" fontId="8" fillId="0" borderId="0" xfId="0" applyNumberFormat="1" applyFont="1" applyAlignment="1">
      <alignment horizontal="left" vertical="center"/>
    </xf>
    <xf numFmtId="0" fontId="8" fillId="0" borderId="0" xfId="0" applyFont="1" applyAlignment="1">
      <alignment vertical="center"/>
    </xf>
    <xf numFmtId="0" fontId="8" fillId="0" borderId="1" xfId="0" applyFont="1" applyBorder="1" applyAlignment="1">
      <alignment horizontal="center" vertical="center" wrapText="1"/>
    </xf>
    <xf numFmtId="165" fontId="15" fillId="0" borderId="1" xfId="0" applyNumberFormat="1" applyFont="1" applyBorder="1" applyAlignment="1">
      <alignment horizontal="right" vertical="center" wrapText="1"/>
    </xf>
    <xf numFmtId="0" fontId="15" fillId="0" borderId="0" xfId="0" applyFont="1" applyAlignment="1">
      <alignment vertical="center" wrapText="1"/>
    </xf>
    <xf numFmtId="168" fontId="8" fillId="0" borderId="0" xfId="0" applyNumberFormat="1" applyFont="1" applyAlignment="1">
      <alignment horizontal="right" vertical="center" wrapText="1"/>
    </xf>
    <xf numFmtId="0" fontId="8" fillId="0" borderId="0" xfId="0" applyFont="1" applyAlignment="1">
      <alignment horizontal="center" vertical="center" wrapText="1"/>
    </xf>
    <xf numFmtId="0" fontId="8" fillId="0" borderId="0" xfId="0" applyFont="1" applyAlignment="1">
      <alignment vertical="center" wrapText="1"/>
    </xf>
    <xf numFmtId="168" fontId="8" fillId="0" borderId="0" xfId="0" applyNumberFormat="1" applyFont="1" applyAlignment="1">
      <alignment vertical="center" wrapText="1"/>
    </xf>
    <xf numFmtId="3" fontId="47" fillId="0" borderId="1" xfId="0" applyNumberFormat="1" applyFont="1" applyBorder="1" applyAlignment="1">
      <alignment horizontal="center" vertical="center"/>
    </xf>
    <xf numFmtId="165" fontId="8" fillId="0" borderId="1" xfId="0" applyNumberFormat="1" applyFont="1" applyBorder="1" applyAlignment="1">
      <alignment horizontal="right" vertical="center"/>
    </xf>
    <xf numFmtId="49" fontId="4" fillId="0" borderId="1" xfId="0" applyNumberFormat="1" applyFont="1" applyBorder="1" applyAlignment="1">
      <alignment vertical="center" wrapText="1"/>
    </xf>
    <xf numFmtId="0" fontId="4" fillId="0" borderId="1" xfId="0" applyFont="1" applyBorder="1" applyAlignment="1">
      <alignment horizontal="center" vertical="center"/>
    </xf>
    <xf numFmtId="165" fontId="4" fillId="0" borderId="1" xfId="0" applyNumberFormat="1" applyFont="1" applyBorder="1" applyAlignment="1">
      <alignment horizontal="right" vertical="center"/>
    </xf>
    <xf numFmtId="0" fontId="48" fillId="0" borderId="0" xfId="11" applyFont="1" applyAlignment="1">
      <alignment horizontal="left" vertical="center"/>
    </xf>
    <xf numFmtId="49" fontId="7" fillId="0" borderId="0" xfId="11" applyNumberFormat="1" applyFont="1" applyAlignment="1">
      <alignment vertical="center" wrapText="1"/>
    </xf>
    <xf numFmtId="0" fontId="4" fillId="0" borderId="0" xfId="11" applyFont="1" applyAlignment="1">
      <alignment horizontal="center" vertical="center"/>
    </xf>
    <xf numFmtId="165" fontId="48" fillId="0" borderId="0" xfId="11" applyNumberFormat="1" applyFont="1" applyAlignment="1">
      <alignment horizontal="right" vertical="center"/>
    </xf>
    <xf numFmtId="165" fontId="7" fillId="0" borderId="0" xfId="11" applyNumberFormat="1" applyFont="1" applyAlignment="1">
      <alignment horizontal="right" vertical="center"/>
    </xf>
    <xf numFmtId="0" fontId="15" fillId="0" borderId="0" xfId="11" applyFont="1" applyAlignment="1">
      <alignment horizontal="left" vertical="center"/>
    </xf>
    <xf numFmtId="49" fontId="9" fillId="0" borderId="0" xfId="0" applyNumberFormat="1" applyFont="1" applyAlignment="1">
      <alignment vertical="center" wrapText="1"/>
    </xf>
    <xf numFmtId="0" fontId="4" fillId="0" borderId="0" xfId="0" applyFont="1" applyAlignment="1">
      <alignment horizontal="center" vertical="center"/>
    </xf>
    <xf numFmtId="165" fontId="4" fillId="0" borderId="0" xfId="0" applyNumberFormat="1" applyFont="1" applyAlignment="1">
      <alignment horizontal="right" vertical="center"/>
    </xf>
    <xf numFmtId="49" fontId="6" fillId="0" borderId="0" xfId="0" applyNumberFormat="1" applyFont="1" applyAlignment="1">
      <alignment vertical="center" wrapText="1"/>
    </xf>
    <xf numFmtId="49" fontId="9" fillId="0" borderId="0" xfId="0" applyNumberFormat="1" applyFont="1" applyAlignment="1">
      <alignment horizontal="left" vertical="center"/>
    </xf>
    <xf numFmtId="165" fontId="9" fillId="0" borderId="0" xfId="0" applyNumberFormat="1" applyFont="1" applyAlignment="1">
      <alignment horizontal="right" vertical="center"/>
    </xf>
    <xf numFmtId="49" fontId="4" fillId="0" borderId="0" xfId="0" applyNumberFormat="1" applyFont="1" applyAlignment="1">
      <alignment vertical="center" wrapText="1"/>
    </xf>
    <xf numFmtId="49" fontId="6" fillId="0" borderId="0" xfId="11" applyNumberFormat="1" applyFont="1" applyAlignment="1">
      <alignment horizontal="left" vertical="center" wrapText="1"/>
    </xf>
    <xf numFmtId="49" fontId="9" fillId="0" borderId="0" xfId="11" applyNumberFormat="1" applyFont="1" applyAlignment="1">
      <alignment horizontal="left" vertical="center" wrapText="1"/>
    </xf>
    <xf numFmtId="49" fontId="9" fillId="0" borderId="0" xfId="11" applyNumberFormat="1" applyFont="1" applyAlignment="1">
      <alignment horizontal="left" vertical="center"/>
    </xf>
    <xf numFmtId="49" fontId="8" fillId="0" borderId="1" xfId="0" quotePrefix="1" applyNumberFormat="1" applyFont="1" applyBorder="1" applyAlignment="1">
      <alignment vertical="center" wrapText="1"/>
    </xf>
    <xf numFmtId="49" fontId="8" fillId="0" borderId="0" xfId="0" applyNumberFormat="1" applyFont="1" applyAlignment="1">
      <alignment vertical="center" wrapText="1"/>
    </xf>
    <xf numFmtId="168" fontId="47" fillId="0" borderId="0" xfId="0" applyNumberFormat="1" applyFont="1" applyAlignment="1">
      <alignment horizontal="center" vertical="center"/>
    </xf>
    <xf numFmtId="165" fontId="8" fillId="0" borderId="0" xfId="0" applyNumberFormat="1" applyFont="1" applyAlignment="1">
      <alignment horizontal="right" vertical="center"/>
    </xf>
    <xf numFmtId="165" fontId="6" fillId="0" borderId="9" xfId="1" applyNumberFormat="1" applyFont="1" applyBorder="1" applyAlignment="1">
      <alignment horizontal="right" vertical="center" wrapText="1"/>
    </xf>
    <xf numFmtId="165" fontId="6" fillId="0" borderId="3" xfId="1" applyNumberFormat="1" applyFont="1" applyBorder="1" applyAlignment="1">
      <alignment horizontal="right" vertical="center" wrapText="1"/>
    </xf>
    <xf numFmtId="0" fontId="8" fillId="0" borderId="9" xfId="0" applyFont="1" applyBorder="1" applyAlignment="1">
      <alignment horizontal="left" vertical="center" wrapText="1"/>
    </xf>
    <xf numFmtId="18" fontId="15" fillId="0" borderId="1" xfId="0" applyNumberFormat="1" applyFont="1" applyBorder="1" applyAlignment="1">
      <alignment horizontal="center" vertical="center"/>
    </xf>
    <xf numFmtId="0" fontId="15" fillId="0" borderId="0" xfId="0" applyFont="1" applyAlignment="1">
      <alignment horizontal="left" vertical="center" wrapText="1"/>
    </xf>
    <xf numFmtId="165" fontId="15" fillId="0" borderId="8" xfId="0" applyNumberFormat="1" applyFont="1" applyBorder="1" applyAlignment="1">
      <alignment horizontal="center" vertical="center"/>
    </xf>
    <xf numFmtId="0" fontId="8" fillId="0" borderId="6" xfId="0" applyFont="1" applyBorder="1" applyAlignment="1">
      <alignment horizontal="justify" vertical="center" wrapText="1"/>
    </xf>
    <xf numFmtId="0" fontId="8" fillId="0" borderId="7" xfId="0" applyFont="1" applyBorder="1" applyAlignment="1">
      <alignment horizontal="justify" vertical="center" wrapText="1"/>
    </xf>
    <xf numFmtId="0" fontId="4" fillId="0" borderId="6" xfId="0" applyFont="1" applyBorder="1" applyAlignment="1">
      <alignment horizontal="left" vertical="center" wrapText="1"/>
    </xf>
    <xf numFmtId="0" fontId="15" fillId="0" borderId="0" xfId="11" applyFont="1" applyAlignment="1">
      <alignment horizontal="center" vertical="center"/>
    </xf>
    <xf numFmtId="0" fontId="8" fillId="0" borderId="0" xfId="11" applyFont="1" applyAlignment="1">
      <alignment horizontal="left" vertical="center" wrapText="1"/>
    </xf>
    <xf numFmtId="165" fontId="15" fillId="0" borderId="0" xfId="11" applyNumberFormat="1" applyFont="1" applyAlignment="1">
      <alignment horizontal="right" vertical="center"/>
    </xf>
    <xf numFmtId="0" fontId="8" fillId="0" borderId="0" xfId="11" applyFont="1" applyAlignment="1">
      <alignment horizontal="left" vertical="center"/>
    </xf>
    <xf numFmtId="0" fontId="15" fillId="0" borderId="0" xfId="11" applyFont="1" applyAlignment="1">
      <alignment horizontal="right" vertical="center"/>
    </xf>
    <xf numFmtId="2" fontId="15" fillId="0" borderId="0" xfId="11" applyNumberFormat="1" applyFont="1" applyAlignment="1">
      <alignment horizontal="right" vertical="center"/>
    </xf>
    <xf numFmtId="49" fontId="8" fillId="0" borderId="6" xfId="39" applyNumberFormat="1" applyFont="1" applyBorder="1" applyAlignment="1">
      <alignment horizontal="justify" vertical="center"/>
    </xf>
    <xf numFmtId="49" fontId="8" fillId="0" borderId="8" xfId="39" quotePrefix="1" applyNumberFormat="1" applyFont="1" applyBorder="1" applyAlignment="1">
      <alignment horizontal="justify" vertical="center" wrapText="1"/>
    </xf>
    <xf numFmtId="49" fontId="8" fillId="0" borderId="8" xfId="39" quotePrefix="1" applyNumberFormat="1" applyFont="1" applyBorder="1" applyAlignment="1">
      <alignment horizontal="justify" vertical="center"/>
    </xf>
    <xf numFmtId="49" fontId="8" fillId="0" borderId="6" xfId="18" applyNumberFormat="1" applyFont="1" applyBorder="1" applyAlignment="1">
      <alignment horizontal="justify" vertical="center"/>
    </xf>
    <xf numFmtId="49" fontId="8" fillId="0" borderId="8" xfId="18" quotePrefix="1" applyNumberFormat="1" applyFont="1" applyBorder="1" applyAlignment="1">
      <alignment horizontal="justify" vertical="center" wrapText="1"/>
    </xf>
    <xf numFmtId="49" fontId="8" fillId="0" borderId="8" xfId="18" quotePrefix="1" applyNumberFormat="1" applyFont="1" applyBorder="1" applyAlignment="1">
      <alignment horizontal="justify" vertical="center"/>
    </xf>
    <xf numFmtId="49" fontId="8" fillId="0" borderId="7" xfId="18" applyNumberFormat="1" applyFont="1" applyBorder="1" applyAlignment="1">
      <alignment horizontal="justify" vertical="center"/>
    </xf>
    <xf numFmtId="49" fontId="15" fillId="0" borderId="6" xfId="0" applyNumberFormat="1" applyFont="1" applyBorder="1" applyAlignment="1">
      <alignment horizontal="center" vertical="center"/>
    </xf>
    <xf numFmtId="0" fontId="8" fillId="0" borderId="1" xfId="0" applyFont="1" applyBorder="1" applyAlignment="1" applyProtection="1">
      <alignment horizontal="center" vertical="center"/>
      <protection locked="0"/>
    </xf>
    <xf numFmtId="0" fontId="8" fillId="0" borderId="6" xfId="0" applyFont="1" applyBorder="1" applyAlignment="1">
      <alignment horizontal="left" vertical="center" wrapText="1"/>
    </xf>
    <xf numFmtId="0" fontId="8" fillId="0" borderId="8" xfId="0" applyFont="1" applyBorder="1" applyAlignment="1">
      <alignment horizontal="left" vertical="center" wrapText="1"/>
    </xf>
    <xf numFmtId="0" fontId="8" fillId="0" borderId="7" xfId="0" applyFont="1" applyBorder="1" applyAlignment="1">
      <alignment horizontal="left" vertical="center" wrapText="1"/>
    </xf>
    <xf numFmtId="0" fontId="55" fillId="2" borderId="0" xfId="1" applyFont="1" applyFill="1" applyAlignment="1">
      <alignment horizontal="center" vertical="center" wrapText="1"/>
    </xf>
    <xf numFmtId="0" fontId="8" fillId="0" borderId="0" xfId="43" applyFont="1" applyAlignment="1">
      <alignment horizontal="center" vertical="center" wrapText="1"/>
    </xf>
    <xf numFmtId="0" fontId="8" fillId="0" borderId="0" xfId="43" applyFont="1" applyAlignment="1">
      <alignment horizontal="left" vertical="center" wrapText="1"/>
    </xf>
    <xf numFmtId="165" fontId="8" fillId="0" borderId="0" xfId="43" applyNumberFormat="1" applyFont="1" applyAlignment="1">
      <alignment horizontal="right" vertical="center" wrapText="1"/>
    </xf>
    <xf numFmtId="0" fontId="4" fillId="2" borderId="1" xfId="43" applyFont="1" applyFill="1" applyBorder="1" applyAlignment="1">
      <alignment horizontal="center" vertical="center" wrapText="1"/>
    </xf>
    <xf numFmtId="0" fontId="4" fillId="2" borderId="1" xfId="43" applyFont="1" applyFill="1" applyBorder="1" applyAlignment="1">
      <alignment horizontal="center" vertical="center" wrapText="1"/>
    </xf>
    <xf numFmtId="165" fontId="4" fillId="2" borderId="1" xfId="43" applyNumberFormat="1" applyFont="1" applyFill="1" applyBorder="1" applyAlignment="1">
      <alignment horizontal="center" vertical="center" wrapText="1"/>
    </xf>
    <xf numFmtId="0" fontId="4" fillId="0" borderId="1" xfId="43" applyFont="1" applyBorder="1" applyAlignment="1">
      <alignment horizontal="center" vertical="center" wrapText="1"/>
    </xf>
    <xf numFmtId="0" fontId="4" fillId="0" borderId="1" xfId="43" applyFont="1" applyBorder="1" applyAlignment="1">
      <alignment horizontal="left" vertical="center" wrapText="1"/>
    </xf>
    <xf numFmtId="165" fontId="4" fillId="0" borderId="1" xfId="43" applyNumberFormat="1" applyFont="1" applyBorder="1" applyAlignment="1">
      <alignment horizontal="right" vertical="center" wrapText="1"/>
    </xf>
    <xf numFmtId="0" fontId="4" fillId="2" borderId="1" xfId="43" applyFont="1" applyFill="1" applyBorder="1" applyAlignment="1">
      <alignment horizontal="right" vertical="center" wrapText="1"/>
    </xf>
    <xf numFmtId="165" fontId="4" fillId="2" borderId="1" xfId="43" applyNumberFormat="1" applyFont="1" applyFill="1" applyBorder="1" applyAlignment="1">
      <alignment horizontal="right" vertical="center" wrapText="1"/>
    </xf>
    <xf numFmtId="165" fontId="8" fillId="2" borderId="1" xfId="43" applyNumberFormat="1" applyFont="1" applyFill="1" applyBorder="1" applyAlignment="1">
      <alignment horizontal="right" vertical="center" wrapText="1"/>
    </xf>
    <xf numFmtId="164" fontId="8" fillId="0" borderId="0" xfId="42" applyFont="1" applyAlignment="1">
      <alignment horizontal="right" vertical="center"/>
    </xf>
    <xf numFmtId="165" fontId="8" fillId="0" borderId="0" xfId="42" applyNumberFormat="1" applyFont="1" applyAlignment="1">
      <alignment horizontal="right" vertical="center"/>
    </xf>
    <xf numFmtId="165" fontId="15" fillId="0" borderId="0" xfId="18" applyNumberFormat="1" applyFont="1" applyAlignment="1">
      <alignment horizontal="right" vertical="top"/>
    </xf>
    <xf numFmtId="165" fontId="15" fillId="0" borderId="0" xfId="18" applyNumberFormat="1" applyFont="1" applyAlignment="1">
      <alignment horizontal="right"/>
    </xf>
    <xf numFmtId="169" fontId="7" fillId="2" borderId="0" xfId="26" applyFont="1" applyFill="1" applyAlignment="1">
      <alignment horizontal="center" vertical="center" wrapText="1"/>
    </xf>
    <xf numFmtId="0" fontId="16" fillId="0" borderId="0" xfId="25" applyAlignment="1">
      <alignment vertical="center"/>
    </xf>
    <xf numFmtId="169" fontId="4" fillId="0" borderId="0" xfId="26" applyFont="1" applyAlignment="1">
      <alignment horizontal="center" vertical="center" wrapText="1"/>
    </xf>
    <xf numFmtId="169" fontId="4" fillId="2" borderId="0" xfId="26" applyFont="1" applyFill="1" applyAlignment="1">
      <alignment horizontal="center" vertical="center" wrapText="1"/>
    </xf>
    <xf numFmtId="0" fontId="8" fillId="0" borderId="0" xfId="20" applyFont="1" applyAlignment="1">
      <alignment horizontal="center" vertical="center"/>
    </xf>
    <xf numFmtId="0" fontId="8" fillId="0" borderId="0" xfId="20" applyFont="1" applyAlignment="1">
      <alignment horizontal="justify" vertical="center"/>
    </xf>
    <xf numFmtId="4" fontId="8" fillId="0" borderId="0" xfId="20" applyNumberFormat="1" applyFont="1" applyAlignment="1">
      <alignment horizontal="center" vertical="center" shrinkToFit="1"/>
    </xf>
    <xf numFmtId="4" fontId="8" fillId="0" borderId="0" xfId="21" applyNumberFormat="1" applyFont="1" applyFill="1" applyBorder="1" applyAlignment="1" applyProtection="1">
      <alignment horizontal="center" vertical="center" shrinkToFit="1"/>
      <protection locked="0"/>
    </xf>
    <xf numFmtId="165" fontId="8" fillId="0" borderId="0" xfId="35" applyNumberFormat="1" applyFont="1" applyAlignment="1">
      <alignment vertical="center" wrapText="1"/>
    </xf>
    <xf numFmtId="0" fontId="8" fillId="0" borderId="0" xfId="35" applyFont="1" applyAlignment="1">
      <alignment horizontal="center" vertical="center"/>
    </xf>
    <xf numFmtId="0" fontId="8" fillId="0" borderId="0" xfId="35" applyFont="1" applyAlignment="1">
      <alignment horizontal="left" vertical="center" wrapText="1"/>
    </xf>
    <xf numFmtId="2" fontId="8" fillId="0" borderId="0" xfId="35" applyNumberFormat="1" applyFont="1" applyAlignment="1">
      <alignment horizontal="center" vertical="center"/>
    </xf>
    <xf numFmtId="4" fontId="8" fillId="0" borderId="0" xfId="35" applyNumberFormat="1" applyFont="1" applyAlignment="1">
      <alignment horizontal="center" vertical="center"/>
    </xf>
    <xf numFmtId="165" fontId="8" fillId="0" borderId="0" xfId="35" applyNumberFormat="1" applyFont="1" applyAlignment="1">
      <alignment vertical="center"/>
    </xf>
    <xf numFmtId="49" fontId="8" fillId="0" borderId="0" xfId="20" applyNumberFormat="1" applyFont="1" applyAlignment="1">
      <alignment horizontal="center" vertical="center"/>
    </xf>
    <xf numFmtId="165" fontId="8" fillId="0" borderId="0" xfId="24" applyNumberFormat="1" applyFont="1" applyAlignment="1">
      <alignment vertical="center" wrapText="1"/>
    </xf>
    <xf numFmtId="49" fontId="4" fillId="0" borderId="0" xfId="20" applyNumberFormat="1" applyFont="1" applyAlignment="1">
      <alignment horizontal="center" vertical="center"/>
    </xf>
    <xf numFmtId="0" fontId="4" fillId="0" borderId="0" xfId="20" applyFont="1" applyAlignment="1">
      <alignment horizontal="justify" vertical="center"/>
    </xf>
    <xf numFmtId="49" fontId="8" fillId="0" borderId="0" xfId="20" applyNumberFormat="1" applyFont="1" applyAlignment="1">
      <alignment vertical="center" wrapText="1"/>
    </xf>
    <xf numFmtId="49" fontId="8" fillId="0" borderId="0" xfId="20" applyNumberFormat="1" applyFont="1" applyAlignment="1">
      <alignment horizontal="center" vertical="center" wrapText="1"/>
    </xf>
    <xf numFmtId="49" fontId="8" fillId="0" borderId="0" xfId="20" applyNumberFormat="1" applyFont="1" applyAlignment="1">
      <alignment horizontal="justify" vertical="center"/>
    </xf>
    <xf numFmtId="49" fontId="15" fillId="0" borderId="0" xfId="24" applyNumberFormat="1" applyFont="1" applyAlignment="1">
      <alignment horizontal="center" vertical="center"/>
    </xf>
    <xf numFmtId="0" fontId="16" fillId="0" borderId="0" xfId="0" applyFont="1" applyAlignment="1">
      <alignment horizontal="justify" vertical="center" wrapText="1"/>
    </xf>
    <xf numFmtId="49" fontId="4" fillId="0" borderId="0" xfId="24" applyNumberFormat="1" applyFont="1" applyAlignment="1">
      <alignment horizontal="center" vertical="center"/>
    </xf>
    <xf numFmtId="0" fontId="8" fillId="0" borderId="0" xfId="24" applyFont="1" applyAlignment="1">
      <alignment horizontal="justify" vertical="center" wrapText="1"/>
    </xf>
    <xf numFmtId="4" fontId="8" fillId="0" borderId="0" xfId="24" applyNumberFormat="1" applyFont="1" applyAlignment="1">
      <alignment horizontal="center" vertical="center"/>
    </xf>
    <xf numFmtId="4" fontId="16" fillId="0" borderId="0" xfId="0" applyNumberFormat="1" applyFont="1" applyAlignment="1">
      <alignment horizontal="justify" vertical="center" wrapText="1"/>
    </xf>
    <xf numFmtId="169" fontId="6" fillId="2" borderId="1" xfId="26" applyFont="1" applyFill="1" applyBorder="1" applyAlignment="1">
      <alignment horizontal="center" vertical="center"/>
    </xf>
    <xf numFmtId="169" fontId="6" fillId="2" borderId="1" xfId="26" applyFont="1" applyFill="1" applyBorder="1" applyAlignment="1">
      <alignment vertical="center"/>
    </xf>
    <xf numFmtId="165" fontId="6" fillId="2" borderId="1" xfId="26" applyNumberFormat="1" applyFont="1" applyFill="1" applyBorder="1" applyAlignment="1">
      <alignment vertical="center"/>
    </xf>
    <xf numFmtId="0" fontId="16" fillId="0" borderId="0" xfId="0" applyFont="1" applyAlignment="1">
      <alignment horizontal="justify" vertical="center"/>
    </xf>
    <xf numFmtId="171" fontId="8" fillId="0" borderId="6" xfId="26" applyNumberFormat="1" applyFont="1" applyBorder="1" applyAlignment="1">
      <alignment horizontal="center" vertical="center"/>
    </xf>
    <xf numFmtId="0" fontId="8" fillId="0" borderId="6" xfId="24" applyFont="1" applyBorder="1" applyAlignment="1">
      <alignment horizontal="left" vertical="center" wrapText="1"/>
    </xf>
    <xf numFmtId="169" fontId="6" fillId="0" borderId="6" xfId="26" applyFont="1" applyBorder="1" applyAlignment="1">
      <alignment horizontal="center" vertical="center"/>
    </xf>
    <xf numFmtId="4" fontId="8" fillId="0" borderId="6" xfId="21" applyNumberFormat="1" applyFont="1" applyFill="1" applyBorder="1" applyAlignment="1" applyProtection="1">
      <alignment horizontal="center" vertical="center" shrinkToFit="1"/>
      <protection locked="0"/>
    </xf>
    <xf numFmtId="165" fontId="8" fillId="0" borderId="6" xfId="0" applyNumberFormat="1" applyFont="1" applyBorder="1" applyAlignment="1">
      <alignment vertical="center"/>
    </xf>
    <xf numFmtId="171" fontId="8" fillId="0" borderId="8" xfId="26" applyNumberFormat="1" applyFont="1" applyBorder="1" applyAlignment="1">
      <alignment horizontal="center" vertical="center"/>
    </xf>
    <xf numFmtId="0" fontId="20" fillId="0" borderId="8" xfId="24" applyFont="1" applyBorder="1" applyAlignment="1">
      <alignment horizontal="left" vertical="center" wrapText="1"/>
    </xf>
    <xf numFmtId="169" fontId="6" fillId="0" borderId="8" xfId="26" applyFont="1" applyBorder="1" applyAlignment="1">
      <alignment horizontal="center" vertical="center"/>
    </xf>
    <xf numFmtId="4" fontId="8" fillId="0" borderId="8" xfId="21" applyNumberFormat="1" applyFont="1" applyFill="1" applyBorder="1" applyAlignment="1" applyProtection="1">
      <alignment horizontal="center" vertical="center" shrinkToFit="1"/>
      <protection locked="0"/>
    </xf>
    <xf numFmtId="165" fontId="8" fillId="0" borderId="8" xfId="0" applyNumberFormat="1" applyFont="1" applyBorder="1" applyAlignment="1">
      <alignment vertical="center"/>
    </xf>
    <xf numFmtId="0" fontId="20" fillId="0" borderId="8" xfId="0" applyFont="1" applyBorder="1" applyAlignment="1">
      <alignment horizontal="left" vertical="center" wrapText="1"/>
    </xf>
    <xf numFmtId="0" fontId="20" fillId="0" borderId="8" xfId="0" applyFont="1" applyBorder="1" applyAlignment="1">
      <alignment vertical="center" wrapText="1"/>
    </xf>
    <xf numFmtId="0" fontId="20" fillId="0" borderId="8" xfId="0" quotePrefix="1" applyFont="1" applyBorder="1" applyAlignment="1">
      <alignment horizontal="left" vertical="center" wrapText="1"/>
    </xf>
    <xf numFmtId="171" fontId="8" fillId="0" borderId="7" xfId="26" applyNumberFormat="1" applyFont="1" applyBorder="1" applyAlignment="1">
      <alignment horizontal="center" vertical="center"/>
    </xf>
    <xf numFmtId="0" fontId="20" fillId="0" borderId="7" xfId="0" applyFont="1" applyBorder="1" applyAlignment="1">
      <alignment horizontal="left" vertical="center" wrapText="1"/>
    </xf>
    <xf numFmtId="169" fontId="6" fillId="0" borderId="7" xfId="26" applyFont="1" applyBorder="1" applyAlignment="1">
      <alignment horizontal="center" vertical="center"/>
    </xf>
    <xf numFmtId="4" fontId="8" fillId="0" borderId="7" xfId="21" applyNumberFormat="1" applyFont="1" applyFill="1" applyBorder="1" applyAlignment="1" applyProtection="1">
      <alignment horizontal="center" vertical="center" shrinkToFit="1"/>
      <protection locked="0"/>
    </xf>
    <xf numFmtId="165" fontId="8" fillId="0" borderId="7" xfId="0" applyNumberFormat="1" applyFont="1" applyBorder="1" applyAlignment="1">
      <alignment vertical="center"/>
    </xf>
    <xf numFmtId="169" fontId="6" fillId="2" borderId="1" xfId="26" applyFont="1" applyFill="1" applyBorder="1" applyAlignment="1">
      <alignment horizontal="center" vertical="center" wrapText="1"/>
    </xf>
    <xf numFmtId="169" fontId="6" fillId="2" borderId="1" xfId="26" applyFont="1" applyFill="1" applyBorder="1" applyAlignment="1">
      <alignment vertical="center" wrapText="1"/>
    </xf>
    <xf numFmtId="165" fontId="6" fillId="2" borderId="1" xfId="26" applyNumberFormat="1" applyFont="1" applyFill="1" applyBorder="1" applyAlignment="1">
      <alignment vertical="center" wrapText="1"/>
    </xf>
    <xf numFmtId="49" fontId="8" fillId="0" borderId="6" xfId="20" applyNumberFormat="1" applyFont="1" applyBorder="1" applyAlignment="1">
      <alignment horizontal="center" vertical="center" textRotation="90" wrapText="1"/>
    </xf>
    <xf numFmtId="4" fontId="4" fillId="0" borderId="6" xfId="0" applyNumberFormat="1" applyFont="1" applyBorder="1" applyAlignment="1">
      <alignment horizontal="center" vertical="center" wrapText="1"/>
    </xf>
    <xf numFmtId="165" fontId="8" fillId="0" borderId="6" xfId="0" applyNumberFormat="1" applyFont="1" applyBorder="1" applyAlignment="1">
      <alignment vertical="center" wrapText="1"/>
    </xf>
    <xf numFmtId="49" fontId="8" fillId="0" borderId="8" xfId="20" applyNumberFormat="1" applyFont="1" applyBorder="1" applyAlignment="1">
      <alignment horizontal="center" vertical="center" textRotation="90" wrapText="1"/>
    </xf>
    <xf numFmtId="0" fontId="4" fillId="0" borderId="8" xfId="0" applyFont="1" applyBorder="1" applyAlignment="1">
      <alignment horizontal="center" vertical="center" wrapText="1"/>
    </xf>
    <xf numFmtId="4" fontId="4" fillId="0" borderId="8" xfId="0" applyNumberFormat="1" applyFont="1" applyBorder="1" applyAlignment="1">
      <alignment horizontal="center" vertical="center" wrapText="1"/>
    </xf>
    <xf numFmtId="165" fontId="8" fillId="0" borderId="8" xfId="0" applyNumberFormat="1" applyFont="1" applyBorder="1" applyAlignment="1">
      <alignment vertical="center" wrapText="1"/>
    </xf>
    <xf numFmtId="0" fontId="8" fillId="0" borderId="8" xfId="0" quotePrefix="1" applyFont="1" applyBorder="1" applyAlignment="1">
      <alignment horizontal="left" vertical="center" wrapText="1"/>
    </xf>
    <xf numFmtId="49" fontId="8" fillId="0" borderId="7" xfId="20" applyNumberFormat="1" applyFont="1" applyBorder="1" applyAlignment="1">
      <alignment horizontal="center" vertical="center" textRotation="90" wrapText="1"/>
    </xf>
    <xf numFmtId="4" fontId="4" fillId="0" borderId="7" xfId="0" applyNumberFormat="1" applyFont="1" applyBorder="1" applyAlignment="1">
      <alignment horizontal="center" vertical="center" wrapText="1"/>
    </xf>
    <xf numFmtId="165" fontId="8" fillId="0" borderId="7" xfId="0" applyNumberFormat="1" applyFont="1" applyBorder="1" applyAlignment="1">
      <alignment vertical="center" wrapText="1"/>
    </xf>
    <xf numFmtId="0" fontId="8" fillId="0" borderId="6" xfId="0" applyFont="1" applyBorder="1" applyAlignment="1">
      <alignment horizontal="center" vertical="center" wrapText="1"/>
    </xf>
    <xf numFmtId="4" fontId="8" fillId="0" borderId="6" xfId="0" applyNumberFormat="1" applyFont="1" applyBorder="1" applyAlignment="1">
      <alignment horizontal="center" vertical="center" wrapText="1"/>
    </xf>
    <xf numFmtId="0" fontId="8" fillId="0" borderId="8" xfId="0" applyFont="1" applyBorder="1" applyAlignment="1">
      <alignment horizontal="center" vertical="center" wrapText="1"/>
    </xf>
    <xf numFmtId="4" fontId="8" fillId="0" borderId="8" xfId="0" applyNumberFormat="1" applyFont="1" applyBorder="1" applyAlignment="1">
      <alignment horizontal="center" vertical="center" wrapText="1"/>
    </xf>
    <xf numFmtId="49" fontId="8" fillId="0" borderId="8" xfId="0" applyNumberFormat="1" applyFont="1" applyBorder="1" applyAlignment="1">
      <alignment horizontal="left" vertical="center" wrapText="1"/>
    </xf>
    <xf numFmtId="0" fontId="15" fillId="0" borderId="8" xfId="31" applyFont="1" applyBorder="1" applyAlignment="1">
      <alignment horizontal="left" vertical="center" wrapText="1"/>
    </xf>
    <xf numFmtId="0" fontId="15" fillId="0" borderId="8" xfId="0" applyFont="1" applyBorder="1" applyAlignment="1">
      <alignment horizontal="left" vertical="center" wrapText="1"/>
    </xf>
    <xf numFmtId="0" fontId="8" fillId="0" borderId="7" xfId="0" applyFont="1" applyBorder="1" applyAlignment="1">
      <alignment horizontal="center" vertical="center" wrapText="1"/>
    </xf>
    <xf numFmtId="4" fontId="8" fillId="0" borderId="7" xfId="0" applyNumberFormat="1" applyFont="1" applyBorder="1" applyAlignment="1">
      <alignment horizontal="center" vertical="center" wrapText="1"/>
    </xf>
    <xf numFmtId="49" fontId="15" fillId="0" borderId="6" xfId="0" applyNumberFormat="1" applyFont="1" applyBorder="1" applyAlignment="1">
      <alignment horizontal="center" vertical="center" wrapText="1"/>
    </xf>
    <xf numFmtId="49" fontId="15" fillId="0" borderId="8" xfId="0" applyNumberFormat="1" applyFont="1" applyBorder="1" applyAlignment="1">
      <alignment horizontal="center" vertical="center" wrapText="1"/>
    </xf>
    <xf numFmtId="49" fontId="15" fillId="0" borderId="7" xfId="0" applyNumberFormat="1" applyFont="1" applyBorder="1" applyAlignment="1">
      <alignment horizontal="center" vertical="center" wrapText="1"/>
    </xf>
    <xf numFmtId="0" fontId="15" fillId="0" borderId="8" xfId="0" applyFont="1" applyBorder="1" applyAlignment="1">
      <alignment horizontal="left" vertical="center"/>
    </xf>
    <xf numFmtId="0" fontId="15" fillId="0" borderId="7" xfId="0" applyFont="1" applyBorder="1" applyAlignment="1">
      <alignment horizontal="left" vertical="center" wrapText="1"/>
    </xf>
    <xf numFmtId="0" fontId="15" fillId="0" borderId="6" xfId="0" applyFont="1" applyBorder="1" applyAlignment="1">
      <alignment horizontal="left" vertical="center" wrapText="1"/>
    </xf>
    <xf numFmtId="0" fontId="15" fillId="0" borderId="8" xfId="0" applyFont="1" applyBorder="1" applyAlignment="1">
      <alignment vertical="center" wrapText="1"/>
    </xf>
    <xf numFmtId="49" fontId="8" fillId="0" borderId="7" xfId="20" applyNumberFormat="1" applyFont="1" applyBorder="1" applyAlignment="1">
      <alignment horizontal="center" vertical="center" wrapText="1"/>
    </xf>
    <xf numFmtId="0" fontId="15" fillId="0" borderId="7" xfId="0" applyFont="1" applyBorder="1" applyAlignment="1">
      <alignment vertical="center" wrapText="1"/>
    </xf>
    <xf numFmtId="0" fontId="8" fillId="0" borderId="6" xfId="0" applyFont="1" applyBorder="1" applyAlignment="1">
      <alignment horizontal="center" vertical="center" wrapText="1"/>
    </xf>
    <xf numFmtId="4" fontId="8" fillId="0" borderId="6" xfId="0" applyNumberFormat="1" applyFont="1" applyBorder="1" applyAlignment="1">
      <alignment horizontal="center" vertical="center" wrapText="1"/>
    </xf>
    <xf numFmtId="4" fontId="8" fillId="0" borderId="6" xfId="21" applyNumberFormat="1" applyFont="1" applyFill="1" applyBorder="1" applyAlignment="1" applyProtection="1">
      <alignment horizontal="center" vertical="center" shrinkToFit="1"/>
      <protection locked="0"/>
    </xf>
    <xf numFmtId="165" fontId="8" fillId="0" borderId="6" xfId="0" applyNumberFormat="1" applyFont="1" applyBorder="1" applyAlignment="1">
      <alignment vertical="center" wrapText="1"/>
    </xf>
    <xf numFmtId="0" fontId="8" fillId="0" borderId="8" xfId="0" applyFont="1" applyBorder="1" applyAlignment="1">
      <alignment horizontal="center" vertical="center" wrapText="1"/>
    </xf>
    <xf numFmtId="4" fontId="8" fillId="0" borderId="8" xfId="0" applyNumberFormat="1" applyFont="1" applyBorder="1" applyAlignment="1">
      <alignment horizontal="center" vertical="center" wrapText="1"/>
    </xf>
    <xf numFmtId="4" fontId="8" fillId="0" borderId="8" xfId="21" applyNumberFormat="1" applyFont="1" applyFill="1" applyBorder="1" applyAlignment="1" applyProtection="1">
      <alignment horizontal="center" vertical="center" shrinkToFit="1"/>
      <protection locked="0"/>
    </xf>
    <xf numFmtId="165" fontId="8" fillId="0" borderId="8" xfId="0" applyNumberFormat="1" applyFont="1" applyBorder="1" applyAlignment="1">
      <alignment vertical="center" wrapText="1"/>
    </xf>
    <xf numFmtId="0" fontId="8" fillId="0" borderId="7" xfId="0" applyFont="1" applyBorder="1" applyAlignment="1">
      <alignment horizontal="center" vertical="center" wrapText="1"/>
    </xf>
    <xf numFmtId="4" fontId="8" fillId="0" borderId="7" xfId="0" applyNumberFormat="1" applyFont="1" applyBorder="1" applyAlignment="1">
      <alignment horizontal="center" vertical="center" wrapText="1"/>
    </xf>
    <xf numFmtId="4" fontId="8" fillId="0" borderId="7" xfId="21" applyNumberFormat="1" applyFont="1" applyFill="1" applyBorder="1" applyAlignment="1" applyProtection="1">
      <alignment horizontal="center" vertical="center" shrinkToFit="1"/>
      <protection locked="0"/>
    </xf>
    <xf numFmtId="165" fontId="8" fillId="0" borderId="7" xfId="0" applyNumberFormat="1" applyFont="1" applyBorder="1" applyAlignment="1">
      <alignment vertical="center" wrapText="1"/>
    </xf>
    <xf numFmtId="0" fontId="56" fillId="0" borderId="8" xfId="0" applyFont="1" applyBorder="1" applyAlignment="1">
      <alignment horizontal="left" vertical="center" wrapText="1"/>
    </xf>
    <xf numFmtId="0" fontId="56" fillId="0" borderId="7" xfId="0" applyFont="1" applyBorder="1" applyAlignment="1">
      <alignment horizontal="left" vertical="center" wrapText="1"/>
    </xf>
    <xf numFmtId="169" fontId="4" fillId="0" borderId="14" xfId="26" quotePrefix="1" applyFont="1" applyBorder="1" applyAlignment="1">
      <alignment horizontal="center" vertical="center" wrapText="1"/>
    </xf>
    <xf numFmtId="169" fontId="4" fillId="0" borderId="4" xfId="26" applyFont="1" applyBorder="1" applyAlignment="1">
      <alignment horizontal="left" vertical="center" wrapText="1"/>
    </xf>
    <xf numFmtId="169" fontId="6" fillId="0" borderId="4" xfId="26" applyFont="1" applyBorder="1" applyAlignment="1">
      <alignment horizontal="center" vertical="center" wrapText="1"/>
    </xf>
    <xf numFmtId="168" fontId="6" fillId="0" borderId="4" xfId="26" applyNumberFormat="1" applyFont="1" applyBorder="1" applyAlignment="1">
      <alignment horizontal="center" vertical="center" wrapText="1"/>
    </xf>
    <xf numFmtId="169" fontId="6" fillId="0" borderId="12" xfId="26" applyFont="1" applyBorder="1" applyAlignment="1">
      <alignment vertical="center" wrapText="1"/>
    </xf>
    <xf numFmtId="169" fontId="8" fillId="0" borderId="0" xfId="26" applyFont="1" applyAlignment="1">
      <alignment horizontal="center" vertical="center"/>
    </xf>
    <xf numFmtId="4" fontId="57" fillId="0" borderId="0" xfId="0" applyNumberFormat="1" applyFont="1" applyAlignment="1">
      <alignment horizontal="justify" vertical="center" wrapText="1"/>
    </xf>
    <xf numFmtId="0" fontId="8" fillId="0" borderId="6" xfId="20" applyFont="1" applyBorder="1" applyAlignment="1">
      <alignment horizontal="left" vertical="center" wrapText="1"/>
    </xf>
    <xf numFmtId="0" fontId="8" fillId="0" borderId="8" xfId="20" applyFont="1" applyBorder="1" applyAlignment="1">
      <alignment horizontal="left" vertical="center" wrapText="1"/>
    </xf>
    <xf numFmtId="0" fontId="8" fillId="0" borderId="7" xfId="20" applyFont="1" applyBorder="1" applyAlignment="1">
      <alignment horizontal="left" vertical="center" wrapText="1"/>
    </xf>
    <xf numFmtId="49" fontId="15" fillId="0" borderId="1" xfId="0" applyNumberFormat="1" applyFont="1" applyBorder="1" applyAlignment="1">
      <alignment horizontal="center" vertical="center" wrapText="1"/>
    </xf>
    <xf numFmtId="4" fontId="8" fillId="0" borderId="1" xfId="0" applyNumberFormat="1" applyFont="1" applyBorder="1" applyAlignment="1">
      <alignment horizontal="center" vertical="center" wrapText="1"/>
    </xf>
    <xf numFmtId="4" fontId="8" fillId="0" borderId="1" xfId="21" applyNumberFormat="1" applyFont="1" applyFill="1" applyBorder="1" applyAlignment="1" applyProtection="1">
      <alignment horizontal="center" vertical="center" shrinkToFit="1"/>
      <protection locked="0"/>
    </xf>
    <xf numFmtId="165" fontId="8" fillId="0" borderId="1" xfId="0" applyNumberFormat="1" applyFont="1" applyBorder="1" applyAlignment="1">
      <alignment vertical="center" wrapText="1"/>
    </xf>
    <xf numFmtId="169" fontId="4" fillId="0" borderId="2" xfId="26" quotePrefix="1" applyFont="1" applyBorder="1" applyAlignment="1">
      <alignment horizontal="center" vertical="center" wrapText="1"/>
    </xf>
    <xf numFmtId="169" fontId="4" fillId="0" borderId="9" xfId="26" applyFont="1" applyBorder="1" applyAlignment="1">
      <alignment horizontal="left" vertical="center" wrapText="1"/>
    </xf>
    <xf numFmtId="169" fontId="6" fillId="0" borderId="9" xfId="26" applyFont="1" applyBorder="1" applyAlignment="1">
      <alignment horizontal="center" vertical="center" wrapText="1"/>
    </xf>
    <xf numFmtId="168" fontId="6" fillId="0" borderId="9" xfId="26" applyNumberFormat="1" applyFont="1" applyBorder="1" applyAlignment="1">
      <alignment horizontal="center" vertical="center" wrapText="1"/>
    </xf>
    <xf numFmtId="169" fontId="6" fillId="0" borderId="3" xfId="26" applyFont="1" applyBorder="1" applyAlignment="1">
      <alignment vertical="center" wrapText="1"/>
    </xf>
    <xf numFmtId="49" fontId="4" fillId="0" borderId="2" xfId="20" applyNumberFormat="1" applyFont="1" applyBorder="1" applyAlignment="1">
      <alignment horizontal="center" vertical="center" wrapText="1"/>
    </xf>
    <xf numFmtId="0" fontId="8" fillId="0" borderId="9" xfId="20" applyFont="1" applyBorder="1" applyAlignment="1">
      <alignment horizontal="center" vertical="center" wrapText="1"/>
    </xf>
    <xf numFmtId="4" fontId="8" fillId="0" borderId="9" xfId="21" applyNumberFormat="1" applyFont="1" applyFill="1" applyBorder="1" applyAlignment="1" applyProtection="1">
      <alignment horizontal="center" vertical="center" shrinkToFit="1"/>
    </xf>
    <xf numFmtId="4" fontId="8" fillId="0" borderId="9" xfId="21" applyNumberFormat="1" applyFont="1" applyFill="1" applyBorder="1" applyAlignment="1" applyProtection="1">
      <alignment horizontal="center" vertical="center" shrinkToFit="1"/>
      <protection locked="0"/>
    </xf>
    <xf numFmtId="165" fontId="8" fillId="0" borderId="3" xfId="0" applyNumberFormat="1" applyFont="1" applyBorder="1" applyAlignment="1">
      <alignment vertical="center" wrapText="1"/>
    </xf>
    <xf numFmtId="169" fontId="4" fillId="0" borderId="10" xfId="26" quotePrefix="1" applyFont="1" applyBorder="1" applyAlignment="1">
      <alignment horizontal="center" vertical="center" wrapText="1"/>
    </xf>
    <xf numFmtId="169" fontId="4" fillId="0" borderId="5" xfId="26" applyFont="1" applyBorder="1" applyAlignment="1">
      <alignment horizontal="left" vertical="center" wrapText="1"/>
    </xf>
    <xf numFmtId="169" fontId="6" fillId="0" borderId="5" xfId="26" applyFont="1" applyBorder="1" applyAlignment="1">
      <alignment horizontal="center" vertical="center" wrapText="1"/>
    </xf>
    <xf numFmtId="168" fontId="6" fillId="0" borderId="5" xfId="26" applyNumberFormat="1" applyFont="1" applyBorder="1" applyAlignment="1">
      <alignment horizontal="center" vertical="center" wrapText="1"/>
    </xf>
    <xf numFmtId="169" fontId="6" fillId="0" borderId="5" xfId="26" applyFont="1" applyBorder="1" applyAlignment="1">
      <alignment horizontal="right" vertical="center" wrapText="1"/>
    </xf>
    <xf numFmtId="169" fontId="6" fillId="2" borderId="6" xfId="26" applyFont="1" applyFill="1" applyBorder="1" applyAlignment="1">
      <alignment horizontal="center" vertical="center" wrapText="1"/>
    </xf>
    <xf numFmtId="169" fontId="6" fillId="2" borderId="6" xfId="26" applyFont="1" applyFill="1" applyBorder="1" applyAlignment="1">
      <alignment vertical="center" wrapText="1"/>
    </xf>
    <xf numFmtId="169" fontId="6" fillId="0" borderId="9" xfId="26" applyFont="1" applyBorder="1" applyAlignment="1">
      <alignment horizontal="right" vertical="center" wrapText="1"/>
    </xf>
    <xf numFmtId="0" fontId="8" fillId="0" borderId="8" xfId="0" quotePrefix="1" applyFont="1" applyBorder="1" applyAlignment="1">
      <alignment horizontal="left" vertical="center"/>
    </xf>
    <xf numFmtId="49" fontId="8" fillId="0" borderId="8" xfId="0" quotePrefix="1" applyNumberFormat="1" applyFont="1" applyBorder="1" applyAlignment="1">
      <alignment horizontal="left" vertical="center"/>
    </xf>
    <xf numFmtId="49" fontId="8" fillId="0" borderId="8" xfId="0" applyNumberFormat="1" applyFont="1" applyBorder="1" applyAlignment="1">
      <alignment horizontal="left" vertical="center"/>
    </xf>
    <xf numFmtId="49" fontId="8" fillId="0" borderId="8" xfId="2" applyNumberFormat="1" applyFont="1" applyBorder="1" applyAlignment="1">
      <alignment horizontal="left" vertical="center"/>
    </xf>
    <xf numFmtId="0" fontId="8" fillId="0" borderId="6" xfId="0" applyFont="1" applyBorder="1" applyAlignment="1">
      <alignment horizontal="left" vertical="center"/>
    </xf>
    <xf numFmtId="49" fontId="8" fillId="0" borderId="7" xfId="2" applyNumberFormat="1" applyFont="1" applyBorder="1" applyAlignment="1">
      <alignment horizontal="left" vertical="center"/>
    </xf>
    <xf numFmtId="49" fontId="8" fillId="0" borderId="14" xfId="20" applyNumberFormat="1" applyFont="1" applyBorder="1" applyAlignment="1">
      <alignment horizontal="center" vertical="center" wrapText="1"/>
    </xf>
    <xf numFmtId="0" fontId="8" fillId="0" borderId="4" xfId="0" applyFont="1" applyBorder="1" applyAlignment="1">
      <alignment horizontal="left" vertical="center" wrapText="1"/>
    </xf>
    <xf numFmtId="0" fontId="4" fillId="0" borderId="4" xfId="0" applyFont="1" applyBorder="1" applyAlignment="1">
      <alignment horizontal="center" vertical="center" wrapText="1"/>
    </xf>
    <xf numFmtId="4" fontId="4" fillId="0" borderId="4" xfId="0" applyNumberFormat="1" applyFont="1" applyBorder="1" applyAlignment="1">
      <alignment horizontal="center" vertical="center" wrapText="1"/>
    </xf>
    <xf numFmtId="4" fontId="8" fillId="0" borderId="4" xfId="21" applyNumberFormat="1" applyFont="1" applyFill="1" applyBorder="1" applyAlignment="1" applyProtection="1">
      <alignment horizontal="center" vertical="center" shrinkToFit="1"/>
      <protection locked="0"/>
    </xf>
    <xf numFmtId="165" fontId="8" fillId="0" borderId="12" xfId="0" applyNumberFormat="1" applyFont="1" applyBorder="1" applyAlignment="1">
      <alignment vertical="center" wrapText="1"/>
    </xf>
    <xf numFmtId="49" fontId="8" fillId="0" borderId="15" xfId="20" applyNumberFormat="1" applyFont="1" applyBorder="1" applyAlignment="1">
      <alignment horizontal="center" vertical="center" wrapText="1"/>
    </xf>
    <xf numFmtId="0" fontId="4" fillId="0" borderId="0" xfId="0" applyFont="1" applyAlignment="1">
      <alignment horizontal="center" vertical="center" wrapText="1"/>
    </xf>
    <xf numFmtId="4" fontId="4" fillId="0" borderId="0" xfId="0" applyNumberFormat="1" applyFont="1" applyAlignment="1">
      <alignment horizontal="center" vertical="center" wrapText="1"/>
    </xf>
    <xf numFmtId="165" fontId="8" fillId="0" borderId="13" xfId="0" applyNumberFormat="1" applyFont="1" applyBorder="1" applyAlignment="1">
      <alignment vertical="center" wrapText="1"/>
    </xf>
    <xf numFmtId="0" fontId="8" fillId="0" borderId="8" xfId="2" applyFont="1" applyBorder="1" applyAlignment="1">
      <alignment horizontal="left" vertical="center"/>
    </xf>
    <xf numFmtId="0" fontId="8" fillId="0" borderId="7" xfId="2" applyFont="1" applyBorder="1" applyAlignment="1">
      <alignment horizontal="left" vertical="center"/>
    </xf>
    <xf numFmtId="49" fontId="8" fillId="0" borderId="4" xfId="2" applyNumberFormat="1" applyFont="1" applyBorder="1" applyAlignment="1">
      <alignment horizontal="left" vertical="center" wrapText="1"/>
    </xf>
    <xf numFmtId="0" fontId="8" fillId="0" borderId="4" xfId="0" applyFont="1" applyBorder="1" applyAlignment="1">
      <alignment horizontal="center" vertical="center" wrapText="1"/>
    </xf>
    <xf numFmtId="4" fontId="8" fillId="0" borderId="4" xfId="0" applyNumberFormat="1" applyFont="1" applyBorder="1" applyAlignment="1">
      <alignment horizontal="center" vertical="center" wrapText="1"/>
    </xf>
    <xf numFmtId="0" fontId="8" fillId="0" borderId="0" xfId="33" applyFont="1" applyAlignment="1">
      <alignment horizontal="left" vertical="center" wrapText="1"/>
    </xf>
    <xf numFmtId="4" fontId="8" fillId="0" borderId="0" xfId="0" applyNumberFormat="1" applyFont="1" applyAlignment="1">
      <alignment horizontal="center" vertical="center" wrapText="1"/>
    </xf>
    <xf numFmtId="4" fontId="4" fillId="0" borderId="6" xfId="0" applyNumberFormat="1" applyFont="1" applyBorder="1" applyAlignment="1">
      <alignment horizontal="center" vertical="center" wrapText="1"/>
    </xf>
    <xf numFmtId="0" fontId="4" fillId="0" borderId="8" xfId="0" applyFont="1" applyBorder="1" applyAlignment="1">
      <alignment horizontal="center" vertical="center" wrapText="1"/>
    </xf>
    <xf numFmtId="4" fontId="4" fillId="0" borderId="8" xfId="0" applyNumberFormat="1" applyFont="1" applyBorder="1" applyAlignment="1">
      <alignment horizontal="center" vertical="center" wrapText="1"/>
    </xf>
    <xf numFmtId="0" fontId="8" fillId="0" borderId="6" xfId="34" applyFont="1" applyBorder="1" applyAlignment="1">
      <alignment horizontal="left" vertical="center" wrapText="1"/>
    </xf>
    <xf numFmtId="0" fontId="8" fillId="0" borderId="8" xfId="34" applyFont="1" applyBorder="1" applyAlignment="1">
      <alignment horizontal="left" vertical="center" wrapText="1"/>
    </xf>
    <xf numFmtId="0" fontId="8" fillId="0" borderId="7" xfId="34" applyFont="1" applyBorder="1" applyAlignment="1">
      <alignment horizontal="left" vertical="center" wrapText="1"/>
    </xf>
    <xf numFmtId="49" fontId="8" fillId="0" borderId="6" xfId="20" applyNumberFormat="1" applyFont="1" applyBorder="1" applyAlignment="1">
      <alignment horizontal="center" vertical="center" wrapText="1"/>
    </xf>
    <xf numFmtId="49" fontId="8" fillId="0" borderId="8" xfId="20" applyNumberFormat="1" applyFont="1" applyBorder="1" applyAlignment="1">
      <alignment horizontal="center" vertical="center" wrapText="1"/>
    </xf>
    <xf numFmtId="49" fontId="8" fillId="0" borderId="7" xfId="20" applyNumberFormat="1" applyFont="1" applyBorder="1" applyAlignment="1">
      <alignment horizontal="center" vertical="center" wrapText="1"/>
    </xf>
    <xf numFmtId="49" fontId="8" fillId="0" borderId="6" xfId="35" applyNumberFormat="1" applyFont="1" applyBorder="1" applyAlignment="1">
      <alignment horizontal="left" vertical="center" wrapText="1"/>
    </xf>
    <xf numFmtId="49" fontId="8" fillId="0" borderId="8" xfId="35" applyNumberFormat="1" applyFont="1" applyBorder="1" applyAlignment="1">
      <alignment horizontal="left" vertical="center" wrapText="1"/>
    </xf>
    <xf numFmtId="49" fontId="8" fillId="0" borderId="6" xfId="20" applyNumberFormat="1" applyFont="1" applyBorder="1" applyAlignment="1">
      <alignment horizontal="left" vertical="center" wrapText="1"/>
    </xf>
    <xf numFmtId="4" fontId="8" fillId="0" borderId="8" xfId="20" applyNumberFormat="1" applyFont="1" applyBorder="1" applyAlignment="1">
      <alignment horizontal="center" vertical="center" shrinkToFit="1"/>
    </xf>
    <xf numFmtId="0" fontId="16" fillId="0" borderId="8" xfId="0" applyFont="1" applyBorder="1" applyAlignment="1">
      <alignment horizontal="left" vertical="center" wrapText="1"/>
    </xf>
    <xf numFmtId="0" fontId="16" fillId="0" borderId="8" xfId="0" applyFont="1" applyBorder="1" applyAlignment="1">
      <alignment horizontal="center" vertical="center" wrapText="1"/>
    </xf>
    <xf numFmtId="4" fontId="16" fillId="0" borderId="8" xfId="0" applyNumberFormat="1" applyFont="1" applyBorder="1" applyAlignment="1">
      <alignment horizontal="center" vertical="center" wrapText="1"/>
    </xf>
    <xf numFmtId="4" fontId="16" fillId="0" borderId="8" xfId="21" applyNumberFormat="1" applyFont="1" applyFill="1" applyBorder="1" applyAlignment="1" applyProtection="1">
      <alignment horizontal="center" vertical="center" shrinkToFit="1"/>
      <protection locked="0"/>
    </xf>
    <xf numFmtId="165" fontId="16" fillId="0" borderId="8" xfId="0" applyNumberFormat="1" applyFont="1" applyBorder="1" applyAlignment="1">
      <alignment vertical="center" wrapText="1"/>
    </xf>
    <xf numFmtId="0" fontId="16" fillId="0" borderId="8" xfId="2" applyFont="1" applyBorder="1" applyAlignment="1">
      <alignment horizontal="left" vertical="center"/>
    </xf>
    <xf numFmtId="0" fontId="16" fillId="0" borderId="7" xfId="0" applyFont="1" applyBorder="1" applyAlignment="1">
      <alignment horizontal="left" vertical="center" wrapText="1"/>
    </xf>
    <xf numFmtId="0" fontId="16" fillId="0" borderId="7" xfId="0" applyFont="1" applyBorder="1" applyAlignment="1">
      <alignment horizontal="center" vertical="center" wrapText="1"/>
    </xf>
    <xf numFmtId="4" fontId="16" fillId="0" borderId="7" xfId="0" applyNumberFormat="1" applyFont="1" applyBorder="1" applyAlignment="1">
      <alignment horizontal="center" vertical="center" wrapText="1"/>
    </xf>
    <xf numFmtId="4" fontId="16" fillId="0" borderId="7" xfId="21" applyNumberFormat="1" applyFont="1" applyFill="1" applyBorder="1" applyAlignment="1" applyProtection="1">
      <alignment horizontal="center" vertical="center" shrinkToFit="1"/>
      <protection locked="0"/>
    </xf>
    <xf numFmtId="165" fontId="16" fillId="0" borderId="7" xfId="0" applyNumberFormat="1" applyFont="1" applyBorder="1" applyAlignment="1">
      <alignment vertical="center" wrapText="1"/>
    </xf>
    <xf numFmtId="49" fontId="57" fillId="0" borderId="1" xfId="0" applyNumberFormat="1" applyFont="1" applyBorder="1" applyAlignment="1">
      <alignment horizontal="center" vertical="center" wrapText="1"/>
    </xf>
    <xf numFmtId="0" fontId="16" fillId="0" borderId="1" xfId="0" applyFont="1" applyBorder="1" applyAlignment="1">
      <alignment horizontal="left" vertical="center" wrapText="1"/>
    </xf>
    <xf numFmtId="0" fontId="16" fillId="0" borderId="1" xfId="0" applyFont="1" applyBorder="1" applyAlignment="1">
      <alignment horizontal="center" vertical="center" wrapText="1"/>
    </xf>
    <xf numFmtId="4" fontId="16" fillId="0" borderId="1" xfId="0" applyNumberFormat="1" applyFont="1" applyBorder="1" applyAlignment="1">
      <alignment horizontal="center" vertical="center" wrapText="1"/>
    </xf>
    <xf numFmtId="4" fontId="16" fillId="0" borderId="1" xfId="21" applyNumberFormat="1" applyFont="1" applyFill="1" applyBorder="1" applyAlignment="1" applyProtection="1">
      <alignment horizontal="center" vertical="center" shrinkToFit="1"/>
      <protection locked="0"/>
    </xf>
    <xf numFmtId="165" fontId="16" fillId="0" borderId="1" xfId="0" applyNumberFormat="1" applyFont="1" applyBorder="1" applyAlignment="1">
      <alignment vertical="center" wrapText="1"/>
    </xf>
    <xf numFmtId="0" fontId="16" fillId="0" borderId="1" xfId="25" applyBorder="1" applyAlignment="1">
      <alignment horizontal="left" vertical="center" wrapText="1"/>
    </xf>
    <xf numFmtId="49" fontId="57" fillId="0" borderId="6" xfId="0" applyNumberFormat="1" applyFont="1" applyBorder="1" applyAlignment="1">
      <alignment horizontal="center" vertical="center" wrapText="1"/>
    </xf>
    <xf numFmtId="49" fontId="16" fillId="0" borderId="6" xfId="35" applyNumberFormat="1" applyBorder="1" applyAlignment="1">
      <alignment horizontal="left" vertical="center" wrapText="1"/>
    </xf>
    <xf numFmtId="0" fontId="58" fillId="0" borderId="6" xfId="0" applyFont="1" applyBorder="1" applyAlignment="1">
      <alignment horizontal="center" vertical="center" wrapText="1"/>
    </xf>
    <xf numFmtId="4" fontId="58" fillId="0" borderId="6" xfId="0" applyNumberFormat="1" applyFont="1" applyBorder="1" applyAlignment="1">
      <alignment horizontal="center" vertical="center" wrapText="1"/>
    </xf>
    <xf numFmtId="4" fontId="16" fillId="0" borderId="6" xfId="21" applyNumberFormat="1" applyFont="1" applyFill="1" applyBorder="1" applyAlignment="1" applyProtection="1">
      <alignment horizontal="center" vertical="center" shrinkToFit="1"/>
      <protection locked="0"/>
    </xf>
    <xf numFmtId="165" fontId="16" fillId="0" borderId="6" xfId="0" applyNumberFormat="1" applyFont="1" applyBorder="1" applyAlignment="1">
      <alignment vertical="center" wrapText="1"/>
    </xf>
    <xf numFmtId="49" fontId="57" fillId="0" borderId="7" xfId="0" applyNumberFormat="1" applyFont="1" applyBorder="1" applyAlignment="1">
      <alignment horizontal="center" vertical="center" wrapText="1"/>
    </xf>
    <xf numFmtId="49" fontId="16" fillId="0" borderId="1" xfId="0" applyNumberFormat="1" applyFont="1" applyBorder="1" applyAlignment="1">
      <alignment horizontal="left" vertical="center" wrapText="1"/>
    </xf>
    <xf numFmtId="49" fontId="16" fillId="0" borderId="1" xfId="20" applyNumberFormat="1" applyBorder="1" applyAlignment="1">
      <alignment horizontal="left" vertical="center" wrapText="1"/>
    </xf>
    <xf numFmtId="0" fontId="16" fillId="0" borderId="6" xfId="0" applyFont="1" applyBorder="1" applyAlignment="1">
      <alignment horizontal="left" vertical="center" wrapText="1"/>
    </xf>
    <xf numFmtId="49" fontId="57" fillId="0" borderId="8" xfId="0" applyNumberFormat="1" applyFont="1" applyBorder="1" applyAlignment="1">
      <alignment horizontal="center" vertical="center" wrapText="1"/>
    </xf>
    <xf numFmtId="0" fontId="58" fillId="0" borderId="8" xfId="0" applyFont="1" applyBorder="1" applyAlignment="1">
      <alignment horizontal="center" vertical="center" wrapText="1"/>
    </xf>
    <xf numFmtId="4" fontId="58" fillId="0" borderId="8" xfId="0" applyNumberFormat="1" applyFont="1" applyBorder="1" applyAlignment="1">
      <alignment horizontal="center" vertical="center" wrapText="1"/>
    </xf>
    <xf numFmtId="0" fontId="16" fillId="0" borderId="6" xfId="20" applyBorder="1" applyAlignment="1">
      <alignment horizontal="left" vertical="center" wrapText="1"/>
    </xf>
    <xf numFmtId="0" fontId="16" fillId="0" borderId="8" xfId="20" applyBorder="1" applyAlignment="1">
      <alignment horizontal="left" vertical="center" wrapText="1"/>
    </xf>
    <xf numFmtId="0" fontId="57" fillId="0" borderId="8" xfId="0" applyFont="1" applyBorder="1" applyAlignment="1">
      <alignment horizontal="left" vertical="center"/>
    </xf>
    <xf numFmtId="0" fontId="57" fillId="0" borderId="7" xfId="0" applyFont="1" applyBorder="1" applyAlignment="1">
      <alignment horizontal="left" vertical="center"/>
    </xf>
    <xf numFmtId="0" fontId="59" fillId="0" borderId="6" xfId="0" applyFont="1" applyBorder="1" applyAlignment="1">
      <alignment horizontal="left" vertical="center" wrapText="1"/>
    </xf>
    <xf numFmtId="0" fontId="16" fillId="0" borderId="6" xfId="0" applyFont="1" applyBorder="1" applyAlignment="1">
      <alignment horizontal="center" vertical="center" wrapText="1"/>
    </xf>
    <xf numFmtId="4" fontId="16" fillId="0" borderId="6" xfId="0" applyNumberFormat="1" applyFont="1" applyBorder="1" applyAlignment="1">
      <alignment horizontal="center" vertical="center" wrapText="1"/>
    </xf>
    <xf numFmtId="0" fontId="59" fillId="0" borderId="8" xfId="0" applyFont="1" applyBorder="1" applyAlignment="1">
      <alignment horizontal="left" vertical="center" wrapText="1"/>
    </xf>
    <xf numFmtId="0" fontId="59" fillId="0" borderId="8" xfId="0" applyFont="1" applyBorder="1" applyAlignment="1">
      <alignment horizontal="left" vertical="center"/>
    </xf>
    <xf numFmtId="0" fontId="16" fillId="0" borderId="7" xfId="2" applyFont="1" applyBorder="1" applyAlignment="1">
      <alignment horizontal="left" vertical="center"/>
    </xf>
    <xf numFmtId="49" fontId="57" fillId="0" borderId="8" xfId="0" applyNumberFormat="1" applyFont="1" applyBorder="1" applyAlignment="1">
      <alignment horizontal="center" vertical="center" wrapText="1"/>
    </xf>
    <xf numFmtId="0" fontId="16" fillId="0" borderId="6" xfId="2" applyFont="1" applyBorder="1" applyAlignment="1">
      <alignment horizontal="left" vertical="center" wrapText="1"/>
    </xf>
    <xf numFmtId="0" fontId="16" fillId="0" borderId="6" xfId="34" applyBorder="1" applyAlignment="1">
      <alignment horizontal="left" vertical="center" wrapText="1"/>
    </xf>
    <xf numFmtId="0" fontId="16" fillId="0" borderId="8" xfId="34" applyBorder="1" applyAlignment="1">
      <alignment horizontal="left" vertical="center" wrapText="1"/>
    </xf>
    <xf numFmtId="49" fontId="16" fillId="0" borderId="8" xfId="35" applyNumberFormat="1" applyBorder="1" applyAlignment="1">
      <alignment horizontal="left" vertical="center" wrapText="1"/>
    </xf>
    <xf numFmtId="49" fontId="16" fillId="0" borderId="7" xfId="35" applyNumberFormat="1" applyBorder="1" applyAlignment="1">
      <alignment horizontal="left" vertical="center" wrapText="1"/>
    </xf>
    <xf numFmtId="49" fontId="16" fillId="0" borderId="2" xfId="20" applyNumberFormat="1" applyBorder="1" applyAlignment="1">
      <alignment horizontal="center" vertical="center" wrapText="1"/>
    </xf>
    <xf numFmtId="0" fontId="16" fillId="0" borderId="9" xfId="0" applyFont="1" applyBorder="1" applyAlignment="1">
      <alignment horizontal="left" vertical="center" wrapText="1"/>
    </xf>
    <xf numFmtId="0" fontId="16" fillId="0" borderId="9" xfId="0" applyFont="1" applyBorder="1" applyAlignment="1">
      <alignment horizontal="center" vertical="center" wrapText="1"/>
    </xf>
    <xf numFmtId="4" fontId="16" fillId="0" borderId="9" xfId="0" applyNumberFormat="1" applyFont="1" applyBorder="1" applyAlignment="1">
      <alignment horizontal="center" vertical="center" wrapText="1"/>
    </xf>
    <xf numFmtId="4" fontId="16" fillId="0" borderId="9" xfId="21" applyNumberFormat="1" applyFont="1" applyFill="1" applyBorder="1" applyAlignment="1" applyProtection="1">
      <alignment horizontal="center" vertical="center" shrinkToFit="1"/>
      <protection locked="0"/>
    </xf>
    <xf numFmtId="165" fontId="16" fillId="0" borderId="3" xfId="0" applyNumberFormat="1" applyFont="1" applyBorder="1" applyAlignment="1">
      <alignment vertical="center" wrapText="1"/>
    </xf>
    <xf numFmtId="0" fontId="16" fillId="0" borderId="8" xfId="0" applyFont="1" applyBorder="1" applyAlignment="1">
      <alignment horizontal="left" vertical="center"/>
    </xf>
    <xf numFmtId="0" fontId="16" fillId="0" borderId="7" xfId="0" applyFont="1" applyBorder="1" applyAlignment="1">
      <alignment horizontal="left" vertical="center"/>
    </xf>
    <xf numFmtId="49" fontId="16" fillId="0" borderId="14" xfId="20" applyNumberFormat="1" applyBorder="1" applyAlignment="1">
      <alignment horizontal="center" vertical="center" wrapText="1"/>
    </xf>
    <xf numFmtId="0" fontId="16" fillId="0" borderId="4" xfId="0" applyFont="1" applyBorder="1" applyAlignment="1">
      <alignment horizontal="left" vertical="center" wrapText="1"/>
    </xf>
    <xf numFmtId="0" fontId="16" fillId="0" borderId="4" xfId="0" applyFont="1" applyBorder="1" applyAlignment="1">
      <alignment horizontal="center" vertical="center" wrapText="1"/>
    </xf>
    <xf numFmtId="4" fontId="16" fillId="0" borderId="4" xfId="0" applyNumberFormat="1" applyFont="1" applyBorder="1" applyAlignment="1">
      <alignment horizontal="center" vertical="center" wrapText="1"/>
    </xf>
    <xf numFmtId="4" fontId="16" fillId="0" borderId="4" xfId="21" applyNumberFormat="1" applyFont="1" applyFill="1" applyBorder="1" applyAlignment="1" applyProtection="1">
      <alignment horizontal="center" vertical="center" shrinkToFit="1"/>
      <protection locked="0"/>
    </xf>
    <xf numFmtId="165" fontId="16" fillId="0" borderId="12" xfId="0" applyNumberFormat="1" applyFont="1" applyBorder="1" applyAlignment="1">
      <alignment vertical="center" wrapText="1"/>
    </xf>
    <xf numFmtId="49" fontId="16" fillId="0" borderId="10" xfId="20" applyNumberFormat="1" applyBorder="1" applyAlignment="1">
      <alignment horizontal="center" vertical="center" wrapText="1"/>
    </xf>
    <xf numFmtId="0" fontId="16" fillId="0" borderId="5" xfId="0" applyFont="1" applyBorder="1" applyAlignment="1">
      <alignment horizontal="left" vertical="center" wrapText="1"/>
    </xf>
    <xf numFmtId="0" fontId="16" fillId="0" borderId="5" xfId="0" applyFont="1" applyBorder="1" applyAlignment="1">
      <alignment horizontal="center" vertical="center" wrapText="1"/>
    </xf>
    <xf numFmtId="4" fontId="16" fillId="0" borderId="5" xfId="0" applyNumberFormat="1" applyFont="1" applyBorder="1" applyAlignment="1">
      <alignment horizontal="center" vertical="center" wrapText="1"/>
    </xf>
    <xf numFmtId="4" fontId="16" fillId="0" borderId="5" xfId="21" applyNumberFormat="1" applyFont="1" applyFill="1" applyBorder="1" applyAlignment="1" applyProtection="1">
      <alignment horizontal="center" vertical="center" shrinkToFit="1"/>
      <protection locked="0"/>
    </xf>
    <xf numFmtId="165" fontId="16" fillId="0" borderId="11" xfId="0" applyNumberFormat="1" applyFont="1" applyBorder="1" applyAlignment="1">
      <alignment vertical="center" wrapText="1"/>
    </xf>
    <xf numFmtId="0" fontId="57" fillId="0" borderId="6" xfId="0" applyFont="1" applyBorder="1" applyAlignment="1">
      <alignment horizontal="left" vertical="center" wrapText="1"/>
    </xf>
    <xf numFmtId="0" fontId="57" fillId="0" borderId="8" xfId="0" applyFont="1" applyBorder="1" applyAlignment="1">
      <alignment horizontal="left" vertical="center" wrapText="1"/>
    </xf>
    <xf numFmtId="169" fontId="4" fillId="0" borderId="9" xfId="26" applyFont="1" applyBorder="1" applyAlignment="1">
      <alignment horizontal="left" vertical="center"/>
    </xf>
    <xf numFmtId="0" fontId="16" fillId="0" borderId="6" xfId="2" applyFont="1" applyBorder="1" applyAlignment="1">
      <alignment horizontal="left" vertical="center"/>
    </xf>
    <xf numFmtId="0" fontId="16" fillId="0" borderId="8" xfId="2" applyFont="1" applyBorder="1" applyAlignment="1">
      <alignment horizontal="left" vertical="center" wrapText="1"/>
    </xf>
    <xf numFmtId="0" fontId="16" fillId="0" borderId="1" xfId="34" applyBorder="1" applyAlignment="1">
      <alignment horizontal="left" vertical="center" wrapText="1"/>
    </xf>
    <xf numFmtId="0" fontId="16" fillId="0" borderId="7" xfId="0" applyFont="1" applyBorder="1" applyAlignment="1">
      <alignment horizontal="center" wrapText="1"/>
    </xf>
    <xf numFmtId="4" fontId="16" fillId="0" borderId="7" xfId="0" applyNumberFormat="1" applyFont="1" applyBorder="1" applyAlignment="1">
      <alignment horizontal="center" wrapText="1"/>
    </xf>
    <xf numFmtId="165" fontId="16" fillId="0" borderId="7" xfId="0" applyNumberFormat="1" applyFont="1" applyBorder="1" applyAlignment="1">
      <alignment wrapText="1"/>
    </xf>
    <xf numFmtId="0" fontId="57" fillId="0" borderId="1" xfId="0" applyFont="1" applyBorder="1" applyAlignment="1">
      <alignment horizontal="left" vertical="center" wrapText="1"/>
    </xf>
    <xf numFmtId="49" fontId="16" fillId="0" borderId="1" xfId="20" applyNumberFormat="1" applyBorder="1" applyAlignment="1">
      <alignment horizontal="center" vertical="center" wrapText="1"/>
    </xf>
    <xf numFmtId="0" fontId="57" fillId="0" borderId="1" xfId="0" applyFont="1" applyBorder="1" applyAlignment="1">
      <alignment horizontal="center" vertical="center"/>
    </xf>
    <xf numFmtId="49" fontId="57" fillId="0" borderId="6" xfId="0" applyNumberFormat="1" applyFont="1" applyBorder="1" applyAlignment="1">
      <alignment horizontal="center" vertical="center" wrapText="1"/>
    </xf>
    <xf numFmtId="0" fontId="57" fillId="0" borderId="6" xfId="0" applyFont="1" applyBorder="1" applyAlignment="1">
      <alignment horizontal="center" vertical="center"/>
    </xf>
    <xf numFmtId="49" fontId="57" fillId="0" borderId="0" xfId="0" applyNumberFormat="1" applyFont="1" applyAlignment="1">
      <alignment horizontal="center" vertical="center" wrapText="1"/>
    </xf>
    <xf numFmtId="169" fontId="6" fillId="0" borderId="11" xfId="26" applyFont="1" applyBorder="1" applyAlignment="1">
      <alignment vertical="center" wrapText="1"/>
    </xf>
    <xf numFmtId="0" fontId="57" fillId="0" borderId="7" xfId="0" applyFont="1" applyBorder="1" applyAlignment="1">
      <alignment horizontal="center" vertical="center"/>
    </xf>
    <xf numFmtId="49" fontId="16" fillId="0" borderId="6" xfId="20" applyNumberFormat="1" applyBorder="1" applyAlignment="1">
      <alignment horizontal="left" vertical="center" wrapText="1"/>
    </xf>
    <xf numFmtId="0" fontId="16" fillId="0" borderId="6" xfId="25" applyBorder="1" applyAlignment="1">
      <alignment horizontal="center" vertical="center" wrapText="1"/>
    </xf>
    <xf numFmtId="4" fontId="16" fillId="0" borderId="6" xfId="25" applyNumberFormat="1" applyBorder="1" applyAlignment="1">
      <alignment horizontal="center" vertical="center" wrapText="1"/>
    </xf>
    <xf numFmtId="0" fontId="16" fillId="0" borderId="8" xfId="25" applyBorder="1" applyAlignment="1">
      <alignment horizontal="center" vertical="center" wrapText="1"/>
    </xf>
    <xf numFmtId="4" fontId="16" fillId="0" borderId="8" xfId="25" applyNumberFormat="1" applyBorder="1" applyAlignment="1">
      <alignment horizontal="center" vertical="center" wrapText="1"/>
    </xf>
    <xf numFmtId="0" fontId="57" fillId="0" borderId="8" xfId="0" applyFont="1" applyBorder="1" applyAlignment="1">
      <alignment horizontal="justify" vertical="center" wrapText="1"/>
    </xf>
    <xf numFmtId="0" fontId="57" fillId="0" borderId="8" xfId="0" applyFont="1" applyBorder="1" applyAlignment="1">
      <alignment horizontal="center" vertical="center" wrapText="1"/>
    </xf>
    <xf numFmtId="4" fontId="57" fillId="0" borderId="8" xfId="0" applyNumberFormat="1" applyFont="1" applyBorder="1" applyAlignment="1">
      <alignment horizontal="center" vertical="center" wrapText="1"/>
    </xf>
    <xf numFmtId="0" fontId="57" fillId="0" borderId="7" xfId="0" applyFont="1" applyBorder="1" applyAlignment="1">
      <alignment horizontal="justify" vertical="center" wrapText="1"/>
    </xf>
    <xf numFmtId="0" fontId="57" fillId="0" borderId="7" xfId="0" applyFont="1" applyBorder="1" applyAlignment="1">
      <alignment horizontal="center" vertical="center" wrapText="1"/>
    </xf>
    <xf numFmtId="4" fontId="57" fillId="0" borderId="7" xfId="0" applyNumberFormat="1" applyFont="1" applyBorder="1" applyAlignment="1">
      <alignment horizontal="center" vertical="center" wrapText="1"/>
    </xf>
    <xf numFmtId="0" fontId="57" fillId="0" borderId="6" xfId="0" applyFont="1" applyBorder="1" applyAlignment="1">
      <alignment horizontal="justify" vertical="center" wrapText="1"/>
    </xf>
    <xf numFmtId="0" fontId="57" fillId="0" borderId="1" xfId="0" applyFont="1" applyBorder="1" applyAlignment="1">
      <alignment horizontal="justify" vertical="center" wrapText="1"/>
    </xf>
    <xf numFmtId="165" fontId="16" fillId="0" borderId="6" xfId="0" applyNumberFormat="1" applyFont="1" applyBorder="1" applyAlignment="1">
      <alignment wrapText="1"/>
    </xf>
    <xf numFmtId="0" fontId="16" fillId="0" borderId="7" xfId="20" applyBorder="1" applyAlignment="1">
      <alignment horizontal="left" vertical="center" wrapText="1"/>
    </xf>
    <xf numFmtId="4" fontId="16" fillId="0" borderId="7" xfId="25" applyNumberFormat="1" applyBorder="1" applyAlignment="1">
      <alignment horizontal="center" vertical="center" wrapText="1"/>
    </xf>
    <xf numFmtId="0" fontId="16" fillId="0" borderId="1" xfId="20" applyBorder="1" applyAlignment="1">
      <alignment horizontal="left" vertical="center" wrapText="1"/>
    </xf>
    <xf numFmtId="169" fontId="6" fillId="2" borderId="1" xfId="26" applyFont="1" applyFill="1" applyBorder="1" applyAlignment="1">
      <alignment horizontal="right" vertical="center" wrapText="1"/>
    </xf>
    <xf numFmtId="169" fontId="4" fillId="2" borderId="1" xfId="26" applyFont="1" applyFill="1" applyBorder="1" applyAlignment="1">
      <alignment horizontal="right" vertical="center" wrapText="1"/>
    </xf>
    <xf numFmtId="165" fontId="4" fillId="2" borderId="1" xfId="26" applyNumberFormat="1" applyFont="1" applyFill="1" applyBorder="1" applyAlignment="1">
      <alignment vertical="center"/>
    </xf>
    <xf numFmtId="0" fontId="8" fillId="0" borderId="0" xfId="35" applyFont="1" applyAlignment="1">
      <alignment vertical="center"/>
    </xf>
    <xf numFmtId="2" fontId="8" fillId="0" borderId="0" xfId="35" applyNumberFormat="1" applyFont="1" applyAlignment="1">
      <alignment vertical="center"/>
    </xf>
    <xf numFmtId="4" fontId="8" fillId="0" borderId="0" xfId="35" applyNumberFormat="1" applyFont="1" applyAlignment="1">
      <alignment horizontal="right" vertical="center"/>
    </xf>
    <xf numFmtId="4" fontId="8" fillId="0" borderId="0" xfId="35" applyNumberFormat="1" applyFont="1" applyAlignment="1">
      <alignment vertical="center"/>
    </xf>
    <xf numFmtId="0" fontId="8" fillId="0" borderId="0" xfId="18" applyFont="1" applyAlignment="1">
      <alignment vertical="center"/>
    </xf>
    <xf numFmtId="0" fontId="8" fillId="0" borderId="0" xfId="20" applyFont="1" applyAlignment="1">
      <alignment horizontal="justify" vertical="center" wrapText="1"/>
    </xf>
    <xf numFmtId="0" fontId="8" fillId="0" borderId="0" xfId="24" applyFont="1" applyAlignment="1">
      <alignment horizontal="center" vertical="center" wrapText="1"/>
    </xf>
    <xf numFmtId="4" fontId="8" fillId="0" borderId="0" xfId="24" applyNumberFormat="1" applyFont="1" applyAlignment="1">
      <alignment horizontal="center" vertical="center" wrapText="1"/>
    </xf>
    <xf numFmtId="4" fontId="8" fillId="0" borderId="0" xfId="21" applyNumberFormat="1" applyFont="1" applyFill="1" applyBorder="1" applyAlignment="1" applyProtection="1">
      <alignment horizontal="right" vertical="center" shrinkToFit="1"/>
      <protection locked="0"/>
    </xf>
    <xf numFmtId="4" fontId="8" fillId="0" borderId="0" xfId="24" applyNumberFormat="1" applyFont="1" applyAlignment="1">
      <alignment vertical="center" wrapText="1"/>
    </xf>
    <xf numFmtId="0" fontId="8" fillId="0" borderId="0" xfId="25" applyFont="1" applyAlignment="1">
      <alignment vertical="center"/>
    </xf>
    <xf numFmtId="0" fontId="0" fillId="0" borderId="0" xfId="0" applyAlignment="1">
      <alignment horizontal="center"/>
    </xf>
    <xf numFmtId="165" fontId="0" fillId="0" borderId="0" xfId="0" applyNumberFormat="1"/>
    <xf numFmtId="166" fontId="8" fillId="0" borderId="0" xfId="20" applyNumberFormat="1" applyFont="1" applyAlignment="1">
      <alignment horizontal="right" vertical="center" shrinkToFit="1"/>
    </xf>
    <xf numFmtId="4" fontId="8" fillId="0" borderId="0" xfId="20" applyNumberFormat="1" applyFont="1" applyAlignment="1">
      <alignment horizontal="right" vertical="center" shrinkToFit="1"/>
    </xf>
    <xf numFmtId="4" fontId="8" fillId="0" borderId="0" xfId="0" applyNumberFormat="1" applyFont="1" applyAlignment="1">
      <alignment horizontal="right" vertical="center" wrapText="1"/>
    </xf>
    <xf numFmtId="166" fontId="8" fillId="0" borderId="0" xfId="20" applyNumberFormat="1" applyFont="1" applyAlignment="1">
      <alignment vertical="center" wrapText="1"/>
    </xf>
    <xf numFmtId="49" fontId="15" fillId="0" borderId="0" xfId="0" applyNumberFormat="1" applyFont="1" applyAlignment="1">
      <alignment vertical="center"/>
    </xf>
    <xf numFmtId="49" fontId="15" fillId="0" borderId="0" xfId="0" applyNumberFormat="1" applyFont="1" applyAlignment="1">
      <alignment horizontal="center" vertical="center"/>
    </xf>
    <xf numFmtId="166" fontId="15" fillId="0" borderId="0" xfId="0" applyNumberFormat="1" applyFont="1" applyAlignment="1">
      <alignment horizontal="justify" vertical="center"/>
    </xf>
    <xf numFmtId="4" fontId="15" fillId="0" borderId="0" xfId="0" applyNumberFormat="1" applyFont="1" applyAlignment="1">
      <alignment horizontal="center" vertical="center"/>
    </xf>
    <xf numFmtId="49" fontId="15" fillId="0" borderId="0" xfId="0" applyNumberFormat="1" applyFont="1" applyAlignment="1">
      <alignment horizontal="right" vertical="center"/>
    </xf>
    <xf numFmtId="172" fontId="4" fillId="0" borderId="0" xfId="0" applyNumberFormat="1" applyFont="1" applyAlignment="1">
      <alignment horizontal="center" vertical="center"/>
    </xf>
    <xf numFmtId="0" fontId="4" fillId="0" borderId="0" xfId="0" applyFont="1" applyAlignment="1">
      <alignment horizontal="justify" vertical="center" wrapText="1"/>
    </xf>
    <xf numFmtId="166" fontId="4" fillId="0" borderId="0" xfId="0" applyNumberFormat="1" applyFont="1" applyAlignment="1">
      <alignment horizontal="right" vertical="center" wrapText="1"/>
    </xf>
    <xf numFmtId="4" fontId="4" fillId="0" borderId="0" xfId="0" applyNumberFormat="1" applyFont="1" applyAlignment="1">
      <alignment horizontal="right" vertical="center"/>
    </xf>
    <xf numFmtId="0" fontId="6" fillId="2" borderId="1" xfId="1" applyFont="1" applyFill="1" applyBorder="1" applyAlignment="1">
      <alignment horizontal="center" vertical="center"/>
    </xf>
    <xf numFmtId="166" fontId="6" fillId="2" borderId="1" xfId="1" applyNumberFormat="1" applyFont="1" applyFill="1" applyBorder="1" applyAlignment="1">
      <alignment horizontal="center" vertical="center"/>
    </xf>
    <xf numFmtId="165" fontId="6" fillId="2" borderId="1" xfId="1" applyNumberFormat="1" applyFont="1" applyFill="1" applyBorder="1" applyAlignment="1">
      <alignment horizontal="center" vertical="center"/>
    </xf>
    <xf numFmtId="0" fontId="4" fillId="0" borderId="4" xfId="20" applyFont="1" applyBorder="1" applyAlignment="1">
      <alignment horizontal="justify" vertical="center" wrapText="1"/>
    </xf>
    <xf numFmtId="166" fontId="8" fillId="0" borderId="4" xfId="0" applyNumberFormat="1" applyFont="1" applyBorder="1" applyAlignment="1">
      <alignment horizontal="right" vertical="center" wrapText="1"/>
    </xf>
    <xf numFmtId="4" fontId="8" fillId="0" borderId="4" xfId="21" applyNumberFormat="1" applyFont="1" applyFill="1" applyBorder="1" applyAlignment="1" applyProtection="1">
      <alignment horizontal="right" vertical="center" shrinkToFit="1"/>
      <protection locked="0"/>
    </xf>
    <xf numFmtId="4" fontId="8" fillId="0" borderId="12" xfId="0" applyNumberFormat="1" applyFont="1" applyBorder="1" applyAlignment="1">
      <alignment horizontal="right" vertical="center" wrapText="1"/>
    </xf>
    <xf numFmtId="0" fontId="8" fillId="0" borderId="15" xfId="25" applyFont="1" applyBorder="1" applyAlignment="1">
      <alignment horizontal="center" vertical="center"/>
    </xf>
    <xf numFmtId="166" fontId="8" fillId="0" borderId="0" xfId="0" applyNumberFormat="1" applyFont="1" applyAlignment="1">
      <alignment horizontal="right" vertical="center" wrapText="1"/>
    </xf>
    <xf numFmtId="4" fontId="8" fillId="0" borderId="13" xfId="0" applyNumberFormat="1" applyFont="1" applyBorder="1" applyAlignment="1">
      <alignment horizontal="right" vertical="center" wrapText="1"/>
    </xf>
    <xf numFmtId="49" fontId="8" fillId="0" borderId="0" xfId="20" applyNumberFormat="1" applyFont="1" applyAlignment="1">
      <alignment horizontal="justify" vertical="center" wrapText="1"/>
    </xf>
    <xf numFmtId="49" fontId="8" fillId="0" borderId="10" xfId="20" applyNumberFormat="1" applyFont="1" applyBorder="1" applyAlignment="1">
      <alignment horizontal="center" vertical="center" wrapText="1"/>
    </xf>
    <xf numFmtId="0" fontId="8" fillId="0" borderId="5" xfId="20" applyFont="1" applyBorder="1" applyAlignment="1">
      <alignment horizontal="justify" vertical="center" wrapText="1"/>
    </xf>
    <xf numFmtId="0" fontId="8" fillId="0" borderId="5" xfId="25" applyFont="1" applyBorder="1" applyAlignment="1">
      <alignment horizontal="center" vertical="center"/>
    </xf>
    <xf numFmtId="166" fontId="8" fillId="0" borderId="5" xfId="25" applyNumberFormat="1" applyFont="1" applyBorder="1" applyAlignment="1">
      <alignment vertical="center"/>
    </xf>
    <xf numFmtId="0" fontId="8" fillId="0" borderId="5" xfId="25" applyFont="1" applyBorder="1" applyAlignment="1" applyProtection="1">
      <alignment vertical="center"/>
      <protection locked="0"/>
    </xf>
    <xf numFmtId="0" fontId="8" fillId="0" borderId="11" xfId="25" applyFont="1" applyBorder="1" applyAlignment="1">
      <alignment vertical="center"/>
    </xf>
    <xf numFmtId="172" fontId="8" fillId="0" borderId="6" xfId="0" applyNumberFormat="1" applyFont="1" applyBorder="1" applyAlignment="1">
      <alignment horizontal="center" vertical="center"/>
    </xf>
    <xf numFmtId="0" fontId="8" fillId="0" borderId="6" xfId="0" applyFont="1" applyBorder="1" applyAlignment="1">
      <alignment horizontal="justify" vertical="center"/>
    </xf>
    <xf numFmtId="166" fontId="15" fillId="0" borderId="6" xfId="0" applyNumberFormat="1" applyFont="1" applyBorder="1" applyAlignment="1">
      <alignment vertical="center"/>
    </xf>
    <xf numFmtId="4" fontId="8" fillId="0" borderId="6" xfId="21" applyNumberFormat="1" applyFont="1" applyFill="1" applyBorder="1" applyAlignment="1" applyProtection="1">
      <alignment horizontal="right" vertical="center" shrinkToFit="1"/>
      <protection locked="0"/>
    </xf>
    <xf numFmtId="4" fontId="8" fillId="0" borderId="6" xfId="0" applyNumberFormat="1" applyFont="1" applyBorder="1" applyAlignment="1">
      <alignment horizontal="right" vertical="center" wrapText="1"/>
    </xf>
    <xf numFmtId="0" fontId="8" fillId="0" borderId="8" xfId="0" quotePrefix="1" applyFont="1" applyBorder="1" applyAlignment="1">
      <alignment horizontal="center" vertical="center"/>
    </xf>
    <xf numFmtId="166" fontId="15" fillId="0" borderId="8" xfId="0" applyNumberFormat="1" applyFont="1" applyBorder="1" applyAlignment="1">
      <alignment vertical="center"/>
    </xf>
    <xf numFmtId="4" fontId="8" fillId="0" borderId="8" xfId="21" applyNumberFormat="1" applyFont="1" applyFill="1" applyBorder="1" applyAlignment="1" applyProtection="1">
      <alignment horizontal="right" vertical="center" shrinkToFit="1"/>
      <protection locked="0"/>
    </xf>
    <xf numFmtId="4" fontId="8" fillId="0" borderId="8" xfId="0" applyNumberFormat="1" applyFont="1" applyBorder="1" applyAlignment="1">
      <alignment horizontal="right" vertical="center" wrapText="1"/>
    </xf>
    <xf numFmtId="49" fontId="8" fillId="0" borderId="8" xfId="0" quotePrefix="1" applyNumberFormat="1" applyFont="1" applyBorder="1" applyAlignment="1">
      <alignment horizontal="justify" vertical="center"/>
    </xf>
    <xf numFmtId="49" fontId="8" fillId="0" borderId="8" xfId="0" applyNumberFormat="1" applyFont="1" applyBorder="1" applyAlignment="1">
      <alignment horizontal="justify" vertical="center"/>
    </xf>
    <xf numFmtId="0" fontId="12" fillId="0" borderId="8" xfId="0" applyFont="1" applyBorder="1" applyAlignment="1">
      <alignment horizontal="center" vertical="center"/>
    </xf>
    <xf numFmtId="49" fontId="8" fillId="0" borderId="8" xfId="0" applyNumberFormat="1" applyFont="1" applyBorder="1" applyAlignment="1">
      <alignment horizontal="justify" vertical="center" wrapText="1"/>
    </xf>
    <xf numFmtId="49" fontId="8" fillId="0" borderId="8" xfId="0" quotePrefix="1" applyNumberFormat="1" applyFont="1" applyBorder="1" applyAlignment="1">
      <alignment horizontal="justify" vertical="center" wrapText="1"/>
    </xf>
    <xf numFmtId="49" fontId="12" fillId="0" borderId="8" xfId="0" quotePrefix="1" applyNumberFormat="1" applyFont="1" applyBorder="1" applyAlignment="1">
      <alignment horizontal="justify" vertical="center"/>
    </xf>
    <xf numFmtId="49" fontId="8" fillId="0" borderId="8" xfId="0" applyNumberFormat="1" applyFont="1" applyBorder="1" applyAlignment="1">
      <alignment horizontal="center" vertical="center" shrinkToFit="1"/>
    </xf>
    <xf numFmtId="49" fontId="8" fillId="0" borderId="7" xfId="0" applyNumberFormat="1" applyFont="1" applyBorder="1" applyAlignment="1">
      <alignment horizontal="center" vertical="center" shrinkToFit="1"/>
    </xf>
    <xf numFmtId="49" fontId="8" fillId="0" borderId="7" xfId="0" applyNumberFormat="1" applyFont="1" applyBorder="1" applyAlignment="1">
      <alignment horizontal="justify" vertical="center"/>
    </xf>
    <xf numFmtId="166" fontId="15" fillId="0" borderId="7" xfId="0" applyNumberFormat="1" applyFont="1" applyBorder="1" applyAlignment="1">
      <alignment vertical="center"/>
    </xf>
    <xf numFmtId="4" fontId="8" fillId="0" borderId="7" xfId="21" applyNumberFormat="1" applyFont="1" applyFill="1" applyBorder="1" applyAlignment="1" applyProtection="1">
      <alignment horizontal="right" vertical="center" shrinkToFit="1"/>
      <protection locked="0"/>
    </xf>
    <xf numFmtId="4" fontId="8" fillId="0" borderId="7" xfId="0" applyNumberFormat="1" applyFont="1" applyBorder="1" applyAlignment="1">
      <alignment horizontal="right" vertical="center" wrapText="1"/>
    </xf>
    <xf numFmtId="0" fontId="15" fillId="0" borderId="8" xfId="0" applyFont="1" applyBorder="1" applyAlignment="1">
      <alignment vertical="center"/>
    </xf>
    <xf numFmtId="16" fontId="15" fillId="0" borderId="8" xfId="0" applyNumberFormat="1" applyFont="1" applyBorder="1" applyAlignment="1">
      <alignment horizontal="center" vertical="center"/>
    </xf>
    <xf numFmtId="49" fontId="8" fillId="0" borderId="7" xfId="0" quotePrefix="1" applyNumberFormat="1" applyFont="1" applyBorder="1" applyAlignment="1">
      <alignment horizontal="justify" vertical="center"/>
    </xf>
    <xf numFmtId="49" fontId="8" fillId="0" borderId="1" xfId="0" applyNumberFormat="1" applyFont="1" applyBorder="1" applyAlignment="1">
      <alignment horizontal="center" vertical="center" shrinkToFit="1"/>
    </xf>
    <xf numFmtId="49" fontId="8" fillId="0" borderId="6" xfId="0" applyNumberFormat="1" applyFont="1" applyBorder="1" applyAlignment="1">
      <alignment horizontal="justify" vertical="center"/>
    </xf>
    <xf numFmtId="0" fontId="15" fillId="0" borderId="1" xfId="0" applyFont="1" applyBorder="1" applyAlignment="1">
      <alignment horizontal="center" vertical="center"/>
    </xf>
    <xf numFmtId="166" fontId="15" fillId="0" borderId="1" xfId="0" applyNumberFormat="1" applyFont="1" applyBorder="1" applyAlignment="1">
      <alignment horizontal="center" vertical="center"/>
    </xf>
    <xf numFmtId="4" fontId="8" fillId="0" borderId="1" xfId="21" applyNumberFormat="1" applyFont="1" applyFill="1" applyBorder="1" applyAlignment="1" applyProtection="1">
      <alignment horizontal="center" vertical="center" shrinkToFit="1"/>
      <protection locked="0"/>
    </xf>
    <xf numFmtId="4" fontId="8" fillId="0" borderId="1" xfId="0" applyNumberFormat="1" applyFont="1" applyBorder="1" applyAlignment="1">
      <alignment horizontal="center" vertical="center" wrapText="1"/>
    </xf>
    <xf numFmtId="0" fontId="15" fillId="0" borderId="7" xfId="0" applyFont="1" applyBorder="1" applyAlignment="1">
      <alignment vertical="center"/>
    </xf>
    <xf numFmtId="49" fontId="8" fillId="0" borderId="6" xfId="0" applyNumberFormat="1" applyFont="1" applyBorder="1" applyAlignment="1">
      <alignment horizontal="center" vertical="center" shrinkToFit="1"/>
    </xf>
    <xf numFmtId="166" fontId="15" fillId="0" borderId="6" xfId="0" applyNumberFormat="1" applyFont="1" applyBorder="1" applyAlignment="1">
      <alignment horizontal="center" vertical="center"/>
    </xf>
    <xf numFmtId="49" fontId="8" fillId="0" borderId="8" xfId="0" applyNumberFormat="1" applyFont="1" applyBorder="1" applyAlignment="1">
      <alignment horizontal="center" vertical="center" shrinkToFit="1"/>
    </xf>
    <xf numFmtId="166" fontId="15" fillId="0" borderId="8" xfId="0" applyNumberFormat="1" applyFont="1" applyBorder="1" applyAlignment="1">
      <alignment horizontal="center" vertical="center"/>
    </xf>
    <xf numFmtId="49" fontId="8" fillId="0" borderId="7" xfId="0" applyNumberFormat="1" applyFont="1" applyBorder="1" applyAlignment="1">
      <alignment horizontal="center" vertical="center" shrinkToFit="1"/>
    </xf>
    <xf numFmtId="166" fontId="15" fillId="0" borderId="7" xfId="0" applyNumberFormat="1" applyFont="1" applyBorder="1" applyAlignment="1">
      <alignment horizontal="center" vertical="center"/>
    </xf>
    <xf numFmtId="49" fontId="8" fillId="0" borderId="1" xfId="0" applyNumberFormat="1" applyFont="1" applyBorder="1" applyAlignment="1">
      <alignment horizontal="center" vertical="center" shrinkToFit="1"/>
    </xf>
    <xf numFmtId="49" fontId="8" fillId="0" borderId="1" xfId="0" applyNumberFormat="1" applyFont="1" applyBorder="1" applyAlignment="1">
      <alignment horizontal="justify" vertical="center" wrapText="1"/>
    </xf>
    <xf numFmtId="166" fontId="15" fillId="0" borderId="1" xfId="0" applyNumberFormat="1" applyFont="1" applyBorder="1" applyAlignment="1">
      <alignment vertical="center"/>
    </xf>
    <xf numFmtId="4" fontId="8" fillId="0" borderId="1" xfId="21" applyNumberFormat="1" applyFont="1" applyFill="1" applyBorder="1" applyAlignment="1" applyProtection="1">
      <alignment horizontal="right" vertical="center" shrinkToFit="1"/>
      <protection locked="0"/>
    </xf>
    <xf numFmtId="4" fontId="8" fillId="0" borderId="1" xfId="0" applyNumberFormat="1" applyFont="1" applyBorder="1" applyAlignment="1">
      <alignment horizontal="right" vertical="center" wrapText="1"/>
    </xf>
    <xf numFmtId="16" fontId="15" fillId="0" borderId="6" xfId="0" applyNumberFormat="1" applyFont="1" applyBorder="1" applyAlignment="1">
      <alignment horizontal="center" vertical="center"/>
    </xf>
    <xf numFmtId="16" fontId="15" fillId="0" borderId="8" xfId="0" applyNumberFormat="1" applyFont="1" applyBorder="1" applyAlignment="1">
      <alignment horizontal="center" vertical="center"/>
    </xf>
    <xf numFmtId="16" fontId="15" fillId="0" borderId="7" xfId="0" applyNumberFormat="1" applyFont="1" applyBorder="1" applyAlignment="1">
      <alignment horizontal="center" vertical="center"/>
    </xf>
    <xf numFmtId="49" fontId="9" fillId="0" borderId="8" xfId="0" applyNumberFormat="1" applyFont="1" applyBorder="1" applyAlignment="1">
      <alignment horizontal="justify" vertical="center"/>
    </xf>
    <xf numFmtId="49" fontId="35" fillId="0" borderId="8" xfId="0" quotePrefix="1" applyNumberFormat="1" applyFont="1" applyBorder="1" applyAlignment="1">
      <alignment horizontal="justify" vertical="center"/>
    </xf>
    <xf numFmtId="49" fontId="9" fillId="0" borderId="8" xfId="0" quotePrefix="1" applyNumberFormat="1" applyFont="1" applyBorder="1" applyAlignment="1">
      <alignment horizontal="justify" vertical="center"/>
    </xf>
    <xf numFmtId="166" fontId="15" fillId="0" borderId="0" xfId="0" applyNumberFormat="1" applyFont="1" applyAlignment="1">
      <alignment vertical="center"/>
    </xf>
    <xf numFmtId="4" fontId="8" fillId="0" borderId="0" xfId="0" applyNumberFormat="1" applyFont="1" applyAlignment="1">
      <alignment horizontal="right" vertical="center"/>
    </xf>
    <xf numFmtId="172" fontId="8" fillId="0" borderId="1" xfId="0" applyNumberFormat="1" applyFont="1" applyBorder="1" applyAlignment="1">
      <alignment horizontal="center" vertical="center"/>
    </xf>
    <xf numFmtId="0" fontId="8" fillId="0" borderId="1" xfId="0" applyFont="1" applyBorder="1" applyAlignment="1">
      <alignment horizontal="justify" vertical="center"/>
    </xf>
    <xf numFmtId="0" fontId="8" fillId="0" borderId="1" xfId="20" applyFont="1" applyBorder="1" applyAlignment="1">
      <alignment horizontal="left" vertical="center" wrapText="1"/>
    </xf>
    <xf numFmtId="49" fontId="8" fillId="0" borderId="2" xfId="20" applyNumberFormat="1" applyFont="1" applyBorder="1" applyAlignment="1">
      <alignment horizontal="center" vertical="center" wrapText="1"/>
    </xf>
    <xf numFmtId="0" fontId="4" fillId="0" borderId="9" xfId="20" applyFont="1" applyBorder="1" applyAlignment="1">
      <alignment horizontal="left" vertical="center"/>
    </xf>
    <xf numFmtId="0" fontId="8" fillId="0" borderId="9" xfId="0" applyFont="1" applyBorder="1" applyAlignment="1">
      <alignment horizontal="center" vertical="center" wrapText="1"/>
    </xf>
    <xf numFmtId="166" fontId="8" fillId="0" borderId="9" xfId="0" applyNumberFormat="1" applyFont="1" applyBorder="1" applyAlignment="1">
      <alignment horizontal="right" vertical="center" wrapText="1"/>
    </xf>
    <xf numFmtId="4" fontId="8" fillId="0" borderId="9" xfId="21" applyNumberFormat="1" applyFont="1" applyFill="1" applyBorder="1" applyAlignment="1" applyProtection="1">
      <alignment horizontal="right" vertical="center" shrinkToFit="1"/>
      <protection locked="0"/>
    </xf>
    <xf numFmtId="4" fontId="8" fillId="0" borderId="3" xfId="0" applyNumberFormat="1" applyFont="1" applyBorder="1" applyAlignment="1">
      <alignment horizontal="right" vertical="center" wrapText="1"/>
    </xf>
    <xf numFmtId="0" fontId="8" fillId="0" borderId="1" xfId="20" applyFont="1" applyBorder="1" applyAlignment="1">
      <alignment horizontal="justify" vertical="center" wrapText="1"/>
    </xf>
    <xf numFmtId="166" fontId="8" fillId="0" borderId="1" xfId="0" applyNumberFormat="1" applyFont="1" applyBorder="1" applyAlignment="1">
      <alignment horizontal="right" vertical="center" wrapText="1"/>
    </xf>
    <xf numFmtId="0" fontId="8" fillId="0" borderId="9" xfId="20" applyFont="1" applyBorder="1" applyAlignment="1">
      <alignment horizontal="justify" vertical="center" wrapText="1"/>
    </xf>
    <xf numFmtId="166" fontId="4" fillId="0" borderId="6" xfId="0" applyNumberFormat="1" applyFont="1" applyBorder="1" applyAlignment="1">
      <alignment horizontal="right" vertical="center" wrapText="1"/>
    </xf>
    <xf numFmtId="166" fontId="4" fillId="0" borderId="8" xfId="0" applyNumberFormat="1" applyFont="1" applyBorder="1" applyAlignment="1">
      <alignment horizontal="right" vertical="center" wrapText="1"/>
    </xf>
    <xf numFmtId="166" fontId="8" fillId="0" borderId="7" xfId="0" applyNumberFormat="1" applyFont="1" applyBorder="1" applyAlignment="1">
      <alignment horizontal="right" vertical="center" wrapText="1"/>
    </xf>
    <xf numFmtId="166" fontId="8" fillId="0" borderId="6" xfId="0" applyNumberFormat="1" applyFont="1" applyBorder="1" applyAlignment="1">
      <alignment horizontal="right" vertical="center" wrapText="1"/>
    </xf>
    <xf numFmtId="166" fontId="8" fillId="0" borderId="8" xfId="0" applyNumberFormat="1" applyFont="1" applyBorder="1" applyAlignment="1">
      <alignment horizontal="right" vertical="center" wrapText="1"/>
    </xf>
    <xf numFmtId="0" fontId="8" fillId="0" borderId="8" xfId="0" applyFont="1" applyBorder="1" applyAlignment="1">
      <alignment horizontal="justify" vertical="center" wrapText="1"/>
    </xf>
    <xf numFmtId="0" fontId="8" fillId="0" borderId="8" xfId="20" applyFont="1" applyBorder="1" applyAlignment="1">
      <alignment horizontal="justify" vertical="center" wrapText="1"/>
    </xf>
    <xf numFmtId="0" fontId="8" fillId="0" borderId="8" xfId="20" applyFont="1" applyBorder="1" applyAlignment="1">
      <alignment horizontal="center" vertical="center" wrapText="1"/>
    </xf>
    <xf numFmtId="49" fontId="8" fillId="0" borderId="6" xfId="20" applyNumberFormat="1" applyFont="1" applyBorder="1" applyAlignment="1">
      <alignment vertical="center" wrapText="1"/>
    </xf>
    <xf numFmtId="0" fontId="4" fillId="0" borderId="9" xfId="0" applyFont="1" applyBorder="1" applyAlignment="1">
      <alignment horizontal="justify" vertical="center" wrapText="1"/>
    </xf>
    <xf numFmtId="0" fontId="4" fillId="0" borderId="9" xfId="0" applyFont="1" applyBorder="1" applyAlignment="1">
      <alignment horizontal="center" vertical="center" wrapText="1"/>
    </xf>
    <xf numFmtId="166" fontId="4" fillId="0" borderId="9" xfId="0" applyNumberFormat="1" applyFont="1" applyBorder="1" applyAlignment="1">
      <alignment horizontal="right" vertical="center" wrapText="1"/>
    </xf>
    <xf numFmtId="4" fontId="4" fillId="0" borderId="9" xfId="21" applyNumberFormat="1" applyFont="1" applyFill="1" applyBorder="1" applyAlignment="1" applyProtection="1">
      <alignment horizontal="right" vertical="center" shrinkToFit="1"/>
      <protection locked="0"/>
    </xf>
    <xf numFmtId="4" fontId="4" fillId="0" borderId="3" xfId="0" applyNumberFormat="1" applyFont="1" applyBorder="1" applyAlignment="1">
      <alignment horizontal="right" vertical="center" wrapText="1"/>
    </xf>
    <xf numFmtId="166" fontId="8" fillId="0" borderId="6" xfId="0" applyNumberFormat="1" applyFont="1" applyBorder="1" applyAlignment="1">
      <alignment horizontal="center" vertical="center" wrapText="1"/>
    </xf>
    <xf numFmtId="166" fontId="8" fillId="0" borderId="8" xfId="0" applyNumberFormat="1" applyFont="1" applyBorder="1" applyAlignment="1">
      <alignment horizontal="center" vertical="center" wrapText="1"/>
    </xf>
    <xf numFmtId="166" fontId="8" fillId="0" borderId="7" xfId="0" applyNumberFormat="1" applyFont="1" applyBorder="1" applyAlignment="1">
      <alignment horizontal="center" vertical="center" wrapText="1"/>
    </xf>
    <xf numFmtId="172" fontId="4" fillId="0" borderId="2" xfId="0" applyNumberFormat="1" applyFont="1" applyBorder="1" applyAlignment="1">
      <alignment horizontal="center" vertical="center"/>
    </xf>
    <xf numFmtId="0" fontId="43" fillId="0" borderId="9" xfId="0" applyFont="1" applyBorder="1" applyAlignment="1">
      <alignment horizontal="justify" vertical="center"/>
    </xf>
    <xf numFmtId="49" fontId="8" fillId="0" borderId="1" xfId="20" applyNumberFormat="1" applyFont="1" applyBorder="1" applyAlignment="1">
      <alignment horizontal="center" vertical="center" wrapText="1"/>
    </xf>
    <xf numFmtId="0" fontId="15" fillId="0" borderId="1" xfId="0" applyFont="1" applyBorder="1" applyAlignment="1">
      <alignment horizontal="justify" vertical="center" wrapText="1"/>
    </xf>
    <xf numFmtId="0" fontId="43" fillId="0" borderId="0" xfId="0" applyFont="1" applyAlignment="1">
      <alignment horizontal="justify" vertical="center"/>
    </xf>
    <xf numFmtId="4" fontId="4" fillId="0" borderId="0" xfId="21" applyNumberFormat="1" applyFont="1" applyFill="1" applyBorder="1" applyAlignment="1" applyProtection="1">
      <alignment horizontal="right" vertical="center" shrinkToFit="1"/>
      <protection locked="0"/>
    </xf>
    <xf numFmtId="4" fontId="4" fillId="0" borderId="0" xfId="0" applyNumberFormat="1" applyFont="1" applyAlignment="1">
      <alignment horizontal="right" vertical="center" wrapText="1"/>
    </xf>
    <xf numFmtId="0" fontId="15" fillId="0" borderId="1" xfId="0" applyFont="1" applyBorder="1" applyAlignment="1">
      <alignment horizontal="justify" vertical="center"/>
    </xf>
    <xf numFmtId="49" fontId="8" fillId="0" borderId="1" xfId="20" applyNumberFormat="1" applyFont="1" applyBorder="1" applyAlignment="1">
      <alignment horizontal="center" vertical="center" wrapText="1"/>
    </xf>
    <xf numFmtId="0" fontId="8" fillId="0" borderId="6" xfId="20" applyFont="1" applyBorder="1" applyAlignment="1">
      <alignment horizontal="justify" vertical="center" wrapText="1"/>
    </xf>
    <xf numFmtId="0" fontId="8" fillId="0" borderId="1" xfId="0" applyFont="1" applyBorder="1" applyAlignment="1">
      <alignment horizontal="center" vertical="center" wrapText="1"/>
    </xf>
    <xf numFmtId="166" fontId="8" fillId="0" borderId="1" xfId="0" applyNumberFormat="1" applyFont="1" applyBorder="1" applyAlignment="1">
      <alignment horizontal="center" vertical="center" wrapText="1"/>
    </xf>
    <xf numFmtId="0" fontId="8" fillId="0" borderId="7" xfId="20" applyFont="1" applyBorder="1" applyAlignment="1">
      <alignment horizontal="justify" vertical="center" wrapText="1"/>
    </xf>
    <xf numFmtId="172" fontId="8" fillId="0" borderId="1" xfId="0" applyNumberFormat="1" applyFont="1" applyBorder="1" applyAlignment="1">
      <alignment horizontal="center" vertical="center"/>
    </xf>
    <xf numFmtId="166" fontId="47" fillId="0" borderId="1" xfId="0" applyNumberFormat="1" applyFont="1" applyBorder="1" applyAlignment="1">
      <alignment horizontal="right" vertical="center" wrapText="1"/>
    </xf>
    <xf numFmtId="0" fontId="47" fillId="0" borderId="1" xfId="20" applyFont="1" applyBorder="1" applyAlignment="1">
      <alignment horizontal="justify" vertical="center" wrapText="1"/>
    </xf>
    <xf numFmtId="0" fontId="47" fillId="0" borderId="1" xfId="0" applyFont="1" applyBorder="1" applyAlignment="1">
      <alignment horizontal="center" vertical="center" wrapText="1"/>
    </xf>
    <xf numFmtId="4" fontId="47" fillId="0" borderId="1" xfId="21" applyNumberFormat="1" applyFont="1" applyFill="1" applyBorder="1" applyAlignment="1" applyProtection="1">
      <alignment horizontal="right" vertical="center" shrinkToFit="1"/>
      <protection locked="0"/>
    </xf>
    <xf numFmtId="4" fontId="47" fillId="0" borderId="1" xfId="0" applyNumberFormat="1" applyFont="1" applyBorder="1" applyAlignment="1">
      <alignment horizontal="right" vertical="center" wrapText="1"/>
    </xf>
    <xf numFmtId="172" fontId="8" fillId="0" borderId="6" xfId="0" applyNumberFormat="1" applyFont="1" applyBorder="1" applyAlignment="1">
      <alignment horizontal="center" vertical="center"/>
    </xf>
    <xf numFmtId="172" fontId="8" fillId="0" borderId="8" xfId="0" applyNumberFormat="1" applyFont="1" applyBorder="1" applyAlignment="1">
      <alignment horizontal="center" vertical="center"/>
    </xf>
    <xf numFmtId="172" fontId="8" fillId="0" borderId="7" xfId="0" applyNumberFormat="1" applyFont="1" applyBorder="1" applyAlignment="1">
      <alignment horizontal="center" vertical="center"/>
    </xf>
    <xf numFmtId="0" fontId="8" fillId="0" borderId="1" xfId="0" applyFont="1" applyBorder="1" applyAlignment="1">
      <alignment horizontal="justify" vertical="center" wrapText="1"/>
    </xf>
    <xf numFmtId="0" fontId="8" fillId="0" borderId="1" xfId="25" applyFont="1" applyBorder="1" applyAlignment="1">
      <alignment horizontal="center" vertical="center" wrapText="1"/>
    </xf>
    <xf numFmtId="166" fontId="8" fillId="0" borderId="1" xfId="25" applyNumberFormat="1" applyFont="1" applyBorder="1" applyAlignment="1">
      <alignment horizontal="right" vertical="center" wrapText="1"/>
    </xf>
    <xf numFmtId="49" fontId="8" fillId="0" borderId="1" xfId="25" applyNumberFormat="1" applyFont="1" applyBorder="1" applyAlignment="1">
      <alignment horizontal="justify" vertical="center" wrapText="1"/>
    </xf>
    <xf numFmtId="4" fontId="8" fillId="0" borderId="1" xfId="20" applyNumberFormat="1" applyFont="1" applyBorder="1" applyAlignment="1">
      <alignment horizontal="center" vertical="center" shrinkToFit="1"/>
    </xf>
    <xf numFmtId="166" fontId="8" fillId="0" borderId="1" xfId="20" applyNumberFormat="1" applyFont="1" applyBorder="1" applyAlignment="1">
      <alignment horizontal="right" vertical="center" shrinkToFit="1"/>
    </xf>
    <xf numFmtId="4" fontId="8" fillId="0" borderId="1" xfId="20" applyNumberFormat="1" applyFont="1" applyBorder="1" applyAlignment="1" applyProtection="1">
      <alignment horizontal="center" vertical="center" shrinkToFit="1"/>
      <protection locked="0"/>
    </xf>
    <xf numFmtId="4" fontId="8" fillId="0" borderId="1" xfId="20" applyNumberFormat="1" applyFont="1" applyBorder="1" applyAlignment="1">
      <alignment horizontal="right" vertical="center" shrinkToFit="1"/>
    </xf>
    <xf numFmtId="49" fontId="8" fillId="0" borderId="9" xfId="25" applyNumberFormat="1" applyFont="1" applyBorder="1" applyAlignment="1">
      <alignment vertical="center" wrapText="1"/>
    </xf>
    <xf numFmtId="0" fontId="8" fillId="0" borderId="9" xfId="25" applyFont="1" applyBorder="1" applyAlignment="1">
      <alignment horizontal="center" vertical="center" wrapText="1"/>
    </xf>
    <xf numFmtId="166" fontId="8" fillId="0" borderId="9" xfId="25" applyNumberFormat="1" applyFont="1" applyBorder="1" applyAlignment="1">
      <alignment horizontal="right" vertical="center" wrapText="1"/>
    </xf>
    <xf numFmtId="166" fontId="60" fillId="0" borderId="1" xfId="25" applyNumberFormat="1" applyFont="1" applyBorder="1" applyAlignment="1">
      <alignment horizontal="right" vertical="center" wrapText="1"/>
    </xf>
    <xf numFmtId="0" fontId="8" fillId="0" borderId="1" xfId="25" applyFont="1" applyBorder="1" applyAlignment="1">
      <alignment horizontal="justify" vertical="center" wrapText="1"/>
    </xf>
    <xf numFmtId="49" fontId="8" fillId="0" borderId="1" xfId="25" applyNumberFormat="1" applyFont="1" applyBorder="1" applyAlignment="1">
      <alignment horizontal="left" vertical="center" wrapText="1"/>
    </xf>
    <xf numFmtId="166" fontId="8" fillId="0" borderId="1" xfId="0" applyNumberFormat="1" applyFont="1" applyBorder="1" applyAlignment="1">
      <alignment horizontal="center" vertical="center" wrapText="1"/>
    </xf>
    <xf numFmtId="49" fontId="8" fillId="0" borderId="6" xfId="0" applyNumberFormat="1" applyFont="1" applyBorder="1" applyAlignment="1">
      <alignment horizontal="left" vertical="center" wrapText="1"/>
    </xf>
    <xf numFmtId="0" fontId="8" fillId="0" borderId="1" xfId="25" applyFont="1" applyBorder="1" applyAlignment="1">
      <alignment horizontal="center" vertical="center" wrapText="1"/>
    </xf>
    <xf numFmtId="166" fontId="8" fillId="0" borderId="1" xfId="25" applyNumberFormat="1" applyFont="1" applyBorder="1" applyAlignment="1">
      <alignment horizontal="center" vertical="center" wrapText="1"/>
    </xf>
    <xf numFmtId="49" fontId="8" fillId="0" borderId="8" xfId="0" applyNumberFormat="1" applyFont="1" applyBorder="1" applyAlignment="1">
      <alignment vertical="center" wrapText="1"/>
    </xf>
    <xf numFmtId="49" fontId="8" fillId="0" borderId="1" xfId="20" applyNumberFormat="1" applyFont="1" applyBorder="1" applyAlignment="1">
      <alignment horizontal="center" vertical="center" textRotation="90" wrapText="1"/>
    </xf>
    <xf numFmtId="0" fontId="8" fillId="0" borderId="0" xfId="22" applyFont="1" applyAlignment="1">
      <alignment horizontal="center" vertical="center"/>
    </xf>
    <xf numFmtId="0" fontId="8" fillId="0" borderId="0" xfId="22" applyFont="1" applyAlignment="1">
      <alignment horizontal="left" vertical="center" wrapText="1"/>
    </xf>
    <xf numFmtId="166" fontId="8" fillId="0" borderId="0" xfId="22" applyNumberFormat="1" applyFont="1" applyAlignment="1">
      <alignment horizontal="center" vertical="center"/>
    </xf>
    <xf numFmtId="165" fontId="8" fillId="0" borderId="0" xfId="22" applyNumberFormat="1" applyFont="1" applyAlignment="1">
      <alignment horizontal="center" vertical="center" wrapText="1"/>
    </xf>
    <xf numFmtId="165" fontId="8" fillId="0" borderId="0" xfId="22" applyNumberFormat="1" applyFont="1" applyAlignment="1">
      <alignment horizontal="center" vertical="center"/>
    </xf>
    <xf numFmtId="165" fontId="8" fillId="0" borderId="0" xfId="18" applyNumberFormat="1" applyFont="1" applyAlignment="1">
      <alignment vertical="center"/>
    </xf>
    <xf numFmtId="0" fontId="8" fillId="0" borderId="0" xfId="23" applyFont="1" applyAlignment="1">
      <alignment horizontal="center" vertical="center"/>
    </xf>
    <xf numFmtId="166" fontId="8" fillId="0" borderId="0" xfId="23" applyNumberFormat="1" applyFont="1" applyAlignment="1">
      <alignment horizontal="center" vertical="center"/>
    </xf>
    <xf numFmtId="49" fontId="4" fillId="0" borderId="0" xfId="20" applyNumberFormat="1" applyFont="1" applyAlignment="1">
      <alignment horizontal="right" vertical="top"/>
    </xf>
    <xf numFmtId="4" fontId="8" fillId="0" borderId="0" xfId="24" applyNumberFormat="1" applyFont="1" applyAlignment="1">
      <alignment horizontal="right" vertical="center" wrapText="1"/>
    </xf>
    <xf numFmtId="49" fontId="8" fillId="0" borderId="0" xfId="20" applyNumberFormat="1" applyFont="1" applyAlignment="1">
      <alignment horizontal="left" vertical="center" wrapText="1"/>
    </xf>
    <xf numFmtId="49" fontId="4" fillId="0" borderId="0" xfId="0" applyNumberFormat="1" applyFont="1" applyAlignment="1">
      <alignment horizontal="right" vertical="top"/>
    </xf>
    <xf numFmtId="0" fontId="8" fillId="0" borderId="0" xfId="0" applyFont="1" applyAlignment="1">
      <alignment horizontal="justify" vertical="center" wrapText="1"/>
    </xf>
    <xf numFmtId="4" fontId="8" fillId="0" borderId="0" xfId="0" applyNumberFormat="1" applyFont="1" applyAlignment="1">
      <alignment horizontal="center" vertical="center"/>
    </xf>
    <xf numFmtId="169" fontId="6" fillId="0" borderId="0" xfId="26" quotePrefix="1" applyFont="1" applyAlignment="1">
      <alignment horizontal="center" vertical="center" wrapText="1"/>
    </xf>
    <xf numFmtId="169" fontId="6" fillId="0" borderId="0" xfId="26" applyFont="1" applyAlignment="1">
      <alignment vertical="center" wrapText="1"/>
    </xf>
    <xf numFmtId="169" fontId="4" fillId="0" borderId="9" xfId="26" applyFont="1" applyBorder="1" applyAlignment="1">
      <alignment vertical="center" wrapText="1"/>
    </xf>
    <xf numFmtId="169" fontId="6" fillId="0" borderId="3" xfId="26" applyFont="1" applyBorder="1" applyAlignment="1">
      <alignment horizontal="center" vertical="center" wrapText="1"/>
    </xf>
    <xf numFmtId="165" fontId="16" fillId="0" borderId="6" xfId="0" applyNumberFormat="1" applyFont="1" applyBorder="1" applyAlignment="1">
      <alignment horizontal="center" vertical="center" wrapText="1"/>
    </xf>
    <xf numFmtId="165" fontId="16" fillId="0" borderId="8" xfId="0" applyNumberFormat="1" applyFont="1" applyBorder="1" applyAlignment="1">
      <alignment horizontal="center" vertical="center" wrapText="1"/>
    </xf>
    <xf numFmtId="49" fontId="8" fillId="0" borderId="8" xfId="0" quotePrefix="1" applyNumberFormat="1" applyFont="1" applyBorder="1" applyAlignment="1">
      <alignment vertical="center" wrapText="1"/>
    </xf>
    <xf numFmtId="165" fontId="16" fillId="0" borderId="7" xfId="0" applyNumberFormat="1" applyFont="1" applyBorder="1" applyAlignment="1">
      <alignment horizontal="center" vertical="center" wrapText="1"/>
    </xf>
    <xf numFmtId="0" fontId="8" fillId="0" borderId="7" xfId="0" quotePrefix="1" applyFont="1" applyBorder="1" applyAlignment="1">
      <alignment vertical="center" wrapText="1"/>
    </xf>
    <xf numFmtId="49" fontId="8" fillId="0" borderId="6" xfId="0" applyNumberFormat="1" applyFont="1" applyBorder="1" applyAlignment="1">
      <alignment vertical="center" wrapText="1"/>
    </xf>
    <xf numFmtId="0" fontId="8" fillId="0" borderId="7" xfId="0" quotePrefix="1" applyFont="1" applyBorder="1" applyAlignment="1">
      <alignment horizontal="left" vertical="center" wrapText="1"/>
    </xf>
    <xf numFmtId="169" fontId="6" fillId="0" borderId="9" xfId="26" applyFont="1" applyBorder="1" applyAlignment="1">
      <alignment vertical="center" wrapText="1"/>
    </xf>
    <xf numFmtId="168" fontId="6" fillId="0" borderId="9" xfId="26" applyNumberFormat="1" applyFont="1" applyBorder="1" applyAlignment="1">
      <alignment vertical="center" wrapText="1"/>
    </xf>
    <xf numFmtId="49" fontId="8" fillId="0" borderId="8" xfId="26" applyNumberFormat="1" applyFont="1" applyBorder="1" applyAlignment="1">
      <alignment vertical="center" wrapText="1"/>
    </xf>
    <xf numFmtId="49" fontId="8" fillId="0" borderId="7" xfId="26" applyNumberFormat="1" applyFont="1" applyBorder="1" applyAlignment="1">
      <alignment vertical="center" wrapText="1"/>
    </xf>
    <xf numFmtId="49" fontId="15" fillId="0" borderId="8" xfId="0" applyNumberFormat="1" applyFont="1" applyBorder="1" applyAlignment="1">
      <alignment vertical="center" wrapText="1"/>
    </xf>
    <xf numFmtId="49" fontId="15" fillId="0" borderId="8" xfId="0" applyNumberFormat="1" applyFont="1" applyBorder="1" applyAlignment="1">
      <alignment horizontal="center" vertical="center" wrapText="1"/>
    </xf>
    <xf numFmtId="0" fontId="15" fillId="0" borderId="1" xfId="0" applyFont="1" applyBorder="1" applyAlignment="1">
      <alignment vertical="center" wrapText="1"/>
    </xf>
    <xf numFmtId="0" fontId="8" fillId="0" borderId="0" xfId="23" applyFont="1" applyAlignment="1">
      <alignment horizontal="left" vertical="center"/>
    </xf>
    <xf numFmtId="0" fontId="8" fillId="0" borderId="0" xfId="23" applyFont="1" applyAlignment="1">
      <alignment horizontal="left" vertical="center" wrapText="1"/>
    </xf>
    <xf numFmtId="49" fontId="8" fillId="0" borderId="0" xfId="20" applyNumberFormat="1" applyFont="1" applyAlignment="1">
      <alignment horizontal="right" vertical="top"/>
    </xf>
    <xf numFmtId="169" fontId="7" fillId="6" borderId="0" xfId="26" applyFont="1" applyFill="1" applyAlignment="1">
      <alignment horizontal="center" vertical="center" wrapText="1"/>
    </xf>
    <xf numFmtId="169" fontId="4" fillId="6" borderId="0" xfId="26" applyFont="1" applyFill="1" applyAlignment="1">
      <alignment horizontal="center" vertical="center" wrapText="1"/>
    </xf>
    <xf numFmtId="49" fontId="47" fillId="0" borderId="0" xfId="0" applyNumberFormat="1" applyFont="1" applyAlignment="1">
      <alignment horizontal="center" vertical="center"/>
    </xf>
    <xf numFmtId="169" fontId="6" fillId="6" borderId="1" xfId="26" applyFont="1" applyFill="1" applyBorder="1" applyAlignment="1">
      <alignment horizontal="center" vertical="center" wrapText="1"/>
    </xf>
    <xf numFmtId="0" fontId="47" fillId="0" borderId="6" xfId="0" applyFont="1" applyBorder="1" applyAlignment="1">
      <alignment horizontal="center" vertical="center" wrapText="1"/>
    </xf>
    <xf numFmtId="0" fontId="47" fillId="0" borderId="8" xfId="0" applyFont="1" applyBorder="1" applyAlignment="1">
      <alignment horizontal="center" vertical="center" wrapText="1"/>
    </xf>
    <xf numFmtId="0" fontId="47" fillId="0" borderId="7" xfId="0" applyFont="1" applyBorder="1" applyAlignment="1">
      <alignment horizontal="center" vertical="center" wrapText="1"/>
    </xf>
    <xf numFmtId="49" fontId="47" fillId="0" borderId="6" xfId="0" applyNumberFormat="1" applyFont="1" applyBorder="1" applyAlignment="1">
      <alignment horizontal="center" vertical="center" wrapText="1"/>
    </xf>
    <xf numFmtId="49" fontId="47" fillId="0" borderId="8" xfId="0" applyNumberFormat="1" applyFont="1" applyBorder="1" applyAlignment="1">
      <alignment horizontal="center" vertical="center" wrapText="1"/>
    </xf>
    <xf numFmtId="49" fontId="47" fillId="0" borderId="7" xfId="0" applyNumberFormat="1" applyFont="1" applyBorder="1" applyAlignment="1">
      <alignment horizontal="center" vertical="center" wrapText="1"/>
    </xf>
    <xf numFmtId="49" fontId="47" fillId="0" borderId="1" xfId="0" applyNumberFormat="1" applyFont="1" applyBorder="1" applyAlignment="1">
      <alignment horizontal="center" vertical="center" wrapText="1"/>
    </xf>
    <xf numFmtId="49" fontId="47" fillId="0" borderId="1" xfId="0" quotePrefix="1" applyNumberFormat="1" applyFont="1" applyBorder="1" applyAlignment="1">
      <alignment vertical="center" wrapText="1"/>
    </xf>
    <xf numFmtId="2" fontId="47" fillId="0" borderId="6" xfId="28" applyNumberFormat="1" applyFont="1" applyBorder="1" applyAlignment="1">
      <alignment horizontal="left" vertical="center" wrapText="1"/>
    </xf>
    <xf numFmtId="2" fontId="47" fillId="0" borderId="6" xfId="29" quotePrefix="1" applyNumberFormat="1" applyFont="1" applyBorder="1" applyAlignment="1">
      <alignment horizontal="left" vertical="center" wrapText="1"/>
    </xf>
    <xf numFmtId="2" fontId="47" fillId="0" borderId="8" xfId="29" quotePrefix="1" applyNumberFormat="1" applyFont="1" applyBorder="1" applyAlignment="1">
      <alignment horizontal="left" vertical="center" wrapText="1"/>
    </xf>
    <xf numFmtId="2" fontId="47" fillId="0" borderId="7" xfId="29" quotePrefix="1" applyNumberFormat="1" applyFont="1" applyBorder="1" applyAlignment="1">
      <alignment horizontal="left" vertical="center" wrapText="1"/>
    </xf>
    <xf numFmtId="2" fontId="47" fillId="0" borderId="1" xfId="30" applyNumberFormat="1" applyFont="1" applyBorder="1" applyAlignment="1">
      <alignment horizontal="left" vertical="center" wrapText="1"/>
    </xf>
    <xf numFmtId="49" fontId="47" fillId="0" borderId="6" xfId="27" applyNumberFormat="1" applyFont="1" applyBorder="1" applyAlignment="1">
      <alignment horizontal="left" vertical="center" wrapText="1"/>
    </xf>
    <xf numFmtId="49" fontId="47" fillId="0" borderId="8" xfId="27" applyNumberFormat="1" applyFont="1" applyBorder="1" applyAlignment="1">
      <alignment horizontal="left" vertical="center" wrapText="1"/>
    </xf>
    <xf numFmtId="49" fontId="47" fillId="0" borderId="7" xfId="27" applyNumberFormat="1" applyFont="1" applyBorder="1" applyAlignment="1">
      <alignment horizontal="left" vertical="center" wrapText="1"/>
    </xf>
    <xf numFmtId="49" fontId="47" fillId="0" borderId="6" xfId="0" applyNumberFormat="1" applyFont="1" applyBorder="1" applyAlignment="1">
      <alignment vertical="center" wrapText="1"/>
    </xf>
    <xf numFmtId="49" fontId="47" fillId="0" borderId="8" xfId="0" applyNumberFormat="1" applyFont="1" applyBorder="1" applyAlignment="1">
      <alignment horizontal="left" vertical="center" wrapText="1"/>
    </xf>
    <xf numFmtId="49" fontId="47" fillId="0" borderId="8" xfId="0" quotePrefix="1" applyNumberFormat="1" applyFont="1" applyBorder="1" applyAlignment="1">
      <alignment vertical="center" wrapText="1"/>
    </xf>
    <xf numFmtId="49" fontId="47" fillId="0" borderId="8" xfId="0" applyNumberFormat="1" applyFont="1" applyBorder="1" applyAlignment="1">
      <alignment vertical="center" wrapText="1"/>
    </xf>
    <xf numFmtId="49" fontId="47" fillId="0" borderId="7" xfId="0" quotePrefix="1" applyNumberFormat="1" applyFont="1" applyBorder="1" applyAlignment="1">
      <alignment vertical="center" wrapText="1"/>
    </xf>
    <xf numFmtId="49" fontId="47" fillId="0" borderId="6" xfId="0" quotePrefix="1" applyNumberFormat="1" applyFont="1" applyBorder="1" applyAlignment="1">
      <alignment vertical="center" wrapText="1"/>
    </xf>
    <xf numFmtId="0" fontId="47" fillId="0" borderId="6" xfId="0" applyFont="1" applyBorder="1" applyAlignment="1">
      <alignment vertical="center" wrapText="1"/>
    </xf>
    <xf numFmtId="0" fontId="47" fillId="0" borderId="8" xfId="0" applyFont="1" applyBorder="1" applyAlignment="1">
      <alignment vertical="center" wrapText="1"/>
    </xf>
    <xf numFmtId="0" fontId="47" fillId="0" borderId="7" xfId="0" applyFont="1" applyBorder="1" applyAlignment="1">
      <alignment vertical="center" wrapText="1"/>
    </xf>
    <xf numFmtId="49" fontId="47" fillId="0" borderId="2" xfId="0" applyNumberFormat="1" applyFont="1" applyBorder="1" applyAlignment="1">
      <alignment horizontal="center" vertical="center" wrapText="1"/>
    </xf>
    <xf numFmtId="0" fontId="47" fillId="0" borderId="8" xfId="0" quotePrefix="1" applyFont="1" applyBorder="1" applyAlignment="1">
      <alignment vertical="center" wrapText="1"/>
    </xf>
    <xf numFmtId="0" fontId="47" fillId="0" borderId="7" xfId="0" quotePrefix="1" applyFont="1" applyBorder="1" applyAlignment="1">
      <alignment vertical="center" wrapText="1"/>
    </xf>
    <xf numFmtId="49" fontId="47" fillId="0" borderId="6" xfId="0" applyNumberFormat="1" applyFont="1" applyBorder="1" applyAlignment="1">
      <alignment horizontal="center" vertical="center" wrapText="1"/>
    </xf>
    <xf numFmtId="49" fontId="47" fillId="0" borderId="8" xfId="0" applyNumberFormat="1" applyFont="1" applyBorder="1" applyAlignment="1">
      <alignment horizontal="center" vertical="center" wrapText="1"/>
    </xf>
    <xf numFmtId="0" fontId="47" fillId="0" borderId="6" xfId="28" applyFont="1" applyBorder="1" applyAlignment="1">
      <alignment vertical="center" wrapText="1"/>
    </xf>
    <xf numFmtId="0" fontId="47" fillId="0" borderId="8" xfId="28" applyFont="1" applyBorder="1" applyAlignment="1">
      <alignment vertical="center" wrapText="1"/>
    </xf>
    <xf numFmtId="0" fontId="47" fillId="0" borderId="7" xfId="28" quotePrefix="1" applyFont="1" applyBorder="1" applyAlignment="1">
      <alignment vertical="center" wrapText="1"/>
    </xf>
    <xf numFmtId="0" fontId="47" fillId="0" borderId="1" xfId="0" applyFont="1" applyBorder="1" applyAlignment="1">
      <alignment vertical="center" wrapText="1"/>
    </xf>
    <xf numFmtId="169" fontId="6" fillId="6" borderId="1" xfId="26" applyFont="1" applyFill="1" applyBorder="1" applyAlignment="1">
      <alignment horizontal="right" vertical="center" wrapText="1"/>
    </xf>
    <xf numFmtId="169" fontId="4" fillId="6" borderId="1" xfId="26" applyFont="1" applyFill="1" applyBorder="1" applyAlignment="1">
      <alignment horizontal="right" vertical="center" wrapText="1"/>
    </xf>
    <xf numFmtId="170" fontId="4" fillId="6" borderId="1" xfId="26" applyNumberFormat="1" applyFont="1" applyFill="1" applyBorder="1" applyAlignment="1">
      <alignment horizontal="right" vertical="center"/>
    </xf>
    <xf numFmtId="0" fontId="8" fillId="0" borderId="0" xfId="20" applyFont="1" applyAlignment="1">
      <alignment horizontal="left" vertical="center"/>
    </xf>
    <xf numFmtId="165" fontId="8" fillId="0" borderId="0" xfId="22" applyNumberFormat="1" applyFont="1" applyAlignment="1">
      <alignment horizontal="right" vertical="center" wrapText="1"/>
    </xf>
    <xf numFmtId="2" fontId="8" fillId="0" borderId="0" xfId="22" applyNumberFormat="1" applyFont="1" applyAlignment="1">
      <alignment horizontal="center" vertical="center"/>
    </xf>
    <xf numFmtId="4" fontId="8" fillId="0" borderId="0" xfId="22" applyNumberFormat="1" applyFont="1" applyAlignment="1">
      <alignment horizontal="center" vertical="center"/>
    </xf>
    <xf numFmtId="165" fontId="8" fillId="0" borderId="0" xfId="22" applyNumberFormat="1" applyFont="1" applyAlignment="1">
      <alignment horizontal="right" vertical="center"/>
    </xf>
    <xf numFmtId="0" fontId="4" fillId="0" borderId="2" xfId="0" applyFont="1" applyBorder="1" applyAlignment="1">
      <alignment horizontal="center" vertical="center" wrapText="1"/>
    </xf>
    <xf numFmtId="0" fontId="4" fillId="0" borderId="9" xfId="0" applyFont="1" applyBorder="1" applyAlignment="1">
      <alignment horizontal="left" vertical="center" wrapText="1"/>
    </xf>
    <xf numFmtId="0" fontId="4" fillId="0" borderId="9" xfId="0" applyFont="1" applyBorder="1" applyAlignment="1">
      <alignment horizontal="center" vertical="center"/>
    </xf>
    <xf numFmtId="2" fontId="4" fillId="0" borderId="9" xfId="0" applyNumberFormat="1" applyFont="1" applyBorder="1" applyAlignment="1">
      <alignment vertical="center"/>
    </xf>
    <xf numFmtId="4" fontId="4" fillId="0" borderId="9" xfId="0" applyNumberFormat="1" applyFont="1" applyBorder="1" applyAlignment="1">
      <alignment horizontal="right" vertical="center" wrapText="1"/>
    </xf>
    <xf numFmtId="165" fontId="4" fillId="0" borderId="3" xfId="0" applyNumberFormat="1" applyFont="1" applyBorder="1" applyAlignment="1">
      <alignment horizontal="right" vertical="center" wrapText="1"/>
    </xf>
    <xf numFmtId="1" fontId="8" fillId="0" borderId="1" xfId="0" applyNumberFormat="1" applyFont="1" applyBorder="1" applyAlignment="1">
      <alignment horizontal="center" vertical="center"/>
    </xf>
    <xf numFmtId="165" fontId="8" fillId="0" borderId="1" xfId="0" applyNumberFormat="1" applyFont="1" applyBorder="1" applyAlignment="1">
      <alignment horizontal="right" vertical="center" wrapText="1"/>
    </xf>
    <xf numFmtId="165" fontId="8" fillId="0" borderId="1" xfId="22" applyNumberFormat="1" applyFont="1" applyBorder="1" applyAlignment="1">
      <alignment horizontal="right" vertical="center" wrapText="1"/>
    </xf>
    <xf numFmtId="0" fontId="8" fillId="0" borderId="1" xfId="0" applyFont="1" applyBorder="1" applyAlignment="1">
      <alignment vertical="center"/>
    </xf>
    <xf numFmtId="2" fontId="8" fillId="0" borderId="1" xfId="0" applyNumberFormat="1" applyFont="1" applyBorder="1" applyAlignment="1">
      <alignment horizontal="right" vertical="center"/>
    </xf>
    <xf numFmtId="0" fontId="4" fillId="0" borderId="2" xfId="0" applyFont="1" applyBorder="1" applyAlignment="1">
      <alignment horizontal="center" vertical="center"/>
    </xf>
    <xf numFmtId="2" fontId="4" fillId="0" borderId="9" xfId="0" applyNumberFormat="1" applyFont="1" applyBorder="1" applyAlignment="1">
      <alignment horizontal="right" vertical="center"/>
    </xf>
    <xf numFmtId="165" fontId="4" fillId="0" borderId="9" xfId="0" applyNumberFormat="1" applyFont="1" applyBorder="1" applyAlignment="1">
      <alignment horizontal="right" vertical="center" wrapText="1"/>
    </xf>
    <xf numFmtId="0" fontId="15" fillId="0" borderId="1" xfId="0" applyFont="1" applyBorder="1" applyAlignment="1">
      <alignment horizontal="left" vertical="center" wrapText="1"/>
    </xf>
    <xf numFmtId="0" fontId="15" fillId="0" borderId="1" xfId="0" applyFont="1" applyBorder="1" applyAlignment="1">
      <alignment vertical="center"/>
    </xf>
    <xf numFmtId="49" fontId="43" fillId="0" borderId="2" xfId="0" applyNumberFormat="1" applyFont="1" applyBorder="1" applyAlignment="1">
      <alignment horizontal="center" vertical="center" wrapText="1"/>
    </xf>
    <xf numFmtId="0" fontId="4" fillId="0" borderId="9" xfId="0" applyFont="1" applyBorder="1" applyAlignment="1">
      <alignment horizontal="left" vertical="center"/>
    </xf>
    <xf numFmtId="49" fontId="4" fillId="0" borderId="9" xfId="0" applyNumberFormat="1" applyFont="1" applyBorder="1" applyAlignment="1">
      <alignment horizontal="left" vertical="center" wrapText="1"/>
    </xf>
    <xf numFmtId="1" fontId="8" fillId="0" borderId="6" xfId="0" applyNumberFormat="1" applyFont="1" applyBorder="1" applyAlignment="1">
      <alignment horizontal="center" vertical="center"/>
    </xf>
    <xf numFmtId="165" fontId="8" fillId="0" borderId="6" xfId="0" applyNumberFormat="1" applyFont="1" applyBorder="1" applyAlignment="1">
      <alignment horizontal="center" vertical="center" wrapText="1"/>
    </xf>
    <xf numFmtId="165" fontId="8" fillId="0" borderId="6" xfId="0" applyNumberFormat="1" applyFont="1" applyBorder="1" applyAlignment="1">
      <alignment horizontal="right" vertical="center" wrapText="1"/>
    </xf>
    <xf numFmtId="1" fontId="8" fillId="0" borderId="8" xfId="0" applyNumberFormat="1" applyFont="1" applyBorder="1" applyAlignment="1">
      <alignment horizontal="center" vertical="center"/>
    </xf>
    <xf numFmtId="165" fontId="8" fillId="0" borderId="8" xfId="0" applyNumberFormat="1" applyFont="1" applyBorder="1" applyAlignment="1">
      <alignment horizontal="center" vertical="center" wrapText="1"/>
    </xf>
    <xf numFmtId="165" fontId="8" fillId="0" borderId="8" xfId="0" applyNumberFormat="1" applyFont="1" applyBorder="1" applyAlignment="1">
      <alignment horizontal="right" vertical="center" wrapText="1"/>
    </xf>
    <xf numFmtId="49" fontId="15" fillId="0" borderId="1" xfId="0" applyNumberFormat="1" applyFont="1" applyBorder="1" applyAlignment="1">
      <alignment vertical="center" wrapText="1"/>
    </xf>
    <xf numFmtId="1" fontId="8" fillId="0" borderId="7" xfId="0" applyNumberFormat="1" applyFont="1" applyBorder="1" applyAlignment="1">
      <alignment horizontal="center" vertical="center"/>
    </xf>
    <xf numFmtId="165" fontId="8" fillId="0" borderId="7" xfId="0" applyNumberFormat="1" applyFont="1" applyBorder="1" applyAlignment="1">
      <alignment horizontal="center" vertical="center" wrapText="1"/>
    </xf>
    <xf numFmtId="165" fontId="8" fillId="0" borderId="7" xfId="0" applyNumberFormat="1" applyFont="1" applyBorder="1" applyAlignment="1">
      <alignment horizontal="right" vertical="center" wrapText="1"/>
    </xf>
    <xf numFmtId="0" fontId="15" fillId="0" borderId="9" xfId="0" applyFont="1" applyBorder="1" applyAlignment="1">
      <alignment vertical="center" wrapText="1"/>
    </xf>
    <xf numFmtId="0" fontId="8" fillId="0" borderId="9" xfId="0" applyFont="1" applyBorder="1" applyAlignment="1">
      <alignment horizontal="center" vertical="center"/>
    </xf>
    <xf numFmtId="2" fontId="8" fillId="0" borderId="9" xfId="0" applyNumberFormat="1" applyFont="1" applyBorder="1" applyAlignment="1">
      <alignment horizontal="right" vertical="center"/>
    </xf>
    <xf numFmtId="4" fontId="8" fillId="0" borderId="9" xfId="0" applyNumberFormat="1" applyFont="1" applyBorder="1" applyAlignment="1">
      <alignment horizontal="right" vertical="center" wrapText="1"/>
    </xf>
    <xf numFmtId="165" fontId="8" fillId="0" borderId="3" xfId="0" applyNumberFormat="1" applyFont="1" applyBorder="1" applyAlignment="1">
      <alignment horizontal="right" vertical="center" wrapText="1"/>
    </xf>
    <xf numFmtId="165" fontId="8" fillId="0" borderId="1" xfId="21" applyNumberFormat="1" applyFont="1" applyFill="1" applyBorder="1" applyAlignment="1" applyProtection="1">
      <alignment horizontal="right" vertical="center" shrinkToFit="1"/>
      <protection locked="0"/>
    </xf>
    <xf numFmtId="4" fontId="8" fillId="0" borderId="0" xfId="22" applyNumberFormat="1" applyFont="1" applyAlignment="1">
      <alignment horizontal="center" vertical="center" wrapText="1"/>
    </xf>
    <xf numFmtId="2" fontId="8" fillId="0" borderId="0" xfId="0" applyNumberFormat="1" applyFont="1" applyAlignment="1">
      <alignment vertical="center"/>
    </xf>
    <xf numFmtId="165" fontId="8" fillId="0" borderId="0" xfId="0" applyNumberFormat="1" applyFont="1" applyAlignment="1">
      <alignment horizontal="right" vertical="center" wrapText="1"/>
    </xf>
    <xf numFmtId="168" fontId="8" fillId="0" borderId="0" xfId="0" applyNumberFormat="1" applyFont="1" applyAlignment="1">
      <alignment horizontal="center" vertical="center"/>
    </xf>
    <xf numFmtId="168" fontId="8" fillId="0" borderId="0" xfId="20" applyNumberFormat="1" applyFont="1" applyAlignment="1">
      <alignment horizontal="center" vertical="center" shrinkToFit="1"/>
    </xf>
    <xf numFmtId="165" fontId="8" fillId="0" borderId="0" xfId="21" applyNumberFormat="1" applyFont="1" applyFill="1" applyBorder="1" applyAlignment="1" applyProtection="1">
      <alignment horizontal="right" vertical="center" shrinkToFit="1"/>
      <protection locked="0"/>
    </xf>
    <xf numFmtId="0" fontId="4" fillId="0" borderId="0" xfId="20" quotePrefix="1" applyFont="1" applyAlignment="1">
      <alignment horizontal="right" vertical="center"/>
    </xf>
    <xf numFmtId="0" fontId="4" fillId="0" borderId="5" xfId="0" applyFont="1" applyBorder="1" applyAlignment="1">
      <alignment horizontal="left" vertical="center" wrapText="1"/>
    </xf>
    <xf numFmtId="168" fontId="6" fillId="2" borderId="1" xfId="1" applyNumberFormat="1" applyFont="1" applyFill="1" applyBorder="1" applyAlignment="1">
      <alignment horizontal="center" vertical="center" wrapText="1"/>
    </xf>
    <xf numFmtId="0" fontId="8" fillId="0" borderId="2" xfId="20" applyFont="1" applyBorder="1" applyAlignment="1">
      <alignment horizontal="center" vertical="center"/>
    </xf>
    <xf numFmtId="0" fontId="4" fillId="0" borderId="9" xfId="0" applyFont="1" applyBorder="1" applyAlignment="1">
      <alignment vertical="center"/>
    </xf>
    <xf numFmtId="4" fontId="8" fillId="0" borderId="9" xfId="20" applyNumberFormat="1" applyFont="1" applyBorder="1" applyAlignment="1">
      <alignment horizontal="center" vertical="center" shrinkToFit="1"/>
    </xf>
    <xf numFmtId="3" fontId="8" fillId="0" borderId="9" xfId="20" applyNumberFormat="1" applyFont="1" applyBorder="1" applyAlignment="1">
      <alignment horizontal="center" vertical="center" shrinkToFit="1"/>
    </xf>
    <xf numFmtId="165" fontId="8" fillId="0" borderId="9" xfId="21" applyNumberFormat="1" applyFont="1" applyFill="1" applyBorder="1" applyAlignment="1" applyProtection="1">
      <alignment horizontal="right" vertical="center" shrinkToFit="1"/>
      <protection locked="0"/>
    </xf>
    <xf numFmtId="0" fontId="8" fillId="0" borderId="1" xfId="20" applyFont="1" applyBorder="1" applyAlignment="1">
      <alignment horizontal="center" vertical="center"/>
    </xf>
    <xf numFmtId="0" fontId="8" fillId="0" borderId="1" xfId="20" applyFont="1" applyBorder="1" applyAlignment="1">
      <alignment horizontal="justify" vertical="center"/>
    </xf>
    <xf numFmtId="3" fontId="8" fillId="0" borderId="1" xfId="0" applyNumberFormat="1" applyFont="1" applyBorder="1" applyAlignment="1">
      <alignment horizontal="center" vertical="center"/>
    </xf>
    <xf numFmtId="0" fontId="8" fillId="0" borderId="6" xfId="20" applyFont="1" applyBorder="1" applyAlignment="1">
      <alignment horizontal="center" vertical="center"/>
    </xf>
    <xf numFmtId="0" fontId="8" fillId="0" borderId="6" xfId="20" applyFont="1" applyBorder="1" applyAlignment="1">
      <alignment horizontal="justify" vertical="center"/>
    </xf>
    <xf numFmtId="3" fontId="8" fillId="0" borderId="6" xfId="0" applyNumberFormat="1" applyFont="1" applyBorder="1" applyAlignment="1">
      <alignment horizontal="center" vertical="center"/>
    </xf>
    <xf numFmtId="165" fontId="8" fillId="0" borderId="6" xfId="0" applyNumberFormat="1" applyFont="1" applyBorder="1" applyAlignment="1">
      <alignment horizontal="right" vertical="center" wrapText="1"/>
    </xf>
    <xf numFmtId="0" fontId="8" fillId="0" borderId="8" xfId="20" applyFont="1" applyBorder="1" applyAlignment="1">
      <alignment horizontal="center" vertical="center"/>
    </xf>
    <xf numFmtId="0" fontId="8" fillId="0" borderId="8" xfId="20" applyFont="1" applyBorder="1" applyAlignment="1">
      <alignment horizontal="justify" vertical="center"/>
    </xf>
    <xf numFmtId="168" fontId="8" fillId="0" borderId="8" xfId="0" applyNumberFormat="1" applyFont="1" applyBorder="1" applyAlignment="1">
      <alignment horizontal="center" vertical="center"/>
    </xf>
    <xf numFmtId="165" fontId="8" fillId="0" borderId="8" xfId="0" applyNumberFormat="1" applyFont="1" applyBorder="1" applyAlignment="1">
      <alignment horizontal="right" vertical="center" wrapText="1"/>
    </xf>
    <xf numFmtId="0" fontId="8" fillId="0" borderId="7" xfId="20" applyFont="1" applyBorder="1" applyAlignment="1">
      <alignment horizontal="center" vertical="center"/>
    </xf>
    <xf numFmtId="0" fontId="8" fillId="0" borderId="7" xfId="20" applyFont="1" applyBorder="1" applyAlignment="1">
      <alignment horizontal="justify" vertical="center"/>
    </xf>
    <xf numFmtId="168" fontId="8" fillId="0" borderId="7" xfId="0" applyNumberFormat="1" applyFont="1" applyBorder="1" applyAlignment="1">
      <alignment horizontal="center" vertical="center"/>
    </xf>
    <xf numFmtId="165" fontId="8" fillId="0" borderId="7" xfId="0" applyNumberFormat="1" applyFont="1" applyBorder="1" applyAlignment="1">
      <alignment horizontal="right" vertical="center" wrapText="1"/>
    </xf>
    <xf numFmtId="168" fontId="8" fillId="0" borderId="1" xfId="0" applyNumberFormat="1" applyFont="1" applyBorder="1" applyAlignment="1">
      <alignment horizontal="center" vertical="center" wrapText="1"/>
    </xf>
    <xf numFmtId="168" fontId="8" fillId="0" borderId="6" xfId="0" applyNumberFormat="1" applyFont="1" applyBorder="1" applyAlignment="1">
      <alignment horizontal="center" vertical="center"/>
    </xf>
    <xf numFmtId="168" fontId="4" fillId="0" borderId="0" xfId="0" applyNumberFormat="1" applyFont="1" applyAlignment="1">
      <alignment horizontal="center" vertical="center" wrapText="1"/>
    </xf>
    <xf numFmtId="165" fontId="4" fillId="0" borderId="0" xfId="0" applyNumberFormat="1" applyFont="1" applyAlignment="1">
      <alignment horizontal="right" vertical="center" wrapText="1"/>
    </xf>
    <xf numFmtId="0" fontId="4" fillId="0" borderId="0" xfId="0" quotePrefix="1" applyFont="1" applyAlignment="1">
      <alignment horizontal="right" vertical="center" wrapText="1"/>
    </xf>
    <xf numFmtId="3" fontId="8" fillId="0" borderId="0" xfId="0" applyNumberFormat="1" applyFont="1" applyAlignment="1">
      <alignment horizontal="center" vertical="center"/>
    </xf>
    <xf numFmtId="0" fontId="8" fillId="0" borderId="2" xfId="0" applyFont="1" applyBorder="1" applyAlignment="1">
      <alignment horizontal="center" vertical="center"/>
    </xf>
    <xf numFmtId="3" fontId="8" fillId="0" borderId="9" xfId="0" applyNumberFormat="1" applyFont="1" applyBorder="1" applyAlignment="1">
      <alignment horizontal="center" vertical="center"/>
    </xf>
    <xf numFmtId="165" fontId="8" fillId="0" borderId="9" xfId="0" applyNumberFormat="1" applyFont="1" applyBorder="1" applyAlignment="1">
      <alignment horizontal="right" vertical="center" wrapText="1"/>
    </xf>
    <xf numFmtId="3" fontId="8" fillId="0" borderId="7" xfId="0" applyNumberFormat="1" applyFont="1" applyBorder="1" applyAlignment="1">
      <alignment horizontal="center" vertical="center"/>
    </xf>
    <xf numFmtId="168" fontId="8" fillId="0" borderId="1" xfId="0" applyNumberFormat="1" applyFont="1" applyBorder="1" applyAlignment="1">
      <alignment horizontal="center" vertical="center"/>
    </xf>
    <xf numFmtId="168" fontId="8" fillId="0" borderId="0" xfId="0" applyNumberFormat="1" applyFont="1" applyAlignment="1">
      <alignment horizontal="center" vertical="center" wrapText="1"/>
    </xf>
    <xf numFmtId="3" fontId="8" fillId="0" borderId="1" xfId="0" applyNumberFormat="1" applyFont="1" applyBorder="1" applyAlignment="1">
      <alignment horizontal="center" vertical="center" wrapText="1"/>
    </xf>
    <xf numFmtId="0" fontId="8" fillId="0" borderId="2" xfId="0" applyFont="1" applyBorder="1" applyAlignment="1">
      <alignment horizontal="center" vertical="center" wrapText="1"/>
    </xf>
    <xf numFmtId="168" fontId="8" fillId="0" borderId="9" xfId="0" applyNumberFormat="1" applyFont="1" applyBorder="1" applyAlignment="1">
      <alignment horizontal="center" vertical="center" wrapText="1"/>
    </xf>
    <xf numFmtId="168" fontId="8" fillId="0" borderId="6" xfId="0" applyNumberFormat="1" applyFont="1" applyBorder="1" applyAlignment="1">
      <alignment horizontal="center" vertical="center" wrapText="1"/>
    </xf>
    <xf numFmtId="3" fontId="8" fillId="0" borderId="8" xfId="0" applyNumberFormat="1" applyFont="1" applyBorder="1" applyAlignment="1">
      <alignment horizontal="center" vertical="center" wrapText="1"/>
    </xf>
    <xf numFmtId="3" fontId="8" fillId="0" borderId="7" xfId="0" applyNumberFormat="1" applyFont="1" applyBorder="1" applyAlignment="1">
      <alignment horizontal="center" vertical="center" wrapText="1"/>
    </xf>
    <xf numFmtId="168" fontId="8" fillId="0" borderId="8" xfId="0" applyNumberFormat="1" applyFont="1" applyBorder="1" applyAlignment="1">
      <alignment horizontal="center" vertical="center" wrapText="1"/>
    </xf>
    <xf numFmtId="0" fontId="8" fillId="0" borderId="7" xfId="0" applyFont="1" applyBorder="1" applyAlignment="1">
      <alignment vertical="center"/>
    </xf>
    <xf numFmtId="168" fontId="8" fillId="0" borderId="7" xfId="0" applyNumberFormat="1" applyFont="1" applyBorder="1" applyAlignment="1">
      <alignment horizontal="center" vertical="center" wrapText="1"/>
    </xf>
    <xf numFmtId="49" fontId="15" fillId="0" borderId="7" xfId="0" applyNumberFormat="1" applyFont="1" applyBorder="1" applyAlignment="1">
      <alignment vertical="center" wrapText="1"/>
    </xf>
    <xf numFmtId="3" fontId="8" fillId="0" borderId="6" xfId="0" applyNumberFormat="1" applyFont="1" applyBorder="1" applyAlignment="1">
      <alignment horizontal="center" vertical="center" wrapText="1"/>
    </xf>
    <xf numFmtId="0" fontId="8" fillId="0" borderId="6" xfId="0" applyFont="1" applyBorder="1" applyAlignment="1">
      <alignment vertical="center"/>
    </xf>
    <xf numFmtId="0" fontId="6" fillId="2" borderId="9" xfId="1" applyFont="1" applyFill="1" applyBorder="1" applyAlignment="1">
      <alignment horizontal="center" vertical="center" wrapText="1"/>
    </xf>
    <xf numFmtId="165" fontId="6" fillId="2" borderId="2" xfId="1" applyNumberFormat="1" applyFont="1" applyFill="1" applyBorder="1" applyAlignment="1">
      <alignment horizontal="center" vertical="center" wrapText="1"/>
    </xf>
    <xf numFmtId="165" fontId="6" fillId="2" borderId="3" xfId="1" applyNumberFormat="1" applyFont="1" applyFill="1" applyBorder="1" applyAlignment="1">
      <alignment horizontal="center" vertical="center" wrapText="1"/>
    </xf>
    <xf numFmtId="0" fontId="4" fillId="0" borderId="2" xfId="0" applyFont="1" applyBorder="1" applyAlignment="1">
      <alignment horizontal="left" vertical="center" wrapText="1"/>
    </xf>
    <xf numFmtId="0" fontId="4" fillId="0" borderId="9" xfId="0" applyFont="1" applyBorder="1" applyAlignment="1">
      <alignment horizontal="left" vertical="center"/>
    </xf>
    <xf numFmtId="0" fontId="4" fillId="0" borderId="3" xfId="0" applyFont="1" applyBorder="1" applyAlignment="1">
      <alignment horizontal="left" vertical="center"/>
    </xf>
    <xf numFmtId="165" fontId="8" fillId="0" borderId="2" xfId="21" applyNumberFormat="1" applyFont="1" applyFill="1" applyBorder="1" applyAlignment="1" applyProtection="1">
      <alignment horizontal="right" vertical="center" shrinkToFit="1"/>
      <protection locked="0"/>
    </xf>
    <xf numFmtId="165" fontId="8" fillId="0" borderId="3" xfId="21" applyNumberFormat="1" applyFont="1" applyFill="1" applyBorder="1" applyAlignment="1" applyProtection="1">
      <alignment horizontal="right" vertical="center" shrinkToFit="1"/>
      <protection locked="0"/>
    </xf>
    <xf numFmtId="0" fontId="4" fillId="0" borderId="2" xfId="0" applyFont="1" applyBorder="1" applyAlignment="1">
      <alignment horizontal="left" vertical="center"/>
    </xf>
    <xf numFmtId="165" fontId="8" fillId="0" borderId="2" xfId="21" applyNumberFormat="1" applyFont="1" applyFill="1" applyBorder="1" applyAlignment="1" applyProtection="1">
      <alignment horizontal="center" vertical="center" shrinkToFit="1"/>
      <protection locked="0"/>
    </xf>
    <xf numFmtId="165" fontId="8" fillId="0" borderId="3" xfId="21" applyNumberFormat="1" applyFont="1" applyFill="1" applyBorder="1" applyAlignment="1" applyProtection="1">
      <alignment horizontal="center" vertical="center" shrinkToFit="1"/>
      <protection locked="0"/>
    </xf>
    <xf numFmtId="165" fontId="6" fillId="2" borderId="2" xfId="1" applyNumberFormat="1" applyFont="1" applyFill="1" applyBorder="1" applyAlignment="1">
      <alignment horizontal="right" vertical="center" wrapText="1"/>
    </xf>
    <xf numFmtId="165" fontId="6" fillId="2" borderId="3" xfId="1" applyNumberFormat="1" applyFont="1" applyFill="1" applyBorder="1" applyAlignment="1">
      <alignment horizontal="right" vertical="center" wrapText="1"/>
    </xf>
    <xf numFmtId="0" fontId="55" fillId="2" borderId="0" xfId="44" applyFont="1" applyFill="1" applyAlignment="1">
      <alignment horizontal="center" vertical="center" wrapText="1"/>
    </xf>
    <xf numFmtId="0" fontId="4" fillId="0" borderId="0" xfId="44" applyFont="1" applyAlignment="1">
      <alignment horizontal="center" vertical="center" wrapText="1"/>
    </xf>
    <xf numFmtId="0" fontId="4" fillId="2" borderId="0" xfId="44" applyFont="1" applyFill="1" applyAlignment="1">
      <alignment horizontal="center" vertical="center" wrapText="1"/>
    </xf>
    <xf numFmtId="0" fontId="8" fillId="0" borderId="0" xfId="44" applyFont="1" applyAlignment="1">
      <alignment horizontal="center" vertical="center"/>
    </xf>
    <xf numFmtId="0" fontId="8" fillId="0" borderId="0" xfId="44" applyFont="1" applyAlignment="1">
      <alignment horizontal="left" vertical="center" wrapText="1"/>
    </xf>
    <xf numFmtId="0" fontId="8" fillId="0" borderId="0" xfId="44" applyFont="1" applyAlignment="1">
      <alignment vertical="center"/>
    </xf>
    <xf numFmtId="0" fontId="4" fillId="0" borderId="0" xfId="36" applyFont="1" applyAlignment="1">
      <alignment horizontal="center" vertical="center"/>
    </xf>
    <xf numFmtId="0" fontId="4" fillId="0" borderId="0" xfId="36" applyFont="1" applyAlignment="1">
      <alignment vertical="center"/>
    </xf>
    <xf numFmtId="2" fontId="4" fillId="0" borderId="0" xfId="36" applyNumberFormat="1" applyFont="1" applyAlignment="1">
      <alignment horizontal="center" vertical="center"/>
    </xf>
    <xf numFmtId="165" fontId="4" fillId="0" borderId="0" xfId="36" applyNumberFormat="1" applyFont="1" applyAlignment="1">
      <alignment horizontal="center" vertical="center"/>
    </xf>
    <xf numFmtId="0" fontId="8" fillId="0" borderId="0" xfId="36" applyFont="1" applyAlignment="1">
      <alignment horizontal="center" vertical="center"/>
    </xf>
    <xf numFmtId="0" fontId="8" fillId="0" borderId="0" xfId="36" applyFont="1" applyAlignment="1">
      <alignment vertical="center" wrapText="1"/>
    </xf>
    <xf numFmtId="2" fontId="8" fillId="0" borderId="0" xfId="36" applyNumberFormat="1" applyFont="1" applyAlignment="1">
      <alignment horizontal="center" vertical="center"/>
    </xf>
    <xf numFmtId="165" fontId="8" fillId="0" borderId="0" xfId="36" applyNumberFormat="1" applyFont="1" applyAlignment="1">
      <alignment horizontal="center" vertical="center"/>
    </xf>
    <xf numFmtId="0" fontId="8" fillId="0" borderId="0" xfId="36" applyFont="1" applyAlignment="1">
      <alignment horizontal="left" vertical="top" wrapText="1"/>
    </xf>
    <xf numFmtId="0" fontId="8" fillId="0" borderId="0" xfId="36" applyFont="1" applyAlignment="1">
      <alignment horizontal="center" vertical="center"/>
    </xf>
    <xf numFmtId="0" fontId="8" fillId="0" borderId="0" xfId="36" applyFont="1" applyAlignment="1">
      <alignment vertical="center"/>
    </xf>
    <xf numFmtId="0" fontId="8" fillId="0" borderId="0" xfId="36" applyFont="1" applyAlignment="1">
      <alignment horizontal="center" vertical="center" wrapText="1"/>
    </xf>
    <xf numFmtId="2" fontId="8" fillId="0" borderId="0" xfId="36" applyNumberFormat="1" applyFont="1" applyAlignment="1">
      <alignment horizontal="center" vertical="center" wrapText="1"/>
    </xf>
    <xf numFmtId="165" fontId="8" fillId="0" borderId="0" xfId="36" applyNumberFormat="1" applyFont="1" applyAlignment="1">
      <alignment horizontal="center" vertical="center" wrapText="1"/>
    </xf>
    <xf numFmtId="0" fontId="25" fillId="0" borderId="0" xfId="36" applyFont="1" applyAlignment="1">
      <alignment horizontal="left" vertical="top" wrapText="1"/>
    </xf>
    <xf numFmtId="0" fontId="8" fillId="0" borderId="0" xfId="36" applyFont="1" applyAlignment="1">
      <alignment vertical="top" wrapText="1"/>
    </xf>
    <xf numFmtId="49" fontId="8" fillId="0" borderId="0" xfId="36" applyNumberFormat="1" applyFont="1" applyAlignment="1">
      <alignment vertical="center"/>
    </xf>
    <xf numFmtId="49" fontId="8" fillId="0" borderId="0" xfId="36" applyNumberFormat="1" applyFont="1" applyAlignment="1">
      <alignment horizontal="center" vertical="center"/>
    </xf>
    <xf numFmtId="49" fontId="4" fillId="0" borderId="0" xfId="36" applyNumberFormat="1" applyFont="1" applyAlignment="1">
      <alignment vertical="center"/>
    </xf>
    <xf numFmtId="49" fontId="4" fillId="0" borderId="0" xfId="36" applyNumberFormat="1" applyFont="1" applyAlignment="1">
      <alignment horizontal="center" vertical="center"/>
    </xf>
    <xf numFmtId="0" fontId="8" fillId="0" borderId="0" xfId="36" applyFont="1" applyAlignment="1">
      <alignment horizontal="left" vertical="center" wrapText="1"/>
    </xf>
    <xf numFmtId="0" fontId="6" fillId="0" borderId="0" xfId="44" quotePrefix="1" applyFont="1" applyAlignment="1">
      <alignment horizontal="center" vertical="center" wrapText="1"/>
    </xf>
    <xf numFmtId="0" fontId="6" fillId="0" borderId="0" xfId="44" applyFont="1" applyAlignment="1">
      <alignment vertical="center" wrapText="1"/>
    </xf>
    <xf numFmtId="0" fontId="6" fillId="2" borderId="1" xfId="44" applyFont="1" applyFill="1" applyBorder="1" applyAlignment="1">
      <alignment horizontal="center" vertical="center" wrapText="1"/>
    </xf>
    <xf numFmtId="0" fontId="8" fillId="0" borderId="1" xfId="0" applyFont="1" applyBorder="1" applyAlignment="1">
      <alignment horizontal="center" vertical="center" shrinkToFit="1"/>
    </xf>
    <xf numFmtId="4" fontId="8" fillId="0" borderId="1" xfId="0" applyNumberFormat="1" applyFont="1" applyBorder="1" applyAlignment="1">
      <alignment vertical="center" wrapText="1"/>
    </xf>
    <xf numFmtId="4" fontId="8" fillId="0" borderId="1" xfId="0" applyNumberFormat="1" applyFont="1" applyBorder="1" applyAlignment="1">
      <alignment horizontal="center" vertical="center" shrinkToFit="1"/>
    </xf>
    <xf numFmtId="2" fontId="8" fillId="0" borderId="1" xfId="0" applyNumberFormat="1" applyFont="1" applyBorder="1" applyAlignment="1">
      <alignment horizontal="center" vertical="center" shrinkToFit="1"/>
    </xf>
    <xf numFmtId="165" fontId="8" fillId="0" borderId="1" xfId="0" applyNumberFormat="1" applyFont="1" applyBorder="1" applyAlignment="1" applyProtection="1">
      <alignment horizontal="center" vertical="center" shrinkToFit="1"/>
      <protection locked="0"/>
    </xf>
    <xf numFmtId="165" fontId="8" fillId="0" borderId="1" xfId="0" applyNumberFormat="1" applyFont="1" applyBorder="1" applyAlignment="1">
      <alignment horizontal="right" vertical="center" shrinkToFit="1"/>
    </xf>
    <xf numFmtId="0" fontId="8" fillId="0" borderId="1" xfId="45" applyFont="1" applyBorder="1" applyAlignment="1">
      <alignment horizontal="left" vertical="center" wrapText="1"/>
    </xf>
    <xf numFmtId="2" fontId="8" fillId="0" borderId="1" xfId="0" applyNumberFormat="1" applyFont="1" applyBorder="1" applyAlignment="1">
      <alignment horizontal="center" vertical="center" wrapText="1"/>
    </xf>
    <xf numFmtId="0" fontId="8" fillId="0" borderId="1" xfId="37" applyFont="1" applyBorder="1" applyAlignment="1">
      <alignment horizontal="left" vertical="center" wrapText="1"/>
    </xf>
    <xf numFmtId="0" fontId="6" fillId="2" borderId="1" xfId="44" applyFont="1" applyFill="1" applyBorder="1" applyAlignment="1">
      <alignment horizontal="right" vertical="center" wrapText="1"/>
    </xf>
    <xf numFmtId="0" fontId="4" fillId="2" borderId="1" xfId="44" applyFont="1" applyFill="1" applyBorder="1" applyAlignment="1">
      <alignment horizontal="right" vertical="center" wrapText="1"/>
    </xf>
    <xf numFmtId="165" fontId="4" fillId="2" borderId="1" xfId="44" applyNumberFormat="1" applyFont="1" applyFill="1" applyBorder="1" applyAlignment="1">
      <alignment horizontal="right" vertical="center"/>
    </xf>
    <xf numFmtId="0" fontId="8" fillId="0" borderId="0" xfId="5" applyFont="1" applyAlignment="1">
      <alignment horizontal="right" vertical="center"/>
    </xf>
    <xf numFmtId="0" fontId="8" fillId="0" borderId="0" xfId="5" applyFont="1" applyAlignment="1">
      <alignment vertical="center"/>
    </xf>
    <xf numFmtId="0" fontId="8" fillId="0" borderId="0" xfId="5" applyFont="1" applyAlignment="1">
      <alignment horizontal="center" vertical="center"/>
    </xf>
    <xf numFmtId="164" fontId="8" fillId="0" borderId="0" xfId="21" applyFont="1" applyBorder="1" applyAlignment="1">
      <alignment horizontal="right" vertical="center"/>
    </xf>
    <xf numFmtId="0" fontId="6" fillId="0" borderId="0" xfId="44" quotePrefix="1" applyFont="1" applyAlignment="1">
      <alignment horizontal="right" vertical="center" wrapText="1"/>
    </xf>
    <xf numFmtId="165" fontId="8" fillId="0" borderId="1" xfId="0" applyNumberFormat="1" applyFont="1" applyBorder="1" applyAlignment="1">
      <alignment horizontal="center" vertical="center" wrapText="1"/>
    </xf>
    <xf numFmtId="165" fontId="8" fillId="0" borderId="1" xfId="46" applyNumberFormat="1" applyFont="1" applyBorder="1" applyAlignment="1">
      <alignment horizontal="right" vertical="center" wrapText="1"/>
    </xf>
    <xf numFmtId="0" fontId="8" fillId="0" borderId="1" xfId="47" applyFont="1" applyBorder="1" applyAlignment="1">
      <alignment horizontal="left" vertical="center" wrapText="1"/>
    </xf>
    <xf numFmtId="0" fontId="8" fillId="0" borderId="1" xfId="38" applyFont="1" applyBorder="1" applyAlignment="1">
      <alignment horizontal="center" vertical="center" wrapText="1"/>
    </xf>
    <xf numFmtId="2" fontId="8" fillId="0" borderId="1" xfId="38" applyNumberFormat="1" applyFont="1" applyBorder="1" applyAlignment="1">
      <alignment horizontal="center" vertical="center" wrapText="1"/>
    </xf>
    <xf numFmtId="0" fontId="8" fillId="0" borderId="1" xfId="47" applyFont="1" applyBorder="1" applyAlignment="1">
      <alignment horizontal="center" vertical="center" wrapText="1"/>
    </xf>
    <xf numFmtId="2" fontId="8" fillId="0" borderId="1" xfId="47" applyNumberFormat="1" applyFont="1" applyBorder="1" applyAlignment="1">
      <alignment horizontal="center" vertical="center" wrapText="1"/>
    </xf>
    <xf numFmtId="4" fontId="15" fillId="0" borderId="1" xfId="0" applyNumberFormat="1" applyFont="1" applyBorder="1" applyAlignment="1">
      <alignment vertical="center" wrapText="1"/>
    </xf>
    <xf numFmtId="165" fontId="8" fillId="0" borderId="1" xfId="46" applyNumberFormat="1" applyFont="1" applyBorder="1" applyAlignment="1">
      <alignment horizontal="center" vertical="center" wrapText="1"/>
    </xf>
    <xf numFmtId="0" fontId="4" fillId="0" borderId="2" xfId="44" quotePrefix="1" applyFont="1" applyBorder="1" applyAlignment="1">
      <alignment horizontal="center" vertical="center" wrapText="1"/>
    </xf>
    <xf numFmtId="0" fontId="4" fillId="0" borderId="9" xfId="44" applyFont="1" applyBorder="1" applyAlignment="1">
      <alignment vertical="center" wrapText="1"/>
    </xf>
    <xf numFmtId="0" fontId="6" fillId="0" borderId="9" xfId="44" applyFont="1" applyBorder="1" applyAlignment="1">
      <alignment vertical="center" wrapText="1"/>
    </xf>
    <xf numFmtId="168" fontId="6" fillId="0" borderId="9" xfId="44" applyNumberFormat="1" applyFont="1" applyBorder="1" applyAlignment="1">
      <alignment vertical="center" wrapText="1"/>
    </xf>
    <xf numFmtId="0" fontId="6" fillId="0" borderId="3" xfId="44" applyFont="1" applyBorder="1" applyAlignment="1">
      <alignment vertical="center" wrapText="1"/>
    </xf>
    <xf numFmtId="2" fontId="8" fillId="0" borderId="1" xfId="46" applyNumberFormat="1" applyFont="1" applyBorder="1" applyAlignment="1">
      <alignment horizontal="center" vertical="center" wrapText="1"/>
    </xf>
    <xf numFmtId="2" fontId="8" fillId="0" borderId="1" xfId="0" applyNumberFormat="1" applyFont="1" applyBorder="1" applyAlignment="1">
      <alignment horizontal="left" vertical="center" wrapText="1"/>
    </xf>
    <xf numFmtId="0" fontId="8" fillId="0" borderId="1" xfId="46" applyFont="1" applyBorder="1" applyAlignment="1">
      <alignment horizontal="center" vertical="center" wrapText="1"/>
    </xf>
    <xf numFmtId="0" fontId="8" fillId="0" borderId="0" xfId="0" applyFont="1" applyAlignment="1">
      <alignment horizontal="center" vertical="center" shrinkToFit="1"/>
    </xf>
    <xf numFmtId="4" fontId="8" fillId="0" borderId="0" xfId="0" applyNumberFormat="1" applyFont="1" applyAlignment="1">
      <alignment horizontal="center" vertical="center" shrinkToFit="1"/>
    </xf>
    <xf numFmtId="2" fontId="8" fillId="0" borderId="0" xfId="0" applyNumberFormat="1" applyFont="1" applyAlignment="1">
      <alignment horizontal="center" vertical="center" shrinkToFit="1"/>
    </xf>
    <xf numFmtId="165" fontId="8" fillId="0" borderId="0" xfId="0" applyNumberFormat="1" applyFont="1" applyAlignment="1">
      <alignment horizontal="center" vertical="center" shrinkToFit="1"/>
    </xf>
    <xf numFmtId="0" fontId="8" fillId="0" borderId="2" xfId="0" applyFont="1" applyBorder="1" applyAlignment="1">
      <alignment horizontal="center" vertical="center" shrinkToFit="1"/>
    </xf>
    <xf numFmtId="4" fontId="4" fillId="0" borderId="2" xfId="0" applyNumberFormat="1" applyFont="1" applyBorder="1" applyAlignment="1">
      <alignment horizontal="left" vertical="center" wrapText="1"/>
    </xf>
    <xf numFmtId="4" fontId="4" fillId="0" borderId="9" xfId="0" applyNumberFormat="1" applyFont="1" applyBorder="1" applyAlignment="1">
      <alignment horizontal="center" vertical="center" shrinkToFit="1"/>
    </xf>
    <xf numFmtId="2" fontId="4" fillId="0" borderId="9" xfId="0" applyNumberFormat="1" applyFont="1" applyBorder="1" applyAlignment="1">
      <alignment horizontal="center" vertical="center" shrinkToFit="1"/>
    </xf>
    <xf numFmtId="165" fontId="4" fillId="0" borderId="9" xfId="0" applyNumberFormat="1" applyFont="1" applyBorder="1" applyAlignment="1">
      <alignment horizontal="center" vertical="center" shrinkToFit="1"/>
    </xf>
    <xf numFmtId="4" fontId="4" fillId="0" borderId="0" xfId="0" applyNumberFormat="1" applyFont="1" applyAlignment="1">
      <alignment horizontal="left" vertical="center" wrapText="1"/>
    </xf>
    <xf numFmtId="4" fontId="4" fillId="0" borderId="0" xfId="0" applyNumberFormat="1" applyFont="1" applyAlignment="1">
      <alignment horizontal="center" vertical="center" shrinkToFit="1"/>
    </xf>
    <xf numFmtId="2" fontId="4" fillId="0" borderId="0" xfId="0" applyNumberFormat="1" applyFont="1" applyAlignment="1">
      <alignment horizontal="center" vertical="center" shrinkToFit="1"/>
    </xf>
    <xf numFmtId="165" fontId="4" fillId="0" borderId="0" xfId="0" applyNumberFormat="1" applyFont="1" applyAlignment="1">
      <alignment horizontal="center" vertical="center" shrinkToFit="1"/>
    </xf>
    <xf numFmtId="4" fontId="8" fillId="0" borderId="0" xfId="0" applyNumberFormat="1" applyFont="1" applyAlignment="1">
      <alignment vertical="center" wrapText="1"/>
    </xf>
    <xf numFmtId="0" fontId="8" fillId="0" borderId="0" xfId="25" applyFont="1" applyAlignment="1">
      <alignment horizontal="center" vertical="center" wrapText="1"/>
    </xf>
    <xf numFmtId="0" fontId="8" fillId="0" borderId="0" xfId="25" applyFont="1" applyAlignment="1">
      <alignment horizontal="left" vertical="center" wrapText="1"/>
    </xf>
    <xf numFmtId="0" fontId="4" fillId="2" borderId="1" xfId="25" applyFont="1" applyFill="1" applyBorder="1" applyAlignment="1">
      <alignment horizontal="center" vertical="center" wrapText="1"/>
    </xf>
    <xf numFmtId="0" fontId="4" fillId="2" borderId="1" xfId="25" applyFont="1" applyFill="1" applyBorder="1" applyAlignment="1">
      <alignment horizontal="center" vertical="center" wrapText="1"/>
    </xf>
    <xf numFmtId="0" fontId="4" fillId="0" borderId="1" xfId="25" applyFont="1" applyBorder="1" applyAlignment="1">
      <alignment horizontal="center" vertical="center" wrapText="1"/>
    </xf>
    <xf numFmtId="0" fontId="4" fillId="0" borderId="1" xfId="25" applyFont="1" applyBorder="1" applyAlignment="1">
      <alignment horizontal="left" vertical="center" wrapText="1"/>
    </xf>
    <xf numFmtId="165" fontId="4" fillId="0" borderId="1" xfId="25" applyNumberFormat="1" applyFont="1" applyBorder="1" applyAlignment="1">
      <alignment horizontal="right" vertical="center" wrapText="1"/>
    </xf>
    <xf numFmtId="0" fontId="4" fillId="2" borderId="1" xfId="25" applyFont="1" applyFill="1" applyBorder="1" applyAlignment="1">
      <alignment horizontal="right" vertical="center" wrapText="1"/>
    </xf>
    <xf numFmtId="165" fontId="4" fillId="2" borderId="1" xfId="25" applyNumberFormat="1" applyFont="1" applyFill="1" applyBorder="1" applyAlignment="1">
      <alignment horizontal="right" vertical="center" wrapText="1"/>
    </xf>
    <xf numFmtId="165" fontId="8" fillId="2" borderId="1" xfId="25" applyNumberFormat="1" applyFont="1" applyFill="1" applyBorder="1" applyAlignment="1">
      <alignment horizontal="right" vertical="center" wrapText="1"/>
    </xf>
    <xf numFmtId="164" fontId="8" fillId="0" borderId="0" xfId="21" applyFont="1" applyAlignment="1">
      <alignment horizontal="right" vertical="center"/>
    </xf>
    <xf numFmtId="0" fontId="8" fillId="0" borderId="0" xfId="18" applyFont="1" applyAlignment="1">
      <alignment vertical="top"/>
    </xf>
    <xf numFmtId="0" fontId="8" fillId="0" borderId="0" xfId="18" applyFont="1"/>
    <xf numFmtId="0" fontId="4" fillId="2" borderId="6" xfId="2" applyFont="1" applyFill="1" applyBorder="1" applyAlignment="1">
      <alignment horizontal="center" vertical="center" wrapText="1"/>
    </xf>
    <xf numFmtId="0" fontId="43" fillId="0" borderId="2" xfId="0" applyFont="1" applyBorder="1" applyAlignment="1">
      <alignment horizontal="center" vertical="center"/>
    </xf>
    <xf numFmtId="0" fontId="62" fillId="0" borderId="1" xfId="0" applyFont="1" applyBorder="1" applyAlignment="1">
      <alignment horizontal="left" vertical="center"/>
    </xf>
    <xf numFmtId="0" fontId="4" fillId="2" borderId="7" xfId="2" applyFont="1" applyFill="1" applyBorder="1" applyAlignment="1">
      <alignment horizontal="right" vertical="center" wrapText="1"/>
    </xf>
    <xf numFmtId="0" fontId="8" fillId="0" borderId="0" xfId="20" applyFont="1" applyAlignment="1">
      <alignment horizontal="center" vertical="center" wrapText="1"/>
    </xf>
    <xf numFmtId="4" fontId="8" fillId="0" borderId="0" xfId="20" applyNumberFormat="1" applyFont="1" applyAlignment="1">
      <alignment horizontal="right" vertical="center" wrapText="1" shrinkToFit="1"/>
    </xf>
    <xf numFmtId="4" fontId="8" fillId="0" borderId="0" xfId="21" applyNumberFormat="1" applyFont="1" applyFill="1" applyBorder="1" applyAlignment="1" applyProtection="1">
      <alignment horizontal="right" vertical="center" wrapText="1" shrinkToFit="1"/>
      <protection locked="0"/>
    </xf>
    <xf numFmtId="4" fontId="8" fillId="0" borderId="0" xfId="22" applyNumberFormat="1" applyFont="1" applyAlignment="1">
      <alignment horizontal="right" vertical="center" wrapText="1"/>
    </xf>
    <xf numFmtId="0" fontId="8" fillId="0" borderId="0" xfId="22" applyFont="1" applyAlignment="1">
      <alignment horizontal="center" vertical="center" wrapText="1"/>
    </xf>
    <xf numFmtId="0" fontId="8" fillId="0" borderId="0" xfId="22" applyFont="1" applyAlignment="1">
      <alignment vertical="center" wrapText="1"/>
    </xf>
    <xf numFmtId="2" fontId="8" fillId="0" borderId="0" xfId="22" applyNumberFormat="1" applyFont="1" applyAlignment="1">
      <alignment vertical="center" wrapText="1"/>
    </xf>
    <xf numFmtId="0" fontId="6" fillId="0" borderId="0" xfId="1" quotePrefix="1" applyFont="1" applyAlignment="1">
      <alignment horizontal="center" vertical="center" wrapText="1"/>
    </xf>
    <xf numFmtId="0" fontId="15" fillId="0" borderId="1" xfId="0" applyFont="1" applyBorder="1" applyAlignment="1">
      <alignment horizontal="left" vertical="center" wrapText="1"/>
    </xf>
    <xf numFmtId="0" fontId="15" fillId="0" borderId="1" xfId="0" applyFont="1" applyBorder="1" applyAlignment="1">
      <alignment horizontal="center" vertical="center" wrapText="1"/>
    </xf>
    <xf numFmtId="165" fontId="15" fillId="0" borderId="1" xfId="0" applyNumberFormat="1" applyFont="1" applyBorder="1" applyAlignment="1">
      <alignment vertical="center" wrapText="1"/>
    </xf>
    <xf numFmtId="0" fontId="15" fillId="0" borderId="2" xfId="0" applyFont="1" applyBorder="1" applyAlignment="1">
      <alignment horizontal="left" vertical="center" wrapText="1"/>
    </xf>
    <xf numFmtId="0" fontId="15" fillId="0" borderId="9" xfId="0" applyFont="1" applyBorder="1" applyAlignment="1">
      <alignment horizontal="left" vertical="center" wrapText="1"/>
    </xf>
    <xf numFmtId="0" fontId="15" fillId="0" borderId="3" xfId="0" applyFont="1" applyBorder="1" applyAlignment="1">
      <alignment horizontal="left" vertical="center" wrapText="1"/>
    </xf>
    <xf numFmtId="0" fontId="15" fillId="0" borderId="1" xfId="0" applyFont="1" applyBorder="1" applyAlignment="1">
      <alignment vertical="center" wrapText="1" shrinkToFit="1"/>
    </xf>
    <xf numFmtId="0" fontId="15" fillId="0" borderId="0" xfId="0" applyFont="1" applyAlignment="1">
      <alignment horizontal="center" vertical="center" wrapText="1"/>
    </xf>
    <xf numFmtId="0" fontId="47" fillId="0" borderId="1" xfId="0" applyFont="1" applyBorder="1" applyAlignment="1">
      <alignment horizontal="left" vertical="center" wrapText="1"/>
    </xf>
    <xf numFmtId="0" fontId="47" fillId="0" borderId="2" xfId="0" applyFont="1" applyBorder="1" applyAlignment="1">
      <alignment horizontal="left" vertical="center" wrapText="1"/>
    </xf>
    <xf numFmtId="0" fontId="47" fillId="0" borderId="9" xfId="0" applyFont="1" applyBorder="1" applyAlignment="1">
      <alignment horizontal="left" vertical="center" wrapText="1"/>
    </xf>
    <xf numFmtId="0" fontId="47" fillId="0" borderId="3" xfId="0" applyFont="1" applyBorder="1" applyAlignment="1">
      <alignment horizontal="left" vertical="center" wrapText="1"/>
    </xf>
    <xf numFmtId="0" fontId="47" fillId="0" borderId="1" xfId="0" applyFont="1" applyBorder="1" applyAlignment="1">
      <alignment horizontal="left" vertical="center" wrapText="1"/>
    </xf>
    <xf numFmtId="0" fontId="8" fillId="0" borderId="0" xfId="22" applyFont="1" applyAlignment="1">
      <alignment horizontal="left" vertical="center"/>
    </xf>
    <xf numFmtId="0" fontId="15" fillId="0" borderId="1" xfId="0" applyFont="1" applyBorder="1" applyAlignment="1">
      <alignment horizontal="center" vertical="center" wrapText="1"/>
    </xf>
    <xf numFmtId="0" fontId="15" fillId="0" borderId="1" xfId="0" applyFont="1" applyBorder="1" applyAlignment="1">
      <alignment horizontal="left" vertical="center" wrapText="1" shrinkToFit="1"/>
    </xf>
    <xf numFmtId="165" fontId="15" fillId="0" borderId="1" xfId="0" applyNumberFormat="1" applyFont="1" applyBorder="1" applyAlignment="1">
      <alignment horizontal="right" vertical="center" wrapText="1"/>
    </xf>
    <xf numFmtId="0" fontId="15" fillId="0" borderId="2" xfId="0" applyFont="1" applyBorder="1" applyAlignment="1">
      <alignment vertical="center" wrapText="1" shrinkToFit="1"/>
    </xf>
    <xf numFmtId="0" fontId="15" fillId="0" borderId="3" xfId="0" applyFont="1" applyBorder="1" applyAlignment="1">
      <alignment vertical="center" wrapText="1" shrinkToFit="1"/>
    </xf>
    <xf numFmtId="0" fontId="15" fillId="0" borderId="1" xfId="0" applyFont="1" applyBorder="1" applyAlignment="1">
      <alignment horizontal="center" vertical="center" wrapText="1" shrinkToFit="1"/>
    </xf>
    <xf numFmtId="0" fontId="8" fillId="0" borderId="1" xfId="0" applyFont="1" applyBorder="1" applyAlignment="1">
      <alignment vertical="center" wrapText="1" shrinkToFit="1"/>
    </xf>
    <xf numFmtId="0" fontId="15" fillId="0" borderId="2" xfId="0" applyFont="1" applyBorder="1" applyAlignment="1">
      <alignment horizontal="left" vertical="center" wrapText="1" shrinkToFit="1"/>
    </xf>
    <xf numFmtId="0" fontId="15" fillId="0" borderId="3" xfId="0" applyFont="1" applyBorder="1" applyAlignment="1">
      <alignment horizontal="left" vertical="center" wrapText="1" shrinkToFit="1"/>
    </xf>
    <xf numFmtId="165" fontId="15" fillId="0" borderId="6" xfId="0" applyNumberFormat="1" applyFont="1" applyBorder="1" applyAlignment="1">
      <alignment horizontal="right" vertical="center" wrapText="1"/>
    </xf>
    <xf numFmtId="165" fontId="15" fillId="0" borderId="8" xfId="0" applyNumberFormat="1" applyFont="1" applyBorder="1" applyAlignment="1">
      <alignment horizontal="right" vertical="center" wrapText="1"/>
    </xf>
    <xf numFmtId="165" fontId="15" fillId="0" borderId="7" xfId="0" applyNumberFormat="1" applyFont="1" applyBorder="1" applyAlignment="1">
      <alignment horizontal="right" vertical="center" wrapText="1"/>
    </xf>
    <xf numFmtId="165" fontId="15" fillId="0" borderId="1" xfId="0" applyNumberFormat="1" applyFont="1" applyBorder="1" applyAlignment="1">
      <alignment horizontal="right" vertical="center"/>
    </xf>
    <xf numFmtId="0" fontId="15" fillId="0" borderId="1" xfId="0" applyFont="1" applyBorder="1" applyAlignment="1">
      <alignment horizontal="center" vertical="center" wrapText="1" shrinkToFit="1"/>
    </xf>
    <xf numFmtId="0" fontId="15" fillId="0" borderId="1" xfId="0" applyFont="1" applyBorder="1" applyAlignment="1">
      <alignment horizontal="left" vertical="center" wrapText="1" shrinkToFit="1"/>
    </xf>
    <xf numFmtId="0" fontId="6" fillId="2" borderId="1" xfId="1" applyFont="1" applyFill="1" applyBorder="1" applyAlignment="1">
      <alignment horizontal="center" vertical="center"/>
    </xf>
    <xf numFmtId="0" fontId="15" fillId="0" borderId="14" xfId="0" applyFont="1" applyBorder="1" applyAlignment="1">
      <alignment horizontal="left" vertical="center" wrapText="1"/>
    </xf>
    <xf numFmtId="0" fontId="15" fillId="0" borderId="4" xfId="0" applyFont="1" applyBorder="1" applyAlignment="1">
      <alignment horizontal="left" vertical="center" wrapText="1"/>
    </xf>
    <xf numFmtId="0" fontId="15" fillId="0" borderId="12" xfId="0" applyFont="1" applyBorder="1" applyAlignment="1">
      <alignment horizontal="left" vertical="center" wrapText="1"/>
    </xf>
    <xf numFmtId="0" fontId="15" fillId="0" borderId="15" xfId="0" applyFont="1" applyBorder="1" applyAlignment="1">
      <alignment horizontal="left" vertical="center" wrapText="1"/>
    </xf>
    <xf numFmtId="0" fontId="15" fillId="0" borderId="0" xfId="0" applyFont="1" applyAlignment="1">
      <alignment horizontal="left" vertical="center" wrapText="1"/>
    </xf>
    <xf numFmtId="0" fontId="15" fillId="0" borderId="13" xfId="0" applyFont="1" applyBorder="1" applyAlignment="1">
      <alignment horizontal="left" vertical="center" wrapText="1"/>
    </xf>
    <xf numFmtId="0" fontId="15" fillId="0" borderId="10" xfId="0" applyFont="1" applyBorder="1" applyAlignment="1">
      <alignment horizontal="left" vertical="center" wrapText="1"/>
    </xf>
    <xf numFmtId="0" fontId="15" fillId="0" borderId="11" xfId="0" applyFont="1" applyBorder="1" applyAlignment="1">
      <alignment horizontal="left" vertical="center" wrapText="1"/>
    </xf>
    <xf numFmtId="0" fontId="47" fillId="0" borderId="2" xfId="0" applyFont="1" applyBorder="1" applyAlignment="1">
      <alignment horizontal="center" vertical="center" wrapText="1"/>
    </xf>
    <xf numFmtId="0" fontId="47" fillId="0" borderId="9" xfId="0" applyFont="1" applyBorder="1" applyAlignment="1">
      <alignment horizontal="center" vertical="center" wrapText="1"/>
    </xf>
    <xf numFmtId="0" fontId="47" fillId="0" borderId="3" xfId="0" applyFont="1" applyBorder="1" applyAlignment="1">
      <alignment horizontal="center" vertical="center" wrapText="1"/>
    </xf>
    <xf numFmtId="0" fontId="15" fillId="0" borderId="0" xfId="0" applyFont="1" applyAlignment="1">
      <alignment horizontal="center" wrapText="1"/>
    </xf>
    <xf numFmtId="0" fontId="15" fillId="0" borderId="0" xfId="0" applyFont="1"/>
    <xf numFmtId="0" fontId="15" fillId="0" borderId="0" xfId="0" applyFont="1" applyAlignment="1">
      <alignment wrapText="1"/>
    </xf>
    <xf numFmtId="0" fontId="47" fillId="0" borderId="1" xfId="0" applyFont="1" applyBorder="1" applyAlignment="1">
      <alignment horizontal="center" vertical="center"/>
    </xf>
    <xf numFmtId="1" fontId="47" fillId="0" borderId="1" xfId="0" applyNumberFormat="1" applyFont="1" applyBorder="1" applyAlignment="1">
      <alignment horizontal="center" vertical="center"/>
    </xf>
    <xf numFmtId="165" fontId="4" fillId="2" borderId="1" xfId="1" applyNumberFormat="1" applyFont="1" applyFill="1" applyBorder="1" applyAlignment="1">
      <alignment horizontal="right" vertical="center" wrapText="1"/>
    </xf>
    <xf numFmtId="0" fontId="8" fillId="0" borderId="1" xfId="2" applyFont="1" applyFill="1" applyBorder="1" applyAlignment="1">
      <alignment horizontal="center" vertical="center" wrapText="1"/>
    </xf>
    <xf numFmtId="0" fontId="8" fillId="0" borderId="1" xfId="2" applyFont="1" applyFill="1" applyBorder="1" applyAlignment="1">
      <alignment horizontal="left" vertical="center" wrapText="1"/>
    </xf>
    <xf numFmtId="0" fontId="4" fillId="0" borderId="1" xfId="2" applyFont="1" applyFill="1" applyBorder="1" applyAlignment="1">
      <alignment horizontal="center" vertical="center" wrapText="1"/>
    </xf>
    <xf numFmtId="3" fontId="8" fillId="0" borderId="1" xfId="2" applyNumberFormat="1" applyFont="1" applyFill="1" applyBorder="1" applyAlignment="1">
      <alignment horizontal="center" vertical="center"/>
    </xf>
    <xf numFmtId="3" fontId="4" fillId="0" borderId="1" xfId="2" applyNumberFormat="1" applyFont="1" applyFill="1" applyBorder="1" applyAlignment="1">
      <alignment horizontal="center" vertical="center" wrapText="1"/>
    </xf>
    <xf numFmtId="165" fontId="8" fillId="0" borderId="1" xfId="1" applyNumberFormat="1" applyFont="1" applyFill="1" applyBorder="1" applyAlignment="1">
      <alignment horizontal="right" vertical="center" wrapText="1"/>
    </xf>
    <xf numFmtId="0" fontId="2" fillId="0" borderId="0" xfId="2" applyAlignment="1">
      <alignment vertical="center" wrapText="1"/>
    </xf>
    <xf numFmtId="0" fontId="3" fillId="0" borderId="0" xfId="2" applyFont="1" applyAlignment="1">
      <alignment vertical="center" wrapText="1"/>
    </xf>
    <xf numFmtId="0" fontId="63" fillId="7" borderId="0" xfId="2" applyFont="1" applyFill="1" applyAlignment="1">
      <alignment horizontal="center" vertical="center" wrapText="1"/>
    </xf>
    <xf numFmtId="0" fontId="8" fillId="0" borderId="1" xfId="2" quotePrefix="1" applyFont="1" applyFill="1" applyBorder="1" applyAlignment="1">
      <alignment horizontal="center" vertical="center" wrapText="1"/>
    </xf>
    <xf numFmtId="49" fontId="8" fillId="0" borderId="1" xfId="2" applyNumberFormat="1" applyFont="1" applyFill="1" applyBorder="1" applyAlignment="1">
      <alignment horizontal="center" vertical="center" wrapText="1"/>
    </xf>
    <xf numFmtId="0" fontId="4" fillId="0" borderId="7" xfId="0" applyFont="1" applyFill="1" applyBorder="1" applyAlignment="1">
      <alignment horizontal="center" vertical="center" wrapText="1"/>
    </xf>
    <xf numFmtId="49" fontId="64" fillId="0" borderId="0" xfId="2" applyNumberFormat="1" applyFont="1" applyAlignment="1">
      <alignment horizontal="justify" vertical="top" wrapText="1"/>
    </xf>
    <xf numFmtId="49" fontId="64" fillId="0" borderId="0" xfId="2" applyNumberFormat="1" applyFont="1" applyAlignment="1">
      <alignment horizontal="left" vertical="top" wrapText="1"/>
    </xf>
  </cellXfs>
  <cellStyles count="48">
    <cellStyle name="Comma 2" xfId="6" xr:uid="{00000000-0005-0000-0000-000000000000}"/>
    <cellStyle name="Comma 3" xfId="7" xr:uid="{00000000-0005-0000-0000-000001000000}"/>
    <cellStyle name="Comma 3 2" xfId="21" xr:uid="{3A31A311-D4C3-4DE7-A6A1-D09474E4D296}"/>
    <cellStyle name="Comma 3 3" xfId="42" xr:uid="{12184BD5-E6BD-4A93-AD6A-C056B3C10668}"/>
    <cellStyle name="Euro" xfId="10" xr:uid="{00000000-0005-0000-0000-000002000000}"/>
    <cellStyle name="Normal 10" xfId="14" xr:uid="{F0B5726A-8AFE-4A4C-AD88-1BBE49EC7397}"/>
    <cellStyle name="Normal 10 2" xfId="33" xr:uid="{05F36038-C669-4ED2-91B2-B846D9533389}"/>
    <cellStyle name="Normal 11" xfId="15" xr:uid="{43069189-48EF-4B62-B2D1-081F0335DE8F}"/>
    <cellStyle name="Normal 11 2 2" xfId="30" xr:uid="{88463279-FB47-41F7-9D8E-6B19D36ED887}"/>
    <cellStyle name="Normal 12" xfId="16" xr:uid="{DB6F64FB-E54D-499F-9C3F-22BA3AD29CBD}"/>
    <cellStyle name="Normal 13" xfId="24" xr:uid="{E902584A-77E7-4C36-B36E-862E3051AF70}"/>
    <cellStyle name="Normal 14" xfId="37" xr:uid="{6AF83414-5967-4804-9E3E-5A49168D6B66}"/>
    <cellStyle name="Normal 19" xfId="31" xr:uid="{1E91A671-DB68-4069-BDA1-DFDDF702B9CF}"/>
    <cellStyle name="Normal 2" xfId="2" xr:uid="{00000000-0005-0000-0000-000005000000}"/>
    <cellStyle name="Normal 2 11 2" xfId="39" xr:uid="{B2ADABED-A42D-402F-A59F-CED8C04E3027}"/>
    <cellStyle name="Normal 2 2" xfId="3" xr:uid="{00000000-0005-0000-0000-000006000000}"/>
    <cellStyle name="Normal 2 2 2" xfId="20" xr:uid="{8A6F2187-13CB-4711-9574-69EF9653C58D}"/>
    <cellStyle name="Normal 2 2 2 2" xfId="40" xr:uid="{829E7DF7-5129-4016-8845-4920898F28F9}"/>
    <cellStyle name="Normal 2 2 31" xfId="18" xr:uid="{897EB6E1-FD66-44C5-B4C4-05E8CE389F02}"/>
    <cellStyle name="Normal 2 3" xfId="9" xr:uid="{00000000-0005-0000-0000-000007000000}"/>
    <cellStyle name="Normal 2 4" xfId="25" xr:uid="{ED1CCDDA-FC71-42CD-97B5-F309EFFCA635}"/>
    <cellStyle name="Normal 2 5" xfId="32" xr:uid="{0D830C9A-E04B-4319-91D8-E10BCD0C7901}"/>
    <cellStyle name="Normal 2 59" xfId="43" xr:uid="{0740E629-EB66-4472-B5F0-719EC8C8050F}"/>
    <cellStyle name="Normal 3" xfId="1" xr:uid="{00000000-0005-0000-0000-000008000000}"/>
    <cellStyle name="Normal 3 2" xfId="8" xr:uid="{00000000-0005-0000-0000-000009000000}"/>
    <cellStyle name="Normal 3 3" xfId="26" xr:uid="{16BA8353-E67C-40D2-B734-2B105BCCC576}"/>
    <cellStyle name="Normal 3 6" xfId="44" xr:uid="{E9B4576D-FDBB-4922-8527-5A965146C524}"/>
    <cellStyle name="Normal 4" xfId="4" xr:uid="{00000000-0005-0000-0000-00000A000000}"/>
    <cellStyle name="Normal 4 2" xfId="28" xr:uid="{D03D6BD4-3B18-43D2-A421-16B9700AA986}"/>
    <cellStyle name="Normal 5" xfId="5" xr:uid="{00000000-0005-0000-0000-00000B000000}"/>
    <cellStyle name="Normal 5 2" xfId="41" xr:uid="{D5622BE2-5D4E-4C66-9728-8FEE6A3EE42E}"/>
    <cellStyle name="Normal 6" xfId="11" xr:uid="{E7E1AA32-88A9-403C-AA6E-CCFA0E09CD07}"/>
    <cellStyle name="Normal 6 2" xfId="34" xr:uid="{FD10B6A9-0F6D-4342-BF63-DC901514EA3D}"/>
    <cellStyle name="Normal 6 2 2" xfId="29" xr:uid="{A56D4BDB-94C9-4A35-A0D3-D0409964FDA8}"/>
    <cellStyle name="Normal 7" xfId="12" xr:uid="{4152AA8D-4C37-452A-8441-67C523263E8A}"/>
    <cellStyle name="Normal 8" xfId="22" xr:uid="{006A7D4F-DD4F-4B59-9DF7-CD9D8956F52F}"/>
    <cellStyle name="Normal 8 2" xfId="35" xr:uid="{5EDA3286-AC0A-449B-8A67-062023E08CCA}"/>
    <cellStyle name="Normal 9" xfId="13" xr:uid="{D2ECCAAA-E680-4EF5-AAC5-89C69149F7FB}"/>
    <cellStyle name="Normal 9 2 2" xfId="27" xr:uid="{8DD1652A-CDFF-4735-A356-45F0883066AF}"/>
    <cellStyle name="Normal_5183-1 sprinkler Garaža Budmanijeva-Zoranićeva" xfId="46" xr:uid="{02027B05-8AF1-417F-95C2-D207250885EC}"/>
    <cellStyle name="Normal_Kaptol nivo+1" xfId="45" xr:uid="{52F802A8-7E13-42C7-BEA5-CA939375BB19}"/>
    <cellStyle name="Normal_Konzum VG elektro troskovnik" xfId="47" xr:uid="{54547EA6-9E1B-4DD1-B104-411DDA7EEF73}"/>
    <cellStyle name="Normalno" xfId="0" builtinId="0"/>
    <cellStyle name="Normalno 15" xfId="36" xr:uid="{2C0935D7-140A-41AA-AB51-0DF1770C8525}"/>
    <cellStyle name="Normalno 16" xfId="19" xr:uid="{4E5E409F-287B-4305-9EE5-27E35C2617C6}"/>
    <cellStyle name="Normalno 2" xfId="17" xr:uid="{12A1B016-D3BD-48C1-8718-3763C8C5A192}"/>
    <cellStyle name="Normalno 2 2" xfId="23" xr:uid="{09F28DBB-7DE1-4A05-925C-1D94E5DC3731}"/>
    <cellStyle name="Style 1" xfId="38" xr:uid="{444A8E17-983A-4E9D-9E7F-4CC0F40DD831}"/>
  </cellStyles>
  <dxfs count="16">
    <dxf>
      <font>
        <color theme="0"/>
      </font>
    </dxf>
    <dxf>
      <font>
        <color theme="0"/>
      </font>
    </dxf>
    <dxf>
      <font>
        <color rgb="FF9C0006"/>
      </font>
      <fill>
        <patternFill>
          <bgColor rgb="FFFFC7CE"/>
        </patternFill>
      </fill>
    </dxf>
    <dxf>
      <fill>
        <patternFill>
          <bgColor theme="0"/>
        </patternFill>
      </fill>
    </dxf>
    <dxf>
      <fill>
        <patternFill patternType="solid">
          <fgColor theme="0"/>
        </patternFill>
      </fill>
    </dxf>
    <dxf>
      <font>
        <color theme="0" tint="-4.9989318521683403E-2"/>
      </font>
    </dxf>
    <dxf>
      <font>
        <color theme="0"/>
      </font>
    </dxf>
    <dxf>
      <fill>
        <patternFill>
          <bgColor theme="0"/>
        </patternFill>
      </fill>
    </dxf>
    <dxf>
      <font>
        <color theme="0"/>
      </font>
    </dxf>
    <dxf>
      <font>
        <color theme="0"/>
      </font>
    </dxf>
    <dxf>
      <font>
        <color rgb="FF9C0006"/>
      </font>
      <fill>
        <patternFill>
          <bgColor rgb="FFFFC7CE"/>
        </patternFill>
      </fill>
    </dxf>
    <dxf>
      <fill>
        <patternFill>
          <bgColor theme="0"/>
        </patternFill>
      </fill>
    </dxf>
    <dxf>
      <fill>
        <patternFill patternType="solid">
          <fgColor theme="0"/>
        </patternFill>
      </fill>
    </dxf>
    <dxf>
      <font>
        <color theme="0" tint="-4.9989318521683403E-2"/>
      </font>
    </dxf>
    <dxf>
      <font>
        <color theme="0"/>
      </font>
    </dxf>
    <dxf>
      <fill>
        <patternFill>
          <bgColor theme="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2.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5.xml"/><Relationship Id="rId47" Type="http://schemas.openxmlformats.org/officeDocument/2006/relationships/styles" Target="styles.xml"/><Relationship Id="rId50" Type="http://schemas.microsoft.com/office/2017/06/relationships/rdRichValue" Target="richData/rdrichvalue.xml"/><Relationship Id="rId55"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3.xml"/><Relationship Id="rId45" Type="http://schemas.openxmlformats.org/officeDocument/2006/relationships/externalLink" Target="externalLinks/externalLink8.xml"/><Relationship Id="rId53"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7.xml"/><Relationship Id="rId52" Type="http://schemas.microsoft.com/office/2017/06/relationships/rdRichValueTypes" Target="richData/rdRichValueTyp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6.xml"/><Relationship Id="rId48" Type="http://schemas.openxmlformats.org/officeDocument/2006/relationships/sharedStrings" Target="sharedStrings.xml"/><Relationship Id="rId56" Type="http://schemas.openxmlformats.org/officeDocument/2006/relationships/customXml" Target="../customXml/item3.xml"/><Relationship Id="rId8" Type="http://schemas.openxmlformats.org/officeDocument/2006/relationships/worksheet" Target="worksheets/sheet8.xml"/><Relationship Id="rId51" Type="http://schemas.microsoft.com/office/2017/06/relationships/rdRichValueStructure" Target="richData/rdrichvaluestructure.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1.xml"/><Relationship Id="rId46"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externalLink" Target="externalLinks/externalLink4.xml"/><Relationship Id="rId54"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808</xdr:row>
      <xdr:rowOff>0</xdr:rowOff>
    </xdr:from>
    <xdr:to>
      <xdr:col>12</xdr:col>
      <xdr:colOff>416403</xdr:colOff>
      <xdr:row>835</xdr:row>
      <xdr:rowOff>96113</xdr:rowOff>
    </xdr:to>
    <xdr:pic>
      <xdr:nvPicPr>
        <xdr:cNvPr id="2" name="Picture 2">
          <a:extLst>
            <a:ext uri="{FF2B5EF4-FFF2-40B4-BE49-F238E27FC236}">
              <a16:creationId xmlns:a16="http://schemas.microsoft.com/office/drawing/2014/main" id="{6F9C2CE0-299B-4962-A911-26D5996082D6}"/>
            </a:ext>
          </a:extLst>
        </xdr:cNvPr>
        <xdr:cNvPicPr>
          <a:picLocks noChangeAspect="1"/>
        </xdr:cNvPicPr>
      </xdr:nvPicPr>
      <xdr:blipFill>
        <a:blip xmlns:r="http://schemas.openxmlformats.org/officeDocument/2006/relationships" r:embed="rId1"/>
        <a:stretch>
          <a:fillRect/>
        </a:stretch>
      </xdr:blipFill>
      <xdr:spPr>
        <a:xfrm>
          <a:off x="7551420" y="294924480"/>
          <a:ext cx="3464403" cy="497291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pz\projekt\TROSKOVNICI\Vukovar\EKO%20ETNO%20ADICA\ARH%20TROSKOVNIK.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av\projektiranje$\Users\dsusterc\Documents\D%20R%20A%20&#381;%20E%20N\4%20IKEA\7%20Projekti\38%20TENDER%20II%20-%20gradevinski%20radovi\KNJIGA%20VI%20-%20TROSKOVNICI\C%2001_C%2005_Cvor%20Otok%20Svibovski_krakovi%201,3,4,5,6-tender.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roko\Radovi%20Roko\Ugovrni%20tro&#353;kovnik%20%20IZGRADNJA%20J%20-%20VG%20od%200+000%20DO%206+30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Marcius\d\Dokumente%20und%20Einstellungen\kdost\Lokale%20Einstellungen\Temporary%20Internet%20Files\OLK4\offen%20LIDL-Troskovnik-16-17-18-prometnice%20ograda%20i%20krajobraz.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lav\projektiranje$\Ugovorni%20troskovnici\Izmjestanja\2007-EE%20i%20TK%20Dalekovod.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lav\projektiranje$\Documents%20and%20Settings\iblagus.INSTITUT\Local%20Settings\Temporary%20Internet%20Files\OLKDC\Nova%20spranca%20Primavera\primavera%20d\2.%20UT%20KNJIGA%204A%20Telekomunikacije.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lav\projektiranje$\Ugovorni%20troskovnici\CP\Jedinstvo,%20CP%20Busevec,%20200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lav\projektiranje$\Ugovorni%20troskovnici\A11%20Zagreb%20-%20Sisak\Ugovorni%20troskovnik%20gradjevinski%20V%20Gorica%20-%20Busevec.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oskovnik"/>
      <sheetName val="Katalog prostora"/>
      <sheetName val="Sheet2"/>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AKTORI"/>
      <sheetName val="ČVOR IVANJA REKA"/>
    </sheetNames>
    <sheetDataSet>
      <sheetData sheetId="0" refreshError="1">
        <row r="4">
          <cell r="B4">
            <v>0.9</v>
          </cell>
        </row>
        <row r="5">
          <cell r="B5">
            <v>0.89</v>
          </cell>
        </row>
      </sheetData>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AKTORI"/>
      <sheetName val="1-GL.TRASA I OBJEKTI"/>
      <sheetName val="VODOVOD,KANALIZACIJA,.... "/>
      <sheetName val="REKAPITULACIJA"/>
    </sheetNames>
    <sheetDataSet>
      <sheetData sheetId="0" refreshError="1">
        <row r="4">
          <cell r="B4">
            <v>0.95299999999999996</v>
          </cell>
        </row>
      </sheetData>
      <sheetData sheetId="1" refreshError="1"/>
      <sheetData sheetId="2" refreshError="1"/>
      <sheetData sheetId="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kapitulacija"/>
      <sheetName val="16. Prometnice"/>
      <sheetName val="17. Ograda"/>
      <sheetName val="18. Krajobraz"/>
      <sheetName val="16_ Prometnice"/>
      <sheetName val="16__Prometnice"/>
      <sheetName val="17__Ograda"/>
      <sheetName val="18__Krajobraz"/>
      <sheetName val="16__Prometnice1"/>
      <sheetName val="TROŠKOVNIK"/>
      <sheetName val="17__Ograda1"/>
      <sheetName val="18__Krajobraz1"/>
      <sheetName val="16__Prometnice2"/>
      <sheetName val="16__Prometnice7"/>
      <sheetName val="17__Ograda4"/>
      <sheetName val="18__Krajobraz4"/>
      <sheetName val="16__Prometnice8"/>
      <sheetName val="16__Prometnice5"/>
      <sheetName val="17__Ograda3"/>
      <sheetName val="18__Krajobraz3"/>
      <sheetName val="16__Prometnice6"/>
      <sheetName val="16__Prometnice3"/>
      <sheetName val="17__Ograda2"/>
      <sheetName val="18__Krajobraz2"/>
      <sheetName val="16__Prometnice4"/>
      <sheetName val="16__Prometnice9"/>
      <sheetName val="17__Ograda5"/>
      <sheetName val="18__Krajobraz5"/>
      <sheetName val="16__Prometnice10"/>
      <sheetName val="soboslik"/>
      <sheetName val="elektr"/>
      <sheetName val="plin"/>
      <sheetName val="ZEMLJAN"/>
      <sheetName val="razni "/>
      <sheetName val="izolacija"/>
      <sheetName val="oprema dvor."/>
      <sheetName val="okoliš"/>
      <sheetName val="offen LIDL-Troskovnik-16-17-18-"/>
      <sheetName val="V-LEVEL KRILO"/>
      <sheetName val="V-LEVEL BAZEN"/>
      <sheetName val="11 PARKING br.6.1"/>
      <sheetName val="13 ENTRY PIAZZA"/>
      <sheetName val="V LEVEL ZONA"/>
      <sheetName val="proračun"/>
      <sheetName val="16__Prometnice11"/>
      <sheetName val="17__Ograda6"/>
      <sheetName val="18__Krajobraz6"/>
      <sheetName val="16__Prometnice12"/>
      <sheetName val="razni_"/>
      <sheetName val="oprema_dvor_"/>
      <sheetName val="offen_LIDL-Troskovnik-16-17-18-"/>
      <sheetName val="V-LEVEL_KRILO"/>
      <sheetName val="V-LEVEL_BAZEN"/>
      <sheetName val="11_PARKING_br_6_1"/>
      <sheetName val="13_ENTRY_PIAZZA"/>
      <sheetName val="V_LEVEL_ZONA"/>
      <sheetName val="elektro"/>
      <sheetName val="el_sunčana_el"/>
      <sheetName val="proračun gubitaka"/>
      <sheetName val="16__Prometnice13"/>
      <sheetName val="17__Ograda7"/>
      <sheetName val="18__Krajobraz7"/>
      <sheetName val="16__Prometnice14"/>
      <sheetName val="razni_1"/>
      <sheetName val="oprema_dvor_1"/>
      <sheetName val="offen_LIDL-Troskovnik-16-17-181"/>
      <sheetName val="V-LEVEL_KRILO1"/>
      <sheetName val="V-LEVEL_BAZEN1"/>
      <sheetName val="11_PARKING_br_6_11"/>
      <sheetName val="13_ENTRY_PIAZZA1"/>
      <sheetName val="V_LEVEL_ZONA1"/>
      <sheetName val="proračun_gubitaka"/>
      <sheetName val="f.bazenska tehnika"/>
      <sheetName val="koeficijenti"/>
      <sheetName val="Faktori"/>
      <sheetName val="Hotel kolicine"/>
      <sheetName val="ab"/>
      <sheetName val="zidarski"/>
      <sheetName val="16__Prometnice19"/>
      <sheetName val="17__Ograda10"/>
      <sheetName val="18__Krajobraz10"/>
      <sheetName val="16__Prometnice20"/>
      <sheetName val="razni_4"/>
      <sheetName val="oprema_dvor_4"/>
      <sheetName val="offen_LIDL-Troskovnik-16-17-184"/>
      <sheetName val="V-LEVEL_KRILO4"/>
      <sheetName val="V-LEVEL_BAZEN4"/>
      <sheetName val="11_PARKING_br_6_14"/>
      <sheetName val="13_ENTRY_PIAZZA4"/>
      <sheetName val="V_LEVEL_ZONA4"/>
      <sheetName val="16__Prometnice15"/>
      <sheetName val="17__Ograda8"/>
      <sheetName val="18__Krajobraz8"/>
      <sheetName val="16__Prometnice16"/>
      <sheetName val="razni_2"/>
      <sheetName val="oprema_dvor_2"/>
      <sheetName val="offen_LIDL-Troskovnik-16-17-182"/>
      <sheetName val="V-LEVEL_KRILO2"/>
      <sheetName val="V-LEVEL_BAZEN2"/>
      <sheetName val="11_PARKING_br_6_12"/>
      <sheetName val="13_ENTRY_PIAZZA2"/>
      <sheetName val="V_LEVEL_ZONA2"/>
      <sheetName val="16__Prometnice17"/>
      <sheetName val="17__Ograda9"/>
      <sheetName val="18__Krajobraz9"/>
      <sheetName val="16__Prometnice18"/>
      <sheetName val="razni_3"/>
      <sheetName val="oprema_dvor_3"/>
      <sheetName val="offen_LIDL-Troskovnik-16-17-183"/>
      <sheetName val="V-LEVEL_KRILO3"/>
      <sheetName val="V-LEVEL_BAZEN3"/>
      <sheetName val="11_PARKING_br_6_13"/>
      <sheetName val="13_ENTRY_PIAZZA3"/>
      <sheetName val="V_LEVEL_ZONA3"/>
      <sheetName val="i.1 zemljani radovi"/>
      <sheetName val="i.2 betonski i ab radovi"/>
      <sheetName val="i.3 zidarski radovi"/>
      <sheetName val="i.5 keramičarski radovi"/>
      <sheetName val="i.6 kamenorezački"/>
      <sheetName val="viiic.0.e"/>
      <sheetName val="5_IZOLATERSKI RADOVI"/>
      <sheetName val="16__Prometnice21"/>
      <sheetName val="17__Ograda11"/>
      <sheetName val="18__Krajobraz11"/>
      <sheetName val="16__Prometnice22"/>
      <sheetName val="razni_5"/>
      <sheetName val="oprema_dvor_5"/>
      <sheetName val="offen_LIDL-Troskovnik-16-17-185"/>
      <sheetName val="f_bazenska_tehnika"/>
      <sheetName val="V-LEVEL_KRILO5"/>
      <sheetName val="V-LEVEL_BAZEN5"/>
      <sheetName val="11_PARKING_br_6_15"/>
      <sheetName val="13_ENTRY_PIAZZA5"/>
      <sheetName val="V_LEVEL_ZONA5"/>
      <sheetName val="proračun_gubitaka1"/>
      <sheetName val="Hotel_kolicine"/>
      <sheetName val="i_1_zemljani_radovi"/>
      <sheetName val="i_2_betonski_i_ab_radovi"/>
      <sheetName val="i_3_zidarski_radovi"/>
      <sheetName val="i_5_keramičarski_radovi"/>
      <sheetName val="i_6_kamenorezački"/>
      <sheetName val="5_IZOLATERSKI_RADOVI"/>
      <sheetName val="i a_gradevinski radovi"/>
      <sheetName val="1_an_vik"/>
    </sheetNames>
    <sheetDataSet>
      <sheetData sheetId="0" refreshError="1"/>
      <sheetData sheetId="1" refreshError="1">
        <row r="66">
          <cell r="G66">
            <v>81489.785000000003</v>
          </cell>
        </row>
        <row r="130">
          <cell r="G130" t="str">
            <v xml:space="preserve"> </v>
          </cell>
        </row>
        <row r="277">
          <cell r="G277" t="str">
            <v xml:space="preserve"> </v>
          </cell>
        </row>
        <row r="329">
          <cell r="G329" t="str">
            <v xml:space="preserve"> </v>
          </cell>
        </row>
      </sheetData>
      <sheetData sheetId="2" refreshError="1"/>
      <sheetData sheetId="3" refreshError="1"/>
      <sheetData sheetId="4">
        <row r="66">
          <cell r="G66">
            <v>81489.785000000003</v>
          </cell>
        </row>
      </sheetData>
      <sheetData sheetId="5">
        <row r="66">
          <cell r="G66">
            <v>81489.785000000003</v>
          </cell>
        </row>
      </sheetData>
      <sheetData sheetId="6"/>
      <sheetData sheetId="7"/>
      <sheetData sheetId="8">
        <row r="66">
          <cell r="G66">
            <v>81489.785000000003</v>
          </cell>
        </row>
      </sheetData>
      <sheetData sheetId="9" refreshError="1"/>
      <sheetData sheetId="10">
        <row r="66">
          <cell r="G66">
            <v>81489.785000000003</v>
          </cell>
        </row>
      </sheetData>
      <sheetData sheetId="11">
        <row r="66">
          <cell r="G66">
            <v>81489.785000000003</v>
          </cell>
        </row>
      </sheetData>
      <sheetData sheetId="12">
        <row r="66">
          <cell r="G66">
            <v>81489.785000000003</v>
          </cell>
        </row>
      </sheetData>
      <sheetData sheetId="13">
        <row r="66">
          <cell r="G66">
            <v>81489.785000000003</v>
          </cell>
        </row>
      </sheetData>
      <sheetData sheetId="14">
        <row r="66">
          <cell r="G66">
            <v>81489.785000000003</v>
          </cell>
        </row>
      </sheetData>
      <sheetData sheetId="15">
        <row r="66">
          <cell r="G66">
            <v>81489.785000000003</v>
          </cell>
        </row>
      </sheetData>
      <sheetData sheetId="16">
        <row r="66">
          <cell r="G66">
            <v>81489.785000000003</v>
          </cell>
        </row>
      </sheetData>
      <sheetData sheetId="17">
        <row r="66">
          <cell r="G66">
            <v>81489.785000000003</v>
          </cell>
        </row>
      </sheetData>
      <sheetData sheetId="18">
        <row r="66">
          <cell r="G66">
            <v>81489.785000000003</v>
          </cell>
        </row>
      </sheetData>
      <sheetData sheetId="19">
        <row r="66">
          <cell r="G66">
            <v>81489.785000000003</v>
          </cell>
        </row>
      </sheetData>
      <sheetData sheetId="20">
        <row r="66">
          <cell r="G66">
            <v>81489.785000000003</v>
          </cell>
        </row>
      </sheetData>
      <sheetData sheetId="21">
        <row r="66">
          <cell r="G66">
            <v>81489.785000000003</v>
          </cell>
        </row>
      </sheetData>
      <sheetData sheetId="22">
        <row r="66">
          <cell r="G66">
            <v>81489.785000000003</v>
          </cell>
        </row>
      </sheetData>
      <sheetData sheetId="23">
        <row r="66">
          <cell r="G66">
            <v>81489.785000000003</v>
          </cell>
        </row>
      </sheetData>
      <sheetData sheetId="24"/>
      <sheetData sheetId="25">
        <row r="66">
          <cell r="G66">
            <v>81489.785000000003</v>
          </cell>
        </row>
      </sheetData>
      <sheetData sheetId="26"/>
      <sheetData sheetId="27"/>
      <sheetData sheetId="28"/>
      <sheetData sheetId="29"/>
      <sheetData sheetId="30"/>
      <sheetData sheetId="31"/>
      <sheetData sheetId="32"/>
      <sheetData sheetId="33"/>
      <sheetData sheetId="34"/>
      <sheetData sheetId="35"/>
      <sheetData sheetId="36"/>
      <sheetData sheetId="37" refreshError="1"/>
      <sheetData sheetId="38">
        <row r="66">
          <cell r="G66">
            <v>81489.785000000003</v>
          </cell>
        </row>
      </sheetData>
      <sheetData sheetId="39">
        <row r="66">
          <cell r="G66">
            <v>81489.785000000003</v>
          </cell>
        </row>
      </sheetData>
      <sheetData sheetId="40">
        <row r="66">
          <cell r="G66">
            <v>81489.785000000003</v>
          </cell>
        </row>
      </sheetData>
      <sheetData sheetId="41">
        <row r="66">
          <cell r="G66">
            <v>81489.785000000003</v>
          </cell>
        </row>
      </sheetData>
      <sheetData sheetId="42">
        <row r="66">
          <cell r="G66">
            <v>81489.785000000003</v>
          </cell>
        </row>
      </sheetData>
      <sheetData sheetId="43">
        <row r="66">
          <cell r="G66">
            <v>81489.785000000003</v>
          </cell>
        </row>
      </sheetData>
      <sheetData sheetId="44">
        <row r="66">
          <cell r="G66">
            <v>81489.785000000003</v>
          </cell>
        </row>
      </sheetData>
      <sheetData sheetId="45">
        <row r="66">
          <cell r="G66">
            <v>81489.785000000003</v>
          </cell>
        </row>
      </sheetData>
      <sheetData sheetId="46">
        <row r="66">
          <cell r="G66">
            <v>81489.785000000003</v>
          </cell>
        </row>
      </sheetData>
      <sheetData sheetId="47">
        <row r="66">
          <cell r="G66">
            <v>81489.785000000003</v>
          </cell>
        </row>
      </sheetData>
      <sheetData sheetId="48">
        <row r="66">
          <cell r="G66">
            <v>81489.785000000003</v>
          </cell>
        </row>
      </sheetData>
      <sheetData sheetId="49">
        <row r="66">
          <cell r="G66">
            <v>81489.785000000003</v>
          </cell>
        </row>
      </sheetData>
      <sheetData sheetId="50">
        <row r="66">
          <cell r="G66">
            <v>81489.785000000003</v>
          </cell>
        </row>
      </sheetData>
      <sheetData sheetId="51">
        <row r="66">
          <cell r="G66">
            <v>81489.785000000003</v>
          </cell>
        </row>
      </sheetData>
      <sheetData sheetId="52">
        <row r="66">
          <cell r="G66">
            <v>81489.785000000003</v>
          </cell>
        </row>
      </sheetData>
      <sheetData sheetId="53">
        <row r="66">
          <cell r="G66">
            <v>81489.785000000003</v>
          </cell>
        </row>
      </sheetData>
      <sheetData sheetId="54">
        <row r="66">
          <cell r="G66">
            <v>81489.785000000003</v>
          </cell>
        </row>
      </sheetData>
      <sheetData sheetId="55">
        <row r="66">
          <cell r="G66">
            <v>81489.785000000003</v>
          </cell>
        </row>
      </sheetData>
      <sheetData sheetId="56">
        <row r="66">
          <cell r="G66">
            <v>81489.785000000003</v>
          </cell>
        </row>
      </sheetData>
      <sheetData sheetId="57" refreshError="1"/>
      <sheetData sheetId="58" refreshError="1"/>
      <sheetData sheetId="59">
        <row r="66">
          <cell r="G66">
            <v>81489.785000000003</v>
          </cell>
        </row>
      </sheetData>
      <sheetData sheetId="60">
        <row r="66">
          <cell r="G66">
            <v>81489.785000000003</v>
          </cell>
        </row>
      </sheetData>
      <sheetData sheetId="61">
        <row r="66">
          <cell r="G66">
            <v>81489.785000000003</v>
          </cell>
        </row>
      </sheetData>
      <sheetData sheetId="62">
        <row r="66">
          <cell r="G66">
            <v>81489.785000000003</v>
          </cell>
        </row>
      </sheetData>
      <sheetData sheetId="63">
        <row r="66">
          <cell r="G66">
            <v>81489.785000000003</v>
          </cell>
        </row>
      </sheetData>
      <sheetData sheetId="64">
        <row r="66">
          <cell r="G66">
            <v>81489.785000000003</v>
          </cell>
        </row>
      </sheetData>
      <sheetData sheetId="65">
        <row r="66">
          <cell r="G66">
            <v>81489.785000000003</v>
          </cell>
        </row>
      </sheetData>
      <sheetData sheetId="66">
        <row r="66">
          <cell r="G66">
            <v>81489.785000000003</v>
          </cell>
        </row>
      </sheetData>
      <sheetData sheetId="67">
        <row r="66">
          <cell r="G66">
            <v>81489.785000000003</v>
          </cell>
        </row>
      </sheetData>
      <sheetData sheetId="68">
        <row r="66">
          <cell r="G66">
            <v>81489.785000000003</v>
          </cell>
        </row>
      </sheetData>
      <sheetData sheetId="69">
        <row r="66">
          <cell r="G66">
            <v>81489.785000000003</v>
          </cell>
        </row>
      </sheetData>
      <sheetData sheetId="70">
        <row r="66">
          <cell r="G66">
            <v>81489.785000000003</v>
          </cell>
        </row>
      </sheetData>
      <sheetData sheetId="71">
        <row r="66">
          <cell r="G66">
            <v>81489.785000000003</v>
          </cell>
        </row>
      </sheetData>
      <sheetData sheetId="72" refreshError="1"/>
      <sheetData sheetId="73" refreshError="1"/>
      <sheetData sheetId="74" refreshError="1"/>
      <sheetData sheetId="75" refreshError="1"/>
      <sheetData sheetId="76" refreshError="1"/>
      <sheetData sheetId="77" refreshError="1"/>
      <sheetData sheetId="78">
        <row r="66">
          <cell r="G66">
            <v>81489.785000000003</v>
          </cell>
        </row>
      </sheetData>
      <sheetData sheetId="79"/>
      <sheetData sheetId="80"/>
      <sheetData sheetId="81"/>
      <sheetData sheetId="82"/>
      <sheetData sheetId="83"/>
      <sheetData sheetId="84"/>
      <sheetData sheetId="85"/>
      <sheetData sheetId="86"/>
      <sheetData sheetId="87">
        <row r="66">
          <cell r="G66">
            <v>81489.785000000003</v>
          </cell>
        </row>
      </sheetData>
      <sheetData sheetId="88"/>
      <sheetData sheetId="89"/>
      <sheetData sheetId="90">
        <row r="66">
          <cell r="G66">
            <v>81489.785000000003</v>
          </cell>
        </row>
      </sheetData>
      <sheetData sheetId="91"/>
      <sheetData sheetId="92"/>
      <sheetData sheetId="93"/>
      <sheetData sheetId="94"/>
      <sheetData sheetId="95"/>
      <sheetData sheetId="96"/>
      <sheetData sheetId="97"/>
      <sheetData sheetId="98"/>
      <sheetData sheetId="99">
        <row r="66">
          <cell r="G66">
            <v>81489.785000000003</v>
          </cell>
        </row>
      </sheetData>
      <sheetData sheetId="100"/>
      <sheetData sheetId="101"/>
      <sheetData sheetId="102">
        <row r="66">
          <cell r="G66">
            <v>81489.785000000003</v>
          </cell>
        </row>
      </sheetData>
      <sheetData sheetId="103"/>
      <sheetData sheetId="104"/>
      <sheetData sheetId="105"/>
      <sheetData sheetId="106"/>
      <sheetData sheetId="107"/>
      <sheetData sheetId="108"/>
      <sheetData sheetId="109"/>
      <sheetData sheetId="110"/>
      <sheetData sheetId="111"/>
      <sheetData sheetId="112"/>
      <sheetData sheetId="113"/>
      <sheetData sheetId="114" refreshError="1"/>
      <sheetData sheetId="115" refreshError="1"/>
      <sheetData sheetId="116" refreshError="1"/>
      <sheetData sheetId="117" refreshError="1"/>
      <sheetData sheetId="118" refreshError="1"/>
      <sheetData sheetId="119" refreshError="1"/>
      <sheetData sheetId="120" refreshError="1"/>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refreshError="1"/>
      <sheetData sheetId="14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AKTORI"/>
      <sheetName val="TK poddionica 1"/>
      <sheetName val="1. EE -  VODOVI "/>
      <sheetName val="SVE REKAP"/>
      <sheetName val="TK poddionica 2"/>
      <sheetName val="SNR Mraclin 2"/>
      <sheetName val="ZTS 96 "/>
      <sheetName val="ZTS 252"/>
      <sheetName val="EE REKAP"/>
    </sheetNames>
    <sheetDataSet>
      <sheetData sheetId="0" refreshError="1">
        <row r="2">
          <cell r="B2">
            <v>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Š KABEL.KAN"/>
      <sheetName val="Š-SVJETLOV.KABEL"/>
      <sheetName val="Š-TPS"/>
      <sheetName val="Š-PRELAGANJE TK"/>
      <sheetName val="Š-SUSTAV NAPLATE"/>
      <sheetName val="Š-RADIO SUSTAV"/>
      <sheetName val="Š-OZVUČENJE TUNELA"/>
      <sheetName val="Z-KABEL.KAN"/>
      <sheetName val="Z-SVJETLOV.KABEL"/>
      <sheetName val="Z TPS"/>
      <sheetName val="Z PRELAGANJE TK"/>
      <sheetName val="Z-SUSTAV NAPLATE"/>
      <sheetName val="REKAPITULACIJ 4ATELEKOMUNIKACIJ"/>
      <sheetName val="FAKTORI"/>
      <sheetName val="ŠESTANOV-ZAGVOZD (REK.TELEK)"/>
      <sheetName val="ZAGVOZD-RAČA (REK.TELEK)"/>
      <sheetName val="Sheet1"/>
      <sheetName val="Sheet2"/>
      <sheetName val="Sheet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3">
          <cell r="B3">
            <v>0.97650000000000003</v>
          </cell>
        </row>
      </sheetData>
      <sheetData sheetId="14" refreshError="1"/>
      <sheetData sheetId="15" refreshError="1"/>
      <sheetData sheetId="16" refreshError="1"/>
      <sheetData sheetId="17" refreshError="1"/>
      <sheetData sheetId="1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ADRŽAJ"/>
      <sheetName val="OPĆE NAPOMENE"/>
      <sheetName val="POSEBNI TEHNIČKI UVJETI"/>
      <sheetName val="Građ-obrtnički"/>
      <sheetName val="Vod i kanal"/>
      <sheetName val="Strojarski"/>
      <sheetName val="Elektro"/>
      <sheetName val="Promet"/>
      <sheetName val="Rekapitulacija"/>
    </sheetNames>
    <sheetDataSet>
      <sheetData sheetId="0"/>
      <sheetData sheetId="1"/>
      <sheetData sheetId="2"/>
      <sheetData sheetId="3"/>
      <sheetData sheetId="4"/>
      <sheetData sheetId="5"/>
      <sheetData sheetId="6"/>
      <sheetData sheetId="7"/>
      <sheetData sheetId="8" refreshError="1">
        <row r="52">
          <cell r="C52">
            <v>1</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PĆI UVJETI"/>
      <sheetName val="IZGRADNJA"/>
      <sheetName val="REKAPITULACIJA"/>
      <sheetName val="FAKTORI"/>
    </sheetNames>
    <sheetDataSet>
      <sheetData sheetId="0" refreshError="1"/>
      <sheetData sheetId="1"/>
      <sheetData sheetId="2" refreshError="1"/>
      <sheetData sheetId="3" refreshError="1">
        <row r="3">
          <cell r="B3">
            <v>0.95</v>
          </cell>
        </row>
      </sheetData>
    </sheetDataSet>
  </externalBook>
</externalLink>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2">
  <rv s="0">
    <v>1</v>
    <v>8</v>
    <v>0</v>
    <v>6</v>
  </rv>
  <rv s="1">
    <v>8</v>
    <v>1</v>
  </rv>
</rvData>
</file>

<file path=xl/richData/rdrichvaluestructure.xml><?xml version="1.0" encoding="utf-8"?>
<rvStructures xmlns="http://schemas.microsoft.com/office/spreadsheetml/2017/richdata" count="2">
  <s t="_error">
    <k n="colOffset" t="i"/>
    <k n="errorType" t="i"/>
    <k n="rwOffset" t="i"/>
    <k n="subType" t="i"/>
  </s>
  <s t="_error">
    <k n="errorType" t="i"/>
    <k n="propagated" t="b"/>
  </s>
</rvStructure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990479-1208-41FB-9E27-77568BF9D50D}">
  <sheetPr>
    <tabColor theme="7" tint="0.79998168889431442"/>
  </sheetPr>
  <dimension ref="A1:F68"/>
  <sheetViews>
    <sheetView showGridLines="0" tabSelected="1" view="pageBreakPreview" zoomScaleNormal="100" zoomScaleSheetLayoutView="100" zoomScalePageLayoutView="70" workbookViewId="0">
      <selection activeCell="A62" sqref="A62:F62"/>
    </sheetView>
  </sheetViews>
  <sheetFormatPr defaultRowHeight="13.2"/>
  <cols>
    <col min="1" max="1" width="7.88671875" style="1" customWidth="1"/>
    <col min="2" max="2" width="58.5546875" style="1" customWidth="1"/>
    <col min="3" max="3" width="7.109375" style="1" customWidth="1"/>
    <col min="4" max="4" width="9" style="1" customWidth="1"/>
    <col min="5" max="5" width="11.6640625" style="1" customWidth="1"/>
    <col min="6" max="6" width="15.6640625" style="1" customWidth="1"/>
    <col min="7" max="241" width="9.109375" style="1"/>
    <col min="242" max="242" width="7.6640625" style="1" customWidth="1"/>
    <col min="243" max="243" width="58.6640625" style="1" customWidth="1"/>
    <col min="244" max="244" width="6.6640625" style="1" customWidth="1"/>
    <col min="245" max="250" width="0" style="1" hidden="1" customWidth="1"/>
    <col min="251" max="251" width="8.6640625" style="1" customWidth="1"/>
    <col min="252" max="252" width="11.6640625" style="1" customWidth="1"/>
    <col min="253" max="253" width="15.88671875" style="1" customWidth="1"/>
    <col min="254" max="497" width="9.109375" style="1"/>
    <col min="498" max="498" width="7.6640625" style="1" customWidth="1"/>
    <col min="499" max="499" width="58.6640625" style="1" customWidth="1"/>
    <col min="500" max="500" width="6.6640625" style="1" customWidth="1"/>
    <col min="501" max="506" width="0" style="1" hidden="1" customWidth="1"/>
    <col min="507" max="507" width="8.6640625" style="1" customWidth="1"/>
    <col min="508" max="508" width="11.6640625" style="1" customWidth="1"/>
    <col min="509" max="509" width="15.88671875" style="1" customWidth="1"/>
    <col min="510" max="753" width="9.109375" style="1"/>
    <col min="754" max="754" width="7.6640625" style="1" customWidth="1"/>
    <col min="755" max="755" width="58.6640625" style="1" customWidth="1"/>
    <col min="756" max="756" width="6.6640625" style="1" customWidth="1"/>
    <col min="757" max="762" width="0" style="1" hidden="1" customWidth="1"/>
    <col min="763" max="763" width="8.6640625" style="1" customWidth="1"/>
    <col min="764" max="764" width="11.6640625" style="1" customWidth="1"/>
    <col min="765" max="765" width="15.88671875" style="1" customWidth="1"/>
    <col min="766" max="1009" width="9.109375" style="1"/>
    <col min="1010" max="1010" width="7.6640625" style="1" customWidth="1"/>
    <col min="1011" max="1011" width="58.6640625" style="1" customWidth="1"/>
    <col min="1012" max="1012" width="6.6640625" style="1" customWidth="1"/>
    <col min="1013" max="1018" width="0" style="1" hidden="1" customWidth="1"/>
    <col min="1019" max="1019" width="8.6640625" style="1" customWidth="1"/>
    <col min="1020" max="1020" width="11.6640625" style="1" customWidth="1"/>
    <col min="1021" max="1021" width="15.88671875" style="1" customWidth="1"/>
    <col min="1022" max="1265" width="9.109375" style="1"/>
    <col min="1266" max="1266" width="7.6640625" style="1" customWidth="1"/>
    <col min="1267" max="1267" width="58.6640625" style="1" customWidth="1"/>
    <col min="1268" max="1268" width="6.6640625" style="1" customWidth="1"/>
    <col min="1269" max="1274" width="0" style="1" hidden="1" customWidth="1"/>
    <col min="1275" max="1275" width="8.6640625" style="1" customWidth="1"/>
    <col min="1276" max="1276" width="11.6640625" style="1" customWidth="1"/>
    <col min="1277" max="1277" width="15.88671875" style="1" customWidth="1"/>
    <col min="1278" max="1521" width="9.109375" style="1"/>
    <col min="1522" max="1522" width="7.6640625" style="1" customWidth="1"/>
    <col min="1523" max="1523" width="58.6640625" style="1" customWidth="1"/>
    <col min="1524" max="1524" width="6.6640625" style="1" customWidth="1"/>
    <col min="1525" max="1530" width="0" style="1" hidden="1" customWidth="1"/>
    <col min="1531" max="1531" width="8.6640625" style="1" customWidth="1"/>
    <col min="1532" max="1532" width="11.6640625" style="1" customWidth="1"/>
    <col min="1533" max="1533" width="15.88671875" style="1" customWidth="1"/>
    <col min="1534" max="1777" width="9.109375" style="1"/>
    <col min="1778" max="1778" width="7.6640625" style="1" customWidth="1"/>
    <col min="1779" max="1779" width="58.6640625" style="1" customWidth="1"/>
    <col min="1780" max="1780" width="6.6640625" style="1" customWidth="1"/>
    <col min="1781" max="1786" width="0" style="1" hidden="1" customWidth="1"/>
    <col min="1787" max="1787" width="8.6640625" style="1" customWidth="1"/>
    <col min="1788" max="1788" width="11.6640625" style="1" customWidth="1"/>
    <col min="1789" max="1789" width="15.88671875" style="1" customWidth="1"/>
    <col min="1790" max="2033" width="9.109375" style="1"/>
    <col min="2034" max="2034" width="7.6640625" style="1" customWidth="1"/>
    <col min="2035" max="2035" width="58.6640625" style="1" customWidth="1"/>
    <col min="2036" max="2036" width="6.6640625" style="1" customWidth="1"/>
    <col min="2037" max="2042" width="0" style="1" hidden="1" customWidth="1"/>
    <col min="2043" max="2043" width="8.6640625" style="1" customWidth="1"/>
    <col min="2044" max="2044" width="11.6640625" style="1" customWidth="1"/>
    <col min="2045" max="2045" width="15.88671875" style="1" customWidth="1"/>
    <col min="2046" max="2289" width="9.109375" style="1"/>
    <col min="2290" max="2290" width="7.6640625" style="1" customWidth="1"/>
    <col min="2291" max="2291" width="58.6640625" style="1" customWidth="1"/>
    <col min="2292" max="2292" width="6.6640625" style="1" customWidth="1"/>
    <col min="2293" max="2298" width="0" style="1" hidden="1" customWidth="1"/>
    <col min="2299" max="2299" width="8.6640625" style="1" customWidth="1"/>
    <col min="2300" max="2300" width="11.6640625" style="1" customWidth="1"/>
    <col min="2301" max="2301" width="15.88671875" style="1" customWidth="1"/>
    <col min="2302" max="2545" width="9.109375" style="1"/>
    <col min="2546" max="2546" width="7.6640625" style="1" customWidth="1"/>
    <col min="2547" max="2547" width="58.6640625" style="1" customWidth="1"/>
    <col min="2548" max="2548" width="6.6640625" style="1" customWidth="1"/>
    <col min="2549" max="2554" width="0" style="1" hidden="1" customWidth="1"/>
    <col min="2555" max="2555" width="8.6640625" style="1" customWidth="1"/>
    <col min="2556" max="2556" width="11.6640625" style="1" customWidth="1"/>
    <col min="2557" max="2557" width="15.88671875" style="1" customWidth="1"/>
    <col min="2558" max="2801" width="9.109375" style="1"/>
    <col min="2802" max="2802" width="7.6640625" style="1" customWidth="1"/>
    <col min="2803" max="2803" width="58.6640625" style="1" customWidth="1"/>
    <col min="2804" max="2804" width="6.6640625" style="1" customWidth="1"/>
    <col min="2805" max="2810" width="0" style="1" hidden="1" customWidth="1"/>
    <col min="2811" max="2811" width="8.6640625" style="1" customWidth="1"/>
    <col min="2812" max="2812" width="11.6640625" style="1" customWidth="1"/>
    <col min="2813" max="2813" width="15.88671875" style="1" customWidth="1"/>
    <col min="2814" max="3057" width="9.109375" style="1"/>
    <col min="3058" max="3058" width="7.6640625" style="1" customWidth="1"/>
    <col min="3059" max="3059" width="58.6640625" style="1" customWidth="1"/>
    <col min="3060" max="3060" width="6.6640625" style="1" customWidth="1"/>
    <col min="3061" max="3066" width="0" style="1" hidden="1" customWidth="1"/>
    <col min="3067" max="3067" width="8.6640625" style="1" customWidth="1"/>
    <col min="3068" max="3068" width="11.6640625" style="1" customWidth="1"/>
    <col min="3069" max="3069" width="15.88671875" style="1" customWidth="1"/>
    <col min="3070" max="3313" width="9.109375" style="1"/>
    <col min="3314" max="3314" width="7.6640625" style="1" customWidth="1"/>
    <col min="3315" max="3315" width="58.6640625" style="1" customWidth="1"/>
    <col min="3316" max="3316" width="6.6640625" style="1" customWidth="1"/>
    <col min="3317" max="3322" width="0" style="1" hidden="1" customWidth="1"/>
    <col min="3323" max="3323" width="8.6640625" style="1" customWidth="1"/>
    <col min="3324" max="3324" width="11.6640625" style="1" customWidth="1"/>
    <col min="3325" max="3325" width="15.88671875" style="1" customWidth="1"/>
    <col min="3326" max="3569" width="9.109375" style="1"/>
    <col min="3570" max="3570" width="7.6640625" style="1" customWidth="1"/>
    <col min="3571" max="3571" width="58.6640625" style="1" customWidth="1"/>
    <col min="3572" max="3572" width="6.6640625" style="1" customWidth="1"/>
    <col min="3573" max="3578" width="0" style="1" hidden="1" customWidth="1"/>
    <col min="3579" max="3579" width="8.6640625" style="1" customWidth="1"/>
    <col min="3580" max="3580" width="11.6640625" style="1" customWidth="1"/>
    <col min="3581" max="3581" width="15.88671875" style="1" customWidth="1"/>
    <col min="3582" max="3825" width="9.109375" style="1"/>
    <col min="3826" max="3826" width="7.6640625" style="1" customWidth="1"/>
    <col min="3827" max="3827" width="58.6640625" style="1" customWidth="1"/>
    <col min="3828" max="3828" width="6.6640625" style="1" customWidth="1"/>
    <col min="3829" max="3834" width="0" style="1" hidden="1" customWidth="1"/>
    <col min="3835" max="3835" width="8.6640625" style="1" customWidth="1"/>
    <col min="3836" max="3836" width="11.6640625" style="1" customWidth="1"/>
    <col min="3837" max="3837" width="15.88671875" style="1" customWidth="1"/>
    <col min="3838" max="4081" width="9.109375" style="1"/>
    <col min="4082" max="4082" width="7.6640625" style="1" customWidth="1"/>
    <col min="4083" max="4083" width="58.6640625" style="1" customWidth="1"/>
    <col min="4084" max="4084" width="6.6640625" style="1" customWidth="1"/>
    <col min="4085" max="4090" width="0" style="1" hidden="1" customWidth="1"/>
    <col min="4091" max="4091" width="8.6640625" style="1" customWidth="1"/>
    <col min="4092" max="4092" width="11.6640625" style="1" customWidth="1"/>
    <col min="4093" max="4093" width="15.88671875" style="1" customWidth="1"/>
    <col min="4094" max="4337" width="9.109375" style="1"/>
    <col min="4338" max="4338" width="7.6640625" style="1" customWidth="1"/>
    <col min="4339" max="4339" width="58.6640625" style="1" customWidth="1"/>
    <col min="4340" max="4340" width="6.6640625" style="1" customWidth="1"/>
    <col min="4341" max="4346" width="0" style="1" hidden="1" customWidth="1"/>
    <col min="4347" max="4347" width="8.6640625" style="1" customWidth="1"/>
    <col min="4348" max="4348" width="11.6640625" style="1" customWidth="1"/>
    <col min="4349" max="4349" width="15.88671875" style="1" customWidth="1"/>
    <col min="4350" max="4593" width="9.109375" style="1"/>
    <col min="4594" max="4594" width="7.6640625" style="1" customWidth="1"/>
    <col min="4595" max="4595" width="58.6640625" style="1" customWidth="1"/>
    <col min="4596" max="4596" width="6.6640625" style="1" customWidth="1"/>
    <col min="4597" max="4602" width="0" style="1" hidden="1" customWidth="1"/>
    <col min="4603" max="4603" width="8.6640625" style="1" customWidth="1"/>
    <col min="4604" max="4604" width="11.6640625" style="1" customWidth="1"/>
    <col min="4605" max="4605" width="15.88671875" style="1" customWidth="1"/>
    <col min="4606" max="4849" width="9.109375" style="1"/>
    <col min="4850" max="4850" width="7.6640625" style="1" customWidth="1"/>
    <col min="4851" max="4851" width="58.6640625" style="1" customWidth="1"/>
    <col min="4852" max="4852" width="6.6640625" style="1" customWidth="1"/>
    <col min="4853" max="4858" width="0" style="1" hidden="1" customWidth="1"/>
    <col min="4859" max="4859" width="8.6640625" style="1" customWidth="1"/>
    <col min="4860" max="4860" width="11.6640625" style="1" customWidth="1"/>
    <col min="4861" max="4861" width="15.88671875" style="1" customWidth="1"/>
    <col min="4862" max="5105" width="9.109375" style="1"/>
    <col min="5106" max="5106" width="7.6640625" style="1" customWidth="1"/>
    <col min="5107" max="5107" width="58.6640625" style="1" customWidth="1"/>
    <col min="5108" max="5108" width="6.6640625" style="1" customWidth="1"/>
    <col min="5109" max="5114" width="0" style="1" hidden="1" customWidth="1"/>
    <col min="5115" max="5115" width="8.6640625" style="1" customWidth="1"/>
    <col min="5116" max="5116" width="11.6640625" style="1" customWidth="1"/>
    <col min="5117" max="5117" width="15.88671875" style="1" customWidth="1"/>
    <col min="5118" max="5361" width="9.109375" style="1"/>
    <col min="5362" max="5362" width="7.6640625" style="1" customWidth="1"/>
    <col min="5363" max="5363" width="58.6640625" style="1" customWidth="1"/>
    <col min="5364" max="5364" width="6.6640625" style="1" customWidth="1"/>
    <col min="5365" max="5370" width="0" style="1" hidden="1" customWidth="1"/>
    <col min="5371" max="5371" width="8.6640625" style="1" customWidth="1"/>
    <col min="5372" max="5372" width="11.6640625" style="1" customWidth="1"/>
    <col min="5373" max="5373" width="15.88671875" style="1" customWidth="1"/>
    <col min="5374" max="5617" width="9.109375" style="1"/>
    <col min="5618" max="5618" width="7.6640625" style="1" customWidth="1"/>
    <col min="5619" max="5619" width="58.6640625" style="1" customWidth="1"/>
    <col min="5620" max="5620" width="6.6640625" style="1" customWidth="1"/>
    <col min="5621" max="5626" width="0" style="1" hidden="1" customWidth="1"/>
    <col min="5627" max="5627" width="8.6640625" style="1" customWidth="1"/>
    <col min="5628" max="5628" width="11.6640625" style="1" customWidth="1"/>
    <col min="5629" max="5629" width="15.88671875" style="1" customWidth="1"/>
    <col min="5630" max="5873" width="9.109375" style="1"/>
    <col min="5874" max="5874" width="7.6640625" style="1" customWidth="1"/>
    <col min="5875" max="5875" width="58.6640625" style="1" customWidth="1"/>
    <col min="5876" max="5876" width="6.6640625" style="1" customWidth="1"/>
    <col min="5877" max="5882" width="0" style="1" hidden="1" customWidth="1"/>
    <col min="5883" max="5883" width="8.6640625" style="1" customWidth="1"/>
    <col min="5884" max="5884" width="11.6640625" style="1" customWidth="1"/>
    <col min="5885" max="5885" width="15.88671875" style="1" customWidth="1"/>
    <col min="5886" max="6129" width="9.109375" style="1"/>
    <col min="6130" max="6130" width="7.6640625" style="1" customWidth="1"/>
    <col min="6131" max="6131" width="58.6640625" style="1" customWidth="1"/>
    <col min="6132" max="6132" width="6.6640625" style="1" customWidth="1"/>
    <col min="6133" max="6138" width="0" style="1" hidden="1" customWidth="1"/>
    <col min="6139" max="6139" width="8.6640625" style="1" customWidth="1"/>
    <col min="6140" max="6140" width="11.6640625" style="1" customWidth="1"/>
    <col min="6141" max="6141" width="15.88671875" style="1" customWidth="1"/>
    <col min="6142" max="6385" width="9.109375" style="1"/>
    <col min="6386" max="6386" width="7.6640625" style="1" customWidth="1"/>
    <col min="6387" max="6387" width="58.6640625" style="1" customWidth="1"/>
    <col min="6388" max="6388" width="6.6640625" style="1" customWidth="1"/>
    <col min="6389" max="6394" width="0" style="1" hidden="1" customWidth="1"/>
    <col min="6395" max="6395" width="8.6640625" style="1" customWidth="1"/>
    <col min="6396" max="6396" width="11.6640625" style="1" customWidth="1"/>
    <col min="6397" max="6397" width="15.88671875" style="1" customWidth="1"/>
    <col min="6398" max="6641" width="9.109375" style="1"/>
    <col min="6642" max="6642" width="7.6640625" style="1" customWidth="1"/>
    <col min="6643" max="6643" width="58.6640625" style="1" customWidth="1"/>
    <col min="6644" max="6644" width="6.6640625" style="1" customWidth="1"/>
    <col min="6645" max="6650" width="0" style="1" hidden="1" customWidth="1"/>
    <col min="6651" max="6651" width="8.6640625" style="1" customWidth="1"/>
    <col min="6652" max="6652" width="11.6640625" style="1" customWidth="1"/>
    <col min="6653" max="6653" width="15.88671875" style="1" customWidth="1"/>
    <col min="6654" max="6897" width="9.109375" style="1"/>
    <col min="6898" max="6898" width="7.6640625" style="1" customWidth="1"/>
    <col min="6899" max="6899" width="58.6640625" style="1" customWidth="1"/>
    <col min="6900" max="6900" width="6.6640625" style="1" customWidth="1"/>
    <col min="6901" max="6906" width="0" style="1" hidden="1" customWidth="1"/>
    <col min="6907" max="6907" width="8.6640625" style="1" customWidth="1"/>
    <col min="6908" max="6908" width="11.6640625" style="1" customWidth="1"/>
    <col min="6909" max="6909" width="15.88671875" style="1" customWidth="1"/>
    <col min="6910" max="7153" width="9.109375" style="1"/>
    <col min="7154" max="7154" width="7.6640625" style="1" customWidth="1"/>
    <col min="7155" max="7155" width="58.6640625" style="1" customWidth="1"/>
    <col min="7156" max="7156" width="6.6640625" style="1" customWidth="1"/>
    <col min="7157" max="7162" width="0" style="1" hidden="1" customWidth="1"/>
    <col min="7163" max="7163" width="8.6640625" style="1" customWidth="1"/>
    <col min="7164" max="7164" width="11.6640625" style="1" customWidth="1"/>
    <col min="7165" max="7165" width="15.88671875" style="1" customWidth="1"/>
    <col min="7166" max="7409" width="9.109375" style="1"/>
    <col min="7410" max="7410" width="7.6640625" style="1" customWidth="1"/>
    <col min="7411" max="7411" width="58.6640625" style="1" customWidth="1"/>
    <col min="7412" max="7412" width="6.6640625" style="1" customWidth="1"/>
    <col min="7413" max="7418" width="0" style="1" hidden="1" customWidth="1"/>
    <col min="7419" max="7419" width="8.6640625" style="1" customWidth="1"/>
    <col min="7420" max="7420" width="11.6640625" style="1" customWidth="1"/>
    <col min="7421" max="7421" width="15.88671875" style="1" customWidth="1"/>
    <col min="7422" max="7665" width="9.109375" style="1"/>
    <col min="7666" max="7666" width="7.6640625" style="1" customWidth="1"/>
    <col min="7667" max="7667" width="58.6640625" style="1" customWidth="1"/>
    <col min="7668" max="7668" width="6.6640625" style="1" customWidth="1"/>
    <col min="7669" max="7674" width="0" style="1" hidden="1" customWidth="1"/>
    <col min="7675" max="7675" width="8.6640625" style="1" customWidth="1"/>
    <col min="7676" max="7676" width="11.6640625" style="1" customWidth="1"/>
    <col min="7677" max="7677" width="15.88671875" style="1" customWidth="1"/>
    <col min="7678" max="7921" width="9.109375" style="1"/>
    <col min="7922" max="7922" width="7.6640625" style="1" customWidth="1"/>
    <col min="7923" max="7923" width="58.6640625" style="1" customWidth="1"/>
    <col min="7924" max="7924" width="6.6640625" style="1" customWidth="1"/>
    <col min="7925" max="7930" width="0" style="1" hidden="1" customWidth="1"/>
    <col min="7931" max="7931" width="8.6640625" style="1" customWidth="1"/>
    <col min="7932" max="7932" width="11.6640625" style="1" customWidth="1"/>
    <col min="7933" max="7933" width="15.88671875" style="1" customWidth="1"/>
    <col min="7934" max="8177" width="9.109375" style="1"/>
    <col min="8178" max="8178" width="7.6640625" style="1" customWidth="1"/>
    <col min="8179" max="8179" width="58.6640625" style="1" customWidth="1"/>
    <col min="8180" max="8180" width="6.6640625" style="1" customWidth="1"/>
    <col min="8181" max="8186" width="0" style="1" hidden="1" customWidth="1"/>
    <col min="8187" max="8187" width="8.6640625" style="1" customWidth="1"/>
    <col min="8188" max="8188" width="11.6640625" style="1" customWidth="1"/>
    <col min="8189" max="8189" width="15.88671875" style="1" customWidth="1"/>
    <col min="8190" max="8433" width="9.109375" style="1"/>
    <col min="8434" max="8434" width="7.6640625" style="1" customWidth="1"/>
    <col min="8435" max="8435" width="58.6640625" style="1" customWidth="1"/>
    <col min="8436" max="8436" width="6.6640625" style="1" customWidth="1"/>
    <col min="8437" max="8442" width="0" style="1" hidden="1" customWidth="1"/>
    <col min="8443" max="8443" width="8.6640625" style="1" customWidth="1"/>
    <col min="8444" max="8444" width="11.6640625" style="1" customWidth="1"/>
    <col min="8445" max="8445" width="15.88671875" style="1" customWidth="1"/>
    <col min="8446" max="8689" width="9.109375" style="1"/>
    <col min="8690" max="8690" width="7.6640625" style="1" customWidth="1"/>
    <col min="8691" max="8691" width="58.6640625" style="1" customWidth="1"/>
    <col min="8692" max="8692" width="6.6640625" style="1" customWidth="1"/>
    <col min="8693" max="8698" width="0" style="1" hidden="1" customWidth="1"/>
    <col min="8699" max="8699" width="8.6640625" style="1" customWidth="1"/>
    <col min="8700" max="8700" width="11.6640625" style="1" customWidth="1"/>
    <col min="8701" max="8701" width="15.88671875" style="1" customWidth="1"/>
    <col min="8702" max="8945" width="9.109375" style="1"/>
    <col min="8946" max="8946" width="7.6640625" style="1" customWidth="1"/>
    <col min="8947" max="8947" width="58.6640625" style="1" customWidth="1"/>
    <col min="8948" max="8948" width="6.6640625" style="1" customWidth="1"/>
    <col min="8949" max="8954" width="0" style="1" hidden="1" customWidth="1"/>
    <col min="8955" max="8955" width="8.6640625" style="1" customWidth="1"/>
    <col min="8956" max="8956" width="11.6640625" style="1" customWidth="1"/>
    <col min="8957" max="8957" width="15.88671875" style="1" customWidth="1"/>
    <col min="8958" max="9201" width="9.109375" style="1"/>
    <col min="9202" max="9202" width="7.6640625" style="1" customWidth="1"/>
    <col min="9203" max="9203" width="58.6640625" style="1" customWidth="1"/>
    <col min="9204" max="9204" width="6.6640625" style="1" customWidth="1"/>
    <col min="9205" max="9210" width="0" style="1" hidden="1" customWidth="1"/>
    <col min="9211" max="9211" width="8.6640625" style="1" customWidth="1"/>
    <col min="9212" max="9212" width="11.6640625" style="1" customWidth="1"/>
    <col min="9213" max="9213" width="15.88671875" style="1" customWidth="1"/>
    <col min="9214" max="9457" width="9.109375" style="1"/>
    <col min="9458" max="9458" width="7.6640625" style="1" customWidth="1"/>
    <col min="9459" max="9459" width="58.6640625" style="1" customWidth="1"/>
    <col min="9460" max="9460" width="6.6640625" style="1" customWidth="1"/>
    <col min="9461" max="9466" width="0" style="1" hidden="1" customWidth="1"/>
    <col min="9467" max="9467" width="8.6640625" style="1" customWidth="1"/>
    <col min="9468" max="9468" width="11.6640625" style="1" customWidth="1"/>
    <col min="9469" max="9469" width="15.88671875" style="1" customWidth="1"/>
    <col min="9470" max="9713" width="9.109375" style="1"/>
    <col min="9714" max="9714" width="7.6640625" style="1" customWidth="1"/>
    <col min="9715" max="9715" width="58.6640625" style="1" customWidth="1"/>
    <col min="9716" max="9716" width="6.6640625" style="1" customWidth="1"/>
    <col min="9717" max="9722" width="0" style="1" hidden="1" customWidth="1"/>
    <col min="9723" max="9723" width="8.6640625" style="1" customWidth="1"/>
    <col min="9724" max="9724" width="11.6640625" style="1" customWidth="1"/>
    <col min="9725" max="9725" width="15.88671875" style="1" customWidth="1"/>
    <col min="9726" max="9969" width="9.109375" style="1"/>
    <col min="9970" max="9970" width="7.6640625" style="1" customWidth="1"/>
    <col min="9971" max="9971" width="58.6640625" style="1" customWidth="1"/>
    <col min="9972" max="9972" width="6.6640625" style="1" customWidth="1"/>
    <col min="9973" max="9978" width="0" style="1" hidden="1" customWidth="1"/>
    <col min="9979" max="9979" width="8.6640625" style="1" customWidth="1"/>
    <col min="9980" max="9980" width="11.6640625" style="1" customWidth="1"/>
    <col min="9981" max="9981" width="15.88671875" style="1" customWidth="1"/>
    <col min="9982" max="10225" width="9.109375" style="1"/>
    <col min="10226" max="10226" width="7.6640625" style="1" customWidth="1"/>
    <col min="10227" max="10227" width="58.6640625" style="1" customWidth="1"/>
    <col min="10228" max="10228" width="6.6640625" style="1" customWidth="1"/>
    <col min="10229" max="10234" width="0" style="1" hidden="1" customWidth="1"/>
    <col min="10235" max="10235" width="8.6640625" style="1" customWidth="1"/>
    <col min="10236" max="10236" width="11.6640625" style="1" customWidth="1"/>
    <col min="10237" max="10237" width="15.88671875" style="1" customWidth="1"/>
    <col min="10238" max="10481" width="9.109375" style="1"/>
    <col min="10482" max="10482" width="7.6640625" style="1" customWidth="1"/>
    <col min="10483" max="10483" width="58.6640625" style="1" customWidth="1"/>
    <col min="10484" max="10484" width="6.6640625" style="1" customWidth="1"/>
    <col min="10485" max="10490" width="0" style="1" hidden="1" customWidth="1"/>
    <col min="10491" max="10491" width="8.6640625" style="1" customWidth="1"/>
    <col min="10492" max="10492" width="11.6640625" style="1" customWidth="1"/>
    <col min="10493" max="10493" width="15.88671875" style="1" customWidth="1"/>
    <col min="10494" max="10737" width="9.109375" style="1"/>
    <col min="10738" max="10738" width="7.6640625" style="1" customWidth="1"/>
    <col min="10739" max="10739" width="58.6640625" style="1" customWidth="1"/>
    <col min="10740" max="10740" width="6.6640625" style="1" customWidth="1"/>
    <col min="10741" max="10746" width="0" style="1" hidden="1" customWidth="1"/>
    <col min="10747" max="10747" width="8.6640625" style="1" customWidth="1"/>
    <col min="10748" max="10748" width="11.6640625" style="1" customWidth="1"/>
    <col min="10749" max="10749" width="15.88671875" style="1" customWidth="1"/>
    <col min="10750" max="10993" width="9.109375" style="1"/>
    <col min="10994" max="10994" width="7.6640625" style="1" customWidth="1"/>
    <col min="10995" max="10995" width="58.6640625" style="1" customWidth="1"/>
    <col min="10996" max="10996" width="6.6640625" style="1" customWidth="1"/>
    <col min="10997" max="11002" width="0" style="1" hidden="1" customWidth="1"/>
    <col min="11003" max="11003" width="8.6640625" style="1" customWidth="1"/>
    <col min="11004" max="11004" width="11.6640625" style="1" customWidth="1"/>
    <col min="11005" max="11005" width="15.88671875" style="1" customWidth="1"/>
    <col min="11006" max="11249" width="9.109375" style="1"/>
    <col min="11250" max="11250" width="7.6640625" style="1" customWidth="1"/>
    <col min="11251" max="11251" width="58.6640625" style="1" customWidth="1"/>
    <col min="11252" max="11252" width="6.6640625" style="1" customWidth="1"/>
    <col min="11253" max="11258" width="0" style="1" hidden="1" customWidth="1"/>
    <col min="11259" max="11259" width="8.6640625" style="1" customWidth="1"/>
    <col min="11260" max="11260" width="11.6640625" style="1" customWidth="1"/>
    <col min="11261" max="11261" width="15.88671875" style="1" customWidth="1"/>
    <col min="11262" max="11505" width="9.109375" style="1"/>
    <col min="11506" max="11506" width="7.6640625" style="1" customWidth="1"/>
    <col min="11507" max="11507" width="58.6640625" style="1" customWidth="1"/>
    <col min="11508" max="11508" width="6.6640625" style="1" customWidth="1"/>
    <col min="11509" max="11514" width="0" style="1" hidden="1" customWidth="1"/>
    <col min="11515" max="11515" width="8.6640625" style="1" customWidth="1"/>
    <col min="11516" max="11516" width="11.6640625" style="1" customWidth="1"/>
    <col min="11517" max="11517" width="15.88671875" style="1" customWidth="1"/>
    <col min="11518" max="11761" width="9.109375" style="1"/>
    <col min="11762" max="11762" width="7.6640625" style="1" customWidth="1"/>
    <col min="11763" max="11763" width="58.6640625" style="1" customWidth="1"/>
    <col min="11764" max="11764" width="6.6640625" style="1" customWidth="1"/>
    <col min="11765" max="11770" width="0" style="1" hidden="1" customWidth="1"/>
    <col min="11771" max="11771" width="8.6640625" style="1" customWidth="1"/>
    <col min="11772" max="11772" width="11.6640625" style="1" customWidth="1"/>
    <col min="11773" max="11773" width="15.88671875" style="1" customWidth="1"/>
    <col min="11774" max="12017" width="9.109375" style="1"/>
    <col min="12018" max="12018" width="7.6640625" style="1" customWidth="1"/>
    <col min="12019" max="12019" width="58.6640625" style="1" customWidth="1"/>
    <col min="12020" max="12020" width="6.6640625" style="1" customWidth="1"/>
    <col min="12021" max="12026" width="0" style="1" hidden="1" customWidth="1"/>
    <col min="12027" max="12027" width="8.6640625" style="1" customWidth="1"/>
    <col min="12028" max="12028" width="11.6640625" style="1" customWidth="1"/>
    <col min="12029" max="12029" width="15.88671875" style="1" customWidth="1"/>
    <col min="12030" max="12273" width="9.109375" style="1"/>
    <col min="12274" max="12274" width="7.6640625" style="1" customWidth="1"/>
    <col min="12275" max="12275" width="58.6640625" style="1" customWidth="1"/>
    <col min="12276" max="12276" width="6.6640625" style="1" customWidth="1"/>
    <col min="12277" max="12282" width="0" style="1" hidden="1" customWidth="1"/>
    <col min="12283" max="12283" width="8.6640625" style="1" customWidth="1"/>
    <col min="12284" max="12284" width="11.6640625" style="1" customWidth="1"/>
    <col min="12285" max="12285" width="15.88671875" style="1" customWidth="1"/>
    <col min="12286" max="12529" width="9.109375" style="1"/>
    <col min="12530" max="12530" width="7.6640625" style="1" customWidth="1"/>
    <col min="12531" max="12531" width="58.6640625" style="1" customWidth="1"/>
    <col min="12532" max="12532" width="6.6640625" style="1" customWidth="1"/>
    <col min="12533" max="12538" width="0" style="1" hidden="1" customWidth="1"/>
    <col min="12539" max="12539" width="8.6640625" style="1" customWidth="1"/>
    <col min="12540" max="12540" width="11.6640625" style="1" customWidth="1"/>
    <col min="12541" max="12541" width="15.88671875" style="1" customWidth="1"/>
    <col min="12542" max="12785" width="9.109375" style="1"/>
    <col min="12786" max="12786" width="7.6640625" style="1" customWidth="1"/>
    <col min="12787" max="12787" width="58.6640625" style="1" customWidth="1"/>
    <col min="12788" max="12788" width="6.6640625" style="1" customWidth="1"/>
    <col min="12789" max="12794" width="0" style="1" hidden="1" customWidth="1"/>
    <col min="12795" max="12795" width="8.6640625" style="1" customWidth="1"/>
    <col min="12796" max="12796" width="11.6640625" style="1" customWidth="1"/>
    <col min="12797" max="12797" width="15.88671875" style="1" customWidth="1"/>
    <col min="12798" max="13041" width="9.109375" style="1"/>
    <col min="13042" max="13042" width="7.6640625" style="1" customWidth="1"/>
    <col min="13043" max="13043" width="58.6640625" style="1" customWidth="1"/>
    <col min="13044" max="13044" width="6.6640625" style="1" customWidth="1"/>
    <col min="13045" max="13050" width="0" style="1" hidden="1" customWidth="1"/>
    <col min="13051" max="13051" width="8.6640625" style="1" customWidth="1"/>
    <col min="13052" max="13052" width="11.6640625" style="1" customWidth="1"/>
    <col min="13053" max="13053" width="15.88671875" style="1" customWidth="1"/>
    <col min="13054" max="13297" width="9.109375" style="1"/>
    <col min="13298" max="13298" width="7.6640625" style="1" customWidth="1"/>
    <col min="13299" max="13299" width="58.6640625" style="1" customWidth="1"/>
    <col min="13300" max="13300" width="6.6640625" style="1" customWidth="1"/>
    <col min="13301" max="13306" width="0" style="1" hidden="1" customWidth="1"/>
    <col min="13307" max="13307" width="8.6640625" style="1" customWidth="1"/>
    <col min="13308" max="13308" width="11.6640625" style="1" customWidth="1"/>
    <col min="13309" max="13309" width="15.88671875" style="1" customWidth="1"/>
    <col min="13310" max="13553" width="9.109375" style="1"/>
    <col min="13554" max="13554" width="7.6640625" style="1" customWidth="1"/>
    <col min="13555" max="13555" width="58.6640625" style="1" customWidth="1"/>
    <col min="13556" max="13556" width="6.6640625" style="1" customWidth="1"/>
    <col min="13557" max="13562" width="0" style="1" hidden="1" customWidth="1"/>
    <col min="13563" max="13563" width="8.6640625" style="1" customWidth="1"/>
    <col min="13564" max="13564" width="11.6640625" style="1" customWidth="1"/>
    <col min="13565" max="13565" width="15.88671875" style="1" customWidth="1"/>
    <col min="13566" max="13809" width="9.109375" style="1"/>
    <col min="13810" max="13810" width="7.6640625" style="1" customWidth="1"/>
    <col min="13811" max="13811" width="58.6640625" style="1" customWidth="1"/>
    <col min="13812" max="13812" width="6.6640625" style="1" customWidth="1"/>
    <col min="13813" max="13818" width="0" style="1" hidden="1" customWidth="1"/>
    <col min="13819" max="13819" width="8.6640625" style="1" customWidth="1"/>
    <col min="13820" max="13820" width="11.6640625" style="1" customWidth="1"/>
    <col min="13821" max="13821" width="15.88671875" style="1" customWidth="1"/>
    <col min="13822" max="14065" width="9.109375" style="1"/>
    <col min="14066" max="14066" width="7.6640625" style="1" customWidth="1"/>
    <col min="14067" max="14067" width="58.6640625" style="1" customWidth="1"/>
    <col min="14068" max="14068" width="6.6640625" style="1" customWidth="1"/>
    <col min="14069" max="14074" width="0" style="1" hidden="1" customWidth="1"/>
    <col min="14075" max="14075" width="8.6640625" style="1" customWidth="1"/>
    <col min="14076" max="14076" width="11.6640625" style="1" customWidth="1"/>
    <col min="14077" max="14077" width="15.88671875" style="1" customWidth="1"/>
    <col min="14078" max="14321" width="9.109375" style="1"/>
    <col min="14322" max="14322" width="7.6640625" style="1" customWidth="1"/>
    <col min="14323" max="14323" width="58.6640625" style="1" customWidth="1"/>
    <col min="14324" max="14324" width="6.6640625" style="1" customWidth="1"/>
    <col min="14325" max="14330" width="0" style="1" hidden="1" customWidth="1"/>
    <col min="14331" max="14331" width="8.6640625" style="1" customWidth="1"/>
    <col min="14332" max="14332" width="11.6640625" style="1" customWidth="1"/>
    <col min="14333" max="14333" width="15.88671875" style="1" customWidth="1"/>
    <col min="14334" max="14577" width="9.109375" style="1"/>
    <col min="14578" max="14578" width="7.6640625" style="1" customWidth="1"/>
    <col min="14579" max="14579" width="58.6640625" style="1" customWidth="1"/>
    <col min="14580" max="14580" width="6.6640625" style="1" customWidth="1"/>
    <col min="14581" max="14586" width="0" style="1" hidden="1" customWidth="1"/>
    <col min="14587" max="14587" width="8.6640625" style="1" customWidth="1"/>
    <col min="14588" max="14588" width="11.6640625" style="1" customWidth="1"/>
    <col min="14589" max="14589" width="15.88671875" style="1" customWidth="1"/>
    <col min="14590" max="14833" width="9.109375" style="1"/>
    <col min="14834" max="14834" width="7.6640625" style="1" customWidth="1"/>
    <col min="14835" max="14835" width="58.6640625" style="1" customWidth="1"/>
    <col min="14836" max="14836" width="6.6640625" style="1" customWidth="1"/>
    <col min="14837" max="14842" width="0" style="1" hidden="1" customWidth="1"/>
    <col min="14843" max="14843" width="8.6640625" style="1" customWidth="1"/>
    <col min="14844" max="14844" width="11.6640625" style="1" customWidth="1"/>
    <col min="14845" max="14845" width="15.88671875" style="1" customWidth="1"/>
    <col min="14846" max="15089" width="9.109375" style="1"/>
    <col min="15090" max="15090" width="7.6640625" style="1" customWidth="1"/>
    <col min="15091" max="15091" width="58.6640625" style="1" customWidth="1"/>
    <col min="15092" max="15092" width="6.6640625" style="1" customWidth="1"/>
    <col min="15093" max="15098" width="0" style="1" hidden="1" customWidth="1"/>
    <col min="15099" max="15099" width="8.6640625" style="1" customWidth="1"/>
    <col min="15100" max="15100" width="11.6640625" style="1" customWidth="1"/>
    <col min="15101" max="15101" width="15.88671875" style="1" customWidth="1"/>
    <col min="15102" max="15345" width="9.109375" style="1"/>
    <col min="15346" max="15346" width="7.6640625" style="1" customWidth="1"/>
    <col min="15347" max="15347" width="58.6640625" style="1" customWidth="1"/>
    <col min="15348" max="15348" width="6.6640625" style="1" customWidth="1"/>
    <col min="15349" max="15354" width="0" style="1" hidden="1" customWidth="1"/>
    <col min="15355" max="15355" width="8.6640625" style="1" customWidth="1"/>
    <col min="15356" max="15356" width="11.6640625" style="1" customWidth="1"/>
    <col min="15357" max="15357" width="15.88671875" style="1" customWidth="1"/>
    <col min="15358" max="15601" width="9.109375" style="1"/>
    <col min="15602" max="15602" width="7.6640625" style="1" customWidth="1"/>
    <col min="15603" max="15603" width="58.6640625" style="1" customWidth="1"/>
    <col min="15604" max="15604" width="6.6640625" style="1" customWidth="1"/>
    <col min="15605" max="15610" width="0" style="1" hidden="1" customWidth="1"/>
    <col min="15611" max="15611" width="8.6640625" style="1" customWidth="1"/>
    <col min="15612" max="15612" width="11.6640625" style="1" customWidth="1"/>
    <col min="15613" max="15613" width="15.88671875" style="1" customWidth="1"/>
    <col min="15614" max="15857" width="9.109375" style="1"/>
    <col min="15858" max="15858" width="7.6640625" style="1" customWidth="1"/>
    <col min="15859" max="15859" width="58.6640625" style="1" customWidth="1"/>
    <col min="15860" max="15860" width="6.6640625" style="1" customWidth="1"/>
    <col min="15861" max="15866" width="0" style="1" hidden="1" customWidth="1"/>
    <col min="15867" max="15867" width="8.6640625" style="1" customWidth="1"/>
    <col min="15868" max="15868" width="11.6640625" style="1" customWidth="1"/>
    <col min="15869" max="15869" width="15.88671875" style="1" customWidth="1"/>
    <col min="15870" max="16113" width="9.109375" style="1"/>
    <col min="16114" max="16114" width="7.6640625" style="1" customWidth="1"/>
    <col min="16115" max="16115" width="58.6640625" style="1" customWidth="1"/>
    <col min="16116" max="16116" width="6.6640625" style="1" customWidth="1"/>
    <col min="16117" max="16122" width="0" style="1" hidden="1" customWidth="1"/>
    <col min="16123" max="16123" width="8.6640625" style="1" customWidth="1"/>
    <col min="16124" max="16124" width="11.6640625" style="1" customWidth="1"/>
    <col min="16125" max="16125" width="15.88671875" style="1" customWidth="1"/>
    <col min="16126" max="16384" width="9.109375" style="1"/>
  </cols>
  <sheetData>
    <row r="1" spans="1:6" ht="26.25" customHeight="1">
      <c r="A1" s="111" t="s">
        <v>50</v>
      </c>
      <c r="B1" s="111"/>
      <c r="C1" s="111"/>
      <c r="D1" s="111"/>
      <c r="E1" s="111"/>
      <c r="F1" s="111"/>
    </row>
    <row r="2" spans="1:6" ht="18.75" customHeight="1">
      <c r="A2" s="112"/>
      <c r="B2" s="112"/>
      <c r="C2" s="112"/>
      <c r="D2" s="112"/>
      <c r="E2" s="112"/>
      <c r="F2" s="112"/>
    </row>
    <row r="3" spans="1:6" ht="18.75" customHeight="1">
      <c r="A3" s="113" t="s">
        <v>456</v>
      </c>
      <c r="B3" s="113"/>
      <c r="C3" s="113"/>
      <c r="D3" s="113"/>
      <c r="E3" s="113"/>
      <c r="F3" s="113"/>
    </row>
    <row r="4" spans="1:6" ht="15" customHeight="1">
      <c r="B4" s="2"/>
    </row>
    <row r="5" spans="1:6" ht="15" customHeight="1">
      <c r="B5" s="2"/>
    </row>
    <row r="6" spans="1:6" ht="15" customHeight="1">
      <c r="B6" s="2"/>
    </row>
    <row r="7" spans="1:6" ht="15" customHeight="1">
      <c r="A7" s="97" t="s">
        <v>495</v>
      </c>
      <c r="B7" s="2"/>
    </row>
    <row r="8" spans="1:6" ht="15" customHeight="1"/>
    <row r="9" spans="1:6" ht="405" customHeight="1">
      <c r="A9" s="108" t="s">
        <v>496</v>
      </c>
      <c r="B9" s="108"/>
      <c r="C9" s="108"/>
      <c r="D9" s="108"/>
      <c r="E9" s="108"/>
      <c r="F9" s="108"/>
    </row>
    <row r="10" spans="1:6" ht="390" customHeight="1">
      <c r="A10" s="108" t="s">
        <v>497</v>
      </c>
      <c r="B10" s="108"/>
      <c r="C10" s="108"/>
      <c r="D10" s="108"/>
      <c r="E10" s="108"/>
      <c r="F10" s="108"/>
    </row>
    <row r="11" spans="1:6" ht="15" customHeight="1">
      <c r="A11" s="108"/>
      <c r="B11" s="108"/>
      <c r="C11" s="108"/>
      <c r="D11" s="108"/>
      <c r="E11" s="108"/>
      <c r="F11" s="108"/>
    </row>
    <row r="12" spans="1:6" ht="385.5" customHeight="1">
      <c r="A12" s="109" t="s">
        <v>498</v>
      </c>
      <c r="B12" s="108"/>
      <c r="C12" s="108"/>
      <c r="D12" s="108"/>
      <c r="E12" s="108"/>
      <c r="F12" s="108"/>
    </row>
    <row r="13" spans="1:6" ht="226.5" customHeight="1">
      <c r="A13" s="109" t="s">
        <v>499</v>
      </c>
      <c r="B13" s="108"/>
      <c r="C13" s="108"/>
      <c r="D13" s="108"/>
      <c r="E13" s="108"/>
      <c r="F13" s="108"/>
    </row>
    <row r="14" spans="1:6" ht="320.25" customHeight="1">
      <c r="A14" s="114" t="s">
        <v>500</v>
      </c>
      <c r="B14" s="115"/>
      <c r="C14" s="115"/>
      <c r="D14" s="115"/>
      <c r="E14" s="115"/>
      <c r="F14" s="115"/>
    </row>
    <row r="15" spans="1:6" ht="15" customHeight="1">
      <c r="A15" s="108"/>
      <c r="B15" s="108"/>
      <c r="C15" s="108"/>
      <c r="D15" s="108"/>
      <c r="E15" s="108"/>
      <c r="F15" s="108"/>
    </row>
    <row r="16" spans="1:6" ht="138.75" customHeight="1">
      <c r="A16" s="115" t="s">
        <v>501</v>
      </c>
      <c r="B16" s="115"/>
      <c r="C16" s="115"/>
      <c r="D16" s="115"/>
      <c r="E16" s="115"/>
      <c r="F16" s="115"/>
    </row>
    <row r="17" spans="1:6" ht="120" customHeight="1">
      <c r="A17" s="108" t="s">
        <v>502</v>
      </c>
      <c r="B17" s="108"/>
      <c r="C17" s="108"/>
      <c r="D17" s="108"/>
      <c r="E17" s="108"/>
      <c r="F17" s="108"/>
    </row>
    <row r="18" spans="1:6" ht="349.5" customHeight="1">
      <c r="A18" s="109" t="s">
        <v>503</v>
      </c>
      <c r="B18" s="108"/>
      <c r="C18" s="108"/>
      <c r="D18" s="108"/>
      <c r="E18" s="108"/>
      <c r="F18" s="108"/>
    </row>
    <row r="19" spans="1:6" ht="317.25" customHeight="1">
      <c r="A19" s="109" t="s">
        <v>903</v>
      </c>
      <c r="B19" s="108"/>
      <c r="C19" s="108"/>
      <c r="D19" s="108"/>
      <c r="E19" s="108"/>
      <c r="F19" s="108"/>
    </row>
    <row r="20" spans="1:6" ht="15" customHeight="1">
      <c r="A20" s="108"/>
      <c r="B20" s="108"/>
      <c r="C20" s="108"/>
      <c r="D20" s="108"/>
      <c r="E20" s="108"/>
      <c r="F20" s="108"/>
    </row>
    <row r="21" spans="1:6" ht="191.25" customHeight="1">
      <c r="A21" s="109" t="s">
        <v>504</v>
      </c>
      <c r="B21" s="108"/>
      <c r="C21" s="108"/>
      <c r="D21" s="108"/>
      <c r="E21" s="108"/>
      <c r="F21" s="108"/>
    </row>
    <row r="22" spans="1:6" ht="199.5" customHeight="1">
      <c r="A22" s="109" t="s">
        <v>506</v>
      </c>
      <c r="B22" s="108"/>
      <c r="C22" s="108"/>
      <c r="D22" s="108"/>
      <c r="E22" s="108"/>
      <c r="F22" s="108"/>
    </row>
    <row r="23" spans="1:6" ht="181.5" customHeight="1">
      <c r="A23" s="110" t="s">
        <v>505</v>
      </c>
      <c r="B23" s="110"/>
      <c r="C23" s="110"/>
      <c r="D23" s="110"/>
      <c r="E23" s="110"/>
      <c r="F23" s="110"/>
    </row>
    <row r="24" spans="1:6" ht="376.5" customHeight="1">
      <c r="A24" s="109" t="s">
        <v>507</v>
      </c>
      <c r="B24" s="108"/>
      <c r="C24" s="108"/>
      <c r="D24" s="108"/>
      <c r="E24" s="108"/>
      <c r="F24" s="108"/>
    </row>
    <row r="25" spans="1:6" ht="15" customHeight="1">
      <c r="A25" s="108"/>
      <c r="B25" s="108"/>
      <c r="C25" s="108"/>
      <c r="D25" s="108"/>
      <c r="E25" s="108"/>
      <c r="F25" s="108"/>
    </row>
    <row r="26" spans="1:6" ht="408" customHeight="1">
      <c r="A26" s="109" t="s">
        <v>508</v>
      </c>
      <c r="B26" s="108"/>
      <c r="C26" s="108"/>
      <c r="D26" s="108"/>
      <c r="E26" s="108"/>
      <c r="F26" s="108"/>
    </row>
    <row r="27" spans="1:6" ht="249.75" customHeight="1">
      <c r="A27" s="109" t="s">
        <v>509</v>
      </c>
      <c r="B27" s="108"/>
      <c r="C27" s="108"/>
      <c r="D27" s="108"/>
      <c r="E27" s="108"/>
      <c r="F27" s="108"/>
    </row>
    <row r="28" spans="1:6" ht="216" customHeight="1">
      <c r="A28" s="109" t="s">
        <v>510</v>
      </c>
      <c r="B28" s="108"/>
      <c r="C28" s="108"/>
      <c r="D28" s="108"/>
      <c r="E28" s="108"/>
      <c r="F28" s="108"/>
    </row>
    <row r="29" spans="1:6">
      <c r="A29" s="108"/>
      <c r="B29" s="108"/>
      <c r="C29" s="108"/>
      <c r="D29" s="108"/>
      <c r="E29" s="108"/>
      <c r="F29" s="108"/>
    </row>
    <row r="30" spans="1:6" ht="15" customHeight="1">
      <c r="A30" s="108"/>
      <c r="B30" s="108"/>
      <c r="C30" s="108"/>
      <c r="D30" s="108"/>
      <c r="E30" s="108"/>
      <c r="F30" s="108"/>
    </row>
    <row r="31" spans="1:6" ht="403.5" customHeight="1">
      <c r="A31" s="109" t="s">
        <v>511</v>
      </c>
      <c r="B31" s="108"/>
      <c r="C31" s="108"/>
      <c r="D31" s="108"/>
      <c r="E31" s="108"/>
      <c r="F31" s="108"/>
    </row>
    <row r="32" spans="1:6" ht="166.5" customHeight="1">
      <c r="A32" s="108" t="s">
        <v>512</v>
      </c>
      <c r="B32" s="108"/>
      <c r="C32" s="108"/>
      <c r="D32" s="108"/>
      <c r="E32" s="108"/>
      <c r="F32" s="108"/>
    </row>
    <row r="33" spans="1:6" ht="331.5" customHeight="1">
      <c r="A33" s="109" t="s">
        <v>513</v>
      </c>
      <c r="B33" s="108"/>
      <c r="C33" s="108"/>
      <c r="D33" s="108"/>
      <c r="E33" s="108"/>
      <c r="F33" s="108"/>
    </row>
    <row r="34" spans="1:6">
      <c r="A34" s="108"/>
      <c r="B34" s="108"/>
      <c r="C34" s="108"/>
      <c r="D34" s="108"/>
      <c r="E34" s="108"/>
      <c r="F34" s="108"/>
    </row>
    <row r="35" spans="1:6" ht="15" customHeight="1">
      <c r="A35" s="108"/>
      <c r="B35" s="108"/>
      <c r="C35" s="108"/>
      <c r="D35" s="108"/>
      <c r="E35" s="108"/>
      <c r="F35" s="108"/>
    </row>
    <row r="36" spans="1:6" ht="310.5" customHeight="1">
      <c r="A36" s="109" t="s">
        <v>514</v>
      </c>
      <c r="B36" s="108"/>
      <c r="C36" s="108"/>
      <c r="D36" s="108"/>
      <c r="E36" s="108"/>
      <c r="F36" s="108"/>
    </row>
    <row r="37" spans="1:6" ht="176.25" customHeight="1">
      <c r="A37" s="108" t="s">
        <v>515</v>
      </c>
      <c r="B37" s="108"/>
      <c r="C37" s="108"/>
      <c r="D37" s="108"/>
      <c r="E37" s="108"/>
      <c r="F37" s="108"/>
    </row>
    <row r="38" spans="1:6" ht="399.75" customHeight="1">
      <c r="A38" s="109" t="s">
        <v>516</v>
      </c>
      <c r="B38" s="108"/>
      <c r="C38" s="108"/>
      <c r="D38" s="108"/>
      <c r="E38" s="108"/>
      <c r="F38" s="108"/>
    </row>
    <row r="39" spans="1:6">
      <c r="A39" s="108"/>
      <c r="B39" s="108"/>
      <c r="C39" s="108"/>
      <c r="D39" s="108"/>
      <c r="E39" s="108"/>
      <c r="F39" s="108"/>
    </row>
    <row r="40" spans="1:6" ht="15" customHeight="1">
      <c r="A40" s="108"/>
      <c r="B40" s="108"/>
      <c r="C40" s="108"/>
      <c r="D40" s="108"/>
      <c r="E40" s="108"/>
      <c r="F40" s="108"/>
    </row>
    <row r="41" spans="1:6" ht="296.25" customHeight="1">
      <c r="A41" s="109" t="s">
        <v>517</v>
      </c>
      <c r="B41" s="108"/>
      <c r="C41" s="108"/>
      <c r="D41" s="108"/>
      <c r="E41" s="108"/>
      <c r="F41" s="108"/>
    </row>
    <row r="42" spans="1:6" ht="178.5" customHeight="1">
      <c r="A42" s="109" t="s">
        <v>518</v>
      </c>
      <c r="B42" s="108"/>
      <c r="C42" s="108"/>
      <c r="D42" s="108"/>
      <c r="E42" s="108"/>
      <c r="F42" s="108"/>
    </row>
    <row r="43" spans="1:6" ht="325.5" customHeight="1">
      <c r="A43" s="108" t="s">
        <v>519</v>
      </c>
      <c r="B43" s="108"/>
      <c r="C43" s="108"/>
      <c r="D43" s="108"/>
      <c r="E43" s="108"/>
      <c r="F43" s="108"/>
    </row>
    <row r="44" spans="1:6" ht="123" customHeight="1">
      <c r="A44" s="109" t="s">
        <v>520</v>
      </c>
      <c r="B44" s="108"/>
      <c r="C44" s="108"/>
      <c r="D44" s="108"/>
      <c r="E44" s="108"/>
      <c r="F44" s="108"/>
    </row>
    <row r="45" spans="1:6">
      <c r="A45" s="108"/>
      <c r="B45" s="108"/>
      <c r="C45" s="108"/>
      <c r="D45" s="108"/>
      <c r="E45" s="108"/>
      <c r="F45" s="108"/>
    </row>
    <row r="46" spans="1:6" ht="15" customHeight="1">
      <c r="A46" s="108"/>
      <c r="B46" s="108"/>
      <c r="C46" s="108"/>
      <c r="D46" s="108"/>
      <c r="E46" s="108"/>
      <c r="F46" s="108"/>
    </row>
    <row r="47" spans="1:6" ht="219" customHeight="1">
      <c r="A47" s="109" t="s">
        <v>521</v>
      </c>
      <c r="B47" s="108"/>
      <c r="C47" s="108"/>
      <c r="D47" s="108"/>
      <c r="E47" s="108"/>
      <c r="F47" s="108"/>
    </row>
    <row r="48" spans="1:6" ht="172.5" customHeight="1">
      <c r="A48" s="109" t="s">
        <v>522</v>
      </c>
      <c r="B48" s="108"/>
      <c r="C48" s="108"/>
      <c r="D48" s="108"/>
      <c r="E48" s="108"/>
      <c r="F48" s="108"/>
    </row>
    <row r="49" spans="1:6" ht="273" customHeight="1">
      <c r="A49" s="108" t="s">
        <v>523</v>
      </c>
      <c r="B49" s="108"/>
      <c r="C49" s="108"/>
      <c r="D49" s="108"/>
      <c r="E49" s="108"/>
      <c r="F49" s="108"/>
    </row>
    <row r="50" spans="1:6" ht="275.25" customHeight="1">
      <c r="A50" s="108" t="s">
        <v>524</v>
      </c>
      <c r="B50" s="108"/>
      <c r="C50" s="108"/>
      <c r="D50" s="108"/>
      <c r="E50" s="108"/>
      <c r="F50" s="108"/>
    </row>
    <row r="51" spans="1:6" ht="12.75" customHeight="1">
      <c r="A51" s="108"/>
      <c r="B51" s="108"/>
      <c r="C51" s="108"/>
      <c r="D51" s="108"/>
      <c r="E51" s="108"/>
      <c r="F51" s="108"/>
    </row>
    <row r="52" spans="1:6" ht="15" customHeight="1">
      <c r="A52" s="108"/>
      <c r="B52" s="108"/>
      <c r="C52" s="108"/>
      <c r="D52" s="108"/>
      <c r="E52" s="108"/>
      <c r="F52" s="108"/>
    </row>
    <row r="53" spans="1:6" ht="289.5" customHeight="1">
      <c r="A53" s="108" t="s">
        <v>525</v>
      </c>
      <c r="B53" s="108"/>
      <c r="C53" s="108"/>
      <c r="D53" s="108"/>
      <c r="E53" s="108"/>
      <c r="F53" s="108"/>
    </row>
    <row r="54" spans="1:6" ht="393" customHeight="1">
      <c r="A54" s="109" t="s">
        <v>526</v>
      </c>
      <c r="B54" s="108"/>
      <c r="C54" s="108"/>
      <c r="D54" s="108"/>
      <c r="E54" s="108"/>
      <c r="F54" s="108"/>
    </row>
    <row r="55" spans="1:6" ht="240" customHeight="1">
      <c r="A55" s="108" t="s">
        <v>528</v>
      </c>
      <c r="B55" s="108"/>
      <c r="C55" s="108"/>
      <c r="D55" s="108"/>
      <c r="E55" s="108"/>
      <c r="F55" s="108"/>
    </row>
    <row r="56" spans="1:6" ht="12.75" customHeight="1">
      <c r="A56" s="108"/>
      <c r="B56" s="108"/>
      <c r="C56" s="108"/>
      <c r="D56" s="108"/>
      <c r="E56" s="108"/>
      <c r="F56" s="108"/>
    </row>
    <row r="57" spans="1:6" ht="12.75" customHeight="1">
      <c r="A57" s="108"/>
      <c r="B57" s="108"/>
      <c r="C57" s="108"/>
      <c r="D57" s="108"/>
      <c r="E57" s="108"/>
      <c r="F57" s="108"/>
    </row>
    <row r="58" spans="1:6" ht="103.5" customHeight="1">
      <c r="A58" s="108" t="s">
        <v>527</v>
      </c>
      <c r="B58" s="108"/>
      <c r="C58" s="108"/>
      <c r="D58" s="108"/>
      <c r="E58" s="108"/>
      <c r="F58" s="108"/>
    </row>
    <row r="59" spans="1:6" ht="294.75" customHeight="1">
      <c r="A59" s="108" t="s">
        <v>529</v>
      </c>
      <c r="B59" s="108"/>
      <c r="C59" s="108"/>
      <c r="D59" s="108"/>
      <c r="E59" s="108"/>
      <c r="F59" s="108"/>
    </row>
    <row r="60" spans="1:6" ht="12.75" customHeight="1">
      <c r="A60" s="1374" t="s">
        <v>5850</v>
      </c>
      <c r="B60" s="1374"/>
      <c r="C60" s="1374"/>
      <c r="D60" s="1374"/>
      <c r="E60" s="1374"/>
      <c r="F60" s="1374"/>
    </row>
    <row r="61" spans="1:6" ht="12.75" customHeight="1">
      <c r="A61" s="1375" t="s">
        <v>5852</v>
      </c>
      <c r="B61" s="1375"/>
      <c r="C61" s="1375"/>
      <c r="D61" s="1375"/>
      <c r="E61" s="1375"/>
      <c r="F61" s="1375"/>
    </row>
    <row r="62" spans="1:6" ht="12.75" customHeight="1">
      <c r="A62" s="1375" t="s">
        <v>5853</v>
      </c>
      <c r="B62" s="1375"/>
      <c r="C62" s="1375"/>
      <c r="D62" s="1375"/>
      <c r="E62" s="1375"/>
      <c r="F62" s="1375"/>
    </row>
    <row r="63" spans="1:6" ht="12.75" customHeight="1">
      <c r="A63" s="1375" t="s">
        <v>5851</v>
      </c>
      <c r="B63" s="1375"/>
      <c r="C63" s="1375"/>
      <c r="D63" s="1375"/>
      <c r="E63" s="1375"/>
      <c r="F63" s="1375"/>
    </row>
    <row r="64" spans="1:6" ht="12.75" customHeight="1">
      <c r="A64" s="98"/>
      <c r="B64" s="98"/>
      <c r="C64" s="98"/>
      <c r="D64" s="98"/>
      <c r="E64" s="98"/>
      <c r="F64" s="98"/>
    </row>
    <row r="65" spans="1:6" ht="12.75" customHeight="1">
      <c r="A65" s="98"/>
      <c r="B65" s="98"/>
      <c r="C65" s="98"/>
      <c r="D65" s="98"/>
      <c r="E65" s="87" t="s">
        <v>453</v>
      </c>
      <c r="F65" s="98"/>
    </row>
    <row r="66" spans="1:6" ht="12.75" customHeight="1">
      <c r="A66" s="98"/>
      <c r="B66" s="98"/>
      <c r="C66" s="98"/>
      <c r="D66" s="98"/>
      <c r="E66" s="87" t="s">
        <v>454</v>
      </c>
      <c r="F66" s="98"/>
    </row>
    <row r="67" spans="1:6" ht="12.75" customHeight="1">
      <c r="A67" s="98"/>
      <c r="B67" s="98"/>
      <c r="C67" s="98"/>
      <c r="D67" s="98"/>
      <c r="E67" s="87"/>
      <c r="F67" s="98"/>
    </row>
    <row r="68" spans="1:6" ht="12.75" customHeight="1">
      <c r="A68" s="108"/>
      <c r="B68" s="108"/>
      <c r="C68" s="108"/>
      <c r="D68" s="108"/>
      <c r="E68" s="108"/>
      <c r="F68" s="108"/>
    </row>
  </sheetData>
  <sheetProtection insertColumns="0" insertRows="0" insertHyperlinks="0" deleteColumns="0" deleteRows="0" sort="0" autoFilter="0" pivotTables="0"/>
  <mergeCells count="59">
    <mergeCell ref="A9:F9"/>
    <mergeCell ref="A1:F1"/>
    <mergeCell ref="A2:F2"/>
    <mergeCell ref="A3:F3"/>
    <mergeCell ref="A50:F50"/>
    <mergeCell ref="A42:F42"/>
    <mergeCell ref="A14:F14"/>
    <mergeCell ref="A13:F13"/>
    <mergeCell ref="A12:F12"/>
    <mergeCell ref="A11:F11"/>
    <mergeCell ref="A10:F10"/>
    <mergeCell ref="A16:F16"/>
    <mergeCell ref="A15:F15"/>
    <mergeCell ref="A29:F29"/>
    <mergeCell ref="A30:F30"/>
    <mergeCell ref="A25:F25"/>
    <mergeCell ref="A26:F26"/>
    <mergeCell ref="A27:F27"/>
    <mergeCell ref="A28:F28"/>
    <mergeCell ref="A17:F17"/>
    <mergeCell ref="A18:F18"/>
    <mergeCell ref="A19:F19"/>
    <mergeCell ref="A20:F20"/>
    <mergeCell ref="A21:F21"/>
    <mergeCell ref="A22:F22"/>
    <mergeCell ref="A23:F23"/>
    <mergeCell ref="A24:F24"/>
    <mergeCell ref="A40:F40"/>
    <mergeCell ref="A41:F41"/>
    <mergeCell ref="A31:F31"/>
    <mergeCell ref="A32:F32"/>
    <mergeCell ref="A33:F33"/>
    <mergeCell ref="A39:F39"/>
    <mergeCell ref="A34:F34"/>
    <mergeCell ref="A35:F35"/>
    <mergeCell ref="A36:F36"/>
    <mergeCell ref="A37:F37"/>
    <mergeCell ref="A38:F38"/>
    <mergeCell ref="A49:F49"/>
    <mergeCell ref="A47:F47"/>
    <mergeCell ref="A48:F48"/>
    <mergeCell ref="A43:F43"/>
    <mergeCell ref="A44:F44"/>
    <mergeCell ref="A45:F45"/>
    <mergeCell ref="A46:F46"/>
    <mergeCell ref="A68:F68"/>
    <mergeCell ref="A58:F58"/>
    <mergeCell ref="A59:F59"/>
    <mergeCell ref="A60:F60"/>
    <mergeCell ref="A51:F51"/>
    <mergeCell ref="A52:F52"/>
    <mergeCell ref="A53:F53"/>
    <mergeCell ref="A54:F54"/>
    <mergeCell ref="A55:F55"/>
    <mergeCell ref="A56:F56"/>
    <mergeCell ref="A57:F57"/>
    <mergeCell ref="A61:F61"/>
    <mergeCell ref="A63:F63"/>
    <mergeCell ref="A62:F62"/>
  </mergeCells>
  <printOptions horizontalCentered="1"/>
  <pageMargins left="0.59055118110236227" right="0.39370078740157483" top="0.39370078740157483" bottom="0.39370078740157483" header="0" footer="0.19685039370078741"/>
  <pageSetup paperSize="9" scale="83" fitToHeight="0" orientation="portrait" r:id="rId1"/>
  <headerFooter scaleWithDoc="0">
    <oddFooter>&amp;R&amp;8Strana &amp;"Arial,Bold"&amp;P&amp;"Arial,Regular" od &amp;"Arial,Bold"&amp;N</oddFooter>
  </headerFooter>
  <rowBreaks count="10" manualBreakCount="10">
    <brk id="10" max="16383" man="1"/>
    <brk id="14" max="16383" man="1"/>
    <brk id="19" max="16383" man="1"/>
    <brk id="24" max="16383" man="1"/>
    <brk id="29" max="16383" man="1"/>
    <brk id="34" max="16383" man="1"/>
    <brk id="39" max="16383" man="1"/>
    <brk id="45" max="16383" man="1"/>
    <brk id="51" max="16383" man="1"/>
    <brk id="56"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499984740745262"/>
  </sheetPr>
  <dimension ref="A1:F20"/>
  <sheetViews>
    <sheetView view="pageBreakPreview" zoomScaleNormal="100" zoomScaleSheetLayoutView="100" zoomScalePageLayoutView="70" workbookViewId="0">
      <selection activeCell="E15" sqref="E15:F15"/>
    </sheetView>
  </sheetViews>
  <sheetFormatPr defaultRowHeight="13.2"/>
  <cols>
    <col min="1" max="1" width="7.88671875" style="1" customWidth="1"/>
    <col min="2" max="2" width="58.5546875" style="1" customWidth="1"/>
    <col min="3" max="3" width="7.109375" style="1" customWidth="1"/>
    <col min="4" max="4" width="9" style="1" customWidth="1"/>
    <col min="5" max="5" width="11.6640625" style="1" customWidth="1"/>
    <col min="6" max="6" width="15.6640625" style="1" customWidth="1"/>
    <col min="7" max="241" width="9.109375" style="1"/>
    <col min="242" max="242" width="7.6640625" style="1" customWidth="1"/>
    <col min="243" max="243" width="58.6640625" style="1" customWidth="1"/>
    <col min="244" max="244" width="6.6640625" style="1" customWidth="1"/>
    <col min="245" max="250" width="0" style="1" hidden="1" customWidth="1"/>
    <col min="251" max="251" width="8.6640625" style="1" customWidth="1"/>
    <col min="252" max="252" width="11.6640625" style="1" customWidth="1"/>
    <col min="253" max="253" width="15.88671875" style="1" customWidth="1"/>
    <col min="254" max="497" width="9.109375" style="1"/>
    <col min="498" max="498" width="7.6640625" style="1" customWidth="1"/>
    <col min="499" max="499" width="58.6640625" style="1" customWidth="1"/>
    <col min="500" max="500" width="6.6640625" style="1" customWidth="1"/>
    <col min="501" max="506" width="0" style="1" hidden="1" customWidth="1"/>
    <col min="507" max="507" width="8.6640625" style="1" customWidth="1"/>
    <col min="508" max="508" width="11.6640625" style="1" customWidth="1"/>
    <col min="509" max="509" width="15.88671875" style="1" customWidth="1"/>
    <col min="510" max="753" width="9.109375" style="1"/>
    <col min="754" max="754" width="7.6640625" style="1" customWidth="1"/>
    <col min="755" max="755" width="58.6640625" style="1" customWidth="1"/>
    <col min="756" max="756" width="6.6640625" style="1" customWidth="1"/>
    <col min="757" max="762" width="0" style="1" hidden="1" customWidth="1"/>
    <col min="763" max="763" width="8.6640625" style="1" customWidth="1"/>
    <col min="764" max="764" width="11.6640625" style="1" customWidth="1"/>
    <col min="765" max="765" width="15.88671875" style="1" customWidth="1"/>
    <col min="766" max="1009" width="9.109375" style="1"/>
    <col min="1010" max="1010" width="7.6640625" style="1" customWidth="1"/>
    <col min="1011" max="1011" width="58.6640625" style="1" customWidth="1"/>
    <col min="1012" max="1012" width="6.6640625" style="1" customWidth="1"/>
    <col min="1013" max="1018" width="0" style="1" hidden="1" customWidth="1"/>
    <col min="1019" max="1019" width="8.6640625" style="1" customWidth="1"/>
    <col min="1020" max="1020" width="11.6640625" style="1" customWidth="1"/>
    <col min="1021" max="1021" width="15.88671875" style="1" customWidth="1"/>
    <col min="1022" max="1265" width="9.109375" style="1"/>
    <col min="1266" max="1266" width="7.6640625" style="1" customWidth="1"/>
    <col min="1267" max="1267" width="58.6640625" style="1" customWidth="1"/>
    <col min="1268" max="1268" width="6.6640625" style="1" customWidth="1"/>
    <col min="1269" max="1274" width="0" style="1" hidden="1" customWidth="1"/>
    <col min="1275" max="1275" width="8.6640625" style="1" customWidth="1"/>
    <col min="1276" max="1276" width="11.6640625" style="1" customWidth="1"/>
    <col min="1277" max="1277" width="15.88671875" style="1" customWidth="1"/>
    <col min="1278" max="1521" width="9.109375" style="1"/>
    <col min="1522" max="1522" width="7.6640625" style="1" customWidth="1"/>
    <col min="1523" max="1523" width="58.6640625" style="1" customWidth="1"/>
    <col min="1524" max="1524" width="6.6640625" style="1" customWidth="1"/>
    <col min="1525" max="1530" width="0" style="1" hidden="1" customWidth="1"/>
    <col min="1531" max="1531" width="8.6640625" style="1" customWidth="1"/>
    <col min="1532" max="1532" width="11.6640625" style="1" customWidth="1"/>
    <col min="1533" max="1533" width="15.88671875" style="1" customWidth="1"/>
    <col min="1534" max="1777" width="9.109375" style="1"/>
    <col min="1778" max="1778" width="7.6640625" style="1" customWidth="1"/>
    <col min="1779" max="1779" width="58.6640625" style="1" customWidth="1"/>
    <col min="1780" max="1780" width="6.6640625" style="1" customWidth="1"/>
    <col min="1781" max="1786" width="0" style="1" hidden="1" customWidth="1"/>
    <col min="1787" max="1787" width="8.6640625" style="1" customWidth="1"/>
    <col min="1788" max="1788" width="11.6640625" style="1" customWidth="1"/>
    <col min="1789" max="1789" width="15.88671875" style="1" customWidth="1"/>
    <col min="1790" max="2033" width="9.109375" style="1"/>
    <col min="2034" max="2034" width="7.6640625" style="1" customWidth="1"/>
    <col min="2035" max="2035" width="58.6640625" style="1" customWidth="1"/>
    <col min="2036" max="2036" width="6.6640625" style="1" customWidth="1"/>
    <col min="2037" max="2042" width="0" style="1" hidden="1" customWidth="1"/>
    <col min="2043" max="2043" width="8.6640625" style="1" customWidth="1"/>
    <col min="2044" max="2044" width="11.6640625" style="1" customWidth="1"/>
    <col min="2045" max="2045" width="15.88671875" style="1" customWidth="1"/>
    <col min="2046" max="2289" width="9.109375" style="1"/>
    <col min="2290" max="2290" width="7.6640625" style="1" customWidth="1"/>
    <col min="2291" max="2291" width="58.6640625" style="1" customWidth="1"/>
    <col min="2292" max="2292" width="6.6640625" style="1" customWidth="1"/>
    <col min="2293" max="2298" width="0" style="1" hidden="1" customWidth="1"/>
    <col min="2299" max="2299" width="8.6640625" style="1" customWidth="1"/>
    <col min="2300" max="2300" width="11.6640625" style="1" customWidth="1"/>
    <col min="2301" max="2301" width="15.88671875" style="1" customWidth="1"/>
    <col min="2302" max="2545" width="9.109375" style="1"/>
    <col min="2546" max="2546" width="7.6640625" style="1" customWidth="1"/>
    <col min="2547" max="2547" width="58.6640625" style="1" customWidth="1"/>
    <col min="2548" max="2548" width="6.6640625" style="1" customWidth="1"/>
    <col min="2549" max="2554" width="0" style="1" hidden="1" customWidth="1"/>
    <col min="2555" max="2555" width="8.6640625" style="1" customWidth="1"/>
    <col min="2556" max="2556" width="11.6640625" style="1" customWidth="1"/>
    <col min="2557" max="2557" width="15.88671875" style="1" customWidth="1"/>
    <col min="2558" max="2801" width="9.109375" style="1"/>
    <col min="2802" max="2802" width="7.6640625" style="1" customWidth="1"/>
    <col min="2803" max="2803" width="58.6640625" style="1" customWidth="1"/>
    <col min="2804" max="2804" width="6.6640625" style="1" customWidth="1"/>
    <col min="2805" max="2810" width="0" style="1" hidden="1" customWidth="1"/>
    <col min="2811" max="2811" width="8.6640625" style="1" customWidth="1"/>
    <col min="2812" max="2812" width="11.6640625" style="1" customWidth="1"/>
    <col min="2813" max="2813" width="15.88671875" style="1" customWidth="1"/>
    <col min="2814" max="3057" width="9.109375" style="1"/>
    <col min="3058" max="3058" width="7.6640625" style="1" customWidth="1"/>
    <col min="3059" max="3059" width="58.6640625" style="1" customWidth="1"/>
    <col min="3060" max="3060" width="6.6640625" style="1" customWidth="1"/>
    <col min="3061" max="3066" width="0" style="1" hidden="1" customWidth="1"/>
    <col min="3067" max="3067" width="8.6640625" style="1" customWidth="1"/>
    <col min="3068" max="3068" width="11.6640625" style="1" customWidth="1"/>
    <col min="3069" max="3069" width="15.88671875" style="1" customWidth="1"/>
    <col min="3070" max="3313" width="9.109375" style="1"/>
    <col min="3314" max="3314" width="7.6640625" style="1" customWidth="1"/>
    <col min="3315" max="3315" width="58.6640625" style="1" customWidth="1"/>
    <col min="3316" max="3316" width="6.6640625" style="1" customWidth="1"/>
    <col min="3317" max="3322" width="0" style="1" hidden="1" customWidth="1"/>
    <col min="3323" max="3323" width="8.6640625" style="1" customWidth="1"/>
    <col min="3324" max="3324" width="11.6640625" style="1" customWidth="1"/>
    <col min="3325" max="3325" width="15.88671875" style="1" customWidth="1"/>
    <col min="3326" max="3569" width="9.109375" style="1"/>
    <col min="3570" max="3570" width="7.6640625" style="1" customWidth="1"/>
    <col min="3571" max="3571" width="58.6640625" style="1" customWidth="1"/>
    <col min="3572" max="3572" width="6.6640625" style="1" customWidth="1"/>
    <col min="3573" max="3578" width="0" style="1" hidden="1" customWidth="1"/>
    <col min="3579" max="3579" width="8.6640625" style="1" customWidth="1"/>
    <col min="3580" max="3580" width="11.6640625" style="1" customWidth="1"/>
    <col min="3581" max="3581" width="15.88671875" style="1" customWidth="1"/>
    <col min="3582" max="3825" width="9.109375" style="1"/>
    <col min="3826" max="3826" width="7.6640625" style="1" customWidth="1"/>
    <col min="3827" max="3827" width="58.6640625" style="1" customWidth="1"/>
    <col min="3828" max="3828" width="6.6640625" style="1" customWidth="1"/>
    <col min="3829" max="3834" width="0" style="1" hidden="1" customWidth="1"/>
    <col min="3835" max="3835" width="8.6640625" style="1" customWidth="1"/>
    <col min="3836" max="3836" width="11.6640625" style="1" customWidth="1"/>
    <col min="3837" max="3837" width="15.88671875" style="1" customWidth="1"/>
    <col min="3838" max="4081" width="9.109375" style="1"/>
    <col min="4082" max="4082" width="7.6640625" style="1" customWidth="1"/>
    <col min="4083" max="4083" width="58.6640625" style="1" customWidth="1"/>
    <col min="4084" max="4084" width="6.6640625" style="1" customWidth="1"/>
    <col min="4085" max="4090" width="0" style="1" hidden="1" customWidth="1"/>
    <col min="4091" max="4091" width="8.6640625" style="1" customWidth="1"/>
    <col min="4092" max="4092" width="11.6640625" style="1" customWidth="1"/>
    <col min="4093" max="4093" width="15.88671875" style="1" customWidth="1"/>
    <col min="4094" max="4337" width="9.109375" style="1"/>
    <col min="4338" max="4338" width="7.6640625" style="1" customWidth="1"/>
    <col min="4339" max="4339" width="58.6640625" style="1" customWidth="1"/>
    <col min="4340" max="4340" width="6.6640625" style="1" customWidth="1"/>
    <col min="4341" max="4346" width="0" style="1" hidden="1" customWidth="1"/>
    <col min="4347" max="4347" width="8.6640625" style="1" customWidth="1"/>
    <col min="4348" max="4348" width="11.6640625" style="1" customWidth="1"/>
    <col min="4349" max="4349" width="15.88671875" style="1" customWidth="1"/>
    <col min="4350" max="4593" width="9.109375" style="1"/>
    <col min="4594" max="4594" width="7.6640625" style="1" customWidth="1"/>
    <col min="4595" max="4595" width="58.6640625" style="1" customWidth="1"/>
    <col min="4596" max="4596" width="6.6640625" style="1" customWidth="1"/>
    <col min="4597" max="4602" width="0" style="1" hidden="1" customWidth="1"/>
    <col min="4603" max="4603" width="8.6640625" style="1" customWidth="1"/>
    <col min="4604" max="4604" width="11.6640625" style="1" customWidth="1"/>
    <col min="4605" max="4605" width="15.88671875" style="1" customWidth="1"/>
    <col min="4606" max="4849" width="9.109375" style="1"/>
    <col min="4850" max="4850" width="7.6640625" style="1" customWidth="1"/>
    <col min="4851" max="4851" width="58.6640625" style="1" customWidth="1"/>
    <col min="4852" max="4852" width="6.6640625" style="1" customWidth="1"/>
    <col min="4853" max="4858" width="0" style="1" hidden="1" customWidth="1"/>
    <col min="4859" max="4859" width="8.6640625" style="1" customWidth="1"/>
    <col min="4860" max="4860" width="11.6640625" style="1" customWidth="1"/>
    <col min="4861" max="4861" width="15.88671875" style="1" customWidth="1"/>
    <col min="4862" max="5105" width="9.109375" style="1"/>
    <col min="5106" max="5106" width="7.6640625" style="1" customWidth="1"/>
    <col min="5107" max="5107" width="58.6640625" style="1" customWidth="1"/>
    <col min="5108" max="5108" width="6.6640625" style="1" customWidth="1"/>
    <col min="5109" max="5114" width="0" style="1" hidden="1" customWidth="1"/>
    <col min="5115" max="5115" width="8.6640625" style="1" customWidth="1"/>
    <col min="5116" max="5116" width="11.6640625" style="1" customWidth="1"/>
    <col min="5117" max="5117" width="15.88671875" style="1" customWidth="1"/>
    <col min="5118" max="5361" width="9.109375" style="1"/>
    <col min="5362" max="5362" width="7.6640625" style="1" customWidth="1"/>
    <col min="5363" max="5363" width="58.6640625" style="1" customWidth="1"/>
    <col min="5364" max="5364" width="6.6640625" style="1" customWidth="1"/>
    <col min="5365" max="5370" width="0" style="1" hidden="1" customWidth="1"/>
    <col min="5371" max="5371" width="8.6640625" style="1" customWidth="1"/>
    <col min="5372" max="5372" width="11.6640625" style="1" customWidth="1"/>
    <col min="5373" max="5373" width="15.88671875" style="1" customWidth="1"/>
    <col min="5374" max="5617" width="9.109375" style="1"/>
    <col min="5618" max="5618" width="7.6640625" style="1" customWidth="1"/>
    <col min="5619" max="5619" width="58.6640625" style="1" customWidth="1"/>
    <col min="5620" max="5620" width="6.6640625" style="1" customWidth="1"/>
    <col min="5621" max="5626" width="0" style="1" hidden="1" customWidth="1"/>
    <col min="5627" max="5627" width="8.6640625" style="1" customWidth="1"/>
    <col min="5628" max="5628" width="11.6640625" style="1" customWidth="1"/>
    <col min="5629" max="5629" width="15.88671875" style="1" customWidth="1"/>
    <col min="5630" max="5873" width="9.109375" style="1"/>
    <col min="5874" max="5874" width="7.6640625" style="1" customWidth="1"/>
    <col min="5875" max="5875" width="58.6640625" style="1" customWidth="1"/>
    <col min="5876" max="5876" width="6.6640625" style="1" customWidth="1"/>
    <col min="5877" max="5882" width="0" style="1" hidden="1" customWidth="1"/>
    <col min="5883" max="5883" width="8.6640625" style="1" customWidth="1"/>
    <col min="5884" max="5884" width="11.6640625" style="1" customWidth="1"/>
    <col min="5885" max="5885" width="15.88671875" style="1" customWidth="1"/>
    <col min="5886" max="6129" width="9.109375" style="1"/>
    <col min="6130" max="6130" width="7.6640625" style="1" customWidth="1"/>
    <col min="6131" max="6131" width="58.6640625" style="1" customWidth="1"/>
    <col min="6132" max="6132" width="6.6640625" style="1" customWidth="1"/>
    <col min="6133" max="6138" width="0" style="1" hidden="1" customWidth="1"/>
    <col min="6139" max="6139" width="8.6640625" style="1" customWidth="1"/>
    <col min="6140" max="6140" width="11.6640625" style="1" customWidth="1"/>
    <col min="6141" max="6141" width="15.88671875" style="1" customWidth="1"/>
    <col min="6142" max="6385" width="9.109375" style="1"/>
    <col min="6386" max="6386" width="7.6640625" style="1" customWidth="1"/>
    <col min="6387" max="6387" width="58.6640625" style="1" customWidth="1"/>
    <col min="6388" max="6388" width="6.6640625" style="1" customWidth="1"/>
    <col min="6389" max="6394" width="0" style="1" hidden="1" customWidth="1"/>
    <col min="6395" max="6395" width="8.6640625" style="1" customWidth="1"/>
    <col min="6396" max="6396" width="11.6640625" style="1" customWidth="1"/>
    <col min="6397" max="6397" width="15.88671875" style="1" customWidth="1"/>
    <col min="6398" max="6641" width="9.109375" style="1"/>
    <col min="6642" max="6642" width="7.6640625" style="1" customWidth="1"/>
    <col min="6643" max="6643" width="58.6640625" style="1" customWidth="1"/>
    <col min="6644" max="6644" width="6.6640625" style="1" customWidth="1"/>
    <col min="6645" max="6650" width="0" style="1" hidden="1" customWidth="1"/>
    <col min="6651" max="6651" width="8.6640625" style="1" customWidth="1"/>
    <col min="6652" max="6652" width="11.6640625" style="1" customWidth="1"/>
    <col min="6653" max="6653" width="15.88671875" style="1" customWidth="1"/>
    <col min="6654" max="6897" width="9.109375" style="1"/>
    <col min="6898" max="6898" width="7.6640625" style="1" customWidth="1"/>
    <col min="6899" max="6899" width="58.6640625" style="1" customWidth="1"/>
    <col min="6900" max="6900" width="6.6640625" style="1" customWidth="1"/>
    <col min="6901" max="6906" width="0" style="1" hidden="1" customWidth="1"/>
    <col min="6907" max="6907" width="8.6640625" style="1" customWidth="1"/>
    <col min="6908" max="6908" width="11.6640625" style="1" customWidth="1"/>
    <col min="6909" max="6909" width="15.88671875" style="1" customWidth="1"/>
    <col min="6910" max="7153" width="9.109375" style="1"/>
    <col min="7154" max="7154" width="7.6640625" style="1" customWidth="1"/>
    <col min="7155" max="7155" width="58.6640625" style="1" customWidth="1"/>
    <col min="7156" max="7156" width="6.6640625" style="1" customWidth="1"/>
    <col min="7157" max="7162" width="0" style="1" hidden="1" customWidth="1"/>
    <col min="7163" max="7163" width="8.6640625" style="1" customWidth="1"/>
    <col min="7164" max="7164" width="11.6640625" style="1" customWidth="1"/>
    <col min="7165" max="7165" width="15.88671875" style="1" customWidth="1"/>
    <col min="7166" max="7409" width="9.109375" style="1"/>
    <col min="7410" max="7410" width="7.6640625" style="1" customWidth="1"/>
    <col min="7411" max="7411" width="58.6640625" style="1" customWidth="1"/>
    <col min="7412" max="7412" width="6.6640625" style="1" customWidth="1"/>
    <col min="7413" max="7418" width="0" style="1" hidden="1" customWidth="1"/>
    <col min="7419" max="7419" width="8.6640625" style="1" customWidth="1"/>
    <col min="7420" max="7420" width="11.6640625" style="1" customWidth="1"/>
    <col min="7421" max="7421" width="15.88671875" style="1" customWidth="1"/>
    <col min="7422" max="7665" width="9.109375" style="1"/>
    <col min="7666" max="7666" width="7.6640625" style="1" customWidth="1"/>
    <col min="7667" max="7667" width="58.6640625" style="1" customWidth="1"/>
    <col min="7668" max="7668" width="6.6640625" style="1" customWidth="1"/>
    <col min="7669" max="7674" width="0" style="1" hidden="1" customWidth="1"/>
    <col min="7675" max="7675" width="8.6640625" style="1" customWidth="1"/>
    <col min="7676" max="7676" width="11.6640625" style="1" customWidth="1"/>
    <col min="7677" max="7677" width="15.88671875" style="1" customWidth="1"/>
    <col min="7678" max="7921" width="9.109375" style="1"/>
    <col min="7922" max="7922" width="7.6640625" style="1" customWidth="1"/>
    <col min="7923" max="7923" width="58.6640625" style="1" customWidth="1"/>
    <col min="7924" max="7924" width="6.6640625" style="1" customWidth="1"/>
    <col min="7925" max="7930" width="0" style="1" hidden="1" customWidth="1"/>
    <col min="7931" max="7931" width="8.6640625" style="1" customWidth="1"/>
    <col min="7932" max="7932" width="11.6640625" style="1" customWidth="1"/>
    <col min="7933" max="7933" width="15.88671875" style="1" customWidth="1"/>
    <col min="7934" max="8177" width="9.109375" style="1"/>
    <col min="8178" max="8178" width="7.6640625" style="1" customWidth="1"/>
    <col min="8179" max="8179" width="58.6640625" style="1" customWidth="1"/>
    <col min="8180" max="8180" width="6.6640625" style="1" customWidth="1"/>
    <col min="8181" max="8186" width="0" style="1" hidden="1" customWidth="1"/>
    <col min="8187" max="8187" width="8.6640625" style="1" customWidth="1"/>
    <col min="8188" max="8188" width="11.6640625" style="1" customWidth="1"/>
    <col min="8189" max="8189" width="15.88671875" style="1" customWidth="1"/>
    <col min="8190" max="8433" width="9.109375" style="1"/>
    <col min="8434" max="8434" width="7.6640625" style="1" customWidth="1"/>
    <col min="8435" max="8435" width="58.6640625" style="1" customWidth="1"/>
    <col min="8436" max="8436" width="6.6640625" style="1" customWidth="1"/>
    <col min="8437" max="8442" width="0" style="1" hidden="1" customWidth="1"/>
    <col min="8443" max="8443" width="8.6640625" style="1" customWidth="1"/>
    <col min="8444" max="8444" width="11.6640625" style="1" customWidth="1"/>
    <col min="8445" max="8445" width="15.88671875" style="1" customWidth="1"/>
    <col min="8446" max="8689" width="9.109375" style="1"/>
    <col min="8690" max="8690" width="7.6640625" style="1" customWidth="1"/>
    <col min="8691" max="8691" width="58.6640625" style="1" customWidth="1"/>
    <col min="8692" max="8692" width="6.6640625" style="1" customWidth="1"/>
    <col min="8693" max="8698" width="0" style="1" hidden="1" customWidth="1"/>
    <col min="8699" max="8699" width="8.6640625" style="1" customWidth="1"/>
    <col min="8700" max="8700" width="11.6640625" style="1" customWidth="1"/>
    <col min="8701" max="8701" width="15.88671875" style="1" customWidth="1"/>
    <col min="8702" max="8945" width="9.109375" style="1"/>
    <col min="8946" max="8946" width="7.6640625" style="1" customWidth="1"/>
    <col min="8947" max="8947" width="58.6640625" style="1" customWidth="1"/>
    <col min="8948" max="8948" width="6.6640625" style="1" customWidth="1"/>
    <col min="8949" max="8954" width="0" style="1" hidden="1" customWidth="1"/>
    <col min="8955" max="8955" width="8.6640625" style="1" customWidth="1"/>
    <col min="8956" max="8956" width="11.6640625" style="1" customWidth="1"/>
    <col min="8957" max="8957" width="15.88671875" style="1" customWidth="1"/>
    <col min="8958" max="9201" width="9.109375" style="1"/>
    <col min="9202" max="9202" width="7.6640625" style="1" customWidth="1"/>
    <col min="9203" max="9203" width="58.6640625" style="1" customWidth="1"/>
    <col min="9204" max="9204" width="6.6640625" style="1" customWidth="1"/>
    <col min="9205" max="9210" width="0" style="1" hidden="1" customWidth="1"/>
    <col min="9211" max="9211" width="8.6640625" style="1" customWidth="1"/>
    <col min="9212" max="9212" width="11.6640625" style="1" customWidth="1"/>
    <col min="9213" max="9213" width="15.88671875" style="1" customWidth="1"/>
    <col min="9214" max="9457" width="9.109375" style="1"/>
    <col min="9458" max="9458" width="7.6640625" style="1" customWidth="1"/>
    <col min="9459" max="9459" width="58.6640625" style="1" customWidth="1"/>
    <col min="9460" max="9460" width="6.6640625" style="1" customWidth="1"/>
    <col min="9461" max="9466" width="0" style="1" hidden="1" customWidth="1"/>
    <col min="9467" max="9467" width="8.6640625" style="1" customWidth="1"/>
    <col min="9468" max="9468" width="11.6640625" style="1" customWidth="1"/>
    <col min="9469" max="9469" width="15.88671875" style="1" customWidth="1"/>
    <col min="9470" max="9713" width="9.109375" style="1"/>
    <col min="9714" max="9714" width="7.6640625" style="1" customWidth="1"/>
    <col min="9715" max="9715" width="58.6640625" style="1" customWidth="1"/>
    <col min="9716" max="9716" width="6.6640625" style="1" customWidth="1"/>
    <col min="9717" max="9722" width="0" style="1" hidden="1" customWidth="1"/>
    <col min="9723" max="9723" width="8.6640625" style="1" customWidth="1"/>
    <col min="9724" max="9724" width="11.6640625" style="1" customWidth="1"/>
    <col min="9725" max="9725" width="15.88671875" style="1" customWidth="1"/>
    <col min="9726" max="9969" width="9.109375" style="1"/>
    <col min="9970" max="9970" width="7.6640625" style="1" customWidth="1"/>
    <col min="9971" max="9971" width="58.6640625" style="1" customWidth="1"/>
    <col min="9972" max="9972" width="6.6640625" style="1" customWidth="1"/>
    <col min="9973" max="9978" width="0" style="1" hidden="1" customWidth="1"/>
    <col min="9979" max="9979" width="8.6640625" style="1" customWidth="1"/>
    <col min="9980" max="9980" width="11.6640625" style="1" customWidth="1"/>
    <col min="9981" max="9981" width="15.88671875" style="1" customWidth="1"/>
    <col min="9982" max="10225" width="9.109375" style="1"/>
    <col min="10226" max="10226" width="7.6640625" style="1" customWidth="1"/>
    <col min="10227" max="10227" width="58.6640625" style="1" customWidth="1"/>
    <col min="10228" max="10228" width="6.6640625" style="1" customWidth="1"/>
    <col min="10229" max="10234" width="0" style="1" hidden="1" customWidth="1"/>
    <col min="10235" max="10235" width="8.6640625" style="1" customWidth="1"/>
    <col min="10236" max="10236" width="11.6640625" style="1" customWidth="1"/>
    <col min="10237" max="10237" width="15.88671875" style="1" customWidth="1"/>
    <col min="10238" max="10481" width="9.109375" style="1"/>
    <col min="10482" max="10482" width="7.6640625" style="1" customWidth="1"/>
    <col min="10483" max="10483" width="58.6640625" style="1" customWidth="1"/>
    <col min="10484" max="10484" width="6.6640625" style="1" customWidth="1"/>
    <col min="10485" max="10490" width="0" style="1" hidden="1" customWidth="1"/>
    <col min="10491" max="10491" width="8.6640625" style="1" customWidth="1"/>
    <col min="10492" max="10492" width="11.6640625" style="1" customWidth="1"/>
    <col min="10493" max="10493" width="15.88671875" style="1" customWidth="1"/>
    <col min="10494" max="10737" width="9.109375" style="1"/>
    <col min="10738" max="10738" width="7.6640625" style="1" customWidth="1"/>
    <col min="10739" max="10739" width="58.6640625" style="1" customWidth="1"/>
    <col min="10740" max="10740" width="6.6640625" style="1" customWidth="1"/>
    <col min="10741" max="10746" width="0" style="1" hidden="1" customWidth="1"/>
    <col min="10747" max="10747" width="8.6640625" style="1" customWidth="1"/>
    <col min="10748" max="10748" width="11.6640625" style="1" customWidth="1"/>
    <col min="10749" max="10749" width="15.88671875" style="1" customWidth="1"/>
    <col min="10750" max="10993" width="9.109375" style="1"/>
    <col min="10994" max="10994" width="7.6640625" style="1" customWidth="1"/>
    <col min="10995" max="10995" width="58.6640625" style="1" customWidth="1"/>
    <col min="10996" max="10996" width="6.6640625" style="1" customWidth="1"/>
    <col min="10997" max="11002" width="0" style="1" hidden="1" customWidth="1"/>
    <col min="11003" max="11003" width="8.6640625" style="1" customWidth="1"/>
    <col min="11004" max="11004" width="11.6640625" style="1" customWidth="1"/>
    <col min="11005" max="11005" width="15.88671875" style="1" customWidth="1"/>
    <col min="11006" max="11249" width="9.109375" style="1"/>
    <col min="11250" max="11250" width="7.6640625" style="1" customWidth="1"/>
    <col min="11251" max="11251" width="58.6640625" style="1" customWidth="1"/>
    <col min="11252" max="11252" width="6.6640625" style="1" customWidth="1"/>
    <col min="11253" max="11258" width="0" style="1" hidden="1" customWidth="1"/>
    <col min="11259" max="11259" width="8.6640625" style="1" customWidth="1"/>
    <col min="11260" max="11260" width="11.6640625" style="1" customWidth="1"/>
    <col min="11261" max="11261" width="15.88671875" style="1" customWidth="1"/>
    <col min="11262" max="11505" width="9.109375" style="1"/>
    <col min="11506" max="11506" width="7.6640625" style="1" customWidth="1"/>
    <col min="11507" max="11507" width="58.6640625" style="1" customWidth="1"/>
    <col min="11508" max="11508" width="6.6640625" style="1" customWidth="1"/>
    <col min="11509" max="11514" width="0" style="1" hidden="1" customWidth="1"/>
    <col min="11515" max="11515" width="8.6640625" style="1" customWidth="1"/>
    <col min="11516" max="11516" width="11.6640625" style="1" customWidth="1"/>
    <col min="11517" max="11517" width="15.88671875" style="1" customWidth="1"/>
    <col min="11518" max="11761" width="9.109375" style="1"/>
    <col min="11762" max="11762" width="7.6640625" style="1" customWidth="1"/>
    <col min="11763" max="11763" width="58.6640625" style="1" customWidth="1"/>
    <col min="11764" max="11764" width="6.6640625" style="1" customWidth="1"/>
    <col min="11765" max="11770" width="0" style="1" hidden="1" customWidth="1"/>
    <col min="11771" max="11771" width="8.6640625" style="1" customWidth="1"/>
    <col min="11772" max="11772" width="11.6640625" style="1" customWidth="1"/>
    <col min="11773" max="11773" width="15.88671875" style="1" customWidth="1"/>
    <col min="11774" max="12017" width="9.109375" style="1"/>
    <col min="12018" max="12018" width="7.6640625" style="1" customWidth="1"/>
    <col min="12019" max="12019" width="58.6640625" style="1" customWidth="1"/>
    <col min="12020" max="12020" width="6.6640625" style="1" customWidth="1"/>
    <col min="12021" max="12026" width="0" style="1" hidden="1" customWidth="1"/>
    <col min="12027" max="12027" width="8.6640625" style="1" customWidth="1"/>
    <col min="12028" max="12028" width="11.6640625" style="1" customWidth="1"/>
    <col min="12029" max="12029" width="15.88671875" style="1" customWidth="1"/>
    <col min="12030" max="12273" width="9.109375" style="1"/>
    <col min="12274" max="12274" width="7.6640625" style="1" customWidth="1"/>
    <col min="12275" max="12275" width="58.6640625" style="1" customWidth="1"/>
    <col min="12276" max="12276" width="6.6640625" style="1" customWidth="1"/>
    <col min="12277" max="12282" width="0" style="1" hidden="1" customWidth="1"/>
    <col min="12283" max="12283" width="8.6640625" style="1" customWidth="1"/>
    <col min="12284" max="12284" width="11.6640625" style="1" customWidth="1"/>
    <col min="12285" max="12285" width="15.88671875" style="1" customWidth="1"/>
    <col min="12286" max="12529" width="9.109375" style="1"/>
    <col min="12530" max="12530" width="7.6640625" style="1" customWidth="1"/>
    <col min="12531" max="12531" width="58.6640625" style="1" customWidth="1"/>
    <col min="12532" max="12532" width="6.6640625" style="1" customWidth="1"/>
    <col min="12533" max="12538" width="0" style="1" hidden="1" customWidth="1"/>
    <col min="12539" max="12539" width="8.6640625" style="1" customWidth="1"/>
    <col min="12540" max="12540" width="11.6640625" style="1" customWidth="1"/>
    <col min="12541" max="12541" width="15.88671875" style="1" customWidth="1"/>
    <col min="12542" max="12785" width="9.109375" style="1"/>
    <col min="12786" max="12786" width="7.6640625" style="1" customWidth="1"/>
    <col min="12787" max="12787" width="58.6640625" style="1" customWidth="1"/>
    <col min="12788" max="12788" width="6.6640625" style="1" customWidth="1"/>
    <col min="12789" max="12794" width="0" style="1" hidden="1" customWidth="1"/>
    <col min="12795" max="12795" width="8.6640625" style="1" customWidth="1"/>
    <col min="12796" max="12796" width="11.6640625" style="1" customWidth="1"/>
    <col min="12797" max="12797" width="15.88671875" style="1" customWidth="1"/>
    <col min="12798" max="13041" width="9.109375" style="1"/>
    <col min="13042" max="13042" width="7.6640625" style="1" customWidth="1"/>
    <col min="13043" max="13043" width="58.6640625" style="1" customWidth="1"/>
    <col min="13044" max="13044" width="6.6640625" style="1" customWidth="1"/>
    <col min="13045" max="13050" width="0" style="1" hidden="1" customWidth="1"/>
    <col min="13051" max="13051" width="8.6640625" style="1" customWidth="1"/>
    <col min="13052" max="13052" width="11.6640625" style="1" customWidth="1"/>
    <col min="13053" max="13053" width="15.88671875" style="1" customWidth="1"/>
    <col min="13054" max="13297" width="9.109375" style="1"/>
    <col min="13298" max="13298" width="7.6640625" style="1" customWidth="1"/>
    <col min="13299" max="13299" width="58.6640625" style="1" customWidth="1"/>
    <col min="13300" max="13300" width="6.6640625" style="1" customWidth="1"/>
    <col min="13301" max="13306" width="0" style="1" hidden="1" customWidth="1"/>
    <col min="13307" max="13307" width="8.6640625" style="1" customWidth="1"/>
    <col min="13308" max="13308" width="11.6640625" style="1" customWidth="1"/>
    <col min="13309" max="13309" width="15.88671875" style="1" customWidth="1"/>
    <col min="13310" max="13553" width="9.109375" style="1"/>
    <col min="13554" max="13554" width="7.6640625" style="1" customWidth="1"/>
    <col min="13555" max="13555" width="58.6640625" style="1" customWidth="1"/>
    <col min="13556" max="13556" width="6.6640625" style="1" customWidth="1"/>
    <col min="13557" max="13562" width="0" style="1" hidden="1" customWidth="1"/>
    <col min="13563" max="13563" width="8.6640625" style="1" customWidth="1"/>
    <col min="13564" max="13564" width="11.6640625" style="1" customWidth="1"/>
    <col min="13565" max="13565" width="15.88671875" style="1" customWidth="1"/>
    <col min="13566" max="13809" width="9.109375" style="1"/>
    <col min="13810" max="13810" width="7.6640625" style="1" customWidth="1"/>
    <col min="13811" max="13811" width="58.6640625" style="1" customWidth="1"/>
    <col min="13812" max="13812" width="6.6640625" style="1" customWidth="1"/>
    <col min="13813" max="13818" width="0" style="1" hidden="1" customWidth="1"/>
    <col min="13819" max="13819" width="8.6640625" style="1" customWidth="1"/>
    <col min="13820" max="13820" width="11.6640625" style="1" customWidth="1"/>
    <col min="13821" max="13821" width="15.88671875" style="1" customWidth="1"/>
    <col min="13822" max="14065" width="9.109375" style="1"/>
    <col min="14066" max="14066" width="7.6640625" style="1" customWidth="1"/>
    <col min="14067" max="14067" width="58.6640625" style="1" customWidth="1"/>
    <col min="14068" max="14068" width="6.6640625" style="1" customWidth="1"/>
    <col min="14069" max="14074" width="0" style="1" hidden="1" customWidth="1"/>
    <col min="14075" max="14075" width="8.6640625" style="1" customWidth="1"/>
    <col min="14076" max="14076" width="11.6640625" style="1" customWidth="1"/>
    <col min="14077" max="14077" width="15.88671875" style="1" customWidth="1"/>
    <col min="14078" max="14321" width="9.109375" style="1"/>
    <col min="14322" max="14322" width="7.6640625" style="1" customWidth="1"/>
    <col min="14323" max="14323" width="58.6640625" style="1" customWidth="1"/>
    <col min="14324" max="14324" width="6.6640625" style="1" customWidth="1"/>
    <col min="14325" max="14330" width="0" style="1" hidden="1" customWidth="1"/>
    <col min="14331" max="14331" width="8.6640625" style="1" customWidth="1"/>
    <col min="14332" max="14332" width="11.6640625" style="1" customWidth="1"/>
    <col min="14333" max="14333" width="15.88671875" style="1" customWidth="1"/>
    <col min="14334" max="14577" width="9.109375" style="1"/>
    <col min="14578" max="14578" width="7.6640625" style="1" customWidth="1"/>
    <col min="14579" max="14579" width="58.6640625" style="1" customWidth="1"/>
    <col min="14580" max="14580" width="6.6640625" style="1" customWidth="1"/>
    <col min="14581" max="14586" width="0" style="1" hidden="1" customWidth="1"/>
    <col min="14587" max="14587" width="8.6640625" style="1" customWidth="1"/>
    <col min="14588" max="14588" width="11.6640625" style="1" customWidth="1"/>
    <col min="14589" max="14589" width="15.88671875" style="1" customWidth="1"/>
    <col min="14590" max="14833" width="9.109375" style="1"/>
    <col min="14834" max="14834" width="7.6640625" style="1" customWidth="1"/>
    <col min="14835" max="14835" width="58.6640625" style="1" customWidth="1"/>
    <col min="14836" max="14836" width="6.6640625" style="1" customWidth="1"/>
    <col min="14837" max="14842" width="0" style="1" hidden="1" customWidth="1"/>
    <col min="14843" max="14843" width="8.6640625" style="1" customWidth="1"/>
    <col min="14844" max="14844" width="11.6640625" style="1" customWidth="1"/>
    <col min="14845" max="14845" width="15.88671875" style="1" customWidth="1"/>
    <col min="14846" max="15089" width="9.109375" style="1"/>
    <col min="15090" max="15090" width="7.6640625" style="1" customWidth="1"/>
    <col min="15091" max="15091" width="58.6640625" style="1" customWidth="1"/>
    <col min="15092" max="15092" width="6.6640625" style="1" customWidth="1"/>
    <col min="15093" max="15098" width="0" style="1" hidden="1" customWidth="1"/>
    <col min="15099" max="15099" width="8.6640625" style="1" customWidth="1"/>
    <col min="15100" max="15100" width="11.6640625" style="1" customWidth="1"/>
    <col min="15101" max="15101" width="15.88671875" style="1" customWidth="1"/>
    <col min="15102" max="15345" width="9.109375" style="1"/>
    <col min="15346" max="15346" width="7.6640625" style="1" customWidth="1"/>
    <col min="15347" max="15347" width="58.6640625" style="1" customWidth="1"/>
    <col min="15348" max="15348" width="6.6640625" style="1" customWidth="1"/>
    <col min="15349" max="15354" width="0" style="1" hidden="1" customWidth="1"/>
    <col min="15355" max="15355" width="8.6640625" style="1" customWidth="1"/>
    <col min="15356" max="15356" width="11.6640625" style="1" customWidth="1"/>
    <col min="15357" max="15357" width="15.88671875" style="1" customWidth="1"/>
    <col min="15358" max="15601" width="9.109375" style="1"/>
    <col min="15602" max="15602" width="7.6640625" style="1" customWidth="1"/>
    <col min="15603" max="15603" width="58.6640625" style="1" customWidth="1"/>
    <col min="15604" max="15604" width="6.6640625" style="1" customWidth="1"/>
    <col min="15605" max="15610" width="0" style="1" hidden="1" customWidth="1"/>
    <col min="15611" max="15611" width="8.6640625" style="1" customWidth="1"/>
    <col min="15612" max="15612" width="11.6640625" style="1" customWidth="1"/>
    <col min="15613" max="15613" width="15.88671875" style="1" customWidth="1"/>
    <col min="15614" max="15857" width="9.109375" style="1"/>
    <col min="15858" max="15858" width="7.6640625" style="1" customWidth="1"/>
    <col min="15859" max="15859" width="58.6640625" style="1" customWidth="1"/>
    <col min="15860" max="15860" width="6.6640625" style="1" customWidth="1"/>
    <col min="15861" max="15866" width="0" style="1" hidden="1" customWidth="1"/>
    <col min="15867" max="15867" width="8.6640625" style="1" customWidth="1"/>
    <col min="15868" max="15868" width="11.6640625" style="1" customWidth="1"/>
    <col min="15869" max="15869" width="15.88671875" style="1" customWidth="1"/>
    <col min="15870" max="16113" width="9.109375" style="1"/>
    <col min="16114" max="16114" width="7.6640625" style="1" customWidth="1"/>
    <col min="16115" max="16115" width="58.6640625" style="1" customWidth="1"/>
    <col min="16116" max="16116" width="6.6640625" style="1" customWidth="1"/>
    <col min="16117" max="16122" width="0" style="1" hidden="1" customWidth="1"/>
    <col min="16123" max="16123" width="8.6640625" style="1" customWidth="1"/>
    <col min="16124" max="16124" width="11.6640625" style="1" customWidth="1"/>
    <col min="16125" max="16125" width="15.88671875" style="1" customWidth="1"/>
    <col min="16126" max="16384" width="9.109375" style="1"/>
  </cols>
  <sheetData>
    <row r="1" spans="1:6" ht="26.25" customHeight="1">
      <c r="A1" s="111" t="s">
        <v>50</v>
      </c>
      <c r="B1" s="111"/>
      <c r="C1" s="111"/>
      <c r="D1" s="111"/>
      <c r="E1" s="111"/>
      <c r="F1" s="111"/>
    </row>
    <row r="2" spans="1:6" ht="18.75" customHeight="1">
      <c r="A2" s="116" t="s">
        <v>456</v>
      </c>
      <c r="B2" s="116"/>
      <c r="C2" s="116"/>
      <c r="D2" s="116"/>
      <c r="E2" s="116"/>
      <c r="F2" s="116"/>
    </row>
    <row r="3" spans="1:6" ht="18.75" customHeight="1">
      <c r="A3" s="113" t="s">
        <v>3</v>
      </c>
      <c r="B3" s="113"/>
      <c r="C3" s="113"/>
      <c r="D3" s="113"/>
      <c r="E3" s="113"/>
      <c r="F3" s="113"/>
    </row>
    <row r="4" spans="1:6">
      <c r="B4" s="2"/>
    </row>
    <row r="5" spans="1:6">
      <c r="B5" s="2"/>
    </row>
    <row r="6" spans="1:6">
      <c r="B6" s="2"/>
    </row>
    <row r="7" spans="1:6" ht="30" customHeight="1">
      <c r="A7" s="4" t="s">
        <v>0</v>
      </c>
      <c r="B7" s="117" t="s">
        <v>1</v>
      </c>
      <c r="C7" s="117"/>
      <c r="D7" s="117"/>
      <c r="E7" s="117" t="s">
        <v>2</v>
      </c>
      <c r="F7" s="117"/>
    </row>
    <row r="8" spans="1:6" ht="29.4" customHeight="1">
      <c r="A8" s="3">
        <v>1</v>
      </c>
      <c r="B8" s="118" t="s">
        <v>461</v>
      </c>
      <c r="C8" s="118"/>
      <c r="D8" s="118"/>
      <c r="E8" s="119" t="e" cm="1" vm="1">
        <f t="array" aca="1" ref="E8" ca="1">'01 ARHITEKTURA'!F872:G872</f>
        <v>#VALUE!</v>
      </c>
      <c r="F8" s="119"/>
    </row>
    <row r="9" spans="1:6" ht="29.4" customHeight="1">
      <c r="A9" s="3">
        <v>2</v>
      </c>
      <c r="B9" s="118" t="s">
        <v>460</v>
      </c>
      <c r="C9" s="118"/>
      <c r="D9" s="118"/>
      <c r="E9" s="119" t="e" cm="1" vm="1">
        <f t="array" aca="1" ref="E9" ca="1">'02 KONSTRUKCIJA'!E19:F19</f>
        <v>#VALUE!</v>
      </c>
      <c r="F9" s="119"/>
    </row>
    <row r="10" spans="1:6" ht="29.4" customHeight="1">
      <c r="A10" s="3">
        <v>3</v>
      </c>
      <c r="B10" s="118" t="s">
        <v>470</v>
      </c>
      <c r="C10" s="118"/>
      <c r="D10" s="118"/>
      <c r="E10" s="120" t="e" cm="1" vm="1">
        <f t="array" aca="1" ref="E10" ca="1">'03 ViK'!E784:F784</f>
        <v>#VALUE!</v>
      </c>
      <c r="F10" s="121"/>
    </row>
    <row r="11" spans="1:6" ht="29.4" customHeight="1">
      <c r="A11" s="3">
        <v>4</v>
      </c>
      <c r="B11" s="118" t="s">
        <v>466</v>
      </c>
      <c r="C11" s="118"/>
      <c r="D11" s="118"/>
      <c r="E11" s="119">
        <f>'04 GRIJANJE I HLAĐENJE'!F1752</f>
        <v>0</v>
      </c>
      <c r="F11" s="119"/>
    </row>
    <row r="12" spans="1:6" ht="29.4" customHeight="1">
      <c r="A12" s="3">
        <v>5</v>
      </c>
      <c r="B12" s="118" t="s">
        <v>464</v>
      </c>
      <c r="C12" s="118"/>
      <c r="D12" s="118"/>
      <c r="E12" s="119">
        <f>'05 VENTILACIJA I KLIMATIZACIJA'!F6161</f>
        <v>0</v>
      </c>
      <c r="F12" s="119"/>
    </row>
    <row r="13" spans="1:6" ht="29.4" customHeight="1">
      <c r="A13" s="3">
        <v>6</v>
      </c>
      <c r="B13" s="118" t="s">
        <v>457</v>
      </c>
      <c r="C13" s="118"/>
      <c r="D13" s="118"/>
      <c r="E13" s="119">
        <f>'06 MEDICINSKI PLINOVI'!F241</f>
        <v>0</v>
      </c>
      <c r="F13" s="119"/>
    </row>
    <row r="14" spans="1:6" ht="29.4" customHeight="1">
      <c r="A14" s="3">
        <v>7</v>
      </c>
      <c r="B14" s="118" t="s">
        <v>468</v>
      </c>
      <c r="C14" s="118"/>
      <c r="D14" s="118"/>
      <c r="E14" s="120">
        <f>'07 CNUS'!F89</f>
        <v>0</v>
      </c>
      <c r="F14" s="121"/>
    </row>
    <row r="15" spans="1:6" ht="29.4" customHeight="1">
      <c r="A15" s="3">
        <v>8</v>
      </c>
      <c r="B15" s="118" t="s">
        <v>469</v>
      </c>
      <c r="C15" s="118"/>
      <c r="D15" s="118"/>
      <c r="E15" s="120" t="e" cm="1" vm="1">
        <f t="array" aca="1" ref="E15" ca="1">'08 PLINSKE INSTALACIJE'!E177:F177</f>
        <v>#VALUE!</v>
      </c>
      <c r="F15" s="121"/>
    </row>
    <row r="16" spans="1:6" ht="29.4" customHeight="1">
      <c r="A16" s="3">
        <v>9</v>
      </c>
      <c r="B16" s="118" t="s">
        <v>471</v>
      </c>
      <c r="C16" s="118"/>
      <c r="D16" s="118"/>
      <c r="E16" s="119" t="e" cm="1" vm="1">
        <f t="array" aca="1" ref="E16" ca="1">'09 PROTUPOŽARNI SUSTAVI'!E316:F316</f>
        <v>#VALUE!</v>
      </c>
      <c r="F16" s="119"/>
    </row>
    <row r="17" spans="1:6" ht="29.4" customHeight="1">
      <c r="A17" s="3">
        <v>10</v>
      </c>
      <c r="B17" s="118" t="s">
        <v>455</v>
      </c>
      <c r="C17" s="118"/>
      <c r="D17" s="118"/>
      <c r="E17" s="119" t="e" cm="1" vm="1">
        <f t="array" aca="1" ref="E17" ca="1">'10 EI - REKAPITULACIJA'!E33:F33</f>
        <v>#VALUE!</v>
      </c>
      <c r="F17" s="119"/>
    </row>
    <row r="18" spans="1:6" ht="30" customHeight="1">
      <c r="A18" s="124" t="s">
        <v>458</v>
      </c>
      <c r="B18" s="124"/>
      <c r="C18" s="124"/>
      <c r="D18" s="124"/>
      <c r="E18" s="125" t="e" vm="2">
        <f ca="1">SUM(E8:F17)</f>
        <v>#VALUE!</v>
      </c>
      <c r="F18" s="126"/>
    </row>
    <row r="19" spans="1:6" ht="30" customHeight="1">
      <c r="A19" s="122"/>
      <c r="B19" s="123"/>
      <c r="C19" s="123"/>
      <c r="D19" s="123"/>
      <c r="E19" s="123"/>
      <c r="F19" s="123"/>
    </row>
    <row r="20" spans="1:6" ht="20.100000000000001" customHeight="1"/>
  </sheetData>
  <sheetProtection insertColumns="0" insertRows="0" insertHyperlinks="0" deleteColumns="0" deleteRows="0" sort="0" autoFilter="0" pivotTables="0"/>
  <mergeCells count="28">
    <mergeCell ref="A19:F19"/>
    <mergeCell ref="B10:D10"/>
    <mergeCell ref="E10:F10"/>
    <mergeCell ref="A18:D18"/>
    <mergeCell ref="E18:F18"/>
    <mergeCell ref="B16:D16"/>
    <mergeCell ref="E16:F16"/>
    <mergeCell ref="B8:D8"/>
    <mergeCell ref="E8:F8"/>
    <mergeCell ref="B9:D9"/>
    <mergeCell ref="E9:F9"/>
    <mergeCell ref="B17:D17"/>
    <mergeCell ref="E17:F17"/>
    <mergeCell ref="B14:D14"/>
    <mergeCell ref="E14:F14"/>
    <mergeCell ref="B11:D11"/>
    <mergeCell ref="E11:F11"/>
    <mergeCell ref="B12:D12"/>
    <mergeCell ref="E12:F12"/>
    <mergeCell ref="B15:D15"/>
    <mergeCell ref="E15:F15"/>
    <mergeCell ref="B13:D13"/>
    <mergeCell ref="E13:F13"/>
    <mergeCell ref="A3:F3"/>
    <mergeCell ref="A1:F1"/>
    <mergeCell ref="A2:F2"/>
    <mergeCell ref="B7:D7"/>
    <mergeCell ref="E7:F7"/>
  </mergeCells>
  <printOptions horizontalCentered="1"/>
  <pageMargins left="0.59055118110236227" right="0.39370078740157483" top="0.39370078740157483" bottom="0.39370078740157483" header="0" footer="0.19685039370078741"/>
  <pageSetup paperSize="9" scale="83" fitToHeight="0" orientation="portrait" r:id="rId1"/>
  <headerFooter scaleWithDoc="0">
    <oddFooter>&amp;R&amp;8Strana &amp;"Arial,Bold"&amp;P&amp;"Arial,Regular" od &amp;"Arial,Bold"&amp;N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EE418B-C494-4931-9B79-63D260FA18E9}">
  <sheetPr codeName="Sheet3">
    <tabColor theme="3"/>
  </sheetPr>
  <dimension ref="A1:H878"/>
  <sheetViews>
    <sheetView showGridLines="0" view="pageBreakPreview" topLeftCell="A11" zoomScaleNormal="100" zoomScaleSheetLayoutView="100" zoomScalePageLayoutView="70" workbookViewId="0">
      <selection activeCell="H868" sqref="H868"/>
    </sheetView>
  </sheetViews>
  <sheetFormatPr defaultRowHeight="13.2"/>
  <cols>
    <col min="1" max="1" width="7.6640625" style="1" customWidth="1"/>
    <col min="2" max="2" width="58.6640625" style="1" customWidth="1"/>
    <col min="3" max="3" width="7.88671875" style="1" customWidth="1"/>
    <col min="4" max="5" width="11.44140625" style="1" customWidth="1"/>
    <col min="6" max="6" width="15" style="1" customWidth="1"/>
    <col min="7" max="7" width="17.88671875" style="1" customWidth="1"/>
    <col min="8" max="8" width="16.88671875" style="1" customWidth="1"/>
    <col min="9" max="217" width="9.109375" style="1"/>
    <col min="218" max="218" width="7.6640625" style="1" customWidth="1"/>
    <col min="219" max="219" width="58.6640625" style="1" customWidth="1"/>
    <col min="220" max="220" width="6.6640625" style="1" customWidth="1"/>
    <col min="221" max="226" width="0" style="1" hidden="1" customWidth="1"/>
    <col min="227" max="227" width="8.6640625" style="1" customWidth="1"/>
    <col min="228" max="228" width="11.6640625" style="1" customWidth="1"/>
    <col min="229" max="229" width="15.88671875" style="1" customWidth="1"/>
    <col min="230" max="473" width="9.109375" style="1"/>
    <col min="474" max="474" width="7.6640625" style="1" customWidth="1"/>
    <col min="475" max="475" width="58.6640625" style="1" customWidth="1"/>
    <col min="476" max="476" width="6.6640625" style="1" customWidth="1"/>
    <col min="477" max="482" width="0" style="1" hidden="1" customWidth="1"/>
    <col min="483" max="483" width="8.6640625" style="1" customWidth="1"/>
    <col min="484" max="484" width="11.6640625" style="1" customWidth="1"/>
    <col min="485" max="485" width="15.88671875" style="1" customWidth="1"/>
    <col min="486" max="729" width="9.109375" style="1"/>
    <col min="730" max="730" width="7.6640625" style="1" customWidth="1"/>
    <col min="731" max="731" width="58.6640625" style="1" customWidth="1"/>
    <col min="732" max="732" width="6.6640625" style="1" customWidth="1"/>
    <col min="733" max="738" width="0" style="1" hidden="1" customWidth="1"/>
    <col min="739" max="739" width="8.6640625" style="1" customWidth="1"/>
    <col min="740" max="740" width="11.6640625" style="1" customWidth="1"/>
    <col min="741" max="741" width="15.88671875" style="1" customWidth="1"/>
    <col min="742" max="985" width="9.109375" style="1"/>
    <col min="986" max="986" width="7.6640625" style="1" customWidth="1"/>
    <col min="987" max="987" width="58.6640625" style="1" customWidth="1"/>
    <col min="988" max="988" width="6.6640625" style="1" customWidth="1"/>
    <col min="989" max="994" width="0" style="1" hidden="1" customWidth="1"/>
    <col min="995" max="995" width="8.6640625" style="1" customWidth="1"/>
    <col min="996" max="996" width="11.6640625" style="1" customWidth="1"/>
    <col min="997" max="997" width="15.88671875" style="1" customWidth="1"/>
    <col min="998" max="1241" width="9.109375" style="1"/>
    <col min="1242" max="1242" width="7.6640625" style="1" customWidth="1"/>
    <col min="1243" max="1243" width="58.6640625" style="1" customWidth="1"/>
    <col min="1244" max="1244" width="6.6640625" style="1" customWidth="1"/>
    <col min="1245" max="1250" width="0" style="1" hidden="1" customWidth="1"/>
    <col min="1251" max="1251" width="8.6640625" style="1" customWidth="1"/>
    <col min="1252" max="1252" width="11.6640625" style="1" customWidth="1"/>
    <col min="1253" max="1253" width="15.88671875" style="1" customWidth="1"/>
    <col min="1254" max="1497" width="9.109375" style="1"/>
    <col min="1498" max="1498" width="7.6640625" style="1" customWidth="1"/>
    <col min="1499" max="1499" width="58.6640625" style="1" customWidth="1"/>
    <col min="1500" max="1500" width="6.6640625" style="1" customWidth="1"/>
    <col min="1501" max="1506" width="0" style="1" hidden="1" customWidth="1"/>
    <col min="1507" max="1507" width="8.6640625" style="1" customWidth="1"/>
    <col min="1508" max="1508" width="11.6640625" style="1" customWidth="1"/>
    <col min="1509" max="1509" width="15.88671875" style="1" customWidth="1"/>
    <col min="1510" max="1753" width="9.109375" style="1"/>
    <col min="1754" max="1754" width="7.6640625" style="1" customWidth="1"/>
    <col min="1755" max="1755" width="58.6640625" style="1" customWidth="1"/>
    <col min="1756" max="1756" width="6.6640625" style="1" customWidth="1"/>
    <col min="1757" max="1762" width="0" style="1" hidden="1" customWidth="1"/>
    <col min="1763" max="1763" width="8.6640625" style="1" customWidth="1"/>
    <col min="1764" max="1764" width="11.6640625" style="1" customWidth="1"/>
    <col min="1765" max="1765" width="15.88671875" style="1" customWidth="1"/>
    <col min="1766" max="2009" width="9.109375" style="1"/>
    <col min="2010" max="2010" width="7.6640625" style="1" customWidth="1"/>
    <col min="2011" max="2011" width="58.6640625" style="1" customWidth="1"/>
    <col min="2012" max="2012" width="6.6640625" style="1" customWidth="1"/>
    <col min="2013" max="2018" width="0" style="1" hidden="1" customWidth="1"/>
    <col min="2019" max="2019" width="8.6640625" style="1" customWidth="1"/>
    <col min="2020" max="2020" width="11.6640625" style="1" customWidth="1"/>
    <col min="2021" max="2021" width="15.88671875" style="1" customWidth="1"/>
    <col min="2022" max="2265" width="9.109375" style="1"/>
    <col min="2266" max="2266" width="7.6640625" style="1" customWidth="1"/>
    <col min="2267" max="2267" width="58.6640625" style="1" customWidth="1"/>
    <col min="2268" max="2268" width="6.6640625" style="1" customWidth="1"/>
    <col min="2269" max="2274" width="0" style="1" hidden="1" customWidth="1"/>
    <col min="2275" max="2275" width="8.6640625" style="1" customWidth="1"/>
    <col min="2276" max="2276" width="11.6640625" style="1" customWidth="1"/>
    <col min="2277" max="2277" width="15.88671875" style="1" customWidth="1"/>
    <col min="2278" max="2521" width="9.109375" style="1"/>
    <col min="2522" max="2522" width="7.6640625" style="1" customWidth="1"/>
    <col min="2523" max="2523" width="58.6640625" style="1" customWidth="1"/>
    <col min="2524" max="2524" width="6.6640625" style="1" customWidth="1"/>
    <col min="2525" max="2530" width="0" style="1" hidden="1" customWidth="1"/>
    <col min="2531" max="2531" width="8.6640625" style="1" customWidth="1"/>
    <col min="2532" max="2532" width="11.6640625" style="1" customWidth="1"/>
    <col min="2533" max="2533" width="15.88671875" style="1" customWidth="1"/>
    <col min="2534" max="2777" width="9.109375" style="1"/>
    <col min="2778" max="2778" width="7.6640625" style="1" customWidth="1"/>
    <col min="2779" max="2779" width="58.6640625" style="1" customWidth="1"/>
    <col min="2780" max="2780" width="6.6640625" style="1" customWidth="1"/>
    <col min="2781" max="2786" width="0" style="1" hidden="1" customWidth="1"/>
    <col min="2787" max="2787" width="8.6640625" style="1" customWidth="1"/>
    <col min="2788" max="2788" width="11.6640625" style="1" customWidth="1"/>
    <col min="2789" max="2789" width="15.88671875" style="1" customWidth="1"/>
    <col min="2790" max="3033" width="9.109375" style="1"/>
    <col min="3034" max="3034" width="7.6640625" style="1" customWidth="1"/>
    <col min="3035" max="3035" width="58.6640625" style="1" customWidth="1"/>
    <col min="3036" max="3036" width="6.6640625" style="1" customWidth="1"/>
    <col min="3037" max="3042" width="0" style="1" hidden="1" customWidth="1"/>
    <col min="3043" max="3043" width="8.6640625" style="1" customWidth="1"/>
    <col min="3044" max="3044" width="11.6640625" style="1" customWidth="1"/>
    <col min="3045" max="3045" width="15.88671875" style="1" customWidth="1"/>
    <col min="3046" max="3289" width="9.109375" style="1"/>
    <col min="3290" max="3290" width="7.6640625" style="1" customWidth="1"/>
    <col min="3291" max="3291" width="58.6640625" style="1" customWidth="1"/>
    <col min="3292" max="3292" width="6.6640625" style="1" customWidth="1"/>
    <col min="3293" max="3298" width="0" style="1" hidden="1" customWidth="1"/>
    <col min="3299" max="3299" width="8.6640625" style="1" customWidth="1"/>
    <col min="3300" max="3300" width="11.6640625" style="1" customWidth="1"/>
    <col min="3301" max="3301" width="15.88671875" style="1" customWidth="1"/>
    <col min="3302" max="3545" width="9.109375" style="1"/>
    <col min="3546" max="3546" width="7.6640625" style="1" customWidth="1"/>
    <col min="3547" max="3547" width="58.6640625" style="1" customWidth="1"/>
    <col min="3548" max="3548" width="6.6640625" style="1" customWidth="1"/>
    <col min="3549" max="3554" width="0" style="1" hidden="1" customWidth="1"/>
    <col min="3555" max="3555" width="8.6640625" style="1" customWidth="1"/>
    <col min="3556" max="3556" width="11.6640625" style="1" customWidth="1"/>
    <col min="3557" max="3557" width="15.88671875" style="1" customWidth="1"/>
    <col min="3558" max="3801" width="9.109375" style="1"/>
    <col min="3802" max="3802" width="7.6640625" style="1" customWidth="1"/>
    <col min="3803" max="3803" width="58.6640625" style="1" customWidth="1"/>
    <col min="3804" max="3804" width="6.6640625" style="1" customWidth="1"/>
    <col min="3805" max="3810" width="0" style="1" hidden="1" customWidth="1"/>
    <col min="3811" max="3811" width="8.6640625" style="1" customWidth="1"/>
    <col min="3812" max="3812" width="11.6640625" style="1" customWidth="1"/>
    <col min="3813" max="3813" width="15.88671875" style="1" customWidth="1"/>
    <col min="3814" max="4057" width="9.109375" style="1"/>
    <col min="4058" max="4058" width="7.6640625" style="1" customWidth="1"/>
    <col min="4059" max="4059" width="58.6640625" style="1" customWidth="1"/>
    <col min="4060" max="4060" width="6.6640625" style="1" customWidth="1"/>
    <col min="4061" max="4066" width="0" style="1" hidden="1" customWidth="1"/>
    <col min="4067" max="4067" width="8.6640625" style="1" customWidth="1"/>
    <col min="4068" max="4068" width="11.6640625" style="1" customWidth="1"/>
    <col min="4069" max="4069" width="15.88671875" style="1" customWidth="1"/>
    <col min="4070" max="4313" width="9.109375" style="1"/>
    <col min="4314" max="4314" width="7.6640625" style="1" customWidth="1"/>
    <col min="4315" max="4315" width="58.6640625" style="1" customWidth="1"/>
    <col min="4316" max="4316" width="6.6640625" style="1" customWidth="1"/>
    <col min="4317" max="4322" width="0" style="1" hidden="1" customWidth="1"/>
    <col min="4323" max="4323" width="8.6640625" style="1" customWidth="1"/>
    <col min="4324" max="4324" width="11.6640625" style="1" customWidth="1"/>
    <col min="4325" max="4325" width="15.88671875" style="1" customWidth="1"/>
    <col min="4326" max="4569" width="9.109375" style="1"/>
    <col min="4570" max="4570" width="7.6640625" style="1" customWidth="1"/>
    <col min="4571" max="4571" width="58.6640625" style="1" customWidth="1"/>
    <col min="4572" max="4572" width="6.6640625" style="1" customWidth="1"/>
    <col min="4573" max="4578" width="0" style="1" hidden="1" customWidth="1"/>
    <col min="4579" max="4579" width="8.6640625" style="1" customWidth="1"/>
    <col min="4580" max="4580" width="11.6640625" style="1" customWidth="1"/>
    <col min="4581" max="4581" width="15.88671875" style="1" customWidth="1"/>
    <col min="4582" max="4825" width="9.109375" style="1"/>
    <col min="4826" max="4826" width="7.6640625" style="1" customWidth="1"/>
    <col min="4827" max="4827" width="58.6640625" style="1" customWidth="1"/>
    <col min="4828" max="4828" width="6.6640625" style="1" customWidth="1"/>
    <col min="4829" max="4834" width="0" style="1" hidden="1" customWidth="1"/>
    <col min="4835" max="4835" width="8.6640625" style="1" customWidth="1"/>
    <col min="4836" max="4836" width="11.6640625" style="1" customWidth="1"/>
    <col min="4837" max="4837" width="15.88671875" style="1" customWidth="1"/>
    <col min="4838" max="5081" width="9.109375" style="1"/>
    <col min="5082" max="5082" width="7.6640625" style="1" customWidth="1"/>
    <col min="5083" max="5083" width="58.6640625" style="1" customWidth="1"/>
    <col min="5084" max="5084" width="6.6640625" style="1" customWidth="1"/>
    <col min="5085" max="5090" width="0" style="1" hidden="1" customWidth="1"/>
    <col min="5091" max="5091" width="8.6640625" style="1" customWidth="1"/>
    <col min="5092" max="5092" width="11.6640625" style="1" customWidth="1"/>
    <col min="5093" max="5093" width="15.88671875" style="1" customWidth="1"/>
    <col min="5094" max="5337" width="9.109375" style="1"/>
    <col min="5338" max="5338" width="7.6640625" style="1" customWidth="1"/>
    <col min="5339" max="5339" width="58.6640625" style="1" customWidth="1"/>
    <col min="5340" max="5340" width="6.6640625" style="1" customWidth="1"/>
    <col min="5341" max="5346" width="0" style="1" hidden="1" customWidth="1"/>
    <col min="5347" max="5347" width="8.6640625" style="1" customWidth="1"/>
    <col min="5348" max="5348" width="11.6640625" style="1" customWidth="1"/>
    <col min="5349" max="5349" width="15.88671875" style="1" customWidth="1"/>
    <col min="5350" max="5593" width="9.109375" style="1"/>
    <col min="5594" max="5594" width="7.6640625" style="1" customWidth="1"/>
    <col min="5595" max="5595" width="58.6640625" style="1" customWidth="1"/>
    <col min="5596" max="5596" width="6.6640625" style="1" customWidth="1"/>
    <col min="5597" max="5602" width="0" style="1" hidden="1" customWidth="1"/>
    <col min="5603" max="5603" width="8.6640625" style="1" customWidth="1"/>
    <col min="5604" max="5604" width="11.6640625" style="1" customWidth="1"/>
    <col min="5605" max="5605" width="15.88671875" style="1" customWidth="1"/>
    <col min="5606" max="5849" width="9.109375" style="1"/>
    <col min="5850" max="5850" width="7.6640625" style="1" customWidth="1"/>
    <col min="5851" max="5851" width="58.6640625" style="1" customWidth="1"/>
    <col min="5852" max="5852" width="6.6640625" style="1" customWidth="1"/>
    <col min="5853" max="5858" width="0" style="1" hidden="1" customWidth="1"/>
    <col min="5859" max="5859" width="8.6640625" style="1" customWidth="1"/>
    <col min="5860" max="5860" width="11.6640625" style="1" customWidth="1"/>
    <col min="5861" max="5861" width="15.88671875" style="1" customWidth="1"/>
    <col min="5862" max="6105" width="9.109375" style="1"/>
    <col min="6106" max="6106" width="7.6640625" style="1" customWidth="1"/>
    <col min="6107" max="6107" width="58.6640625" style="1" customWidth="1"/>
    <col min="6108" max="6108" width="6.6640625" style="1" customWidth="1"/>
    <col min="6109" max="6114" width="0" style="1" hidden="1" customWidth="1"/>
    <col min="6115" max="6115" width="8.6640625" style="1" customWidth="1"/>
    <col min="6116" max="6116" width="11.6640625" style="1" customWidth="1"/>
    <col min="6117" max="6117" width="15.88671875" style="1" customWidth="1"/>
    <col min="6118" max="6361" width="9.109375" style="1"/>
    <col min="6362" max="6362" width="7.6640625" style="1" customWidth="1"/>
    <col min="6363" max="6363" width="58.6640625" style="1" customWidth="1"/>
    <col min="6364" max="6364" width="6.6640625" style="1" customWidth="1"/>
    <col min="6365" max="6370" width="0" style="1" hidden="1" customWidth="1"/>
    <col min="6371" max="6371" width="8.6640625" style="1" customWidth="1"/>
    <col min="6372" max="6372" width="11.6640625" style="1" customWidth="1"/>
    <col min="6373" max="6373" width="15.88671875" style="1" customWidth="1"/>
    <col min="6374" max="6617" width="9.109375" style="1"/>
    <col min="6618" max="6618" width="7.6640625" style="1" customWidth="1"/>
    <col min="6619" max="6619" width="58.6640625" style="1" customWidth="1"/>
    <col min="6620" max="6620" width="6.6640625" style="1" customWidth="1"/>
    <col min="6621" max="6626" width="0" style="1" hidden="1" customWidth="1"/>
    <col min="6627" max="6627" width="8.6640625" style="1" customWidth="1"/>
    <col min="6628" max="6628" width="11.6640625" style="1" customWidth="1"/>
    <col min="6629" max="6629" width="15.88671875" style="1" customWidth="1"/>
    <col min="6630" max="6873" width="9.109375" style="1"/>
    <col min="6874" max="6874" width="7.6640625" style="1" customWidth="1"/>
    <col min="6875" max="6875" width="58.6640625" style="1" customWidth="1"/>
    <col min="6876" max="6876" width="6.6640625" style="1" customWidth="1"/>
    <col min="6877" max="6882" width="0" style="1" hidden="1" customWidth="1"/>
    <col min="6883" max="6883" width="8.6640625" style="1" customWidth="1"/>
    <col min="6884" max="6884" width="11.6640625" style="1" customWidth="1"/>
    <col min="6885" max="6885" width="15.88671875" style="1" customWidth="1"/>
    <col min="6886" max="7129" width="9.109375" style="1"/>
    <col min="7130" max="7130" width="7.6640625" style="1" customWidth="1"/>
    <col min="7131" max="7131" width="58.6640625" style="1" customWidth="1"/>
    <col min="7132" max="7132" width="6.6640625" style="1" customWidth="1"/>
    <col min="7133" max="7138" width="0" style="1" hidden="1" customWidth="1"/>
    <col min="7139" max="7139" width="8.6640625" style="1" customWidth="1"/>
    <col min="7140" max="7140" width="11.6640625" style="1" customWidth="1"/>
    <col min="7141" max="7141" width="15.88671875" style="1" customWidth="1"/>
    <col min="7142" max="7385" width="9.109375" style="1"/>
    <col min="7386" max="7386" width="7.6640625" style="1" customWidth="1"/>
    <col min="7387" max="7387" width="58.6640625" style="1" customWidth="1"/>
    <col min="7388" max="7388" width="6.6640625" style="1" customWidth="1"/>
    <col min="7389" max="7394" width="0" style="1" hidden="1" customWidth="1"/>
    <col min="7395" max="7395" width="8.6640625" style="1" customWidth="1"/>
    <col min="7396" max="7396" width="11.6640625" style="1" customWidth="1"/>
    <col min="7397" max="7397" width="15.88671875" style="1" customWidth="1"/>
    <col min="7398" max="7641" width="9.109375" style="1"/>
    <col min="7642" max="7642" width="7.6640625" style="1" customWidth="1"/>
    <col min="7643" max="7643" width="58.6640625" style="1" customWidth="1"/>
    <col min="7644" max="7644" width="6.6640625" style="1" customWidth="1"/>
    <col min="7645" max="7650" width="0" style="1" hidden="1" customWidth="1"/>
    <col min="7651" max="7651" width="8.6640625" style="1" customWidth="1"/>
    <col min="7652" max="7652" width="11.6640625" style="1" customWidth="1"/>
    <col min="7653" max="7653" width="15.88671875" style="1" customWidth="1"/>
    <col min="7654" max="7897" width="9.109375" style="1"/>
    <col min="7898" max="7898" width="7.6640625" style="1" customWidth="1"/>
    <col min="7899" max="7899" width="58.6640625" style="1" customWidth="1"/>
    <col min="7900" max="7900" width="6.6640625" style="1" customWidth="1"/>
    <col min="7901" max="7906" width="0" style="1" hidden="1" customWidth="1"/>
    <col min="7907" max="7907" width="8.6640625" style="1" customWidth="1"/>
    <col min="7908" max="7908" width="11.6640625" style="1" customWidth="1"/>
    <col min="7909" max="7909" width="15.88671875" style="1" customWidth="1"/>
    <col min="7910" max="8153" width="9.109375" style="1"/>
    <col min="8154" max="8154" width="7.6640625" style="1" customWidth="1"/>
    <col min="8155" max="8155" width="58.6640625" style="1" customWidth="1"/>
    <col min="8156" max="8156" width="6.6640625" style="1" customWidth="1"/>
    <col min="8157" max="8162" width="0" style="1" hidden="1" customWidth="1"/>
    <col min="8163" max="8163" width="8.6640625" style="1" customWidth="1"/>
    <col min="8164" max="8164" width="11.6640625" style="1" customWidth="1"/>
    <col min="8165" max="8165" width="15.88671875" style="1" customWidth="1"/>
    <col min="8166" max="8409" width="9.109375" style="1"/>
    <col min="8410" max="8410" width="7.6640625" style="1" customWidth="1"/>
    <col min="8411" max="8411" width="58.6640625" style="1" customWidth="1"/>
    <col min="8412" max="8412" width="6.6640625" style="1" customWidth="1"/>
    <col min="8413" max="8418" width="0" style="1" hidden="1" customWidth="1"/>
    <col min="8419" max="8419" width="8.6640625" style="1" customWidth="1"/>
    <col min="8420" max="8420" width="11.6640625" style="1" customWidth="1"/>
    <col min="8421" max="8421" width="15.88671875" style="1" customWidth="1"/>
    <col min="8422" max="8665" width="9.109375" style="1"/>
    <col min="8666" max="8666" width="7.6640625" style="1" customWidth="1"/>
    <col min="8667" max="8667" width="58.6640625" style="1" customWidth="1"/>
    <col min="8668" max="8668" width="6.6640625" style="1" customWidth="1"/>
    <col min="8669" max="8674" width="0" style="1" hidden="1" customWidth="1"/>
    <col min="8675" max="8675" width="8.6640625" style="1" customWidth="1"/>
    <col min="8676" max="8676" width="11.6640625" style="1" customWidth="1"/>
    <col min="8677" max="8677" width="15.88671875" style="1" customWidth="1"/>
    <col min="8678" max="8921" width="9.109375" style="1"/>
    <col min="8922" max="8922" width="7.6640625" style="1" customWidth="1"/>
    <col min="8923" max="8923" width="58.6640625" style="1" customWidth="1"/>
    <col min="8924" max="8924" width="6.6640625" style="1" customWidth="1"/>
    <col min="8925" max="8930" width="0" style="1" hidden="1" customWidth="1"/>
    <col min="8931" max="8931" width="8.6640625" style="1" customWidth="1"/>
    <col min="8932" max="8932" width="11.6640625" style="1" customWidth="1"/>
    <col min="8933" max="8933" width="15.88671875" style="1" customWidth="1"/>
    <col min="8934" max="9177" width="9.109375" style="1"/>
    <col min="9178" max="9178" width="7.6640625" style="1" customWidth="1"/>
    <col min="9179" max="9179" width="58.6640625" style="1" customWidth="1"/>
    <col min="9180" max="9180" width="6.6640625" style="1" customWidth="1"/>
    <col min="9181" max="9186" width="0" style="1" hidden="1" customWidth="1"/>
    <col min="9187" max="9187" width="8.6640625" style="1" customWidth="1"/>
    <col min="9188" max="9188" width="11.6640625" style="1" customWidth="1"/>
    <col min="9189" max="9189" width="15.88671875" style="1" customWidth="1"/>
    <col min="9190" max="9433" width="9.109375" style="1"/>
    <col min="9434" max="9434" width="7.6640625" style="1" customWidth="1"/>
    <col min="9435" max="9435" width="58.6640625" style="1" customWidth="1"/>
    <col min="9436" max="9436" width="6.6640625" style="1" customWidth="1"/>
    <col min="9437" max="9442" width="0" style="1" hidden="1" customWidth="1"/>
    <col min="9443" max="9443" width="8.6640625" style="1" customWidth="1"/>
    <col min="9444" max="9444" width="11.6640625" style="1" customWidth="1"/>
    <col min="9445" max="9445" width="15.88671875" style="1" customWidth="1"/>
    <col min="9446" max="9689" width="9.109375" style="1"/>
    <col min="9690" max="9690" width="7.6640625" style="1" customWidth="1"/>
    <col min="9691" max="9691" width="58.6640625" style="1" customWidth="1"/>
    <col min="9692" max="9692" width="6.6640625" style="1" customWidth="1"/>
    <col min="9693" max="9698" width="0" style="1" hidden="1" customWidth="1"/>
    <col min="9699" max="9699" width="8.6640625" style="1" customWidth="1"/>
    <col min="9700" max="9700" width="11.6640625" style="1" customWidth="1"/>
    <col min="9701" max="9701" width="15.88671875" style="1" customWidth="1"/>
    <col min="9702" max="9945" width="9.109375" style="1"/>
    <col min="9946" max="9946" width="7.6640625" style="1" customWidth="1"/>
    <col min="9947" max="9947" width="58.6640625" style="1" customWidth="1"/>
    <col min="9948" max="9948" width="6.6640625" style="1" customWidth="1"/>
    <col min="9949" max="9954" width="0" style="1" hidden="1" customWidth="1"/>
    <col min="9955" max="9955" width="8.6640625" style="1" customWidth="1"/>
    <col min="9956" max="9956" width="11.6640625" style="1" customWidth="1"/>
    <col min="9957" max="9957" width="15.88671875" style="1" customWidth="1"/>
    <col min="9958" max="10201" width="9.109375" style="1"/>
    <col min="10202" max="10202" width="7.6640625" style="1" customWidth="1"/>
    <col min="10203" max="10203" width="58.6640625" style="1" customWidth="1"/>
    <col min="10204" max="10204" width="6.6640625" style="1" customWidth="1"/>
    <col min="10205" max="10210" width="0" style="1" hidden="1" customWidth="1"/>
    <col min="10211" max="10211" width="8.6640625" style="1" customWidth="1"/>
    <col min="10212" max="10212" width="11.6640625" style="1" customWidth="1"/>
    <col min="10213" max="10213" width="15.88671875" style="1" customWidth="1"/>
    <col min="10214" max="10457" width="9.109375" style="1"/>
    <col min="10458" max="10458" width="7.6640625" style="1" customWidth="1"/>
    <col min="10459" max="10459" width="58.6640625" style="1" customWidth="1"/>
    <col min="10460" max="10460" width="6.6640625" style="1" customWidth="1"/>
    <col min="10461" max="10466" width="0" style="1" hidden="1" customWidth="1"/>
    <col min="10467" max="10467" width="8.6640625" style="1" customWidth="1"/>
    <col min="10468" max="10468" width="11.6640625" style="1" customWidth="1"/>
    <col min="10469" max="10469" width="15.88671875" style="1" customWidth="1"/>
    <col min="10470" max="10713" width="9.109375" style="1"/>
    <col min="10714" max="10714" width="7.6640625" style="1" customWidth="1"/>
    <col min="10715" max="10715" width="58.6640625" style="1" customWidth="1"/>
    <col min="10716" max="10716" width="6.6640625" style="1" customWidth="1"/>
    <col min="10717" max="10722" width="0" style="1" hidden="1" customWidth="1"/>
    <col min="10723" max="10723" width="8.6640625" style="1" customWidth="1"/>
    <col min="10724" max="10724" width="11.6640625" style="1" customWidth="1"/>
    <col min="10725" max="10725" width="15.88671875" style="1" customWidth="1"/>
    <col min="10726" max="10969" width="9.109375" style="1"/>
    <col min="10970" max="10970" width="7.6640625" style="1" customWidth="1"/>
    <col min="10971" max="10971" width="58.6640625" style="1" customWidth="1"/>
    <col min="10972" max="10972" width="6.6640625" style="1" customWidth="1"/>
    <col min="10973" max="10978" width="0" style="1" hidden="1" customWidth="1"/>
    <col min="10979" max="10979" width="8.6640625" style="1" customWidth="1"/>
    <col min="10980" max="10980" width="11.6640625" style="1" customWidth="1"/>
    <col min="10981" max="10981" width="15.88671875" style="1" customWidth="1"/>
    <col min="10982" max="11225" width="9.109375" style="1"/>
    <col min="11226" max="11226" width="7.6640625" style="1" customWidth="1"/>
    <col min="11227" max="11227" width="58.6640625" style="1" customWidth="1"/>
    <col min="11228" max="11228" width="6.6640625" style="1" customWidth="1"/>
    <col min="11229" max="11234" width="0" style="1" hidden="1" customWidth="1"/>
    <col min="11235" max="11235" width="8.6640625" style="1" customWidth="1"/>
    <col min="11236" max="11236" width="11.6640625" style="1" customWidth="1"/>
    <col min="11237" max="11237" width="15.88671875" style="1" customWidth="1"/>
    <col min="11238" max="11481" width="9.109375" style="1"/>
    <col min="11482" max="11482" width="7.6640625" style="1" customWidth="1"/>
    <col min="11483" max="11483" width="58.6640625" style="1" customWidth="1"/>
    <col min="11484" max="11484" width="6.6640625" style="1" customWidth="1"/>
    <col min="11485" max="11490" width="0" style="1" hidden="1" customWidth="1"/>
    <col min="11491" max="11491" width="8.6640625" style="1" customWidth="1"/>
    <col min="11492" max="11492" width="11.6640625" style="1" customWidth="1"/>
    <col min="11493" max="11493" width="15.88671875" style="1" customWidth="1"/>
    <col min="11494" max="11737" width="9.109375" style="1"/>
    <col min="11738" max="11738" width="7.6640625" style="1" customWidth="1"/>
    <col min="11739" max="11739" width="58.6640625" style="1" customWidth="1"/>
    <col min="11740" max="11740" width="6.6640625" style="1" customWidth="1"/>
    <col min="11741" max="11746" width="0" style="1" hidden="1" customWidth="1"/>
    <col min="11747" max="11747" width="8.6640625" style="1" customWidth="1"/>
    <col min="11748" max="11748" width="11.6640625" style="1" customWidth="1"/>
    <col min="11749" max="11749" width="15.88671875" style="1" customWidth="1"/>
    <col min="11750" max="11993" width="9.109375" style="1"/>
    <col min="11994" max="11994" width="7.6640625" style="1" customWidth="1"/>
    <col min="11995" max="11995" width="58.6640625" style="1" customWidth="1"/>
    <col min="11996" max="11996" width="6.6640625" style="1" customWidth="1"/>
    <col min="11997" max="12002" width="0" style="1" hidden="1" customWidth="1"/>
    <col min="12003" max="12003" width="8.6640625" style="1" customWidth="1"/>
    <col min="12004" max="12004" width="11.6640625" style="1" customWidth="1"/>
    <col min="12005" max="12005" width="15.88671875" style="1" customWidth="1"/>
    <col min="12006" max="12249" width="9.109375" style="1"/>
    <col min="12250" max="12250" width="7.6640625" style="1" customWidth="1"/>
    <col min="12251" max="12251" width="58.6640625" style="1" customWidth="1"/>
    <col min="12252" max="12252" width="6.6640625" style="1" customWidth="1"/>
    <col min="12253" max="12258" width="0" style="1" hidden="1" customWidth="1"/>
    <col min="12259" max="12259" width="8.6640625" style="1" customWidth="1"/>
    <col min="12260" max="12260" width="11.6640625" style="1" customWidth="1"/>
    <col min="12261" max="12261" width="15.88671875" style="1" customWidth="1"/>
    <col min="12262" max="12505" width="9.109375" style="1"/>
    <col min="12506" max="12506" width="7.6640625" style="1" customWidth="1"/>
    <col min="12507" max="12507" width="58.6640625" style="1" customWidth="1"/>
    <col min="12508" max="12508" width="6.6640625" style="1" customWidth="1"/>
    <col min="12509" max="12514" width="0" style="1" hidden="1" customWidth="1"/>
    <col min="12515" max="12515" width="8.6640625" style="1" customWidth="1"/>
    <col min="12516" max="12516" width="11.6640625" style="1" customWidth="1"/>
    <col min="12517" max="12517" width="15.88671875" style="1" customWidth="1"/>
    <col min="12518" max="12761" width="9.109375" style="1"/>
    <col min="12762" max="12762" width="7.6640625" style="1" customWidth="1"/>
    <col min="12763" max="12763" width="58.6640625" style="1" customWidth="1"/>
    <col min="12764" max="12764" width="6.6640625" style="1" customWidth="1"/>
    <col min="12765" max="12770" width="0" style="1" hidden="1" customWidth="1"/>
    <col min="12771" max="12771" width="8.6640625" style="1" customWidth="1"/>
    <col min="12772" max="12772" width="11.6640625" style="1" customWidth="1"/>
    <col min="12773" max="12773" width="15.88671875" style="1" customWidth="1"/>
    <col min="12774" max="13017" width="9.109375" style="1"/>
    <col min="13018" max="13018" width="7.6640625" style="1" customWidth="1"/>
    <col min="13019" max="13019" width="58.6640625" style="1" customWidth="1"/>
    <col min="13020" max="13020" width="6.6640625" style="1" customWidth="1"/>
    <col min="13021" max="13026" width="0" style="1" hidden="1" customWidth="1"/>
    <col min="13027" max="13027" width="8.6640625" style="1" customWidth="1"/>
    <col min="13028" max="13028" width="11.6640625" style="1" customWidth="1"/>
    <col min="13029" max="13029" width="15.88671875" style="1" customWidth="1"/>
    <col min="13030" max="13273" width="9.109375" style="1"/>
    <col min="13274" max="13274" width="7.6640625" style="1" customWidth="1"/>
    <col min="13275" max="13275" width="58.6640625" style="1" customWidth="1"/>
    <col min="13276" max="13276" width="6.6640625" style="1" customWidth="1"/>
    <col min="13277" max="13282" width="0" style="1" hidden="1" customWidth="1"/>
    <col min="13283" max="13283" width="8.6640625" style="1" customWidth="1"/>
    <col min="13284" max="13284" width="11.6640625" style="1" customWidth="1"/>
    <col min="13285" max="13285" width="15.88671875" style="1" customWidth="1"/>
    <col min="13286" max="13529" width="9.109375" style="1"/>
    <col min="13530" max="13530" width="7.6640625" style="1" customWidth="1"/>
    <col min="13531" max="13531" width="58.6640625" style="1" customWidth="1"/>
    <col min="13532" max="13532" width="6.6640625" style="1" customWidth="1"/>
    <col min="13533" max="13538" width="0" style="1" hidden="1" customWidth="1"/>
    <col min="13539" max="13539" width="8.6640625" style="1" customWidth="1"/>
    <col min="13540" max="13540" width="11.6640625" style="1" customWidth="1"/>
    <col min="13541" max="13541" width="15.88671875" style="1" customWidth="1"/>
    <col min="13542" max="13785" width="9.109375" style="1"/>
    <col min="13786" max="13786" width="7.6640625" style="1" customWidth="1"/>
    <col min="13787" max="13787" width="58.6640625" style="1" customWidth="1"/>
    <col min="13788" max="13788" width="6.6640625" style="1" customWidth="1"/>
    <col min="13789" max="13794" width="0" style="1" hidden="1" customWidth="1"/>
    <col min="13795" max="13795" width="8.6640625" style="1" customWidth="1"/>
    <col min="13796" max="13796" width="11.6640625" style="1" customWidth="1"/>
    <col min="13797" max="13797" width="15.88671875" style="1" customWidth="1"/>
    <col min="13798" max="14041" width="9.109375" style="1"/>
    <col min="14042" max="14042" width="7.6640625" style="1" customWidth="1"/>
    <col min="14043" max="14043" width="58.6640625" style="1" customWidth="1"/>
    <col min="14044" max="14044" width="6.6640625" style="1" customWidth="1"/>
    <col min="14045" max="14050" width="0" style="1" hidden="1" customWidth="1"/>
    <col min="14051" max="14051" width="8.6640625" style="1" customWidth="1"/>
    <col min="14052" max="14052" width="11.6640625" style="1" customWidth="1"/>
    <col min="14053" max="14053" width="15.88671875" style="1" customWidth="1"/>
    <col min="14054" max="14297" width="9.109375" style="1"/>
    <col min="14298" max="14298" width="7.6640625" style="1" customWidth="1"/>
    <col min="14299" max="14299" width="58.6640625" style="1" customWidth="1"/>
    <col min="14300" max="14300" width="6.6640625" style="1" customWidth="1"/>
    <col min="14301" max="14306" width="0" style="1" hidden="1" customWidth="1"/>
    <col min="14307" max="14307" width="8.6640625" style="1" customWidth="1"/>
    <col min="14308" max="14308" width="11.6640625" style="1" customWidth="1"/>
    <col min="14309" max="14309" width="15.88671875" style="1" customWidth="1"/>
    <col min="14310" max="14553" width="9.109375" style="1"/>
    <col min="14554" max="14554" width="7.6640625" style="1" customWidth="1"/>
    <col min="14555" max="14555" width="58.6640625" style="1" customWidth="1"/>
    <col min="14556" max="14556" width="6.6640625" style="1" customWidth="1"/>
    <col min="14557" max="14562" width="0" style="1" hidden="1" customWidth="1"/>
    <col min="14563" max="14563" width="8.6640625" style="1" customWidth="1"/>
    <col min="14564" max="14564" width="11.6640625" style="1" customWidth="1"/>
    <col min="14565" max="14565" width="15.88671875" style="1" customWidth="1"/>
    <col min="14566" max="14809" width="9.109375" style="1"/>
    <col min="14810" max="14810" width="7.6640625" style="1" customWidth="1"/>
    <col min="14811" max="14811" width="58.6640625" style="1" customWidth="1"/>
    <col min="14812" max="14812" width="6.6640625" style="1" customWidth="1"/>
    <col min="14813" max="14818" width="0" style="1" hidden="1" customWidth="1"/>
    <col min="14819" max="14819" width="8.6640625" style="1" customWidth="1"/>
    <col min="14820" max="14820" width="11.6640625" style="1" customWidth="1"/>
    <col min="14821" max="14821" width="15.88671875" style="1" customWidth="1"/>
    <col min="14822" max="15065" width="9.109375" style="1"/>
    <col min="15066" max="15066" width="7.6640625" style="1" customWidth="1"/>
    <col min="15067" max="15067" width="58.6640625" style="1" customWidth="1"/>
    <col min="15068" max="15068" width="6.6640625" style="1" customWidth="1"/>
    <col min="15069" max="15074" width="0" style="1" hidden="1" customWidth="1"/>
    <col min="15075" max="15075" width="8.6640625" style="1" customWidth="1"/>
    <col min="15076" max="15076" width="11.6640625" style="1" customWidth="1"/>
    <col min="15077" max="15077" width="15.88671875" style="1" customWidth="1"/>
    <col min="15078" max="15321" width="9.109375" style="1"/>
    <col min="15322" max="15322" width="7.6640625" style="1" customWidth="1"/>
    <col min="15323" max="15323" width="58.6640625" style="1" customWidth="1"/>
    <col min="15324" max="15324" width="6.6640625" style="1" customWidth="1"/>
    <col min="15325" max="15330" width="0" style="1" hidden="1" customWidth="1"/>
    <col min="15331" max="15331" width="8.6640625" style="1" customWidth="1"/>
    <col min="15332" max="15332" width="11.6640625" style="1" customWidth="1"/>
    <col min="15333" max="15333" width="15.88671875" style="1" customWidth="1"/>
    <col min="15334" max="15577" width="9.109375" style="1"/>
    <col min="15578" max="15578" width="7.6640625" style="1" customWidth="1"/>
    <col min="15579" max="15579" width="58.6640625" style="1" customWidth="1"/>
    <col min="15580" max="15580" width="6.6640625" style="1" customWidth="1"/>
    <col min="15581" max="15586" width="0" style="1" hidden="1" customWidth="1"/>
    <col min="15587" max="15587" width="8.6640625" style="1" customWidth="1"/>
    <col min="15588" max="15588" width="11.6640625" style="1" customWidth="1"/>
    <col min="15589" max="15589" width="15.88671875" style="1" customWidth="1"/>
    <col min="15590" max="15833" width="9.109375" style="1"/>
    <col min="15834" max="15834" width="7.6640625" style="1" customWidth="1"/>
    <col min="15835" max="15835" width="58.6640625" style="1" customWidth="1"/>
    <col min="15836" max="15836" width="6.6640625" style="1" customWidth="1"/>
    <col min="15837" max="15842" width="0" style="1" hidden="1" customWidth="1"/>
    <col min="15843" max="15843" width="8.6640625" style="1" customWidth="1"/>
    <col min="15844" max="15844" width="11.6640625" style="1" customWidth="1"/>
    <col min="15845" max="15845" width="15.88671875" style="1" customWidth="1"/>
    <col min="15846" max="16089" width="9.109375" style="1"/>
    <col min="16090" max="16090" width="7.6640625" style="1" customWidth="1"/>
    <col min="16091" max="16091" width="58.6640625" style="1" customWidth="1"/>
    <col min="16092" max="16092" width="6.6640625" style="1" customWidth="1"/>
    <col min="16093" max="16098" width="0" style="1" hidden="1" customWidth="1"/>
    <col min="16099" max="16099" width="8.6640625" style="1" customWidth="1"/>
    <col min="16100" max="16100" width="11.6640625" style="1" customWidth="1"/>
    <col min="16101" max="16101" width="15.88671875" style="1" customWidth="1"/>
    <col min="16102" max="16381" width="9.109375" style="1"/>
    <col min="16382" max="16384" width="9.109375" style="1" customWidth="1"/>
  </cols>
  <sheetData>
    <row r="1" spans="1:8" ht="27" customHeight="1">
      <c r="A1" s="111" t="s">
        <v>50</v>
      </c>
      <c r="B1" s="111"/>
      <c r="C1" s="111"/>
      <c r="D1" s="111"/>
      <c r="E1" s="111"/>
      <c r="F1" s="111"/>
      <c r="G1" s="111"/>
    </row>
    <row r="2" spans="1:8" ht="18.75" customHeight="1">
      <c r="A2" s="116" t="s">
        <v>51</v>
      </c>
      <c r="B2" s="116"/>
      <c r="C2" s="116"/>
      <c r="D2" s="116"/>
      <c r="E2" s="116"/>
      <c r="F2" s="116"/>
      <c r="G2" s="116"/>
    </row>
    <row r="3" spans="1:8" ht="18.75" customHeight="1">
      <c r="A3" s="150" t="s">
        <v>459</v>
      </c>
      <c r="B3" s="150"/>
      <c r="C3" s="150"/>
      <c r="D3" s="150"/>
      <c r="E3" s="150"/>
      <c r="F3" s="150"/>
      <c r="G3" s="150"/>
    </row>
    <row r="4" spans="1:8">
      <c r="B4" s="6"/>
      <c r="C4" s="6"/>
      <c r="D4" s="6"/>
      <c r="E4" s="6"/>
      <c r="F4" s="6"/>
      <c r="G4" s="6"/>
    </row>
    <row r="5" spans="1:8">
      <c r="B5" s="6"/>
      <c r="C5" s="6"/>
      <c r="D5" s="6"/>
      <c r="E5" s="6"/>
      <c r="F5" s="6"/>
      <c r="G5" s="6"/>
    </row>
    <row r="6" spans="1:8" ht="30" customHeight="1">
      <c r="A6" s="32" t="s">
        <v>4</v>
      </c>
      <c r="B6" s="148" t="s">
        <v>52</v>
      </c>
      <c r="C6" s="148"/>
      <c r="D6" s="148"/>
      <c r="E6" s="148"/>
      <c r="F6" s="148"/>
      <c r="G6" s="148"/>
    </row>
    <row r="7" spans="1:8">
      <c r="A7" s="21"/>
      <c r="B7" s="21"/>
      <c r="C7" s="21"/>
      <c r="D7" s="21"/>
      <c r="E7" s="21"/>
      <c r="F7" s="21"/>
      <c r="G7" s="21"/>
    </row>
    <row r="8" spans="1:8" ht="20.100000000000001" customHeight="1">
      <c r="A8" s="14" t="s">
        <v>39</v>
      </c>
      <c r="B8" s="151" t="s">
        <v>53</v>
      </c>
      <c r="C8" s="151"/>
      <c r="D8" s="151"/>
      <c r="E8" s="151"/>
      <c r="F8" s="151"/>
      <c r="G8" s="151"/>
    </row>
    <row r="9" spans="1:8" s="29" customFormat="1" ht="18.75" customHeight="1">
      <c r="A9" s="127" t="s">
        <v>54</v>
      </c>
      <c r="B9" s="127" t="s">
        <v>55</v>
      </c>
      <c r="C9" s="127" t="s">
        <v>56</v>
      </c>
      <c r="D9" s="129" t="s">
        <v>57</v>
      </c>
      <c r="E9" s="129"/>
      <c r="F9" s="127" t="s">
        <v>58</v>
      </c>
      <c r="G9" s="127" t="s">
        <v>59</v>
      </c>
      <c r="H9" s="231"/>
    </row>
    <row r="10" spans="1:8" s="29" customFormat="1" ht="26.25" customHeight="1">
      <c r="A10" s="127"/>
      <c r="B10" s="127"/>
      <c r="C10" s="127"/>
      <c r="D10" s="8" t="s">
        <v>60</v>
      </c>
      <c r="E10" s="8" t="s">
        <v>59</v>
      </c>
      <c r="F10" s="127"/>
      <c r="G10" s="127"/>
      <c r="H10" s="231"/>
    </row>
    <row r="11" spans="1:8" ht="233.25" customHeight="1">
      <c r="A11" s="13" t="s">
        <v>5</v>
      </c>
      <c r="B11" s="30" t="s">
        <v>61</v>
      </c>
      <c r="C11" s="34" t="s">
        <v>62</v>
      </c>
      <c r="D11" s="35">
        <v>1</v>
      </c>
      <c r="E11" s="36">
        <f>SUM(D11:D11)</f>
        <v>1</v>
      </c>
      <c r="F11" s="37"/>
      <c r="G11" s="37">
        <f>IF(D11=E11,D11*F11,IF(#REF!=E11,#REF!*F11,IF(#REF!=E11,#REF!*F11,IF(#REF!=E11,#REF!*F11,E11*F11))))</f>
        <v>0</v>
      </c>
    </row>
    <row r="12" spans="1:8" ht="48" customHeight="1">
      <c r="A12" s="13" t="s">
        <v>6</v>
      </c>
      <c r="B12" s="30" t="s">
        <v>63</v>
      </c>
      <c r="C12" s="34" t="s">
        <v>62</v>
      </c>
      <c r="D12" s="35">
        <v>1</v>
      </c>
      <c r="E12" s="36">
        <f>SUM(D12:D12)</f>
        <v>1</v>
      </c>
      <c r="F12" s="37"/>
      <c r="G12" s="37">
        <f>IF(D12=E12,D12*F12,IF(#REF!=E12,#REF!*F12,IF(#REF!=E12,#REF!*F12,IF(#REF!=E12,#REF!*F12,E12*F12))))</f>
        <v>0</v>
      </c>
    </row>
    <row r="13" spans="1:8" ht="117.75" customHeight="1">
      <c r="A13" s="13" t="s">
        <v>7</v>
      </c>
      <c r="B13" s="30" t="s">
        <v>64</v>
      </c>
      <c r="C13" s="34" t="s">
        <v>65</v>
      </c>
      <c r="D13" s="35">
        <v>7896</v>
      </c>
      <c r="E13" s="36">
        <f>SUM(D13:D13)</f>
        <v>7896</v>
      </c>
      <c r="F13" s="37"/>
      <c r="G13" s="37">
        <f>IF(D13=E13,D13*F13,IF(#REF!=E13,#REF!*F13,IF(#REF!=E13,#REF!*F13,IF(#REF!=E13,#REF!*F13,E13*F13))))</f>
        <v>0</v>
      </c>
    </row>
    <row r="14" spans="1:8" ht="18.75" customHeight="1">
      <c r="A14" s="143" t="s">
        <v>66</v>
      </c>
      <c r="B14" s="143"/>
      <c r="C14" s="143"/>
      <c r="D14" s="143"/>
      <c r="E14" s="143"/>
      <c r="F14" s="143"/>
      <c r="G14" s="38">
        <f>SUM(G11:G13)</f>
        <v>0</v>
      </c>
    </row>
    <row r="15" spans="1:8" ht="15" customHeight="1">
      <c r="A15" s="28"/>
      <c r="B15" s="39"/>
      <c r="C15" s="39"/>
      <c r="D15" s="39"/>
      <c r="E15" s="39"/>
      <c r="F15" s="39"/>
      <c r="G15" s="40"/>
    </row>
    <row r="16" spans="1:8">
      <c r="A16" s="21"/>
      <c r="B16" s="21"/>
      <c r="C16" s="21"/>
      <c r="D16" s="21"/>
      <c r="E16" s="21"/>
      <c r="F16" s="21"/>
      <c r="G16" s="21"/>
    </row>
    <row r="17" spans="1:8" ht="30" customHeight="1">
      <c r="A17" s="14">
        <v>1.3</v>
      </c>
      <c r="B17" s="152" t="s">
        <v>67</v>
      </c>
      <c r="C17" s="145"/>
      <c r="D17" s="145"/>
      <c r="E17" s="145"/>
      <c r="F17" s="145"/>
      <c r="G17" s="145"/>
    </row>
    <row r="18" spans="1:8" s="29" customFormat="1" ht="18.75" customHeight="1">
      <c r="A18" s="127" t="s">
        <v>54</v>
      </c>
      <c r="B18" s="127" t="s">
        <v>55</v>
      </c>
      <c r="C18" s="127" t="s">
        <v>56</v>
      </c>
      <c r="D18" s="129" t="s">
        <v>57</v>
      </c>
      <c r="E18" s="130"/>
      <c r="F18" s="127" t="s">
        <v>58</v>
      </c>
      <c r="G18" s="127" t="s">
        <v>59</v>
      </c>
      <c r="H18" s="231"/>
    </row>
    <row r="19" spans="1:8" s="29" customFormat="1" ht="26.25" customHeight="1">
      <c r="A19" s="128"/>
      <c r="B19" s="128"/>
      <c r="C19" s="128"/>
      <c r="D19" s="8" t="s">
        <v>60</v>
      </c>
      <c r="E19" s="8" t="s">
        <v>59</v>
      </c>
      <c r="F19" s="128"/>
      <c r="G19" s="128"/>
      <c r="H19" s="231"/>
    </row>
    <row r="20" spans="1:8" ht="79.2">
      <c r="A20" s="13" t="s">
        <v>8</v>
      </c>
      <c r="B20" s="30" t="s">
        <v>865</v>
      </c>
      <c r="C20" s="34" t="s">
        <v>65</v>
      </c>
      <c r="D20" s="45">
        <v>3820.18</v>
      </c>
      <c r="E20" s="36">
        <f>SUM(D20:D20)</f>
        <v>3820.18</v>
      </c>
      <c r="F20" s="37"/>
      <c r="G20" s="37">
        <f>IF(D20=E20,D20*F20,IF(#REF!=E20,#REF!*F20,IF(#REF!=E20,#REF!*F20,IF(#REF!=E20,#REF!*F20,E20*F20))))</f>
        <v>0</v>
      </c>
    </row>
    <row r="21" spans="1:8" ht="105.6">
      <c r="A21" s="13" t="s">
        <v>27</v>
      </c>
      <c r="B21" s="30" t="s">
        <v>670</v>
      </c>
      <c r="C21" s="34" t="s">
        <v>65</v>
      </c>
      <c r="D21" s="45">
        <v>3820.18</v>
      </c>
      <c r="E21" s="36">
        <f>SUM(D21:D21)</f>
        <v>3820.18</v>
      </c>
      <c r="F21" s="37"/>
      <c r="G21" s="37">
        <f>IF(D21=E21,D21*F21,IF(#REF!=E21,#REF!*F21,IF(#REF!=E21,#REF!*F21,IF(#REF!=E21,#REF!*F21,E21*F21))))</f>
        <v>0</v>
      </c>
    </row>
    <row r="22" spans="1:8" ht="79.2">
      <c r="A22" s="13" t="s">
        <v>28</v>
      </c>
      <c r="B22" s="30" t="s">
        <v>671</v>
      </c>
      <c r="C22" s="34" t="s">
        <v>65</v>
      </c>
      <c r="D22" s="45">
        <v>1023.08</v>
      </c>
      <c r="E22" s="36">
        <f>SUM(D22:D22)</f>
        <v>1023.08</v>
      </c>
      <c r="F22" s="37"/>
      <c r="G22" s="37">
        <f>IF(D22=E22,D22*F22,IF(#REF!=E22,#REF!*F22,IF(#REF!=E22,#REF!*F22,IF(#REF!=E22,#REF!*F22,E22*F22))))</f>
        <v>0</v>
      </c>
    </row>
    <row r="23" spans="1:8" ht="119.25" customHeight="1">
      <c r="A23" s="13" t="s">
        <v>658</v>
      </c>
      <c r="B23" s="30" t="s">
        <v>465</v>
      </c>
      <c r="C23" s="34" t="s">
        <v>62</v>
      </c>
      <c r="D23" s="35">
        <v>1</v>
      </c>
      <c r="E23" s="36">
        <f>SUM(D23:D23)</f>
        <v>1</v>
      </c>
      <c r="F23" s="37"/>
      <c r="G23" s="37">
        <f>IF(D23=E23,D23*F23,IF(#REF!=E23,#REF!*F23,IF(#REF!=E23,#REF!*F23,IF(#REF!=E23,#REF!*F23,E23*F23))))</f>
        <v>0</v>
      </c>
    </row>
    <row r="24" spans="1:8" ht="18.75" customHeight="1">
      <c r="A24" s="143" t="s">
        <v>467</v>
      </c>
      <c r="B24" s="144"/>
      <c r="C24" s="144"/>
      <c r="D24" s="144"/>
      <c r="E24" s="144"/>
      <c r="F24" s="144"/>
      <c r="G24" s="38">
        <f>SUM(G20:G23)</f>
        <v>0</v>
      </c>
    </row>
    <row r="25" spans="1:8" ht="11.25" customHeight="1">
      <c r="B25" s="41"/>
      <c r="C25" s="42"/>
      <c r="D25" s="6"/>
      <c r="E25" s="6"/>
      <c r="F25" s="43"/>
      <c r="G25" s="44"/>
    </row>
    <row r="26" spans="1:8" ht="18.75" customHeight="1">
      <c r="B26" s="41"/>
      <c r="C26" s="146" t="s">
        <v>68</v>
      </c>
      <c r="D26" s="147"/>
      <c r="E26" s="147"/>
      <c r="F26" s="147"/>
      <c r="G26" s="38">
        <f>SUM(G14,G24)</f>
        <v>0</v>
      </c>
    </row>
    <row r="27" spans="1:8">
      <c r="B27" s="6"/>
      <c r="C27" s="6"/>
      <c r="D27" s="6"/>
      <c r="E27" s="6"/>
      <c r="F27" s="6"/>
      <c r="G27" s="6"/>
    </row>
    <row r="28" spans="1:8">
      <c r="B28" s="6"/>
      <c r="C28" s="6"/>
      <c r="D28" s="6"/>
      <c r="E28" s="6"/>
      <c r="F28" s="6"/>
      <c r="G28" s="6"/>
    </row>
    <row r="29" spans="1:8">
      <c r="B29" s="6"/>
      <c r="C29" s="6"/>
      <c r="D29" s="6"/>
      <c r="E29" s="6"/>
      <c r="F29" s="6"/>
      <c r="G29" s="6"/>
    </row>
    <row r="30" spans="1:8">
      <c r="B30" s="6"/>
      <c r="C30" s="6"/>
      <c r="D30" s="6"/>
      <c r="E30" s="6"/>
      <c r="F30" s="6"/>
      <c r="G30" s="6"/>
    </row>
    <row r="31" spans="1:8" ht="30" customHeight="1">
      <c r="A31" s="32" t="s">
        <v>9</v>
      </c>
      <c r="B31" s="148" t="s">
        <v>891</v>
      </c>
      <c r="C31" s="149"/>
      <c r="D31" s="149"/>
      <c r="E31" s="149"/>
      <c r="F31" s="149"/>
      <c r="G31" s="149"/>
    </row>
    <row r="32" spans="1:8">
      <c r="A32" s="21"/>
      <c r="B32" s="21"/>
      <c r="C32" s="21"/>
      <c r="D32" s="21"/>
      <c r="E32" s="21"/>
      <c r="F32" s="21"/>
      <c r="G32" s="21"/>
    </row>
    <row r="33" spans="1:8" s="12" customFormat="1" ht="20.100000000000001" customHeight="1">
      <c r="A33" s="18" t="s">
        <v>29</v>
      </c>
      <c r="B33" s="163" t="s">
        <v>70</v>
      </c>
      <c r="C33" s="163"/>
      <c r="D33" s="163"/>
      <c r="E33" s="163"/>
      <c r="F33" s="163"/>
      <c r="G33" s="163"/>
      <c r="H33" s="1"/>
    </row>
    <row r="34" spans="1:8" s="29" customFormat="1" ht="18.75" customHeight="1">
      <c r="A34" s="127" t="s">
        <v>54</v>
      </c>
      <c r="B34" s="127" t="s">
        <v>55</v>
      </c>
      <c r="C34" s="127" t="s">
        <v>56</v>
      </c>
      <c r="D34" s="129" t="s">
        <v>57</v>
      </c>
      <c r="E34" s="130"/>
      <c r="F34" s="127" t="s">
        <v>58</v>
      </c>
      <c r="G34" s="127" t="s">
        <v>59</v>
      </c>
      <c r="H34" s="231"/>
    </row>
    <row r="35" spans="1:8" s="29" customFormat="1" ht="26.25" customHeight="1">
      <c r="A35" s="128"/>
      <c r="B35" s="128"/>
      <c r="C35" s="128"/>
      <c r="D35" s="8" t="s">
        <v>60</v>
      </c>
      <c r="E35" s="8" t="s">
        <v>59</v>
      </c>
      <c r="F35" s="128"/>
      <c r="G35" s="128"/>
      <c r="H35" s="231"/>
    </row>
    <row r="36" spans="1:8" ht="409.6">
      <c r="A36" s="9" t="s">
        <v>30</v>
      </c>
      <c r="B36" s="10" t="s">
        <v>892</v>
      </c>
      <c r="C36" s="34" t="s">
        <v>65</v>
      </c>
      <c r="D36" s="45">
        <f>11412.8+347.4-182.5-1387.1+1098.7-559.5-358.4</f>
        <v>10371.4</v>
      </c>
      <c r="E36" s="46">
        <f>SUM(D36:D36)</f>
        <v>10371.4</v>
      </c>
      <c r="F36" s="37"/>
      <c r="G36" s="37">
        <f>IF(D36=E36,D36*F36,IF(#REF!=E36,#REF!*F36,IF(#REF!=E36,#REF!*F36,IF(#REF!=E36,#REF!*F36,E36*F36))))</f>
        <v>0</v>
      </c>
    </row>
    <row r="37" spans="1:8" s="29" customFormat="1" ht="18.75" customHeight="1">
      <c r="A37" s="127" t="s">
        <v>54</v>
      </c>
      <c r="B37" s="127" t="s">
        <v>55</v>
      </c>
      <c r="C37" s="127" t="s">
        <v>56</v>
      </c>
      <c r="D37" s="129" t="s">
        <v>57</v>
      </c>
      <c r="E37" s="130"/>
      <c r="F37" s="127" t="s">
        <v>58</v>
      </c>
      <c r="G37" s="127" t="s">
        <v>59</v>
      </c>
      <c r="H37" s="231"/>
    </row>
    <row r="38" spans="1:8" s="29" customFormat="1" ht="26.25" customHeight="1">
      <c r="A38" s="128"/>
      <c r="B38" s="128"/>
      <c r="C38" s="128"/>
      <c r="D38" s="8" t="s">
        <v>60</v>
      </c>
      <c r="E38" s="8" t="s">
        <v>59</v>
      </c>
      <c r="F38" s="128"/>
      <c r="G38" s="128"/>
      <c r="H38" s="231"/>
    </row>
    <row r="39" spans="1:8" ht="261.45" customHeight="1">
      <c r="A39" s="9" t="s">
        <v>31</v>
      </c>
      <c r="B39" s="30" t="s">
        <v>894</v>
      </c>
      <c r="C39" s="34" t="s">
        <v>65</v>
      </c>
      <c r="D39" s="45">
        <f>441-203+105.9+735.7-8.9-20.5</f>
        <v>1050.1999999999998</v>
      </c>
      <c r="E39" s="46">
        <f>SUM(D39:D39)</f>
        <v>1050.1999999999998</v>
      </c>
      <c r="F39" s="37"/>
      <c r="G39" s="37">
        <f>IF(D39=E39,D39*F39,IF(#REF!=E39,#REF!*F39,IF(#REF!=E39,#REF!*F39,IF(#REF!=E39,#REF!*F39,E39*F39))))</f>
        <v>0</v>
      </c>
    </row>
    <row r="40" spans="1:8" ht="393" customHeight="1">
      <c r="A40" s="9" t="s">
        <v>71</v>
      </c>
      <c r="B40" s="30" t="s">
        <v>893</v>
      </c>
      <c r="C40" s="34" t="s">
        <v>65</v>
      </c>
      <c r="D40" s="45">
        <f>569.2+111.9</f>
        <v>681.1</v>
      </c>
      <c r="E40" s="46">
        <f>SUM(D40:D40)</f>
        <v>681.1</v>
      </c>
      <c r="F40" s="37"/>
      <c r="G40" s="37">
        <f>IF(D40=E40,D40*F40,IF(#REF!=E40,#REF!*F40,IF(#REF!=E40,#REF!*F40,IF(#REF!=E40,#REF!*F40,E40*F40))))</f>
        <v>0</v>
      </c>
    </row>
    <row r="41" spans="1:8" s="29" customFormat="1" ht="18.75" customHeight="1">
      <c r="A41" s="154" t="s">
        <v>54</v>
      </c>
      <c r="B41" s="154" t="s">
        <v>55</v>
      </c>
      <c r="C41" s="154" t="s">
        <v>56</v>
      </c>
      <c r="D41" s="154" t="s">
        <v>57</v>
      </c>
      <c r="E41" s="154"/>
      <c r="F41" s="154" t="s">
        <v>58</v>
      </c>
      <c r="G41" s="154" t="s">
        <v>59</v>
      </c>
      <c r="H41" s="231"/>
    </row>
    <row r="42" spans="1:8" s="29" customFormat="1" ht="26.25" customHeight="1">
      <c r="A42" s="154"/>
      <c r="B42" s="154"/>
      <c r="C42" s="154"/>
      <c r="D42" s="8" t="s">
        <v>60</v>
      </c>
      <c r="E42" s="8" t="s">
        <v>59</v>
      </c>
      <c r="F42" s="154"/>
      <c r="G42" s="154"/>
      <c r="H42" s="231"/>
    </row>
    <row r="43" spans="1:8" ht="308.25" customHeight="1">
      <c r="A43" s="9" t="s">
        <v>72</v>
      </c>
      <c r="B43" s="30" t="s">
        <v>895</v>
      </c>
      <c r="C43" s="34" t="s">
        <v>65</v>
      </c>
      <c r="D43" s="45">
        <f>390.8-76.1</f>
        <v>314.70000000000005</v>
      </c>
      <c r="E43" s="46">
        <f>SUM(D43:D43)</f>
        <v>314.70000000000005</v>
      </c>
      <c r="F43" s="37"/>
      <c r="G43" s="37">
        <f>IF(D43=E43,D43*F43,IF(#REF!=E43,#REF!*F43,IF(#REF!=E43,#REF!*F43,IF(#REF!=E43,#REF!*F43,E43*F43))))</f>
        <v>0</v>
      </c>
    </row>
    <row r="44" spans="1:8" ht="224.4">
      <c r="A44" s="9" t="s">
        <v>73</v>
      </c>
      <c r="B44" s="10" t="s">
        <v>896</v>
      </c>
      <c r="C44" s="34" t="s">
        <v>65</v>
      </c>
      <c r="D44" s="45">
        <v>240.3</v>
      </c>
      <c r="E44" s="46">
        <f>SUM(D44:D44)</f>
        <v>240.3</v>
      </c>
      <c r="F44" s="37"/>
      <c r="G44" s="37">
        <f>IF(D44=E44,D44*F44,IF(#REF!=E44,#REF!*F44,IF(#REF!=E44,#REF!*F44,IF(#REF!=E44,#REF!*F44,E44*F44))))</f>
        <v>0</v>
      </c>
    </row>
    <row r="45" spans="1:8" s="29" customFormat="1" ht="18.75" customHeight="1">
      <c r="A45" s="127" t="s">
        <v>54</v>
      </c>
      <c r="B45" s="127" t="s">
        <v>55</v>
      </c>
      <c r="C45" s="127" t="s">
        <v>56</v>
      </c>
      <c r="D45" s="129" t="s">
        <v>57</v>
      </c>
      <c r="E45" s="130"/>
      <c r="F45" s="127" t="s">
        <v>58</v>
      </c>
      <c r="G45" s="127" t="s">
        <v>59</v>
      </c>
      <c r="H45" s="231"/>
    </row>
    <row r="46" spans="1:8" s="29" customFormat="1" ht="26.25" customHeight="1">
      <c r="A46" s="128"/>
      <c r="B46" s="128"/>
      <c r="C46" s="128"/>
      <c r="D46" s="8" t="s">
        <v>60</v>
      </c>
      <c r="E46" s="8" t="s">
        <v>59</v>
      </c>
      <c r="F46" s="128"/>
      <c r="G46" s="128"/>
      <c r="H46" s="231"/>
    </row>
    <row r="47" spans="1:8" ht="198">
      <c r="A47" s="9" t="s">
        <v>74</v>
      </c>
      <c r="B47" s="10" t="s">
        <v>672</v>
      </c>
      <c r="C47" s="34" t="s">
        <v>10</v>
      </c>
      <c r="D47" s="45">
        <v>559.20000000000005</v>
      </c>
      <c r="E47" s="46">
        <f>SUM(D47:D47)</f>
        <v>559.20000000000005</v>
      </c>
      <c r="F47" s="37"/>
      <c r="G47" s="37">
        <f>IF(D47=E47,D47*F47,IF(#REF!=E47,#REF!*F47,IF(#REF!=E47,#REF!*F47,IF(#REF!=E47,#REF!*F47,E47*F47))))</f>
        <v>0</v>
      </c>
    </row>
    <row r="48" spans="1:8" ht="18.75" customHeight="1">
      <c r="A48" s="164" t="s">
        <v>75</v>
      </c>
      <c r="B48" s="165"/>
      <c r="C48" s="165"/>
      <c r="D48" s="165"/>
      <c r="E48" s="165"/>
      <c r="F48" s="165"/>
      <c r="G48" s="38">
        <f>SUM(G36:G47)</f>
        <v>0</v>
      </c>
    </row>
    <row r="49" spans="1:8">
      <c r="B49" s="6"/>
      <c r="C49" s="6"/>
      <c r="D49" s="6"/>
      <c r="E49" s="6"/>
      <c r="F49" s="6"/>
      <c r="G49" s="6"/>
    </row>
    <row r="50" spans="1:8" ht="29.25" customHeight="1">
      <c r="A50" s="166" t="s">
        <v>76</v>
      </c>
      <c r="B50" s="166"/>
      <c r="C50" s="166"/>
      <c r="D50" s="166"/>
      <c r="E50" s="166"/>
      <c r="F50" s="166"/>
      <c r="G50" s="166"/>
    </row>
    <row r="51" spans="1:8">
      <c r="B51" s="6"/>
      <c r="C51" s="6"/>
      <c r="D51" s="6"/>
      <c r="E51" s="6"/>
      <c r="F51" s="6"/>
      <c r="G51" s="6"/>
    </row>
    <row r="52" spans="1:8">
      <c r="B52" s="6"/>
      <c r="C52" s="6"/>
      <c r="D52" s="6"/>
      <c r="E52" s="6"/>
      <c r="F52" s="6"/>
      <c r="G52" s="6"/>
    </row>
    <row r="53" spans="1:8" s="12" customFormat="1" ht="20.100000000000001" customHeight="1">
      <c r="A53" s="18" t="s">
        <v>77</v>
      </c>
      <c r="B53" s="163" t="s">
        <v>897</v>
      </c>
      <c r="C53" s="163"/>
      <c r="D53" s="163"/>
      <c r="E53" s="163"/>
      <c r="F53" s="163"/>
      <c r="G53" s="163"/>
      <c r="H53" s="1"/>
    </row>
    <row r="54" spans="1:8" s="29" customFormat="1" ht="18.75" customHeight="1">
      <c r="A54" s="127" t="s">
        <v>54</v>
      </c>
      <c r="B54" s="127" t="s">
        <v>55</v>
      </c>
      <c r="C54" s="127" t="s">
        <v>56</v>
      </c>
      <c r="D54" s="129" t="s">
        <v>57</v>
      </c>
      <c r="E54" s="130"/>
      <c r="F54" s="127" t="s">
        <v>58</v>
      </c>
      <c r="G54" s="127" t="s">
        <v>59</v>
      </c>
      <c r="H54" s="231"/>
    </row>
    <row r="55" spans="1:8" s="29" customFormat="1" ht="26.25" customHeight="1">
      <c r="A55" s="128"/>
      <c r="B55" s="128"/>
      <c r="C55" s="128"/>
      <c r="D55" s="8" t="s">
        <v>60</v>
      </c>
      <c r="E55" s="8" t="s">
        <v>59</v>
      </c>
      <c r="F55" s="128"/>
      <c r="G55" s="128"/>
      <c r="H55" s="231"/>
    </row>
    <row r="56" spans="1:8" ht="145.19999999999999">
      <c r="A56" s="9" t="s">
        <v>32</v>
      </c>
      <c r="B56" s="10" t="s">
        <v>673</v>
      </c>
      <c r="C56" s="34" t="s">
        <v>65</v>
      </c>
      <c r="D56" s="45">
        <f>5943.6+54.1-328.5+403.5+714.7+676.5</f>
        <v>7463.9000000000005</v>
      </c>
      <c r="E56" s="46">
        <f>SUM(D56:D56)</f>
        <v>7463.9000000000005</v>
      </c>
      <c r="F56" s="37"/>
      <c r="G56" s="37">
        <f>IF(D56=E56,D56*F56,IF(#REF!=E56,#REF!*F56,IF(#REF!=E56,#REF!*F56,IF(#REF!=E56,#REF!*F56,E56*F56))))</f>
        <v>0</v>
      </c>
    </row>
    <row r="57" spans="1:8" ht="145.19999999999999">
      <c r="A57" s="9" t="s">
        <v>33</v>
      </c>
      <c r="B57" s="10" t="s">
        <v>674</v>
      </c>
      <c r="C57" s="34" t="s">
        <v>65</v>
      </c>
      <c r="D57" s="45">
        <f>3520.9+81.4+25.2+79.3</f>
        <v>3706.8</v>
      </c>
      <c r="E57" s="46">
        <f>SUM(D57:D57)</f>
        <v>3706.8</v>
      </c>
      <c r="F57" s="37"/>
      <c r="G57" s="37">
        <f>IF(D57=E57,D57*F57,IF(#REF!=E57,#REF!*F57,IF(#REF!=E57,#REF!*F57,IF(#REF!=E57,#REF!*F57,E57*F57))))</f>
        <v>0</v>
      </c>
    </row>
    <row r="58" spans="1:8" ht="145.19999999999999">
      <c r="A58" s="9" t="s">
        <v>34</v>
      </c>
      <c r="B58" s="10" t="s">
        <v>675</v>
      </c>
      <c r="C58" s="34" t="s">
        <v>65</v>
      </c>
      <c r="D58" s="45">
        <f>2088.2+54.2+8-23.4+93.4+52.8-41.6+166.4+35+35-58.6+29.5+11.4</f>
        <v>2450.3000000000002</v>
      </c>
      <c r="E58" s="46">
        <f>SUM(D58:D58)</f>
        <v>2450.3000000000002</v>
      </c>
      <c r="F58" s="37"/>
      <c r="G58" s="37">
        <f>IF(D58=E58,D58*F58,IF(#REF!=E58,#REF!*F58,IF(#REF!=E58,#REF!*F58,IF(#REF!=E58,#REF!*F58,E58*F58))))</f>
        <v>0</v>
      </c>
    </row>
    <row r="59" spans="1:8" ht="145.19999999999999">
      <c r="A59" s="9" t="s">
        <v>35</v>
      </c>
      <c r="B59" s="10" t="s">
        <v>676</v>
      </c>
      <c r="C59" s="34" t="s">
        <v>65</v>
      </c>
      <c r="D59" s="45">
        <v>71.3</v>
      </c>
      <c r="E59" s="46">
        <f>SUM(D59:D59)</f>
        <v>71.3</v>
      </c>
      <c r="F59" s="37"/>
      <c r="G59" s="37">
        <f>IF(D59=E59,D59*F59,IF(#REF!=E59,#REF!*F59,IF(#REF!=E59,#REF!*F59,IF(#REF!=E59,#REF!*F59,E59*F59))))</f>
        <v>0</v>
      </c>
    </row>
    <row r="60" spans="1:8" ht="118.8">
      <c r="A60" s="9" t="s">
        <v>36</v>
      </c>
      <c r="B60" s="10" t="s">
        <v>898</v>
      </c>
      <c r="C60" s="47" t="s">
        <v>78</v>
      </c>
      <c r="D60" s="45">
        <f>60+3.6+0.9+0.7+4.9</f>
        <v>70.100000000000009</v>
      </c>
      <c r="E60" s="46">
        <f>SUM(D60:D60)</f>
        <v>70.100000000000009</v>
      </c>
      <c r="F60" s="37"/>
      <c r="G60" s="37">
        <f>IF(D60=E60,D60*F60,IF(#REF!=E60,#REF!*F60,IF(#REF!=E60,#REF!*F60,IF(#REF!=E60,#REF!*F60,E60*F60))))</f>
        <v>0</v>
      </c>
    </row>
    <row r="61" spans="1:8" s="29" customFormat="1" ht="18.75" customHeight="1">
      <c r="A61" s="127" t="s">
        <v>54</v>
      </c>
      <c r="B61" s="127" t="s">
        <v>55</v>
      </c>
      <c r="C61" s="127" t="s">
        <v>56</v>
      </c>
      <c r="D61" s="129" t="s">
        <v>57</v>
      </c>
      <c r="E61" s="130"/>
      <c r="F61" s="127" t="s">
        <v>58</v>
      </c>
      <c r="G61" s="127" t="s">
        <v>59</v>
      </c>
      <c r="H61" s="231"/>
    </row>
    <row r="62" spans="1:8" s="29" customFormat="1" ht="26.25" customHeight="1">
      <c r="A62" s="128"/>
      <c r="B62" s="128"/>
      <c r="C62" s="128"/>
      <c r="D62" s="8" t="s">
        <v>60</v>
      </c>
      <c r="E62" s="8" t="s">
        <v>59</v>
      </c>
      <c r="F62" s="128"/>
      <c r="G62" s="128"/>
      <c r="H62" s="231"/>
    </row>
    <row r="63" spans="1:8" ht="147" customHeight="1">
      <c r="A63" s="9" t="s">
        <v>35</v>
      </c>
      <c r="B63" s="10" t="s">
        <v>652</v>
      </c>
      <c r="C63" s="34" t="s">
        <v>65</v>
      </c>
      <c r="D63" s="45">
        <v>9</v>
      </c>
      <c r="E63" s="46">
        <f>SUM(D63:D63)</f>
        <v>9</v>
      </c>
      <c r="F63" s="37"/>
      <c r="G63" s="37">
        <f>IF(D63=E63,D63*F63,IF(#REF!=E63,#REF!*F63,IF(#REF!=E63,#REF!*F63,IF(#REF!=E63,#REF!*F63,E63*F63))))</f>
        <v>0</v>
      </c>
    </row>
    <row r="64" spans="1:8" ht="234" customHeight="1">
      <c r="A64" s="9" t="s">
        <v>37</v>
      </c>
      <c r="B64" s="30" t="s">
        <v>868</v>
      </c>
      <c r="C64" s="34" t="s">
        <v>65</v>
      </c>
      <c r="D64" s="45">
        <f>2044.4+319.6+1589.5</f>
        <v>3953.5</v>
      </c>
      <c r="E64" s="46">
        <f>SUM(D64:D64)</f>
        <v>3953.5</v>
      </c>
      <c r="F64" s="37"/>
      <c r="G64" s="37">
        <f>IF(D64=E64,D64*F64,IF(#REF!=E64,#REF!*F64,IF(#REF!=E64,#REF!*F64,IF(#REF!=E64,#REF!*F64,E64*F64))))</f>
        <v>0</v>
      </c>
    </row>
    <row r="65" spans="1:8" ht="290.39999999999998">
      <c r="A65" s="9" t="s">
        <v>38</v>
      </c>
      <c r="B65" s="30" t="s">
        <v>869</v>
      </c>
      <c r="C65" s="34" t="s">
        <v>65</v>
      </c>
      <c r="D65" s="45">
        <v>24.6</v>
      </c>
      <c r="E65" s="46">
        <f>SUM(D65:D65)</f>
        <v>24.6</v>
      </c>
      <c r="F65" s="37"/>
      <c r="G65" s="37">
        <f>IF(D65=E65,D65*F65,IF(#REF!=E65,#REF!*F65,IF(#REF!=E65,#REF!*F65,IF(#REF!=E65,#REF!*F65,E65*F65))))</f>
        <v>0</v>
      </c>
    </row>
    <row r="66" spans="1:8" s="29" customFormat="1" ht="18.75" customHeight="1">
      <c r="A66" s="127" t="s">
        <v>54</v>
      </c>
      <c r="B66" s="127" t="s">
        <v>55</v>
      </c>
      <c r="C66" s="127" t="s">
        <v>56</v>
      </c>
      <c r="D66" s="129" t="s">
        <v>57</v>
      </c>
      <c r="E66" s="130"/>
      <c r="F66" s="127" t="s">
        <v>58</v>
      </c>
      <c r="G66" s="127" t="s">
        <v>59</v>
      </c>
      <c r="H66" s="231"/>
    </row>
    <row r="67" spans="1:8" s="29" customFormat="1" ht="26.25" customHeight="1">
      <c r="A67" s="128"/>
      <c r="B67" s="128"/>
      <c r="C67" s="128"/>
      <c r="D67" s="8" t="s">
        <v>60</v>
      </c>
      <c r="E67" s="8" t="s">
        <v>59</v>
      </c>
      <c r="F67" s="128"/>
      <c r="G67" s="128"/>
      <c r="H67" s="231"/>
    </row>
    <row r="68" spans="1:8" ht="102.75" customHeight="1">
      <c r="A68" s="9" t="s">
        <v>609</v>
      </c>
      <c r="B68" s="10" t="s">
        <v>79</v>
      </c>
      <c r="C68" s="47" t="s">
        <v>78</v>
      </c>
      <c r="D68" s="45">
        <f>28+3.8+18.9+0.9</f>
        <v>51.6</v>
      </c>
      <c r="E68" s="46">
        <f>SUM(D68:D68)</f>
        <v>51.6</v>
      </c>
      <c r="F68" s="37"/>
      <c r="G68" s="37">
        <f>IF(D68=E68,D68*F68,IF(#REF!=E68,#REF!*F68,IF(#REF!=E68,#REF!*F68,IF(#REF!=E68,#REF!*F68,E68*F68))))</f>
        <v>0</v>
      </c>
    </row>
    <row r="69" spans="1:8" ht="18.75" customHeight="1">
      <c r="A69" s="143" t="s">
        <v>80</v>
      </c>
      <c r="B69" s="144"/>
      <c r="C69" s="144"/>
      <c r="D69" s="144"/>
      <c r="E69" s="144"/>
      <c r="F69" s="144"/>
      <c r="G69" s="38">
        <f>SUM(G56:G68)</f>
        <v>0</v>
      </c>
    </row>
    <row r="70" spans="1:8">
      <c r="B70" s="6"/>
      <c r="C70" s="6"/>
      <c r="D70" s="6"/>
      <c r="E70" s="6"/>
      <c r="F70" s="6"/>
      <c r="G70" s="6"/>
    </row>
    <row r="71" spans="1:8">
      <c r="B71" s="6"/>
      <c r="C71" s="6"/>
      <c r="D71" s="6"/>
      <c r="E71" s="6"/>
      <c r="F71" s="6"/>
      <c r="G71" s="6"/>
    </row>
    <row r="72" spans="1:8">
      <c r="B72" s="6"/>
      <c r="C72" s="6"/>
      <c r="D72" s="6"/>
      <c r="E72" s="6"/>
      <c r="F72" s="6"/>
      <c r="G72" s="6"/>
    </row>
    <row r="73" spans="1:8">
      <c r="B73" s="6"/>
      <c r="C73" s="6"/>
      <c r="D73" s="6"/>
      <c r="E73" s="6"/>
      <c r="F73" s="6"/>
      <c r="G73" s="6"/>
    </row>
    <row r="74" spans="1:8" s="12" customFormat="1" ht="20.100000000000001" customHeight="1">
      <c r="A74" s="18" t="s">
        <v>81</v>
      </c>
      <c r="B74" s="163" t="s">
        <v>82</v>
      </c>
      <c r="C74" s="163"/>
      <c r="D74" s="163"/>
      <c r="E74" s="163"/>
      <c r="F74" s="163"/>
      <c r="G74" s="163"/>
      <c r="H74" s="1"/>
    </row>
    <row r="75" spans="1:8" s="29" customFormat="1" ht="18.75" customHeight="1">
      <c r="A75" s="127" t="s">
        <v>54</v>
      </c>
      <c r="B75" s="127" t="s">
        <v>55</v>
      </c>
      <c r="C75" s="127" t="s">
        <v>56</v>
      </c>
      <c r="D75" s="129" t="s">
        <v>57</v>
      </c>
      <c r="E75" s="130"/>
      <c r="F75" s="127" t="s">
        <v>58</v>
      </c>
      <c r="G75" s="127" t="s">
        <v>59</v>
      </c>
      <c r="H75" s="231"/>
    </row>
    <row r="76" spans="1:8" s="29" customFormat="1" ht="26.25" customHeight="1">
      <c r="A76" s="128"/>
      <c r="B76" s="128"/>
      <c r="C76" s="128"/>
      <c r="D76" s="8" t="s">
        <v>60</v>
      </c>
      <c r="E76" s="8" t="s">
        <v>59</v>
      </c>
      <c r="F76" s="128"/>
      <c r="G76" s="128"/>
      <c r="H76" s="231"/>
    </row>
    <row r="77" spans="1:8" ht="342" customHeight="1">
      <c r="A77" s="160" t="s">
        <v>866</v>
      </c>
      <c r="B77" s="161"/>
      <c r="C77" s="161"/>
      <c r="D77" s="161"/>
      <c r="E77" s="161"/>
      <c r="F77" s="161"/>
      <c r="G77" s="162"/>
    </row>
    <row r="78" spans="1:8" ht="206.25" customHeight="1">
      <c r="A78" s="9" t="s">
        <v>84</v>
      </c>
      <c r="B78" s="30" t="s">
        <v>899</v>
      </c>
      <c r="C78" s="34" t="s">
        <v>65</v>
      </c>
      <c r="D78" s="45">
        <f>734.2-138.4</f>
        <v>595.80000000000007</v>
      </c>
      <c r="E78" s="46">
        <f>SUM(D78:D78)</f>
        <v>595.80000000000007</v>
      </c>
      <c r="F78" s="37"/>
      <c r="G78" s="37">
        <f>IF(D78=E78,D78*F78,IF(#REF!=E78,#REF!*F78,IF(#REF!=E78,#REF!*F78,IF(#REF!=E78,#REF!*F78,E78*F78))))</f>
        <v>0</v>
      </c>
    </row>
    <row r="79" spans="1:8" s="29" customFormat="1" ht="18.75" customHeight="1">
      <c r="A79" s="127" t="s">
        <v>54</v>
      </c>
      <c r="B79" s="127" t="s">
        <v>55</v>
      </c>
      <c r="C79" s="127" t="s">
        <v>56</v>
      </c>
      <c r="D79" s="129" t="s">
        <v>57</v>
      </c>
      <c r="E79" s="130"/>
      <c r="F79" s="127" t="s">
        <v>58</v>
      </c>
      <c r="G79" s="127" t="s">
        <v>59</v>
      </c>
      <c r="H79" s="231"/>
    </row>
    <row r="80" spans="1:8" s="29" customFormat="1" ht="26.25" customHeight="1">
      <c r="A80" s="128"/>
      <c r="B80" s="128"/>
      <c r="C80" s="128"/>
      <c r="D80" s="8" t="s">
        <v>60</v>
      </c>
      <c r="E80" s="8" t="s">
        <v>59</v>
      </c>
      <c r="F80" s="128"/>
      <c r="G80" s="128"/>
      <c r="H80" s="231"/>
    </row>
    <row r="81" spans="1:8" ht="173.25" customHeight="1">
      <c r="A81" s="9" t="s">
        <v>83</v>
      </c>
      <c r="B81" s="30" t="s">
        <v>650</v>
      </c>
      <c r="C81" s="34" t="s">
        <v>65</v>
      </c>
      <c r="D81" s="45">
        <f>294.1-121.3+12.5</f>
        <v>185.3</v>
      </c>
      <c r="E81" s="46">
        <f>SUM(D81:D81)</f>
        <v>185.3</v>
      </c>
      <c r="F81" s="37"/>
      <c r="G81" s="37">
        <f>IF(D81=E81,D81*F81,IF(#REF!=E81,#REF!*F81,IF(#REF!=E81,#REF!*F81,IF(#REF!=E81,#REF!*F81,E81*F81))))</f>
        <v>0</v>
      </c>
    </row>
    <row r="82" spans="1:8" ht="174.75" customHeight="1">
      <c r="A82" s="9" t="s">
        <v>85</v>
      </c>
      <c r="B82" s="30" t="s">
        <v>651</v>
      </c>
      <c r="C82" s="34" t="s">
        <v>65</v>
      </c>
      <c r="D82" s="45">
        <f>244.5-31+69.4</f>
        <v>282.89999999999998</v>
      </c>
      <c r="E82" s="46">
        <f>SUM(D82:D82)</f>
        <v>282.89999999999998</v>
      </c>
      <c r="F82" s="37"/>
      <c r="G82" s="37">
        <f>IF(D82=E82,D82*F82,IF(#REF!=E82,#REF!*F82,IF(#REF!=E82,#REF!*F82,IF(#REF!=E82,#REF!*F82,E82*F82))))</f>
        <v>0</v>
      </c>
    </row>
    <row r="83" spans="1:8" ht="297.75" customHeight="1">
      <c r="A83" s="9" t="s">
        <v>87</v>
      </c>
      <c r="B83" s="30" t="s">
        <v>900</v>
      </c>
      <c r="C83" s="34" t="s">
        <v>65</v>
      </c>
      <c r="D83" s="45">
        <v>17.2</v>
      </c>
      <c r="E83" s="46">
        <f>SUM(D83:D83)</f>
        <v>17.2</v>
      </c>
      <c r="F83" s="37"/>
      <c r="G83" s="37">
        <f>IF(D83=E83,D83*F83,IF(#REF!=E83,#REF!*F83,IF(#REF!=E83,#REF!*F83,IF(#REF!=E83,#REF!*F83,E83*F83))))</f>
        <v>0</v>
      </c>
    </row>
    <row r="84" spans="1:8" s="29" customFormat="1" ht="18.75" customHeight="1">
      <c r="A84" s="127" t="s">
        <v>54</v>
      </c>
      <c r="B84" s="127" t="s">
        <v>55</v>
      </c>
      <c r="C84" s="127" t="s">
        <v>56</v>
      </c>
      <c r="D84" s="129" t="s">
        <v>57</v>
      </c>
      <c r="E84" s="130"/>
      <c r="F84" s="127" t="s">
        <v>58</v>
      </c>
      <c r="G84" s="127" t="s">
        <v>59</v>
      </c>
      <c r="H84" s="231"/>
    </row>
    <row r="85" spans="1:8" s="29" customFormat="1" ht="26.25" customHeight="1">
      <c r="A85" s="128"/>
      <c r="B85" s="128"/>
      <c r="C85" s="128"/>
      <c r="D85" s="8" t="s">
        <v>60</v>
      </c>
      <c r="E85" s="8" t="s">
        <v>59</v>
      </c>
      <c r="F85" s="128"/>
      <c r="G85" s="128"/>
      <c r="H85" s="231"/>
    </row>
    <row r="86" spans="1:8" ht="265.5" customHeight="1">
      <c r="A86" s="9" t="s">
        <v>86</v>
      </c>
      <c r="B86" s="30" t="s">
        <v>653</v>
      </c>
      <c r="C86" s="34" t="s">
        <v>65</v>
      </c>
      <c r="D86" s="45">
        <v>110.8</v>
      </c>
      <c r="E86" s="46">
        <f>SUM(D86:D86)</f>
        <v>110.8</v>
      </c>
      <c r="F86" s="37"/>
      <c r="G86" s="37">
        <f>IF(D86=E86,D86*F86,IF(#REF!=E86,#REF!*F86,IF(#REF!=E86,#REF!*F86,IF(#REF!=E86,#REF!*F86,E86*F86))))</f>
        <v>0</v>
      </c>
    </row>
    <row r="87" spans="1:8" ht="267" customHeight="1">
      <c r="A87" s="9" t="s">
        <v>88</v>
      </c>
      <c r="B87" s="30" t="s">
        <v>654</v>
      </c>
      <c r="C87" s="34" t="s">
        <v>65</v>
      </c>
      <c r="D87" s="45">
        <v>87.6</v>
      </c>
      <c r="E87" s="46">
        <f>SUM(D87:D87)</f>
        <v>87.6</v>
      </c>
      <c r="F87" s="37"/>
      <c r="G87" s="37">
        <f>IF(D87=E87,D87*F87,IF(#REF!=E87,#REF!*F87,IF(#REF!=E87,#REF!*F87,IF(#REF!=E87,#REF!*F87,E87*F87))))</f>
        <v>0</v>
      </c>
    </row>
    <row r="88" spans="1:8" s="29" customFormat="1" ht="18.75" customHeight="1">
      <c r="A88" s="127" t="s">
        <v>54</v>
      </c>
      <c r="B88" s="127" t="s">
        <v>55</v>
      </c>
      <c r="C88" s="127" t="s">
        <v>56</v>
      </c>
      <c r="D88" s="129" t="s">
        <v>57</v>
      </c>
      <c r="E88" s="130"/>
      <c r="F88" s="127" t="s">
        <v>58</v>
      </c>
      <c r="G88" s="127" t="s">
        <v>59</v>
      </c>
      <c r="H88" s="231"/>
    </row>
    <row r="89" spans="1:8" s="29" customFormat="1" ht="26.25" customHeight="1">
      <c r="A89" s="128"/>
      <c r="B89" s="128"/>
      <c r="C89" s="128"/>
      <c r="D89" s="8" t="s">
        <v>60</v>
      </c>
      <c r="E89" s="8" t="s">
        <v>59</v>
      </c>
      <c r="F89" s="128"/>
      <c r="G89" s="128"/>
      <c r="H89" s="231"/>
    </row>
    <row r="90" spans="1:8" ht="161.25" customHeight="1">
      <c r="A90" s="9" t="s">
        <v>623</v>
      </c>
      <c r="B90" s="30" t="s">
        <v>655</v>
      </c>
      <c r="C90" s="34" t="s">
        <v>65</v>
      </c>
      <c r="D90" s="45">
        <f>130.8-15.9</f>
        <v>114.9</v>
      </c>
      <c r="E90" s="46">
        <f>SUM(D90:D90)</f>
        <v>114.9</v>
      </c>
      <c r="F90" s="37"/>
      <c r="G90" s="37">
        <f>IF(D90=E90,D90*F90,IF(#REF!=E90,#REF!*F90,IF(#REF!=E90,#REF!*F90,IF(#REF!=E90,#REF!*F90,E90*F90))))</f>
        <v>0</v>
      </c>
    </row>
    <row r="91" spans="1:8" ht="189.75" customHeight="1">
      <c r="A91" s="9" t="s">
        <v>624</v>
      </c>
      <c r="B91" s="30" t="s">
        <v>901</v>
      </c>
      <c r="C91" s="34" t="s">
        <v>65</v>
      </c>
      <c r="D91" s="45">
        <f>270.3-42.9</f>
        <v>227.4</v>
      </c>
      <c r="E91" s="46">
        <f>SUM(D91:D91)</f>
        <v>227.4</v>
      </c>
      <c r="F91" s="37"/>
      <c r="G91" s="37">
        <f>IF(D91=E91,D91*F91,IF(#REF!=E91,#REF!*F91,IF(#REF!=E91,#REF!*F91,IF(#REF!=E91,#REF!*F91,E91*F91))))</f>
        <v>0</v>
      </c>
    </row>
    <row r="92" spans="1:8" ht="166.5" customHeight="1">
      <c r="A92" s="9" t="s">
        <v>625</v>
      </c>
      <c r="B92" s="30" t="s">
        <v>656</v>
      </c>
      <c r="C92" s="34" t="s">
        <v>65</v>
      </c>
      <c r="D92" s="45">
        <f>206.6+81.5</f>
        <v>288.10000000000002</v>
      </c>
      <c r="E92" s="46">
        <f>SUM(D92:D92)</f>
        <v>288.10000000000002</v>
      </c>
      <c r="F92" s="37"/>
      <c r="G92" s="37">
        <f>IF(D92=E92,D92*F92,IF(#REF!=E92,#REF!*F92,IF(#REF!=E92,#REF!*F92,IF(#REF!=E92,#REF!*F92,E92*F92))))</f>
        <v>0</v>
      </c>
    </row>
    <row r="93" spans="1:8" ht="18.75" customHeight="1">
      <c r="A93" s="143" t="s">
        <v>89</v>
      </c>
      <c r="B93" s="144"/>
      <c r="C93" s="144"/>
      <c r="D93" s="144"/>
      <c r="E93" s="144"/>
      <c r="F93" s="144"/>
      <c r="G93" s="38">
        <f>SUM(G78:G92)</f>
        <v>0</v>
      </c>
    </row>
    <row r="94" spans="1:8">
      <c r="B94" s="6"/>
      <c r="C94" s="6"/>
      <c r="D94" s="6"/>
      <c r="E94" s="6"/>
      <c r="F94" s="6"/>
      <c r="G94" s="6"/>
    </row>
    <row r="95" spans="1:8">
      <c r="B95" s="6"/>
      <c r="C95" s="6"/>
      <c r="D95" s="6"/>
      <c r="E95" s="6"/>
      <c r="F95" s="6"/>
      <c r="G95" s="6"/>
    </row>
    <row r="96" spans="1:8">
      <c r="B96" s="6"/>
      <c r="C96" s="6"/>
      <c r="D96" s="6"/>
      <c r="E96" s="6"/>
      <c r="F96" s="6"/>
      <c r="G96" s="6"/>
    </row>
    <row r="97" spans="1:8" s="12" customFormat="1" ht="20.100000000000001" customHeight="1">
      <c r="A97" s="18" t="s">
        <v>90</v>
      </c>
      <c r="B97" s="163" t="s">
        <v>91</v>
      </c>
      <c r="C97" s="163"/>
      <c r="D97" s="163"/>
      <c r="E97" s="163"/>
      <c r="F97" s="163"/>
      <c r="G97" s="163"/>
      <c r="H97" s="1"/>
    </row>
    <row r="98" spans="1:8" s="29" customFormat="1" ht="18.75" customHeight="1">
      <c r="A98" s="127" t="s">
        <v>54</v>
      </c>
      <c r="B98" s="127" t="s">
        <v>55</v>
      </c>
      <c r="C98" s="127" t="s">
        <v>56</v>
      </c>
      <c r="D98" s="129" t="s">
        <v>57</v>
      </c>
      <c r="E98" s="130"/>
      <c r="F98" s="127" t="s">
        <v>58</v>
      </c>
      <c r="G98" s="127" t="s">
        <v>59</v>
      </c>
      <c r="H98" s="231"/>
    </row>
    <row r="99" spans="1:8" s="29" customFormat="1" ht="26.25" customHeight="1">
      <c r="A99" s="128"/>
      <c r="B99" s="128"/>
      <c r="C99" s="128"/>
      <c r="D99" s="8" t="s">
        <v>60</v>
      </c>
      <c r="E99" s="8" t="s">
        <v>59</v>
      </c>
      <c r="F99" s="128"/>
      <c r="G99" s="128"/>
      <c r="H99" s="231"/>
    </row>
    <row r="100" spans="1:8" ht="228" customHeight="1">
      <c r="A100" s="137" t="s">
        <v>92</v>
      </c>
      <c r="B100" s="49" t="s">
        <v>864</v>
      </c>
      <c r="C100" s="167"/>
      <c r="D100" s="155"/>
      <c r="E100" s="157"/>
      <c r="F100" s="131"/>
      <c r="G100" s="131"/>
    </row>
    <row r="101" spans="1:8" ht="206.25" customHeight="1">
      <c r="A101" s="153"/>
      <c r="B101" s="26" t="s">
        <v>867</v>
      </c>
      <c r="C101" s="168"/>
      <c r="D101" s="156"/>
      <c r="E101" s="158"/>
      <c r="F101" s="159"/>
      <c r="G101" s="159"/>
    </row>
    <row r="102" spans="1:8" ht="33" customHeight="1">
      <c r="A102" s="153"/>
      <c r="B102" s="26" t="s">
        <v>93</v>
      </c>
      <c r="C102" s="52" t="s">
        <v>65</v>
      </c>
      <c r="D102" s="95">
        <v>258</v>
      </c>
      <c r="E102" s="96">
        <f>SUM(D102:D102)</f>
        <v>258</v>
      </c>
      <c r="F102" s="53"/>
      <c r="G102" s="53">
        <f>IF(D102=E102,D102*F102,IF(#REF!=E102,#REF!*F102,IF(#REF!=E102,#REF!*F102,IF(#REF!=E102,#REF!*F102,E102*F102))))</f>
        <v>0</v>
      </c>
    </row>
    <row r="103" spans="1:8" ht="33" customHeight="1">
      <c r="A103" s="153"/>
      <c r="B103" s="26" t="s">
        <v>94</v>
      </c>
      <c r="C103" s="52" t="s">
        <v>65</v>
      </c>
      <c r="D103" s="95">
        <v>117</v>
      </c>
      <c r="E103" s="96">
        <f>SUM(D103:D103)</f>
        <v>117</v>
      </c>
      <c r="F103" s="53"/>
      <c r="G103" s="53">
        <f>IF(D103=E103,D103*F103,IF(#REF!=E103,#REF!*F103,IF(#REF!=E103,#REF!*F103,IF(#REF!=E103,#REF!*F103,E103*F103))))</f>
        <v>0</v>
      </c>
    </row>
    <row r="104" spans="1:8" ht="33" customHeight="1">
      <c r="A104" s="138"/>
      <c r="B104" s="22" t="s">
        <v>95</v>
      </c>
      <c r="C104" s="54" t="s">
        <v>65</v>
      </c>
      <c r="D104" s="93">
        <v>117</v>
      </c>
      <c r="E104" s="92">
        <f>SUM(D104:D104)</f>
        <v>117</v>
      </c>
      <c r="F104" s="55"/>
      <c r="G104" s="55">
        <f>IF(D104=E104,D104*F104,IF(#REF!=E104,#REF!*F104,IF(#REF!=E104,#REF!*F104,IF(#REF!=E104,#REF!*F104,E104*F104))))</f>
        <v>0</v>
      </c>
    </row>
    <row r="105" spans="1:8" ht="18.75" customHeight="1">
      <c r="A105" s="143" t="s">
        <v>96</v>
      </c>
      <c r="B105" s="144"/>
      <c r="C105" s="144"/>
      <c r="D105" s="144"/>
      <c r="E105" s="144"/>
      <c r="F105" s="144"/>
      <c r="G105" s="38">
        <f>SUM(G100:G104)</f>
        <v>0</v>
      </c>
    </row>
    <row r="106" spans="1:8" ht="11.25" customHeight="1">
      <c r="B106" s="41"/>
      <c r="C106" s="42"/>
      <c r="D106" s="6"/>
      <c r="E106" s="6"/>
      <c r="F106" s="43"/>
      <c r="G106" s="44"/>
    </row>
    <row r="107" spans="1:8" ht="18.75" customHeight="1">
      <c r="B107" s="41"/>
      <c r="C107" s="146" t="s">
        <v>97</v>
      </c>
      <c r="D107" s="147"/>
      <c r="E107" s="147"/>
      <c r="F107" s="147"/>
      <c r="G107" s="38">
        <f>SUM(G48,G69,G93,G105)</f>
        <v>0</v>
      </c>
    </row>
    <row r="108" spans="1:8">
      <c r="B108" s="6"/>
      <c r="C108" s="6"/>
      <c r="D108" s="6"/>
      <c r="E108" s="6"/>
      <c r="F108" s="6"/>
      <c r="G108" s="6"/>
    </row>
    <row r="109" spans="1:8">
      <c r="B109" s="6"/>
      <c r="C109" s="6"/>
      <c r="D109" s="6"/>
      <c r="E109" s="6"/>
      <c r="F109" s="6"/>
      <c r="G109" s="6"/>
    </row>
    <row r="110" spans="1:8" ht="20.100000000000001" customHeight="1">
      <c r="A110" s="14" t="s">
        <v>11</v>
      </c>
      <c r="B110" s="145" t="s">
        <v>98</v>
      </c>
      <c r="C110" s="145"/>
      <c r="D110" s="145"/>
      <c r="E110" s="145"/>
      <c r="F110" s="145"/>
      <c r="G110" s="145"/>
    </row>
    <row r="111" spans="1:8" s="29" customFormat="1" ht="18.75" customHeight="1">
      <c r="A111" s="127" t="s">
        <v>54</v>
      </c>
      <c r="B111" s="127" t="s">
        <v>55</v>
      </c>
      <c r="C111" s="127" t="s">
        <v>56</v>
      </c>
      <c r="D111" s="129" t="s">
        <v>57</v>
      </c>
      <c r="E111" s="130"/>
      <c r="F111" s="127" t="s">
        <v>58</v>
      </c>
      <c r="G111" s="127" t="s">
        <v>59</v>
      </c>
      <c r="H111" s="231"/>
    </row>
    <row r="112" spans="1:8" s="29" customFormat="1" ht="26.25" customHeight="1">
      <c r="A112" s="128"/>
      <c r="B112" s="128"/>
      <c r="C112" s="128"/>
      <c r="D112" s="8" t="s">
        <v>60</v>
      </c>
      <c r="E112" s="8" t="s">
        <v>59</v>
      </c>
      <c r="F112" s="128"/>
      <c r="G112" s="128"/>
      <c r="H112" s="231"/>
    </row>
    <row r="113" spans="1:8" ht="159.75" customHeight="1">
      <c r="A113" s="9">
        <v>3.1</v>
      </c>
      <c r="B113" s="10" t="s">
        <v>657</v>
      </c>
      <c r="C113" s="34" t="s">
        <v>65</v>
      </c>
      <c r="D113" s="35">
        <f>20417+1060.4+54.2-133.4+81.6+217.6-25.9-115.2+86.3+86.3+26+237.1+35.9+58.7+78.8+78.8-230.1+240.1+147.5+61.4+1205.5+34.2+173.5</f>
        <v>23876.299999999996</v>
      </c>
      <c r="E113" s="46">
        <f>SUM(D113:D113)</f>
        <v>23876.299999999996</v>
      </c>
      <c r="F113" s="37"/>
      <c r="G113" s="37">
        <f>IF(D113=E113,D113*F113,IF(#REF!=E113,#REF!*F113,IF(#REF!=E113,#REF!*F113,IF(#REF!=E113,#REF!*F113,E113*F113))))</f>
        <v>0</v>
      </c>
    </row>
    <row r="114" spans="1:8" ht="76.5" customHeight="1">
      <c r="A114" s="9">
        <v>3.2</v>
      </c>
      <c r="B114" s="10" t="s">
        <v>99</v>
      </c>
      <c r="C114" s="34" t="s">
        <v>65</v>
      </c>
      <c r="D114" s="35">
        <f>12188.7+306+50+147+147</f>
        <v>12838.7</v>
      </c>
      <c r="E114" s="46">
        <f>SUM(D114:D114)</f>
        <v>12838.7</v>
      </c>
      <c r="F114" s="37"/>
      <c r="G114" s="37">
        <f>IF(D114=E114,D114*F114,IF(#REF!=E114,#REF!*F114,IF(#REF!=E114,#REF!*F114,IF(#REF!=E114,#REF!*F114,E114*F114))))</f>
        <v>0</v>
      </c>
    </row>
    <row r="115" spans="1:8" ht="264">
      <c r="A115" s="9">
        <v>3.3</v>
      </c>
      <c r="B115" s="10" t="s">
        <v>677</v>
      </c>
      <c r="C115" s="34" t="s">
        <v>65</v>
      </c>
      <c r="D115" s="35">
        <f>35698-467-302-43.3-380+54.2+217.6-115.2-25.9+512+58.7-1387.1-743.9+2164.7+34.2</f>
        <v>35274.999999999985</v>
      </c>
      <c r="E115" s="46">
        <f>SUM(D115:D115)</f>
        <v>35274.999999999985</v>
      </c>
      <c r="F115" s="37"/>
      <c r="G115" s="37">
        <f>IF(D115=E115,D115*F115,IF(#REF!=E115,#REF!*F115,IF(#REF!=E115,#REF!*F115,IF(#REF!=E115,#REF!*F115,E115*F115))))</f>
        <v>0</v>
      </c>
    </row>
    <row r="116" spans="1:8" s="29" customFormat="1" ht="18.75" customHeight="1">
      <c r="A116" s="127" t="s">
        <v>54</v>
      </c>
      <c r="B116" s="127" t="s">
        <v>55</v>
      </c>
      <c r="C116" s="127" t="s">
        <v>56</v>
      </c>
      <c r="D116" s="129" t="s">
        <v>57</v>
      </c>
      <c r="E116" s="130"/>
      <c r="F116" s="127" t="s">
        <v>58</v>
      </c>
      <c r="G116" s="127" t="s">
        <v>59</v>
      </c>
      <c r="H116" s="231"/>
    </row>
    <row r="117" spans="1:8" s="29" customFormat="1" ht="26.25" customHeight="1">
      <c r="A117" s="128"/>
      <c r="B117" s="128"/>
      <c r="C117" s="128"/>
      <c r="D117" s="8" t="s">
        <v>60</v>
      </c>
      <c r="E117" s="8" t="s">
        <v>59</v>
      </c>
      <c r="F117" s="128"/>
      <c r="G117" s="128"/>
      <c r="H117" s="231"/>
    </row>
    <row r="118" spans="1:8" ht="198">
      <c r="A118" s="9">
        <v>3.4</v>
      </c>
      <c r="B118" s="10" t="s">
        <v>678</v>
      </c>
      <c r="C118" s="34" t="s">
        <v>65</v>
      </c>
      <c r="D118" s="45">
        <f>9170.5+35+117.8-721.8+718.1-17.5+84.7</f>
        <v>9386.8000000000011</v>
      </c>
      <c r="E118" s="46">
        <f>SUM(D118:D118)</f>
        <v>9386.8000000000011</v>
      </c>
      <c r="F118" s="37"/>
      <c r="G118" s="37">
        <f>IF(D118=E118,D118*F118,IF(#REF!=E118,#REF!*F118,IF(#REF!=E118,#REF!*F118,IF(#REF!=E118,#REF!*F118,E118*F118))))</f>
        <v>0</v>
      </c>
    </row>
    <row r="119" spans="1:8" ht="224.4">
      <c r="A119" s="9">
        <v>3.5</v>
      </c>
      <c r="B119" s="10" t="s">
        <v>679</v>
      </c>
      <c r="C119" s="34" t="s">
        <v>65</v>
      </c>
      <c r="D119" s="45">
        <f>726+86.3+86.3+26+61.4</f>
        <v>985.99999999999989</v>
      </c>
      <c r="E119" s="46">
        <f>SUM(D119:D119)</f>
        <v>985.99999999999989</v>
      </c>
      <c r="F119" s="37"/>
      <c r="G119" s="37">
        <f>IF(D119=E119,D119*F119,IF(#REF!=E119,#REF!*F119,IF(#REF!=E119,#REF!*F119,IF(#REF!=E119,#REF!*F119,E119*F119))))</f>
        <v>0</v>
      </c>
    </row>
    <row r="120" spans="1:8" ht="132">
      <c r="A120" s="9">
        <v>3.6</v>
      </c>
      <c r="B120" s="10" t="s">
        <v>631</v>
      </c>
      <c r="C120" s="34" t="s">
        <v>65</v>
      </c>
      <c r="D120" s="45">
        <f>D115-2848.5+54.2+25.9+115.2+512+58.7-1387.1-743.9+2164.7+34.2</f>
        <v>33260.39999999998</v>
      </c>
      <c r="E120" s="46">
        <f>SUM(D120:D120)</f>
        <v>33260.39999999998</v>
      </c>
      <c r="F120" s="37"/>
      <c r="G120" s="37">
        <f>IF(D120=E120,D120*F120,IF(#REF!=E120,#REF!*F120,IF(#REF!=E120,#REF!*F120,IF(#REF!=E120,#REF!*F120,E120*F120))))</f>
        <v>0</v>
      </c>
    </row>
    <row r="121" spans="1:8" ht="118.5" customHeight="1">
      <c r="A121" s="9">
        <v>3.7</v>
      </c>
      <c r="B121" s="10" t="s">
        <v>632</v>
      </c>
      <c r="C121" s="34" t="s">
        <v>65</v>
      </c>
      <c r="D121" s="45">
        <f>9170.5+35+117.8-721.8+718.1-17.5+84.7</f>
        <v>9386.8000000000011</v>
      </c>
      <c r="E121" s="46">
        <f>SUM(D121:D121)</f>
        <v>9386.8000000000011</v>
      </c>
      <c r="F121" s="37"/>
      <c r="G121" s="37">
        <f>IF(D121=E121,D121*F121,IF(#REF!=E121,#REF!*F121,IF(#REF!=E121,#REF!*F121,IF(#REF!=E121,#REF!*F121,E121*F121))))</f>
        <v>0</v>
      </c>
    </row>
    <row r="122" spans="1:8" s="29" customFormat="1" ht="18.75" customHeight="1">
      <c r="A122" s="127" t="s">
        <v>54</v>
      </c>
      <c r="B122" s="127" t="s">
        <v>55</v>
      </c>
      <c r="C122" s="127" t="s">
        <v>56</v>
      </c>
      <c r="D122" s="129" t="s">
        <v>57</v>
      </c>
      <c r="E122" s="130"/>
      <c r="F122" s="127" t="s">
        <v>58</v>
      </c>
      <c r="G122" s="127" t="s">
        <v>59</v>
      </c>
      <c r="H122" s="231"/>
    </row>
    <row r="123" spans="1:8" s="29" customFormat="1" ht="26.25" customHeight="1">
      <c r="A123" s="128"/>
      <c r="B123" s="128"/>
      <c r="C123" s="128"/>
      <c r="D123" s="8" t="s">
        <v>60</v>
      </c>
      <c r="E123" s="8" t="s">
        <v>59</v>
      </c>
      <c r="F123" s="128"/>
      <c r="G123" s="128"/>
      <c r="H123" s="231"/>
    </row>
    <row r="124" spans="1:8" ht="105.6">
      <c r="A124" s="9">
        <v>3.8</v>
      </c>
      <c r="B124" s="10" t="s">
        <v>680</v>
      </c>
      <c r="C124" s="34" t="s">
        <v>65</v>
      </c>
      <c r="D124" s="45">
        <f>5315+894+(3*88.2)-133.4+81.6+217.6+78.8+78.8+147.5</f>
        <v>6944.5000000000018</v>
      </c>
      <c r="E124" s="46">
        <f>SUM(D124:D124)</f>
        <v>6944.5000000000018</v>
      </c>
      <c r="F124" s="37"/>
      <c r="G124" s="37">
        <f>IF(D124=E124,D124*F124,IF(#REF!=E124,#REF!*F124,IF(#REF!=E124,#REF!*F124,IF(#REF!=E124,#REF!*F124,E124*F124))))</f>
        <v>0</v>
      </c>
    </row>
    <row r="125" spans="1:8" ht="105.6">
      <c r="A125" s="9">
        <v>3.9</v>
      </c>
      <c r="B125" s="10" t="s">
        <v>681</v>
      </c>
      <c r="C125" s="34" t="s">
        <v>65</v>
      </c>
      <c r="D125" s="45">
        <f>13489+306+50-61.6+6+147+147</f>
        <v>14083.4</v>
      </c>
      <c r="E125" s="46">
        <f>SUM(D125:D125)</f>
        <v>14083.4</v>
      </c>
      <c r="F125" s="37"/>
      <c r="G125" s="37">
        <f>IF(D125=E125,D125*F125,IF(#REF!=E125,#REF!*F125,IF(#REF!=E125,#REF!*F125,IF(#REF!=E125,#REF!*F125,E125*F125))))</f>
        <v>0</v>
      </c>
    </row>
    <row r="126" spans="1:8" ht="171.6">
      <c r="A126" s="56">
        <v>3.1</v>
      </c>
      <c r="B126" s="10" t="s">
        <v>682</v>
      </c>
      <c r="C126" s="34" t="s">
        <v>65</v>
      </c>
      <c r="D126" s="45">
        <v>1705.3</v>
      </c>
      <c r="E126" s="46">
        <f>SUM(D126:D126)</f>
        <v>1705.3</v>
      </c>
      <c r="F126" s="37"/>
      <c r="G126" s="37">
        <f>IF(D126=E126,D126*F126,IF(#REF!=E126,#REF!*F126,IF(#REF!=E126,#REF!*F126,IF(#REF!=E126,#REF!*F126,E126*F126))))</f>
        <v>0</v>
      </c>
    </row>
    <row r="127" spans="1:8" ht="18.75" customHeight="1">
      <c r="A127" s="143" t="s">
        <v>100</v>
      </c>
      <c r="B127" s="144"/>
      <c r="C127" s="144"/>
      <c r="D127" s="144"/>
      <c r="E127" s="144"/>
      <c r="F127" s="144"/>
      <c r="G127" s="38">
        <f>SUM(G113:G126)</f>
        <v>0</v>
      </c>
    </row>
    <row r="128" spans="1:8">
      <c r="B128" s="6"/>
      <c r="C128" s="6"/>
      <c r="D128" s="6"/>
      <c r="E128" s="6"/>
      <c r="F128" s="6"/>
      <c r="G128" s="6"/>
    </row>
    <row r="129" spans="1:8">
      <c r="B129" s="6"/>
      <c r="C129" s="6"/>
      <c r="D129" s="6"/>
      <c r="E129" s="6"/>
      <c r="F129" s="6"/>
      <c r="G129" s="6"/>
    </row>
    <row r="130" spans="1:8">
      <c r="B130" s="6"/>
      <c r="C130" s="6"/>
      <c r="D130" s="6"/>
      <c r="E130" s="6"/>
      <c r="F130" s="6"/>
      <c r="G130" s="6"/>
    </row>
    <row r="131" spans="1:8" ht="20.100000000000001" customHeight="1">
      <c r="A131" s="14" t="s">
        <v>12</v>
      </c>
      <c r="B131" s="145" t="s">
        <v>101</v>
      </c>
      <c r="C131" s="145"/>
      <c r="D131" s="145"/>
      <c r="E131" s="145"/>
      <c r="F131" s="145"/>
      <c r="G131" s="145"/>
    </row>
    <row r="132" spans="1:8" s="29" customFormat="1" ht="18.75" customHeight="1">
      <c r="A132" s="127" t="s">
        <v>54</v>
      </c>
      <c r="B132" s="127" t="s">
        <v>55</v>
      </c>
      <c r="C132" s="127" t="s">
        <v>56</v>
      </c>
      <c r="D132" s="129" t="s">
        <v>57</v>
      </c>
      <c r="E132" s="130"/>
      <c r="F132" s="127" t="s">
        <v>58</v>
      </c>
      <c r="G132" s="127" t="s">
        <v>59</v>
      </c>
      <c r="H132" s="231"/>
    </row>
    <row r="133" spans="1:8" s="29" customFormat="1" ht="26.25" customHeight="1">
      <c r="A133" s="128"/>
      <c r="B133" s="128"/>
      <c r="C133" s="128"/>
      <c r="D133" s="8" t="s">
        <v>60</v>
      </c>
      <c r="E133" s="8" t="s">
        <v>59</v>
      </c>
      <c r="F133" s="128"/>
      <c r="G133" s="128"/>
      <c r="H133" s="231"/>
    </row>
    <row r="134" spans="1:8" ht="237.6">
      <c r="A134" s="13">
        <v>4.0999999999999996</v>
      </c>
      <c r="B134" s="10" t="s">
        <v>683</v>
      </c>
      <c r="C134" s="34" t="s">
        <v>65</v>
      </c>
      <c r="D134" s="45">
        <v>177.7</v>
      </c>
      <c r="E134" s="46">
        <f>SUM(D134:D134)</f>
        <v>177.7</v>
      </c>
      <c r="F134" s="37"/>
      <c r="G134" s="37">
        <f>IF(D134=E134,D134*F134,IF(#REF!=E134,#REF!*F134,IF(#REF!=E134,#REF!*F134,IF(#REF!=E134,#REF!*F134,E134*F134))))</f>
        <v>0</v>
      </c>
    </row>
    <row r="135" spans="1:8" ht="250.8">
      <c r="A135" s="13">
        <v>4.2</v>
      </c>
      <c r="B135" s="30" t="s">
        <v>902</v>
      </c>
      <c r="C135" s="34" t="s">
        <v>65</v>
      </c>
      <c r="D135" s="45">
        <f>1530.6+17.5</f>
        <v>1548.1</v>
      </c>
      <c r="E135" s="46">
        <f>SUM(D135:D135)</f>
        <v>1548.1</v>
      </c>
      <c r="F135" s="37"/>
      <c r="G135" s="37">
        <f>IF(D135=E135,D135*F135,IF(#REF!=E135,#REF!*F135,IF(#REF!=E135,#REF!*F135,IF(#REF!=E135,#REF!*F135,E135*F135))))</f>
        <v>0</v>
      </c>
    </row>
    <row r="136" spans="1:8" ht="18.75" customHeight="1">
      <c r="A136" s="143" t="s">
        <v>102</v>
      </c>
      <c r="B136" s="144"/>
      <c r="C136" s="144"/>
      <c r="D136" s="144"/>
      <c r="E136" s="144"/>
      <c r="F136" s="144"/>
      <c r="G136" s="38">
        <f>SUM(G134:G135)</f>
        <v>0</v>
      </c>
    </row>
    <row r="137" spans="1:8" ht="18.75" customHeight="1">
      <c r="A137" s="28"/>
      <c r="B137" s="39"/>
      <c r="C137" s="39"/>
      <c r="D137" s="39"/>
      <c r="E137" s="39"/>
      <c r="F137" s="39"/>
      <c r="G137" s="40"/>
    </row>
    <row r="138" spans="1:8" ht="77.25" customHeight="1">
      <c r="A138" s="28"/>
      <c r="B138" s="169" t="s">
        <v>103</v>
      </c>
      <c r="C138" s="170"/>
      <c r="D138" s="170"/>
      <c r="E138" s="170"/>
      <c r="F138" s="170"/>
      <c r="G138" s="170"/>
    </row>
    <row r="139" spans="1:8">
      <c r="A139" s="5"/>
      <c r="B139" s="57"/>
      <c r="C139" s="57"/>
      <c r="D139" s="57"/>
      <c r="E139" s="57"/>
      <c r="F139" s="57"/>
      <c r="G139" s="6"/>
    </row>
    <row r="140" spans="1:8" s="17" customFormat="1">
      <c r="B140" s="58"/>
      <c r="C140" s="58"/>
      <c r="D140" s="58"/>
      <c r="E140" s="58"/>
      <c r="F140" s="58"/>
      <c r="G140" s="58"/>
      <c r="H140" s="1368"/>
    </row>
    <row r="141" spans="1:8" ht="20.100000000000001" customHeight="1">
      <c r="A141" s="14" t="s">
        <v>13</v>
      </c>
      <c r="B141" s="145" t="s">
        <v>104</v>
      </c>
      <c r="C141" s="145"/>
      <c r="D141" s="145"/>
      <c r="E141" s="145"/>
      <c r="F141" s="145"/>
      <c r="G141" s="145"/>
    </row>
    <row r="142" spans="1:8" s="29" customFormat="1" ht="18.75" customHeight="1">
      <c r="A142" s="127" t="s">
        <v>54</v>
      </c>
      <c r="B142" s="127" t="s">
        <v>55</v>
      </c>
      <c r="C142" s="127" t="s">
        <v>56</v>
      </c>
      <c r="D142" s="129" t="s">
        <v>57</v>
      </c>
      <c r="E142" s="130"/>
      <c r="F142" s="127" t="s">
        <v>58</v>
      </c>
      <c r="G142" s="127" t="s">
        <v>59</v>
      </c>
      <c r="H142" s="231"/>
    </row>
    <row r="143" spans="1:8" s="29" customFormat="1" ht="26.25" customHeight="1">
      <c r="A143" s="128"/>
      <c r="B143" s="128"/>
      <c r="C143" s="128"/>
      <c r="D143" s="8" t="s">
        <v>60</v>
      </c>
      <c r="E143" s="8" t="s">
        <v>59</v>
      </c>
      <c r="F143" s="128"/>
      <c r="G143" s="128"/>
      <c r="H143" s="231"/>
    </row>
    <row r="144" spans="1:8" s="12" customFormat="1" ht="78" customHeight="1">
      <c r="A144" s="9">
        <v>5.0999999999999996</v>
      </c>
      <c r="B144" s="10" t="s">
        <v>105</v>
      </c>
      <c r="C144" s="34" t="s">
        <v>65</v>
      </c>
      <c r="D144" s="91">
        <f>16241+189.5+55.5</f>
        <v>16486</v>
      </c>
      <c r="E144" s="36">
        <f t="shared" ref="E144:E149" si="0">SUM(D144:D144)</f>
        <v>16486</v>
      </c>
      <c r="F144" s="37"/>
      <c r="G144" s="37">
        <f>IF(D144=E144,D144*F144,IF(#REF!=E144,#REF!*F144,IF(#REF!=E144,#REF!*F144,IF(#REF!=E144,#REF!*F144,E144*F144))))</f>
        <v>0</v>
      </c>
      <c r="H144" s="1"/>
    </row>
    <row r="145" spans="1:8" ht="86.25" customHeight="1">
      <c r="A145" s="9">
        <v>5.2</v>
      </c>
      <c r="B145" s="59" t="s">
        <v>106</v>
      </c>
      <c r="C145" s="34" t="s">
        <v>65</v>
      </c>
      <c r="D145" s="91">
        <v>2135</v>
      </c>
      <c r="E145" s="36">
        <f t="shared" si="0"/>
        <v>2135</v>
      </c>
      <c r="F145" s="37"/>
      <c r="G145" s="37">
        <f>IF(D145=E145,D145*F145,IF(#REF!=E145,#REF!*F145,IF(#REF!=E145,#REF!*F145,IF(#REF!=E145,#REF!*F145,E145*F145))))</f>
        <v>0</v>
      </c>
    </row>
    <row r="146" spans="1:8" ht="86.25" customHeight="1">
      <c r="A146" s="9">
        <v>5.3</v>
      </c>
      <c r="B146" s="59" t="s">
        <v>107</v>
      </c>
      <c r="C146" s="34" t="s">
        <v>65</v>
      </c>
      <c r="D146" s="91">
        <v>112</v>
      </c>
      <c r="E146" s="36">
        <f t="shared" si="0"/>
        <v>112</v>
      </c>
      <c r="F146" s="37"/>
      <c r="G146" s="37">
        <f>IF(D146=E146,D146*F146,IF(#REF!=E146,#REF!*F146,IF(#REF!=E146,#REF!*F146,IF(#REF!=E146,#REF!*F146,E146*F146))))</f>
        <v>0</v>
      </c>
    </row>
    <row r="147" spans="1:8" ht="86.25" customHeight="1">
      <c r="A147" s="9">
        <v>5.4</v>
      </c>
      <c r="B147" s="59" t="s">
        <v>108</v>
      </c>
      <c r="C147" s="34" t="s">
        <v>109</v>
      </c>
      <c r="D147" s="91">
        <v>329</v>
      </c>
      <c r="E147" s="36">
        <f t="shared" si="0"/>
        <v>329</v>
      </c>
      <c r="F147" s="37"/>
      <c r="G147" s="37">
        <f>IF(D147=E147,D147*F147,IF(#REF!=E147,#REF!*F147,IF(#REF!=E147,#REF!*F147,IF(#REF!=E147,#REF!*F147,E147*F147))))</f>
        <v>0</v>
      </c>
    </row>
    <row r="148" spans="1:8" ht="109.5" customHeight="1">
      <c r="A148" s="9">
        <v>5.5</v>
      </c>
      <c r="B148" s="10" t="s">
        <v>486</v>
      </c>
      <c r="C148" s="75" t="s">
        <v>422</v>
      </c>
      <c r="D148" s="35">
        <v>190</v>
      </c>
      <c r="E148" s="46">
        <f t="shared" si="0"/>
        <v>190</v>
      </c>
      <c r="F148" s="37"/>
      <c r="G148" s="37">
        <f>IF(D148=E148,D148*F148,IF(#REF!=E148,#REF!*F148,IF(#REF!=E148,#REF!*F148,IF(#REF!=E148,#REF!*F148,E148*F148))))</f>
        <v>0</v>
      </c>
    </row>
    <row r="149" spans="1:8" s="12" customFormat="1" ht="101.25" customHeight="1">
      <c r="A149" s="9">
        <v>5.6</v>
      </c>
      <c r="B149" s="10" t="s">
        <v>110</v>
      </c>
      <c r="C149" s="34" t="s">
        <v>65</v>
      </c>
      <c r="D149" s="91">
        <v>16486</v>
      </c>
      <c r="E149" s="36">
        <f t="shared" si="0"/>
        <v>16486</v>
      </c>
      <c r="F149" s="37"/>
      <c r="G149" s="37">
        <f>IF(D149=E149,D149*F149,IF(#REF!=E149,#REF!*F149,IF(#REF!=E149,#REF!*F149,IF(#REF!=E149,#REF!*F149,E149*F149))))</f>
        <v>0</v>
      </c>
      <c r="H149" s="1"/>
    </row>
    <row r="150" spans="1:8" s="29" customFormat="1" ht="18.75" customHeight="1">
      <c r="A150" s="127" t="s">
        <v>54</v>
      </c>
      <c r="B150" s="127" t="s">
        <v>55</v>
      </c>
      <c r="C150" s="127" t="s">
        <v>56</v>
      </c>
      <c r="D150" s="129" t="s">
        <v>57</v>
      </c>
      <c r="E150" s="130"/>
      <c r="F150" s="127" t="s">
        <v>58</v>
      </c>
      <c r="G150" s="127" t="s">
        <v>59</v>
      </c>
      <c r="H150" s="231"/>
    </row>
    <row r="151" spans="1:8" s="29" customFormat="1" ht="26.25" customHeight="1">
      <c r="A151" s="128"/>
      <c r="B151" s="128"/>
      <c r="C151" s="128"/>
      <c r="D151" s="8" t="s">
        <v>60</v>
      </c>
      <c r="E151" s="8" t="s">
        <v>59</v>
      </c>
      <c r="F151" s="128"/>
      <c r="G151" s="128"/>
      <c r="H151" s="231"/>
    </row>
    <row r="152" spans="1:8" s="12" customFormat="1" ht="101.25" customHeight="1">
      <c r="A152" s="1362">
        <v>5.7</v>
      </c>
      <c r="B152" s="1363" t="s">
        <v>111</v>
      </c>
      <c r="C152" s="1364" t="s">
        <v>65</v>
      </c>
      <c r="D152" s="1365">
        <v>0</v>
      </c>
      <c r="E152" s="1366">
        <f>SUM(D152:D152)</f>
        <v>0</v>
      </c>
      <c r="F152" s="1367"/>
      <c r="G152" s="1367">
        <f>IF(D152=E152,D152*F152,IF(#REF!=E152,#REF!*F152,IF(#REF!=E152,#REF!*F152,IF(#REF!=E152,#REF!*F152,E152*F152))))</f>
        <v>0</v>
      </c>
      <c r="H152" s="1370" t="s">
        <v>5845</v>
      </c>
    </row>
    <row r="153" spans="1:8" s="12" customFormat="1" ht="139.5" customHeight="1">
      <c r="A153" s="9">
        <v>5.8</v>
      </c>
      <c r="B153" s="10" t="s">
        <v>488</v>
      </c>
      <c r="C153" s="34" t="s">
        <v>65</v>
      </c>
      <c r="D153" s="91">
        <f>14118+189.5+55.5</f>
        <v>14363</v>
      </c>
      <c r="E153" s="36">
        <f>SUM(D153:D153)</f>
        <v>14363</v>
      </c>
      <c r="F153" s="37"/>
      <c r="G153" s="37">
        <f>IF(D153=E153,D153*F153,IF(#REF!=E153,#REF!*F153,IF(#REF!=E153,#REF!*F153,IF(#REF!=E153,#REF!*F153,E153*F153))))</f>
        <v>0</v>
      </c>
      <c r="H153" s="1"/>
    </row>
    <row r="154" spans="1:8" s="12" customFormat="1" ht="151.5" customHeight="1">
      <c r="A154" s="9">
        <v>5.9</v>
      </c>
      <c r="B154" s="10" t="s">
        <v>489</v>
      </c>
      <c r="C154" s="34" t="s">
        <v>65</v>
      </c>
      <c r="D154" s="91">
        <f>1823+300</f>
        <v>2123</v>
      </c>
      <c r="E154" s="36">
        <f>SUM(D154:D154)</f>
        <v>2123</v>
      </c>
      <c r="F154" s="37"/>
      <c r="G154" s="37">
        <f>IF(D154=E154,D154*F154,IF(#REF!=E154,#REF!*F154,IF(#REF!=E154,#REF!*F154,IF(#REF!=E154,#REF!*F154,E154*F154))))</f>
        <v>0</v>
      </c>
      <c r="H154" s="1"/>
    </row>
    <row r="155" spans="1:8" s="12" customFormat="1" ht="151.5" customHeight="1">
      <c r="A155" s="1371" t="s">
        <v>487</v>
      </c>
      <c r="B155" s="1363" t="s">
        <v>490</v>
      </c>
      <c r="C155" s="1364" t="s">
        <v>65</v>
      </c>
      <c r="D155" s="1365">
        <v>0</v>
      </c>
      <c r="E155" s="1366">
        <f>SUM(D155:D155)</f>
        <v>0</v>
      </c>
      <c r="F155" s="1367"/>
      <c r="G155" s="1367">
        <f>IF(D155=E155,D155*F155,IF(#REF!=E155,#REF!*F155,IF(#REF!=E155,#REF!*F155,IF(#REF!=E155,#REF!*F155,E155*F155))))</f>
        <v>0</v>
      </c>
      <c r="H155" s="1370" t="s">
        <v>5845</v>
      </c>
    </row>
    <row r="156" spans="1:8" ht="18.75" customHeight="1">
      <c r="A156" s="143" t="s">
        <v>112</v>
      </c>
      <c r="B156" s="144"/>
      <c r="C156" s="144"/>
      <c r="D156" s="144"/>
      <c r="E156" s="144"/>
      <c r="F156" s="144"/>
      <c r="G156" s="38">
        <f>SUM(G144:G155)</f>
        <v>0</v>
      </c>
    </row>
    <row r="157" spans="1:8" s="17" customFormat="1">
      <c r="B157" s="58"/>
      <c r="C157" s="58"/>
      <c r="D157" s="58"/>
      <c r="E157" s="58"/>
      <c r="F157" s="58"/>
      <c r="G157" s="58"/>
      <c r="H157" s="1368"/>
    </row>
    <row r="158" spans="1:8">
      <c r="B158" s="6"/>
      <c r="C158" s="6"/>
      <c r="D158" s="6"/>
      <c r="E158" s="6"/>
      <c r="F158" s="6"/>
      <c r="G158" s="6"/>
    </row>
    <row r="159" spans="1:8">
      <c r="A159" s="21"/>
      <c r="B159" s="21"/>
      <c r="C159" s="21"/>
      <c r="D159" s="21"/>
      <c r="E159" s="21"/>
      <c r="F159" s="21"/>
      <c r="G159" s="21"/>
    </row>
    <row r="160" spans="1:8" ht="20.100000000000001" customHeight="1">
      <c r="A160" s="32" t="s">
        <v>14</v>
      </c>
      <c r="B160" s="149" t="s">
        <v>113</v>
      </c>
      <c r="C160" s="149"/>
      <c r="D160" s="149"/>
      <c r="E160" s="149"/>
      <c r="F160" s="149"/>
      <c r="G160" s="149"/>
    </row>
    <row r="161" spans="1:8">
      <c r="A161" s="21"/>
      <c r="B161" s="21"/>
      <c r="C161" s="21"/>
      <c r="D161" s="21"/>
      <c r="E161" s="21"/>
      <c r="F161" s="21"/>
      <c r="G161" s="21"/>
    </row>
    <row r="162" spans="1:8" ht="20.100000000000001" customHeight="1">
      <c r="A162" s="18" t="s">
        <v>40</v>
      </c>
      <c r="B162" s="145" t="s">
        <v>114</v>
      </c>
      <c r="C162" s="145"/>
      <c r="D162" s="145"/>
      <c r="E162" s="145"/>
      <c r="F162" s="145"/>
      <c r="G162" s="145"/>
    </row>
    <row r="163" spans="1:8" s="29" customFormat="1" ht="18.75" customHeight="1">
      <c r="A163" s="127" t="s">
        <v>54</v>
      </c>
      <c r="B163" s="127" t="s">
        <v>55</v>
      </c>
      <c r="C163" s="127" t="s">
        <v>56</v>
      </c>
      <c r="D163" s="129" t="s">
        <v>57</v>
      </c>
      <c r="E163" s="130"/>
      <c r="F163" s="127" t="s">
        <v>58</v>
      </c>
      <c r="G163" s="127" t="s">
        <v>59</v>
      </c>
      <c r="H163" s="231"/>
    </row>
    <row r="164" spans="1:8" s="29" customFormat="1" ht="26.25" customHeight="1">
      <c r="A164" s="128"/>
      <c r="B164" s="128"/>
      <c r="C164" s="128"/>
      <c r="D164" s="8" t="s">
        <v>60</v>
      </c>
      <c r="E164" s="8" t="s">
        <v>59</v>
      </c>
      <c r="F164" s="128"/>
      <c r="G164" s="128"/>
      <c r="H164" s="231"/>
    </row>
    <row r="165" spans="1:8" ht="195.75" customHeight="1">
      <c r="A165" s="9" t="s">
        <v>115</v>
      </c>
      <c r="B165" s="10" t="s">
        <v>633</v>
      </c>
      <c r="C165" s="34" t="s">
        <v>65</v>
      </c>
      <c r="D165" s="35">
        <v>30</v>
      </c>
      <c r="E165" s="46">
        <f>SUM(D165:D165)</f>
        <v>30</v>
      </c>
      <c r="F165" s="37"/>
      <c r="G165" s="37">
        <f>IF(D165=E165,D165*F165,IF(#REF!=E165,#REF!*F165,IF(#REF!=E165,#REF!*F165,IF(#REF!=E165,#REF!*F165,E165*F165))))</f>
        <v>0</v>
      </c>
    </row>
    <row r="166" spans="1:8" ht="148.5" customHeight="1">
      <c r="A166" s="9" t="s">
        <v>116</v>
      </c>
      <c r="B166" s="10" t="s">
        <v>117</v>
      </c>
      <c r="C166" s="34" t="s">
        <v>10</v>
      </c>
      <c r="D166" s="45">
        <v>41.3</v>
      </c>
      <c r="E166" s="46">
        <f>SUM(D166:D166)</f>
        <v>41.3</v>
      </c>
      <c r="F166" s="37"/>
      <c r="G166" s="37">
        <f>IF(D166=E166,D166*F166,IF(#REF!=E166,#REF!*F166,IF(#REF!=E166,#REF!*F166,IF(#REF!=E166,#REF!*F166,E166*F166))))</f>
        <v>0</v>
      </c>
    </row>
    <row r="167" spans="1:8" s="29" customFormat="1" ht="18.75" customHeight="1">
      <c r="A167" s="127" t="s">
        <v>54</v>
      </c>
      <c r="B167" s="127" t="s">
        <v>55</v>
      </c>
      <c r="C167" s="127" t="s">
        <v>56</v>
      </c>
      <c r="D167" s="129" t="s">
        <v>57</v>
      </c>
      <c r="E167" s="130"/>
      <c r="F167" s="127" t="s">
        <v>58</v>
      </c>
      <c r="G167" s="127" t="s">
        <v>59</v>
      </c>
      <c r="H167" s="231"/>
    </row>
    <row r="168" spans="1:8" s="29" customFormat="1" ht="26.25" customHeight="1">
      <c r="A168" s="128"/>
      <c r="B168" s="128"/>
      <c r="C168" s="128"/>
      <c r="D168" s="8" t="s">
        <v>60</v>
      </c>
      <c r="E168" s="8" t="s">
        <v>59</v>
      </c>
      <c r="F168" s="128"/>
      <c r="G168" s="128"/>
      <c r="H168" s="231"/>
    </row>
    <row r="169" spans="1:8" ht="253.5" customHeight="1">
      <c r="A169" s="9" t="s">
        <v>118</v>
      </c>
      <c r="B169" s="10" t="s">
        <v>119</v>
      </c>
      <c r="C169" s="34" t="s">
        <v>65</v>
      </c>
      <c r="D169" s="45">
        <v>20.9</v>
      </c>
      <c r="E169" s="46">
        <f>SUM(D169:D169)</f>
        <v>20.9</v>
      </c>
      <c r="F169" s="37"/>
      <c r="G169" s="37">
        <f>IF(D169=E169,D169*F169,IF(#REF!=E169,#REF!*F169,IF(#REF!=E169,#REF!*F169,IF(#REF!=E169,#REF!*F169,E169*F169))))</f>
        <v>0</v>
      </c>
    </row>
    <row r="170" spans="1:8" ht="148.5" customHeight="1">
      <c r="A170" s="9" t="s">
        <v>120</v>
      </c>
      <c r="B170" s="10" t="s">
        <v>121</v>
      </c>
      <c r="C170" s="34" t="s">
        <v>10</v>
      </c>
      <c r="D170" s="45">
        <v>22.8</v>
      </c>
      <c r="E170" s="46">
        <f>SUM(D170:D170)</f>
        <v>22.8</v>
      </c>
      <c r="F170" s="37"/>
      <c r="G170" s="37">
        <f>IF(D170=E170,D170*F170,IF(#REF!=E170,#REF!*F170,IF(#REF!=E170,#REF!*F170,IF(#REF!=E170,#REF!*F170,E170*F170))))</f>
        <v>0</v>
      </c>
    </row>
    <row r="171" spans="1:8" s="29" customFormat="1" ht="18.75" customHeight="1">
      <c r="A171" s="127" t="s">
        <v>54</v>
      </c>
      <c r="B171" s="127" t="s">
        <v>55</v>
      </c>
      <c r="C171" s="127" t="s">
        <v>56</v>
      </c>
      <c r="D171" s="129" t="s">
        <v>57</v>
      </c>
      <c r="E171" s="130"/>
      <c r="F171" s="127" t="s">
        <v>58</v>
      </c>
      <c r="G171" s="127" t="s">
        <v>59</v>
      </c>
      <c r="H171" s="231"/>
    </row>
    <row r="172" spans="1:8" s="29" customFormat="1" ht="26.25" customHeight="1">
      <c r="A172" s="128"/>
      <c r="B172" s="128"/>
      <c r="C172" s="128"/>
      <c r="D172" s="8" t="s">
        <v>60</v>
      </c>
      <c r="E172" s="8" t="s">
        <v>59</v>
      </c>
      <c r="F172" s="128"/>
      <c r="G172" s="128"/>
      <c r="H172" s="231"/>
    </row>
    <row r="173" spans="1:8" ht="121.5" customHeight="1">
      <c r="A173" s="9" t="s">
        <v>122</v>
      </c>
      <c r="B173" s="10" t="s">
        <v>485</v>
      </c>
      <c r="C173" s="75" t="s">
        <v>422</v>
      </c>
      <c r="D173" s="35">
        <f>2213+53</f>
        <v>2266</v>
      </c>
      <c r="E173" s="46">
        <f>SUM(D173:D173)</f>
        <v>2266</v>
      </c>
      <c r="F173" s="37"/>
      <c r="G173" s="37">
        <f>IF(D173=E173,D173*F173,IF(#REF!=E173,#REF!*F173,IF(#REF!=E173,#REF!*F173,IF(#REF!=E173,#REF!*F173,E173*F173))))</f>
        <v>0</v>
      </c>
    </row>
    <row r="174" spans="1:8" ht="382.8">
      <c r="A174" s="9" t="s">
        <v>484</v>
      </c>
      <c r="B174" s="10" t="s">
        <v>684</v>
      </c>
      <c r="C174" s="34" t="s">
        <v>10</v>
      </c>
      <c r="D174" s="35">
        <f>11979-201-118+60+147+147</f>
        <v>12014</v>
      </c>
      <c r="E174" s="46">
        <f>SUM(D174:D174)</f>
        <v>12014</v>
      </c>
      <c r="F174" s="37"/>
      <c r="G174" s="37">
        <f>IF(D174=E174,D174*F174,IF(#REF!=E174,#REF!*F174,IF(#REF!=E174,#REF!*F174,IF(#REF!=E174,#REF!*F174,E174*F174))))</f>
        <v>0</v>
      </c>
    </row>
    <row r="175" spans="1:8" ht="18.75" customHeight="1">
      <c r="A175" s="143" t="s">
        <v>123</v>
      </c>
      <c r="B175" s="144"/>
      <c r="C175" s="144"/>
      <c r="D175" s="144"/>
      <c r="E175" s="144"/>
      <c r="F175" s="144"/>
      <c r="G175" s="38">
        <f>SUM(G165:G174)</f>
        <v>0</v>
      </c>
    </row>
    <row r="176" spans="1:8">
      <c r="B176" s="60"/>
      <c r="C176" s="57"/>
      <c r="D176" s="57"/>
      <c r="E176" s="57"/>
      <c r="F176" s="61"/>
      <c r="G176" s="61"/>
    </row>
    <row r="177" spans="1:8">
      <c r="B177" s="60"/>
      <c r="C177" s="57"/>
      <c r="D177" s="57"/>
      <c r="E177" s="57"/>
      <c r="F177" s="61"/>
      <c r="G177" s="61"/>
    </row>
    <row r="178" spans="1:8">
      <c r="B178" s="60"/>
      <c r="C178" s="57"/>
      <c r="D178" s="57"/>
      <c r="E178" s="57"/>
      <c r="F178" s="61"/>
      <c r="G178" s="61"/>
    </row>
    <row r="179" spans="1:8" ht="20.100000000000001" customHeight="1">
      <c r="A179" s="18" t="s">
        <v>41</v>
      </c>
      <c r="B179" s="145" t="s">
        <v>124</v>
      </c>
      <c r="C179" s="171"/>
      <c r="D179" s="171"/>
      <c r="E179" s="171"/>
      <c r="F179" s="171"/>
      <c r="G179" s="171"/>
    </row>
    <row r="180" spans="1:8" s="29" customFormat="1" ht="18.75" customHeight="1">
      <c r="A180" s="127" t="s">
        <v>54</v>
      </c>
      <c r="B180" s="127" t="s">
        <v>55</v>
      </c>
      <c r="C180" s="127" t="s">
        <v>56</v>
      </c>
      <c r="D180" s="129" t="s">
        <v>57</v>
      </c>
      <c r="E180" s="130"/>
      <c r="F180" s="127" t="s">
        <v>58</v>
      </c>
      <c r="G180" s="127" t="s">
        <v>59</v>
      </c>
      <c r="H180" s="231"/>
    </row>
    <row r="181" spans="1:8" s="29" customFormat="1" ht="26.25" customHeight="1">
      <c r="A181" s="128"/>
      <c r="B181" s="128"/>
      <c r="C181" s="128"/>
      <c r="D181" s="8" t="s">
        <v>60</v>
      </c>
      <c r="E181" s="8" t="s">
        <v>59</v>
      </c>
      <c r="F181" s="128"/>
      <c r="G181" s="128"/>
      <c r="H181" s="231"/>
    </row>
    <row r="182" spans="1:8" ht="249" customHeight="1">
      <c r="A182" s="9" t="s">
        <v>125</v>
      </c>
      <c r="B182" s="10" t="s">
        <v>634</v>
      </c>
      <c r="C182" s="34" t="s">
        <v>65</v>
      </c>
      <c r="D182" s="45">
        <f>9147+55.5+225.3-687.6+773.2</f>
        <v>9513.4</v>
      </c>
      <c r="E182" s="46">
        <f>SUM(D182:D182)</f>
        <v>9513.4</v>
      </c>
      <c r="F182" s="37"/>
      <c r="G182" s="37">
        <f>IF(D182=E182,D182*F182,IF(#REF!=E182,#REF!*F182,IF(#REF!=E182,#REF!*F182,IF(#REF!=E182,#REF!*F182,E182*F182))))</f>
        <v>0</v>
      </c>
    </row>
    <row r="183" spans="1:8" ht="174" customHeight="1">
      <c r="A183" s="9" t="s">
        <v>126</v>
      </c>
      <c r="B183" s="10" t="s">
        <v>491</v>
      </c>
      <c r="C183" s="34" t="s">
        <v>10</v>
      </c>
      <c r="D183" s="45">
        <f>6723.7+40.8+276.2-460.3+641.5</f>
        <v>7221.9</v>
      </c>
      <c r="E183" s="46">
        <f>SUM(D183:D183)</f>
        <v>7221.9</v>
      </c>
      <c r="F183" s="37"/>
      <c r="G183" s="37">
        <f>IF(D183=E183,D183*F183,IF(#REF!=E183,#REF!*F183,IF(#REF!=E183,#REF!*F183,IF(#REF!=E183,#REF!*F183,E183*F183))))</f>
        <v>0</v>
      </c>
    </row>
    <row r="184" spans="1:8" s="29" customFormat="1" ht="18.75" customHeight="1">
      <c r="A184" s="127" t="s">
        <v>54</v>
      </c>
      <c r="B184" s="127" t="s">
        <v>55</v>
      </c>
      <c r="C184" s="127" t="s">
        <v>56</v>
      </c>
      <c r="D184" s="129" t="s">
        <v>57</v>
      </c>
      <c r="E184" s="130"/>
      <c r="F184" s="127" t="s">
        <v>58</v>
      </c>
      <c r="G184" s="127" t="s">
        <v>59</v>
      </c>
      <c r="H184" s="231"/>
    </row>
    <row r="185" spans="1:8" s="29" customFormat="1" ht="26.25" customHeight="1">
      <c r="A185" s="128"/>
      <c r="B185" s="128"/>
      <c r="C185" s="128"/>
      <c r="D185" s="8" t="s">
        <v>60</v>
      </c>
      <c r="E185" s="8" t="s">
        <v>59</v>
      </c>
      <c r="F185" s="128"/>
      <c r="G185" s="128"/>
      <c r="H185" s="231"/>
    </row>
    <row r="186" spans="1:8" ht="342.75" customHeight="1">
      <c r="A186" s="9" t="s">
        <v>127</v>
      </c>
      <c r="B186" s="10" t="s">
        <v>635</v>
      </c>
      <c r="C186" s="34" t="s">
        <v>65</v>
      </c>
      <c r="D186" s="45">
        <f>420.8-90.1</f>
        <v>330.70000000000005</v>
      </c>
      <c r="E186" s="46">
        <f>SUM(D186:D186)</f>
        <v>330.70000000000005</v>
      </c>
      <c r="F186" s="37"/>
      <c r="G186" s="37">
        <f>IF(D186=E186,D186*F186,IF(#REF!=E186,#REF!*F186,IF(#REF!=E186,#REF!*F186,IF(#REF!=E186,#REF!*F186,E186*F186))))</f>
        <v>0</v>
      </c>
    </row>
    <row r="187" spans="1:8" ht="204.75" customHeight="1">
      <c r="A187" s="9" t="s">
        <v>128</v>
      </c>
      <c r="B187" s="10" t="s">
        <v>492</v>
      </c>
      <c r="C187" s="34" t="s">
        <v>10</v>
      </c>
      <c r="D187" s="45">
        <f>270-58.4</f>
        <v>211.6</v>
      </c>
      <c r="E187" s="46">
        <f>SUM(D187:D187)</f>
        <v>211.6</v>
      </c>
      <c r="F187" s="37"/>
      <c r="G187" s="37">
        <f>IF(D187=E187,D187*F187,IF(#REF!=E187,#REF!*F187,IF(#REF!=E187,#REF!*F187,IF(#REF!=E187,#REF!*F187,E187*F187))))</f>
        <v>0</v>
      </c>
    </row>
    <row r="188" spans="1:8" s="29" customFormat="1" ht="18.75" customHeight="1">
      <c r="A188" s="127" t="s">
        <v>54</v>
      </c>
      <c r="B188" s="127" t="s">
        <v>55</v>
      </c>
      <c r="C188" s="127" t="s">
        <v>56</v>
      </c>
      <c r="D188" s="129" t="s">
        <v>57</v>
      </c>
      <c r="E188" s="130"/>
      <c r="F188" s="127" t="s">
        <v>58</v>
      </c>
      <c r="G188" s="127" t="s">
        <v>59</v>
      </c>
      <c r="H188" s="231"/>
    </row>
    <row r="189" spans="1:8" s="29" customFormat="1" ht="26.25" customHeight="1">
      <c r="A189" s="128"/>
      <c r="B189" s="128"/>
      <c r="C189" s="128"/>
      <c r="D189" s="8" t="s">
        <v>60</v>
      </c>
      <c r="E189" s="8" t="s">
        <v>59</v>
      </c>
      <c r="F189" s="128"/>
      <c r="G189" s="128"/>
      <c r="H189" s="231"/>
    </row>
    <row r="190" spans="1:8" ht="359.25" customHeight="1">
      <c r="A190" s="9" t="s">
        <v>129</v>
      </c>
      <c r="B190" s="10" t="s">
        <v>636</v>
      </c>
      <c r="C190" s="34" t="s">
        <v>65</v>
      </c>
      <c r="D190" s="45">
        <f>1281+8.6-523.3+378.2+90.1</f>
        <v>1234.5999999999999</v>
      </c>
      <c r="E190" s="46">
        <f>SUM(D190:D190)</f>
        <v>1234.5999999999999</v>
      </c>
      <c r="F190" s="37"/>
      <c r="G190" s="37">
        <f>IF(D190=E190,D190*F190,IF(#REF!=E190,#REF!*F190,IF(#REF!=E190,#REF!*F190,IF(#REF!=E190,#REF!*F190,E190*F190))))</f>
        <v>0</v>
      </c>
    </row>
    <row r="191" spans="1:8" ht="209.25" customHeight="1">
      <c r="A191" s="9" t="s">
        <v>130</v>
      </c>
      <c r="B191" s="10" t="s">
        <v>493</v>
      </c>
      <c r="C191" s="34" t="s">
        <v>10</v>
      </c>
      <c r="D191" s="45">
        <f>1040+6.8-470.9+285.2+58.4</f>
        <v>919.49999999999989</v>
      </c>
      <c r="E191" s="46">
        <f>SUM(D191:D191)</f>
        <v>919.49999999999989</v>
      </c>
      <c r="F191" s="37"/>
      <c r="G191" s="37">
        <f>IF(D191=E191,D191*F191,IF(#REF!=E191,#REF!*F191,IF(#REF!=E191,#REF!*F191,IF(#REF!=E191,#REF!*F191,E191*F191))))</f>
        <v>0</v>
      </c>
    </row>
    <row r="192" spans="1:8" s="29" customFormat="1" ht="18.75" customHeight="1">
      <c r="A192" s="127" t="s">
        <v>54</v>
      </c>
      <c r="B192" s="127" t="s">
        <v>55</v>
      </c>
      <c r="C192" s="127" t="s">
        <v>56</v>
      </c>
      <c r="D192" s="129" t="s">
        <v>57</v>
      </c>
      <c r="E192" s="130"/>
      <c r="F192" s="127" t="s">
        <v>58</v>
      </c>
      <c r="G192" s="127" t="s">
        <v>59</v>
      </c>
      <c r="H192" s="231"/>
    </row>
    <row r="193" spans="1:8" s="29" customFormat="1" ht="26.25" customHeight="1">
      <c r="A193" s="128"/>
      <c r="B193" s="128"/>
      <c r="C193" s="128"/>
      <c r="D193" s="8" t="s">
        <v>60</v>
      </c>
      <c r="E193" s="8" t="s">
        <v>59</v>
      </c>
      <c r="F193" s="128"/>
      <c r="G193" s="128"/>
      <c r="H193" s="231"/>
    </row>
    <row r="194" spans="1:8" ht="351" customHeight="1">
      <c r="A194" s="9" t="s">
        <v>131</v>
      </c>
      <c r="B194" s="10" t="s">
        <v>637</v>
      </c>
      <c r="C194" s="34" t="s">
        <v>65</v>
      </c>
      <c r="D194" s="45">
        <v>162</v>
      </c>
      <c r="E194" s="46">
        <f>SUM(D194:D194)</f>
        <v>162</v>
      </c>
      <c r="F194" s="37"/>
      <c r="G194" s="37">
        <f>IF(D194=E194,D194*F194,IF(#REF!=E194,#REF!*F194,IF(#REF!=E194,#REF!*F194,IF(#REF!=E194,#REF!*F194,E194*F194))))</f>
        <v>0</v>
      </c>
    </row>
    <row r="195" spans="1:8" ht="194.25" customHeight="1">
      <c r="A195" s="9" t="s">
        <v>132</v>
      </c>
      <c r="B195" s="10" t="s">
        <v>494</v>
      </c>
      <c r="C195" s="34" t="s">
        <v>10</v>
      </c>
      <c r="D195" s="45">
        <v>108.7</v>
      </c>
      <c r="E195" s="46">
        <f>SUM(D195:D195)</f>
        <v>108.7</v>
      </c>
      <c r="F195" s="37"/>
      <c r="G195" s="37">
        <f>IF(D195=E195,D195*F195,IF(#REF!=E195,#REF!*F195,IF(#REF!=E195,#REF!*F195,IF(#REF!=E195,#REF!*F195,E195*F195))))</f>
        <v>0</v>
      </c>
    </row>
    <row r="196" spans="1:8" ht="18.75" customHeight="1">
      <c r="A196" s="143" t="s">
        <v>133</v>
      </c>
      <c r="B196" s="144"/>
      <c r="C196" s="144"/>
      <c r="D196" s="144"/>
      <c r="E196" s="144"/>
      <c r="F196" s="144"/>
      <c r="G196" s="38">
        <f>SUM(G182:G195)</f>
        <v>0</v>
      </c>
    </row>
    <row r="197" spans="1:8">
      <c r="B197" s="60"/>
      <c r="C197" s="57"/>
      <c r="D197" s="57"/>
      <c r="E197" s="57"/>
      <c r="F197" s="61"/>
      <c r="G197" s="61"/>
    </row>
    <row r="198" spans="1:8">
      <c r="B198" s="60"/>
      <c r="C198" s="57"/>
      <c r="D198" s="57"/>
      <c r="E198" s="57"/>
      <c r="F198" s="61"/>
      <c r="G198" s="61"/>
    </row>
    <row r="199" spans="1:8">
      <c r="B199" s="60"/>
      <c r="C199" s="57"/>
      <c r="D199" s="57"/>
      <c r="E199" s="57"/>
      <c r="F199" s="61"/>
      <c r="G199" s="61"/>
    </row>
    <row r="200" spans="1:8" ht="20.100000000000001" customHeight="1">
      <c r="A200" s="18" t="s">
        <v>42</v>
      </c>
      <c r="B200" s="145" t="s">
        <v>134</v>
      </c>
      <c r="C200" s="171"/>
      <c r="D200" s="171"/>
      <c r="E200" s="171"/>
      <c r="F200" s="171"/>
      <c r="G200" s="171"/>
    </row>
    <row r="201" spans="1:8" s="29" customFormat="1" ht="26.25" customHeight="1">
      <c r="A201" s="8" t="s">
        <v>54</v>
      </c>
      <c r="B201" s="8" t="s">
        <v>55</v>
      </c>
      <c r="C201" s="8" t="s">
        <v>56</v>
      </c>
      <c r="D201" s="27" t="s">
        <v>135</v>
      </c>
      <c r="E201" s="27" t="s">
        <v>135</v>
      </c>
      <c r="F201" s="8" t="s">
        <v>58</v>
      </c>
      <c r="G201" s="8" t="s">
        <v>59</v>
      </c>
      <c r="H201" s="231"/>
    </row>
    <row r="202" spans="1:8" ht="237.6">
      <c r="A202" s="9" t="s">
        <v>136</v>
      </c>
      <c r="B202" s="10" t="s">
        <v>686</v>
      </c>
      <c r="C202" s="34" t="s">
        <v>65</v>
      </c>
      <c r="D202" s="9">
        <f>1409+10+6-62.9</f>
        <v>1362.1</v>
      </c>
      <c r="E202" s="46">
        <f>SUM(D202:D202)</f>
        <v>1362.1</v>
      </c>
      <c r="F202" s="37"/>
      <c r="G202" s="37">
        <f>IF(D202=E202,D202*F202,IF(#REF!=E202,#REF!*F202,IF(#REF!=E202,#REF!*F202,IF(#REF!=E202,#REF!*F202,E202*F202))))</f>
        <v>0</v>
      </c>
    </row>
    <row r="203" spans="1:8" ht="184.8">
      <c r="A203" s="9" t="s">
        <v>137</v>
      </c>
      <c r="B203" s="10" t="s">
        <v>685</v>
      </c>
      <c r="C203" s="34" t="s">
        <v>10</v>
      </c>
      <c r="D203" s="9">
        <f>503+21.8+10.4-56.2</f>
        <v>478.99999999999994</v>
      </c>
      <c r="E203" s="46">
        <f>SUM(D203:D203)</f>
        <v>478.99999999999994</v>
      </c>
      <c r="F203" s="37"/>
      <c r="G203" s="37">
        <f>IF(D203=E203,D203*F203,IF(#REF!=E203,#REF!*F203,IF(#REF!=E203,#REF!*F203,IF(#REF!=E203,#REF!*F203,E203*F203))))</f>
        <v>0</v>
      </c>
    </row>
    <row r="204" spans="1:8" ht="18.75" customHeight="1">
      <c r="A204" s="143" t="s">
        <v>138</v>
      </c>
      <c r="B204" s="144"/>
      <c r="C204" s="144"/>
      <c r="D204" s="144"/>
      <c r="E204" s="144"/>
      <c r="F204" s="144"/>
      <c r="G204" s="38">
        <f>SUM(G202:G203)</f>
        <v>0</v>
      </c>
    </row>
    <row r="205" spans="1:8">
      <c r="B205" s="41"/>
      <c r="C205" s="42"/>
      <c r="D205" s="6"/>
      <c r="E205" s="6"/>
      <c r="F205" s="43"/>
      <c r="G205" s="44"/>
    </row>
    <row r="206" spans="1:8" ht="18.75" customHeight="1">
      <c r="B206" s="41"/>
      <c r="C206" s="146" t="s">
        <v>139</v>
      </c>
      <c r="D206" s="147"/>
      <c r="E206" s="147"/>
      <c r="F206" s="147"/>
      <c r="G206" s="38">
        <f>SUM(G204,G196,G175)</f>
        <v>0</v>
      </c>
    </row>
    <row r="207" spans="1:8" s="17" customFormat="1">
      <c r="B207" s="58"/>
      <c r="C207" s="58"/>
      <c r="D207" s="58"/>
      <c r="E207" s="58"/>
      <c r="F207" s="58"/>
      <c r="G207" s="58"/>
      <c r="H207" s="1368"/>
    </row>
    <row r="208" spans="1:8">
      <c r="B208" s="6"/>
      <c r="C208" s="6"/>
      <c r="D208" s="6"/>
      <c r="E208" s="6"/>
      <c r="F208" s="6"/>
      <c r="G208" s="6"/>
    </row>
    <row r="209" spans="1:8" s="17" customFormat="1">
      <c r="B209" s="58"/>
      <c r="C209" s="58"/>
      <c r="D209" s="58"/>
      <c r="E209" s="58"/>
      <c r="F209" s="58"/>
      <c r="G209" s="58"/>
      <c r="H209" s="1368"/>
    </row>
    <row r="210" spans="1:8" s="17" customFormat="1">
      <c r="B210" s="58"/>
      <c r="C210" s="58"/>
      <c r="D210" s="58"/>
      <c r="E210" s="58"/>
      <c r="F210" s="58"/>
      <c r="G210" s="58"/>
      <c r="H210" s="1368"/>
    </row>
    <row r="211" spans="1:8" ht="20.100000000000001" customHeight="1">
      <c r="A211" s="18" t="s">
        <v>15</v>
      </c>
      <c r="B211" s="145" t="s">
        <v>140</v>
      </c>
      <c r="C211" s="145"/>
      <c r="D211" s="145"/>
      <c r="E211" s="145"/>
      <c r="F211" s="145"/>
      <c r="G211" s="145"/>
    </row>
    <row r="212" spans="1:8" s="29" customFormat="1" ht="18.75" customHeight="1">
      <c r="A212" s="127" t="s">
        <v>54</v>
      </c>
      <c r="B212" s="127" t="s">
        <v>55</v>
      </c>
      <c r="C212" s="127" t="s">
        <v>56</v>
      </c>
      <c r="D212" s="129" t="s">
        <v>57</v>
      </c>
      <c r="E212" s="130"/>
      <c r="F212" s="127" t="s">
        <v>58</v>
      </c>
      <c r="G212" s="127" t="s">
        <v>59</v>
      </c>
      <c r="H212" s="231"/>
    </row>
    <row r="213" spans="1:8" s="29" customFormat="1" ht="26.25" customHeight="1">
      <c r="A213" s="128"/>
      <c r="B213" s="128"/>
      <c r="C213" s="128"/>
      <c r="D213" s="8" t="s">
        <v>60</v>
      </c>
      <c r="E213" s="8" t="s">
        <v>59</v>
      </c>
      <c r="F213" s="128"/>
      <c r="G213" s="128"/>
      <c r="H213" s="231"/>
    </row>
    <row r="214" spans="1:8" ht="146.25" customHeight="1">
      <c r="A214" s="20">
        <v>7.1</v>
      </c>
      <c r="B214" s="10" t="s">
        <v>613</v>
      </c>
      <c r="C214" s="34" t="s">
        <v>65</v>
      </c>
      <c r="D214" s="45">
        <f>4.2+11.6+508.5</f>
        <v>524.29999999999995</v>
      </c>
      <c r="E214" s="46">
        <f>SUM(D214:D214)</f>
        <v>524.29999999999995</v>
      </c>
      <c r="F214" s="37"/>
      <c r="G214" s="37">
        <f>IF(D214=E214,D214*F214,IF(#REF!=E214,#REF!*F214,IF(#REF!=E214,#REF!*F214,IF(#REF!=E214,#REF!*F214,E214*F214))))</f>
        <v>0</v>
      </c>
    </row>
    <row r="215" spans="1:8" s="12" customFormat="1" ht="170.25" customHeight="1">
      <c r="A215" s="20">
        <v>7.2</v>
      </c>
      <c r="B215" s="10" t="s">
        <v>614</v>
      </c>
      <c r="C215" s="34" t="s">
        <v>10</v>
      </c>
      <c r="D215" s="90">
        <f>5.8+22.8+530.1</f>
        <v>558.70000000000005</v>
      </c>
      <c r="E215" s="46">
        <f>SUM(D215:D215)</f>
        <v>558.70000000000005</v>
      </c>
      <c r="F215" s="37"/>
      <c r="G215" s="37">
        <f>IF(D215=E215,D215*F215,IF(#REF!=E215,#REF!*F215,IF(#REF!=E215,#REF!*F215,IF(#REF!=E215,#REF!*F215,E215*F215))))</f>
        <v>0</v>
      </c>
      <c r="H215" s="1"/>
    </row>
    <row r="216" spans="1:8" ht="148.5" customHeight="1">
      <c r="A216" s="20" t="s">
        <v>542</v>
      </c>
      <c r="B216" s="10" t="s">
        <v>545</v>
      </c>
      <c r="C216" s="34" t="s">
        <v>65</v>
      </c>
      <c r="D216" s="45">
        <v>112.6</v>
      </c>
      <c r="E216" s="46">
        <f>SUM(D216:D216)</f>
        <v>112.6</v>
      </c>
      <c r="F216" s="37"/>
      <c r="G216" s="37">
        <f>IF(D216=E216,D216*F216,IF(#REF!=E216,#REF!*F216,IF(#REF!=E216,#REF!*F216,IF(#REF!=E216,#REF!*F216,E216*F216))))</f>
        <v>0</v>
      </c>
    </row>
    <row r="217" spans="1:8" s="29" customFormat="1" ht="18.75" customHeight="1">
      <c r="A217" s="127" t="s">
        <v>54</v>
      </c>
      <c r="B217" s="127" t="s">
        <v>55</v>
      </c>
      <c r="C217" s="127" t="s">
        <v>56</v>
      </c>
      <c r="D217" s="129" t="s">
        <v>57</v>
      </c>
      <c r="E217" s="130"/>
      <c r="F217" s="127" t="s">
        <v>58</v>
      </c>
      <c r="G217" s="127" t="s">
        <v>59</v>
      </c>
      <c r="H217" s="231"/>
    </row>
    <row r="218" spans="1:8" s="29" customFormat="1" ht="26.25" customHeight="1">
      <c r="A218" s="128"/>
      <c r="B218" s="128"/>
      <c r="C218" s="128"/>
      <c r="D218" s="8" t="s">
        <v>60</v>
      </c>
      <c r="E218" s="8" t="s">
        <v>59</v>
      </c>
      <c r="F218" s="128"/>
      <c r="G218" s="128"/>
      <c r="H218" s="231"/>
    </row>
    <row r="219" spans="1:8" ht="211.5" customHeight="1">
      <c r="A219" s="20">
        <v>7.4</v>
      </c>
      <c r="B219" s="10" t="s">
        <v>638</v>
      </c>
      <c r="C219" s="34" t="s">
        <v>65</v>
      </c>
      <c r="D219" s="45">
        <v>605.6</v>
      </c>
      <c r="E219" s="46">
        <f>SUM(D219:D219)</f>
        <v>605.6</v>
      </c>
      <c r="F219" s="37"/>
      <c r="G219" s="37">
        <f>IF(D219=E219,D219*F219,IF(#REF!=E219,#REF!*F219,IF(#REF!=E219,#REF!*F219,IF(#REF!=E219,#REF!*F219,E219*F219))))</f>
        <v>0</v>
      </c>
    </row>
    <row r="220" spans="1:8" ht="146.25" customHeight="1">
      <c r="A220" s="20" t="s">
        <v>543</v>
      </c>
      <c r="B220" s="10" t="s">
        <v>141</v>
      </c>
      <c r="C220" s="34" t="s">
        <v>65</v>
      </c>
      <c r="D220" s="45">
        <f>2864.2+117.8</f>
        <v>2982</v>
      </c>
      <c r="E220" s="46">
        <f>SUM(D220:D220)</f>
        <v>2982</v>
      </c>
      <c r="F220" s="37"/>
      <c r="G220" s="37">
        <f>IF(D220=E220,D220*F220,IF(#REF!=E220,#REF!*F220,IF(#REF!=E220,#REF!*F220,IF(#REF!=E220,#REF!*F220,E220*F220))))</f>
        <v>0</v>
      </c>
    </row>
    <row r="221" spans="1:8" s="12" customFormat="1" ht="170.25" customHeight="1">
      <c r="A221" s="20" t="s">
        <v>544</v>
      </c>
      <c r="B221" s="10" t="s">
        <v>142</v>
      </c>
      <c r="C221" s="34" t="s">
        <v>10</v>
      </c>
      <c r="D221" s="90">
        <f>654+40</f>
        <v>694</v>
      </c>
      <c r="E221" s="46">
        <f>SUM(D221:D221)</f>
        <v>694</v>
      </c>
      <c r="F221" s="37"/>
      <c r="G221" s="37">
        <f>IF(D221=E221,D221*F221,IF(#REF!=E221,#REF!*F221,IF(#REF!=E221,#REF!*F221,IF(#REF!=E221,#REF!*F221,E221*F221))))</f>
        <v>0</v>
      </c>
      <c r="H221" s="1"/>
    </row>
    <row r="222" spans="1:8" s="29" customFormat="1" ht="18.75" customHeight="1">
      <c r="A222" s="127" t="s">
        <v>54</v>
      </c>
      <c r="B222" s="127" t="s">
        <v>55</v>
      </c>
      <c r="C222" s="127" t="s">
        <v>56</v>
      </c>
      <c r="D222" s="129" t="s">
        <v>57</v>
      </c>
      <c r="E222" s="130"/>
      <c r="F222" s="127" t="s">
        <v>58</v>
      </c>
      <c r="G222" s="127" t="s">
        <v>59</v>
      </c>
      <c r="H222" s="231"/>
    </row>
    <row r="223" spans="1:8" s="29" customFormat="1" ht="26.25" customHeight="1">
      <c r="A223" s="128"/>
      <c r="B223" s="128"/>
      <c r="C223" s="128"/>
      <c r="D223" s="8" t="s">
        <v>60</v>
      </c>
      <c r="E223" s="8" t="s">
        <v>59</v>
      </c>
      <c r="F223" s="128"/>
      <c r="G223" s="128"/>
      <c r="H223" s="231"/>
    </row>
    <row r="224" spans="1:8" ht="216" customHeight="1">
      <c r="A224" s="20" t="s">
        <v>546</v>
      </c>
      <c r="B224" s="104" t="s">
        <v>904</v>
      </c>
      <c r="C224" s="34" t="s">
        <v>65</v>
      </c>
      <c r="D224" s="45">
        <f>890+25.9-35.8+33</f>
        <v>913.1</v>
      </c>
      <c r="E224" s="46">
        <f>SUM(D224:D224)</f>
        <v>913.1</v>
      </c>
      <c r="F224" s="37"/>
      <c r="G224" s="37">
        <f>IF(D224=E224,D224*F224,IF(#REF!=E224,#REF!*F224,IF(#REF!=E224,#REF!*F224,IF(#REF!=E224,#REF!*F224,E224*F224))))</f>
        <v>0</v>
      </c>
    </row>
    <row r="225" spans="1:8" ht="224.4">
      <c r="A225" s="20" t="s">
        <v>547</v>
      </c>
      <c r="B225" s="10" t="s">
        <v>639</v>
      </c>
      <c r="C225" s="34" t="s">
        <v>65</v>
      </c>
      <c r="D225" s="45">
        <f>4867.5+124.6-232.8+209.7</f>
        <v>4969</v>
      </c>
      <c r="E225" s="46">
        <f>SUM(D225:D225)</f>
        <v>4969</v>
      </c>
      <c r="F225" s="37"/>
      <c r="G225" s="37">
        <f>IF(D225=E225,D225*F225,IF(#REF!=E225,#REF!*F225,IF(#REF!=E225,#REF!*F225,IF(#REF!=E225,#REF!*F225,E225*F225))))</f>
        <v>0</v>
      </c>
    </row>
    <row r="226" spans="1:8" ht="216.75" customHeight="1">
      <c r="A226" s="20" t="s">
        <v>548</v>
      </c>
      <c r="B226" s="10" t="s">
        <v>640</v>
      </c>
      <c r="C226" s="34" t="s">
        <v>65</v>
      </c>
      <c r="D226" s="45">
        <v>12.2</v>
      </c>
      <c r="E226" s="46">
        <f>SUM(D226:D226)</f>
        <v>12.2</v>
      </c>
      <c r="F226" s="37"/>
      <c r="G226" s="37">
        <f>IF(D226=E226,D226*F226,IF(#REF!=E226,#REF!*F226,IF(#REF!=E226,#REF!*F226,IF(#REF!=E226,#REF!*F226,E226*F226))))</f>
        <v>0</v>
      </c>
    </row>
    <row r="227" spans="1:8" s="29" customFormat="1" ht="18.75" customHeight="1">
      <c r="A227" s="127" t="s">
        <v>54</v>
      </c>
      <c r="B227" s="127" t="s">
        <v>55</v>
      </c>
      <c r="C227" s="127" t="s">
        <v>56</v>
      </c>
      <c r="D227" s="129" t="s">
        <v>57</v>
      </c>
      <c r="E227" s="130"/>
      <c r="F227" s="127" t="s">
        <v>58</v>
      </c>
      <c r="G227" s="127" t="s">
        <v>59</v>
      </c>
      <c r="H227" s="231"/>
    </row>
    <row r="228" spans="1:8" s="29" customFormat="1" ht="26.25" customHeight="1">
      <c r="A228" s="128"/>
      <c r="B228" s="128"/>
      <c r="C228" s="128"/>
      <c r="D228" s="8" t="s">
        <v>60</v>
      </c>
      <c r="E228" s="8" t="s">
        <v>59</v>
      </c>
      <c r="F228" s="128"/>
      <c r="G228" s="128"/>
      <c r="H228" s="231"/>
    </row>
    <row r="229" spans="1:8" ht="227.25" customHeight="1">
      <c r="A229" s="20" t="s">
        <v>549</v>
      </c>
      <c r="B229" s="104" t="s">
        <v>905</v>
      </c>
      <c r="C229" s="34" t="s">
        <v>10</v>
      </c>
      <c r="D229" s="45">
        <v>10.3</v>
      </c>
      <c r="E229" s="46">
        <f>SUM(D229:D229)</f>
        <v>10.3</v>
      </c>
      <c r="F229" s="37"/>
      <c r="G229" s="37">
        <f>IF(D229=E229,D229*F229,IF(#REF!=E229,#REF!*F229,IF(#REF!=E229,#REF!*F229,IF(#REF!=E229,#REF!*F229,E229*F229))))</f>
        <v>0</v>
      </c>
    </row>
    <row r="230" spans="1:8" ht="238.5" customHeight="1">
      <c r="A230" s="20" t="s">
        <v>550</v>
      </c>
      <c r="B230" s="10" t="s">
        <v>641</v>
      </c>
      <c r="C230" s="34" t="s">
        <v>65</v>
      </c>
      <c r="D230" s="45">
        <v>6.1</v>
      </c>
      <c r="E230" s="46">
        <f>SUM(D230:D230)</f>
        <v>6.1</v>
      </c>
      <c r="F230" s="37"/>
      <c r="G230" s="37">
        <f>IF(D230=E230,D230*F230,IF(#REF!=E230,#REF!*F230,IF(#REF!=E230,#REF!*F230,IF(#REF!=E230,#REF!*F230,E230*F230))))</f>
        <v>0</v>
      </c>
    </row>
    <row r="231" spans="1:8" s="29" customFormat="1" ht="18.75" customHeight="1">
      <c r="A231" s="127" t="s">
        <v>54</v>
      </c>
      <c r="B231" s="127" t="s">
        <v>55</v>
      </c>
      <c r="C231" s="127" t="s">
        <v>56</v>
      </c>
      <c r="D231" s="129" t="s">
        <v>57</v>
      </c>
      <c r="E231" s="130"/>
      <c r="F231" s="127" t="s">
        <v>58</v>
      </c>
      <c r="G231" s="127" t="s">
        <v>59</v>
      </c>
      <c r="H231" s="231"/>
    </row>
    <row r="232" spans="1:8" s="29" customFormat="1" ht="26.25" customHeight="1">
      <c r="A232" s="128"/>
      <c r="B232" s="128"/>
      <c r="C232" s="128"/>
      <c r="D232" s="8" t="s">
        <v>60</v>
      </c>
      <c r="E232" s="8" t="s">
        <v>59</v>
      </c>
      <c r="F232" s="128"/>
      <c r="G232" s="128"/>
      <c r="H232" s="231"/>
    </row>
    <row r="233" spans="1:8" ht="264">
      <c r="A233" s="20" t="s">
        <v>551</v>
      </c>
      <c r="B233" s="10" t="s">
        <v>688</v>
      </c>
      <c r="C233" s="34" t="s">
        <v>65</v>
      </c>
      <c r="D233" s="45">
        <v>467</v>
      </c>
      <c r="E233" s="46">
        <f>SUM(D233:D233)</f>
        <v>467</v>
      </c>
      <c r="F233" s="37"/>
      <c r="G233" s="37">
        <f>IF(D233=E233,D233*F233,IF(#REF!=E233,#REF!*F233,IF(#REF!=E233,#REF!*F233,IF(#REF!=E233,#REF!*F233,E233*F233))))</f>
        <v>0</v>
      </c>
    </row>
    <row r="234" spans="1:8" ht="277.2">
      <c r="A234" s="20" t="s">
        <v>552</v>
      </c>
      <c r="B234" s="10" t="s">
        <v>687</v>
      </c>
      <c r="C234" s="34" t="s">
        <v>65</v>
      </c>
      <c r="D234" s="45">
        <v>171.3</v>
      </c>
      <c r="E234" s="46">
        <f>SUM(D234:D234)</f>
        <v>171.3</v>
      </c>
      <c r="F234" s="37"/>
      <c r="G234" s="37">
        <f>IF(D234=E234,D234*F234,IF(#REF!=E234,#REF!*F234,IF(#REF!=E234,#REF!*F234,IF(#REF!=E234,#REF!*F234,E234*F234))))</f>
        <v>0</v>
      </c>
    </row>
    <row r="235" spans="1:8" s="29" customFormat="1" ht="18.75" customHeight="1">
      <c r="A235" s="127" t="s">
        <v>54</v>
      </c>
      <c r="B235" s="127" t="s">
        <v>55</v>
      </c>
      <c r="C235" s="127" t="s">
        <v>56</v>
      </c>
      <c r="D235" s="129" t="s">
        <v>57</v>
      </c>
      <c r="E235" s="130"/>
      <c r="F235" s="127" t="s">
        <v>58</v>
      </c>
      <c r="G235" s="127" t="s">
        <v>59</v>
      </c>
      <c r="H235" s="231"/>
    </row>
    <row r="236" spans="1:8" s="29" customFormat="1" ht="26.25" customHeight="1">
      <c r="A236" s="128"/>
      <c r="B236" s="128"/>
      <c r="C236" s="128"/>
      <c r="D236" s="8" t="s">
        <v>60</v>
      </c>
      <c r="E236" s="8" t="s">
        <v>59</v>
      </c>
      <c r="F236" s="128"/>
      <c r="G236" s="128"/>
      <c r="H236" s="231"/>
    </row>
    <row r="237" spans="1:8" ht="192.75" customHeight="1">
      <c r="A237" s="20" t="s">
        <v>553</v>
      </c>
      <c r="B237" s="10" t="s">
        <v>643</v>
      </c>
      <c r="C237" s="34" t="s">
        <v>10</v>
      </c>
      <c r="D237" s="45">
        <v>56</v>
      </c>
      <c r="E237" s="46">
        <f>SUM(D237:D237)</f>
        <v>56</v>
      </c>
      <c r="F237" s="37"/>
      <c r="G237" s="37">
        <f>IF(D237=E237,D237*F237,IF(#REF!=E237,#REF!*F237,IF(#REF!=E237,#REF!*F237,IF(#REF!=E237,#REF!*F237,E237*F237))))</f>
        <v>0</v>
      </c>
    </row>
    <row r="238" spans="1:8" ht="247.5" customHeight="1">
      <c r="A238" s="20" t="s">
        <v>554</v>
      </c>
      <c r="B238" s="10" t="s">
        <v>642</v>
      </c>
      <c r="C238" s="34" t="s">
        <v>65</v>
      </c>
      <c r="D238" s="45">
        <v>302</v>
      </c>
      <c r="E238" s="46">
        <f>SUM(D238:D238)</f>
        <v>302</v>
      </c>
      <c r="F238" s="37"/>
      <c r="G238" s="37">
        <f>IF(D238=E238,D238*F238,IF(#REF!=E238,#REF!*F238,IF(#REF!=E238,#REF!*F238,IF(#REF!=E238,#REF!*F238,E238*F238))))</f>
        <v>0</v>
      </c>
    </row>
    <row r="239" spans="1:8" s="29" customFormat="1" ht="18.75" customHeight="1">
      <c r="A239" s="127" t="s">
        <v>54</v>
      </c>
      <c r="B239" s="127" t="s">
        <v>55</v>
      </c>
      <c r="C239" s="127" t="s">
        <v>56</v>
      </c>
      <c r="D239" s="129" t="s">
        <v>57</v>
      </c>
      <c r="E239" s="130"/>
      <c r="F239" s="127" t="s">
        <v>58</v>
      </c>
      <c r="G239" s="127" t="s">
        <v>59</v>
      </c>
      <c r="H239" s="231"/>
    </row>
    <row r="240" spans="1:8" s="29" customFormat="1" ht="26.25" customHeight="1">
      <c r="A240" s="128"/>
      <c r="B240" s="128"/>
      <c r="C240" s="128"/>
      <c r="D240" s="8" t="s">
        <v>60</v>
      </c>
      <c r="E240" s="8" t="s">
        <v>59</v>
      </c>
      <c r="F240" s="128"/>
      <c r="G240" s="128"/>
      <c r="H240" s="231"/>
    </row>
    <row r="241" spans="1:8" ht="123" customHeight="1">
      <c r="A241" s="20" t="s">
        <v>555</v>
      </c>
      <c r="B241" s="10" t="s">
        <v>143</v>
      </c>
      <c r="C241" s="62" t="s">
        <v>144</v>
      </c>
      <c r="D241" s="35">
        <v>92</v>
      </c>
      <c r="E241" s="36">
        <f>SUM(D241:D241)</f>
        <v>92</v>
      </c>
      <c r="F241" s="37"/>
      <c r="G241" s="37">
        <f>IF(D241=E241,D241*F241,IF(#REF!=E241,#REF!*F241,IF(#REF!=E241,#REF!*F241,IF(#REF!=E241,#REF!*F241,E241*F241))))</f>
        <v>0</v>
      </c>
    </row>
    <row r="242" spans="1:8" ht="123" customHeight="1">
      <c r="A242" s="20" t="s">
        <v>556</v>
      </c>
      <c r="B242" s="10" t="s">
        <v>145</v>
      </c>
      <c r="C242" s="62" t="s">
        <v>144</v>
      </c>
      <c r="D242" s="35">
        <v>28</v>
      </c>
      <c r="E242" s="36">
        <f>SUM(D242:D242)</f>
        <v>28</v>
      </c>
      <c r="F242" s="37"/>
      <c r="G242" s="37">
        <f>IF(D242=E242,D242*F242,IF(#REF!=E242,#REF!*F242,IF(#REF!=E242,#REF!*F242,IF(#REF!=E242,#REF!*F242,E242*F242))))</f>
        <v>0</v>
      </c>
    </row>
    <row r="243" spans="1:8" ht="123" customHeight="1">
      <c r="A243" s="20" t="s">
        <v>557</v>
      </c>
      <c r="B243" s="10" t="s">
        <v>146</v>
      </c>
      <c r="C243" s="62" t="s">
        <v>144</v>
      </c>
      <c r="D243" s="35">
        <v>72</v>
      </c>
      <c r="E243" s="36">
        <f>SUM(D243:D243)</f>
        <v>72</v>
      </c>
      <c r="F243" s="37"/>
      <c r="G243" s="37">
        <f>IF(D243=E243,D243*F243,IF(#REF!=E243,#REF!*F243,IF(#REF!=E243,#REF!*F243,IF(#REF!=E243,#REF!*F243,E243*F243))))</f>
        <v>0</v>
      </c>
    </row>
    <row r="244" spans="1:8" ht="131.25" customHeight="1">
      <c r="A244" s="20" t="s">
        <v>558</v>
      </c>
      <c r="B244" s="10" t="s">
        <v>147</v>
      </c>
      <c r="C244" s="34" t="s">
        <v>65</v>
      </c>
      <c r="D244" s="45">
        <v>22.8</v>
      </c>
      <c r="E244" s="46">
        <f>SUM(D244:D244)</f>
        <v>22.8</v>
      </c>
      <c r="F244" s="37"/>
      <c r="G244" s="37">
        <f>IF(D244=E244,D244*F244,IF(#REF!=E244,#REF!*F244,IF(#REF!=E244,#REF!*F244,IF(#REF!=E244,#REF!*F244,E244*F244))))</f>
        <v>0</v>
      </c>
    </row>
    <row r="245" spans="1:8" ht="147.75" customHeight="1">
      <c r="A245" s="20" t="s">
        <v>559</v>
      </c>
      <c r="B245" s="10" t="s">
        <v>148</v>
      </c>
      <c r="C245" s="34" t="s">
        <v>10</v>
      </c>
      <c r="D245" s="45">
        <v>75.7</v>
      </c>
      <c r="E245" s="46">
        <f>SUM(D245:D245)</f>
        <v>75.7</v>
      </c>
      <c r="F245" s="37"/>
      <c r="G245" s="37">
        <f>IF(D245=E245,D245*F245,IF(#REF!=E245,#REF!*F245,IF(#REF!=E245,#REF!*F245,IF(#REF!=E245,#REF!*F245,E245*F245))))</f>
        <v>0</v>
      </c>
    </row>
    <row r="246" spans="1:8" s="29" customFormat="1" ht="18.75" customHeight="1">
      <c r="A246" s="127" t="s">
        <v>54</v>
      </c>
      <c r="B246" s="127" t="s">
        <v>55</v>
      </c>
      <c r="C246" s="127" t="s">
        <v>56</v>
      </c>
      <c r="D246" s="129" t="s">
        <v>57</v>
      </c>
      <c r="E246" s="130"/>
      <c r="F246" s="127" t="s">
        <v>58</v>
      </c>
      <c r="G246" s="127" t="s">
        <v>59</v>
      </c>
      <c r="H246" s="231"/>
    </row>
    <row r="247" spans="1:8" s="29" customFormat="1" ht="26.25" customHeight="1">
      <c r="A247" s="128"/>
      <c r="B247" s="128"/>
      <c r="C247" s="128"/>
      <c r="D247" s="8" t="s">
        <v>60</v>
      </c>
      <c r="E247" s="8" t="s">
        <v>59</v>
      </c>
      <c r="F247" s="128"/>
      <c r="G247" s="128"/>
      <c r="H247" s="231"/>
    </row>
    <row r="248" spans="1:8" ht="122.25" customHeight="1">
      <c r="A248" s="20" t="s">
        <v>560</v>
      </c>
      <c r="B248" s="10" t="s">
        <v>149</v>
      </c>
      <c r="C248" s="62" t="s">
        <v>144</v>
      </c>
      <c r="D248" s="35">
        <f>48+22+22</f>
        <v>92</v>
      </c>
      <c r="E248" s="36">
        <f>SUM(D248:D248)</f>
        <v>92</v>
      </c>
      <c r="F248" s="37"/>
      <c r="G248" s="37">
        <f>IF(D248=E248,D248*F248,IF(#REF!=E248,#REF!*F248,IF(#REF!=E248,#REF!*F248,IF(#REF!=E248,#REF!*F248,E248*F248))))</f>
        <v>0</v>
      </c>
    </row>
    <row r="249" spans="1:8" ht="122.25" customHeight="1">
      <c r="A249" s="20" t="s">
        <v>561</v>
      </c>
      <c r="B249" s="10" t="s">
        <v>150</v>
      </c>
      <c r="C249" s="62" t="s">
        <v>144</v>
      </c>
      <c r="D249" s="35">
        <v>28</v>
      </c>
      <c r="E249" s="36">
        <f>SUM(D249:D249)</f>
        <v>28</v>
      </c>
      <c r="F249" s="37"/>
      <c r="G249" s="37">
        <f>IF(D249=E249,D249*F249,IF(#REF!=E249,#REF!*F249,IF(#REF!=E249,#REF!*F249,IF(#REF!=E249,#REF!*F249,E249*F249))))</f>
        <v>0</v>
      </c>
    </row>
    <row r="250" spans="1:8" ht="122.25" customHeight="1">
      <c r="A250" s="20" t="s">
        <v>562</v>
      </c>
      <c r="B250" s="10" t="s">
        <v>151</v>
      </c>
      <c r="C250" s="62" t="s">
        <v>144</v>
      </c>
      <c r="D250" s="35">
        <f>24+24+24</f>
        <v>72</v>
      </c>
      <c r="E250" s="36">
        <f>SUM(D250:D250)</f>
        <v>72</v>
      </c>
      <c r="F250" s="37"/>
      <c r="G250" s="37">
        <f>IF(D250=E250,D250*F250,IF(#REF!=E250,#REF!*F250,IF(#REF!=E250,#REF!*F250,IF(#REF!=E250,#REF!*F250,E250*F250))))</f>
        <v>0</v>
      </c>
    </row>
    <row r="251" spans="1:8" ht="131.25" customHeight="1">
      <c r="A251" s="20" t="s">
        <v>563</v>
      </c>
      <c r="B251" s="10" t="s">
        <v>152</v>
      </c>
      <c r="C251" s="34" t="s">
        <v>65</v>
      </c>
      <c r="D251" s="45">
        <v>21.8</v>
      </c>
      <c r="E251" s="46">
        <f>SUM(D251:D251)</f>
        <v>21.8</v>
      </c>
      <c r="F251" s="37"/>
      <c r="G251" s="37">
        <f>IF(D251=E251,D251*F251,IF(#REF!=E251,#REF!*F251,IF(#REF!=E251,#REF!*F251,IF(#REF!=E251,#REF!*F251,E251*F251))))</f>
        <v>0</v>
      </c>
    </row>
    <row r="252" spans="1:8" ht="147" customHeight="1">
      <c r="A252" s="20" t="s">
        <v>564</v>
      </c>
      <c r="B252" s="10" t="s">
        <v>153</v>
      </c>
      <c r="C252" s="34" t="s">
        <v>10</v>
      </c>
      <c r="D252" s="45">
        <v>75.099999999999994</v>
      </c>
      <c r="E252" s="46">
        <f>SUM(D252:D252)</f>
        <v>75.099999999999994</v>
      </c>
      <c r="F252" s="37"/>
      <c r="G252" s="37">
        <f>IF(D252=E252,D252*F252,IF(#REF!=E252,#REF!*F252,IF(#REF!=E252,#REF!*F252,IF(#REF!=E252,#REF!*F252,E252*F252))))</f>
        <v>0</v>
      </c>
    </row>
    <row r="253" spans="1:8" s="29" customFormat="1" ht="18.75" customHeight="1">
      <c r="A253" s="127" t="s">
        <v>54</v>
      </c>
      <c r="B253" s="127" t="s">
        <v>55</v>
      </c>
      <c r="C253" s="127" t="s">
        <v>56</v>
      </c>
      <c r="D253" s="129" t="s">
        <v>57</v>
      </c>
      <c r="E253" s="130"/>
      <c r="F253" s="127" t="s">
        <v>58</v>
      </c>
      <c r="G253" s="127" t="s">
        <v>59</v>
      </c>
      <c r="H253" s="231"/>
    </row>
    <row r="254" spans="1:8" s="29" customFormat="1" ht="26.25" customHeight="1">
      <c r="A254" s="128"/>
      <c r="B254" s="128"/>
      <c r="C254" s="128"/>
      <c r="D254" s="8" t="s">
        <v>60</v>
      </c>
      <c r="E254" s="8" t="s">
        <v>59</v>
      </c>
      <c r="F254" s="128"/>
      <c r="G254" s="128"/>
      <c r="H254" s="231"/>
    </row>
    <row r="255" spans="1:8" ht="122.25" customHeight="1">
      <c r="A255" s="20" t="s">
        <v>565</v>
      </c>
      <c r="B255" s="10" t="s">
        <v>154</v>
      </c>
      <c r="C255" s="62" t="s">
        <v>144</v>
      </c>
      <c r="D255" s="35">
        <f>91*2</f>
        <v>182</v>
      </c>
      <c r="E255" s="36">
        <f>SUM(D255:D255)</f>
        <v>182</v>
      </c>
      <c r="F255" s="37"/>
      <c r="G255" s="37">
        <f>IF(D255=E255,D255*F255,IF(#REF!=E255,#REF!*F255,IF(#REF!=E255,#REF!*F255,IF(#REF!=E255,#REF!*F255,E255*F255))))</f>
        <v>0</v>
      </c>
    </row>
    <row r="256" spans="1:8" ht="122.25" customHeight="1">
      <c r="A256" s="20" t="s">
        <v>566</v>
      </c>
      <c r="B256" s="10" t="s">
        <v>155</v>
      </c>
      <c r="C256" s="62" t="s">
        <v>144</v>
      </c>
      <c r="D256" s="35">
        <f>28*2</f>
        <v>56</v>
      </c>
      <c r="E256" s="36">
        <f>SUM(D256:D256)</f>
        <v>56</v>
      </c>
      <c r="F256" s="37"/>
      <c r="G256" s="37">
        <f>IF(D256=E256,D256*F256,IF(#REF!=E256,#REF!*F256,IF(#REF!=E256,#REF!*F256,IF(#REF!=E256,#REF!*F256,E256*F256))))</f>
        <v>0</v>
      </c>
    </row>
    <row r="257" spans="1:8" ht="122.25" customHeight="1">
      <c r="A257" s="20" t="s">
        <v>567</v>
      </c>
      <c r="B257" s="10" t="s">
        <v>156</v>
      </c>
      <c r="C257" s="62" t="s">
        <v>144</v>
      </c>
      <c r="D257" s="35">
        <f>72*2</f>
        <v>144</v>
      </c>
      <c r="E257" s="36">
        <f>SUM(D257:D257)</f>
        <v>144</v>
      </c>
      <c r="F257" s="37"/>
      <c r="G257" s="37">
        <f>IF(D257=E257,D257*F257,IF(#REF!=E257,#REF!*F257,IF(#REF!=E257,#REF!*F257,IF(#REF!=E257,#REF!*F257,E257*F257))))</f>
        <v>0</v>
      </c>
    </row>
    <row r="258" spans="1:8" ht="131.25" customHeight="1">
      <c r="A258" s="20" t="s">
        <v>568</v>
      </c>
      <c r="B258" s="10" t="s">
        <v>157</v>
      </c>
      <c r="C258" s="34" t="s">
        <v>65</v>
      </c>
      <c r="D258" s="45">
        <v>39.5</v>
      </c>
      <c r="E258" s="46">
        <f>SUM(D258:D258)</f>
        <v>39.5</v>
      </c>
      <c r="F258" s="37"/>
      <c r="G258" s="37">
        <f>IF(D258=E258,D258*F258,IF(#REF!=E258,#REF!*F258,IF(#REF!=E258,#REF!*F258,IF(#REF!=E258,#REF!*F258,E258*F258))))</f>
        <v>0</v>
      </c>
    </row>
    <row r="259" spans="1:8" ht="147" customHeight="1">
      <c r="A259" s="20" t="s">
        <v>569</v>
      </c>
      <c r="B259" s="10" t="s">
        <v>158</v>
      </c>
      <c r="C259" s="34" t="s">
        <v>10</v>
      </c>
      <c r="D259" s="45">
        <v>147.80000000000001</v>
      </c>
      <c r="E259" s="46">
        <f>SUM(D259:D259)</f>
        <v>147.80000000000001</v>
      </c>
      <c r="F259" s="37"/>
      <c r="G259" s="37">
        <f>IF(D259=E259,D259*F259,IF(#REF!=E259,#REF!*F259,IF(#REF!=E259,#REF!*F259,IF(#REF!=E259,#REF!*F259,E259*F259))))</f>
        <v>0</v>
      </c>
    </row>
    <row r="260" spans="1:8" s="29" customFormat="1" ht="18.75" customHeight="1">
      <c r="A260" s="127" t="s">
        <v>54</v>
      </c>
      <c r="B260" s="127" t="s">
        <v>55</v>
      </c>
      <c r="C260" s="127" t="s">
        <v>56</v>
      </c>
      <c r="D260" s="129" t="s">
        <v>57</v>
      </c>
      <c r="E260" s="130"/>
      <c r="F260" s="127" t="s">
        <v>58</v>
      </c>
      <c r="G260" s="127" t="s">
        <v>59</v>
      </c>
      <c r="H260" s="231"/>
    </row>
    <row r="261" spans="1:8" s="29" customFormat="1" ht="26.25" customHeight="1">
      <c r="A261" s="128"/>
      <c r="B261" s="128"/>
      <c r="C261" s="128"/>
      <c r="D261" s="8" t="s">
        <v>60</v>
      </c>
      <c r="E261" s="8" t="s">
        <v>59</v>
      </c>
      <c r="F261" s="128"/>
      <c r="G261" s="128"/>
      <c r="H261" s="231"/>
    </row>
    <row r="262" spans="1:8" ht="122.25" customHeight="1">
      <c r="A262" s="20" t="s">
        <v>570</v>
      </c>
      <c r="B262" s="10" t="s">
        <v>159</v>
      </c>
      <c r="C262" s="62" t="s">
        <v>144</v>
      </c>
      <c r="D262" s="35">
        <f>48+22+22</f>
        <v>92</v>
      </c>
      <c r="E262" s="36">
        <f>SUM(D262:D262)</f>
        <v>92</v>
      </c>
      <c r="F262" s="37"/>
      <c r="G262" s="37">
        <f>IF(D262=E262,D262*F262,IF(#REF!=E262,#REF!*F262,IF(#REF!=E262,#REF!*F262,IF(#REF!=E262,#REF!*F262,E262*F262))))</f>
        <v>0</v>
      </c>
    </row>
    <row r="263" spans="1:8" ht="122.25" customHeight="1">
      <c r="A263" s="20" t="s">
        <v>571</v>
      </c>
      <c r="B263" s="10" t="s">
        <v>160</v>
      </c>
      <c r="C263" s="62" t="s">
        <v>144</v>
      </c>
      <c r="D263" s="35">
        <v>28</v>
      </c>
      <c r="E263" s="36">
        <f>SUM(D263:D263)</f>
        <v>28</v>
      </c>
      <c r="F263" s="37"/>
      <c r="G263" s="37">
        <f>IF(D263=E263,D263*F263,IF(#REF!=E263,#REF!*F263,IF(#REF!=E263,#REF!*F263,IF(#REF!=E263,#REF!*F263,E263*F263))))</f>
        <v>0</v>
      </c>
    </row>
    <row r="264" spans="1:8" ht="122.25" customHeight="1">
      <c r="A264" s="20" t="s">
        <v>572</v>
      </c>
      <c r="B264" s="10" t="s">
        <v>161</v>
      </c>
      <c r="C264" s="62" t="s">
        <v>144</v>
      </c>
      <c r="D264" s="35">
        <f>24+24+24</f>
        <v>72</v>
      </c>
      <c r="E264" s="36">
        <f>SUM(D264:D264)</f>
        <v>72</v>
      </c>
      <c r="F264" s="37"/>
      <c r="G264" s="37">
        <f>IF(D264=E264,D264*F264,IF(#REF!=E264,#REF!*F264,IF(#REF!=E264,#REF!*F264,IF(#REF!=E264,#REF!*F264,E264*F264))))</f>
        <v>0</v>
      </c>
    </row>
    <row r="265" spans="1:8" ht="131.25" customHeight="1">
      <c r="A265" s="20" t="s">
        <v>573</v>
      </c>
      <c r="B265" s="10" t="s">
        <v>162</v>
      </c>
      <c r="C265" s="34" t="s">
        <v>65</v>
      </c>
      <c r="D265" s="45">
        <v>18.899999999999999</v>
      </c>
      <c r="E265" s="46">
        <f>SUM(D265:D265)</f>
        <v>18.899999999999999</v>
      </c>
      <c r="F265" s="37"/>
      <c r="G265" s="37">
        <f>IF(D265=E265,D265*F265,IF(#REF!=E265,#REF!*F265,IF(#REF!=E265,#REF!*F265,IF(#REF!=E265,#REF!*F265,E265*F265))))</f>
        <v>0</v>
      </c>
    </row>
    <row r="266" spans="1:8" ht="147" customHeight="1">
      <c r="A266" s="20" t="s">
        <v>574</v>
      </c>
      <c r="B266" s="10" t="s">
        <v>163</v>
      </c>
      <c r="C266" s="34" t="s">
        <v>10</v>
      </c>
      <c r="D266" s="45">
        <v>74.400000000000006</v>
      </c>
      <c r="E266" s="46">
        <f>SUM(D266:D266)</f>
        <v>74.400000000000006</v>
      </c>
      <c r="F266" s="37"/>
      <c r="G266" s="37">
        <f>IF(D266=E266,D266*F266,IF(#REF!=E266,#REF!*F266,IF(#REF!=E266,#REF!*F266,IF(#REF!=E266,#REF!*F266,E266*F266))))</f>
        <v>0</v>
      </c>
    </row>
    <row r="267" spans="1:8" s="29" customFormat="1" ht="18.75" customHeight="1">
      <c r="A267" s="127" t="s">
        <v>54</v>
      </c>
      <c r="B267" s="127" t="s">
        <v>55</v>
      </c>
      <c r="C267" s="127" t="s">
        <v>56</v>
      </c>
      <c r="D267" s="129" t="s">
        <v>57</v>
      </c>
      <c r="E267" s="130"/>
      <c r="F267" s="127" t="s">
        <v>58</v>
      </c>
      <c r="G267" s="127" t="s">
        <v>59</v>
      </c>
      <c r="H267" s="231"/>
    </row>
    <row r="268" spans="1:8" s="29" customFormat="1" ht="26.25" customHeight="1">
      <c r="A268" s="128"/>
      <c r="B268" s="128"/>
      <c r="C268" s="128"/>
      <c r="D268" s="8" t="s">
        <v>60</v>
      </c>
      <c r="E268" s="8" t="s">
        <v>59</v>
      </c>
      <c r="F268" s="128"/>
      <c r="G268" s="128"/>
      <c r="H268" s="231"/>
    </row>
    <row r="269" spans="1:8" ht="122.25" customHeight="1">
      <c r="A269" s="20" t="s">
        <v>575</v>
      </c>
      <c r="B269" s="10" t="s">
        <v>164</v>
      </c>
      <c r="C269" s="62" t="s">
        <v>144</v>
      </c>
      <c r="D269" s="35">
        <v>127</v>
      </c>
      <c r="E269" s="36">
        <f>SUM(D269:D269)</f>
        <v>127</v>
      </c>
      <c r="F269" s="37"/>
      <c r="G269" s="37">
        <f>IF(D269=E269,D269*F269,IF(#REF!=E269,#REF!*F269,IF(#REF!=E269,#REF!*F269,IF(#REF!=E269,#REF!*F269,E269*F269))))</f>
        <v>0</v>
      </c>
    </row>
    <row r="270" spans="1:8" ht="122.25" customHeight="1">
      <c r="A270" s="20" t="s">
        <v>576</v>
      </c>
      <c r="B270" s="10" t="s">
        <v>165</v>
      </c>
      <c r="C270" s="62" t="s">
        <v>144</v>
      </c>
      <c r="D270" s="35">
        <v>40</v>
      </c>
      <c r="E270" s="36">
        <f>SUM(D270:D270)</f>
        <v>40</v>
      </c>
      <c r="F270" s="37"/>
      <c r="G270" s="37">
        <f>IF(D270=E270,D270*F270,IF(#REF!=E270,#REF!*F270,IF(#REF!=E270,#REF!*F270,IF(#REF!=E270,#REF!*F270,E270*F270))))</f>
        <v>0</v>
      </c>
    </row>
    <row r="271" spans="1:8" ht="122.25" customHeight="1">
      <c r="A271" s="20" t="s">
        <v>577</v>
      </c>
      <c r="B271" s="10" t="s">
        <v>166</v>
      </c>
      <c r="C271" s="62" t="s">
        <v>144</v>
      </c>
      <c r="D271" s="35">
        <v>127</v>
      </c>
      <c r="E271" s="36">
        <f>SUM(D271:D271)</f>
        <v>127</v>
      </c>
      <c r="F271" s="37"/>
      <c r="G271" s="37">
        <f>IF(D271=E271,D271*F271,IF(#REF!=E271,#REF!*F271,IF(#REF!=E271,#REF!*F271,IF(#REF!=E271,#REF!*F271,E271*F271))))</f>
        <v>0</v>
      </c>
    </row>
    <row r="272" spans="1:8" ht="132" customHeight="1">
      <c r="A272" s="20" t="s">
        <v>578</v>
      </c>
      <c r="B272" s="10" t="s">
        <v>167</v>
      </c>
      <c r="C272" s="34" t="s">
        <v>65</v>
      </c>
      <c r="D272" s="45">
        <v>24.3</v>
      </c>
      <c r="E272" s="46">
        <f>SUM(D272:D272)</f>
        <v>24.3</v>
      </c>
      <c r="F272" s="37"/>
      <c r="G272" s="37">
        <f>IF(D272=E272,D272*F272,IF(#REF!=E272,#REF!*F272,IF(#REF!=E272,#REF!*F272,IF(#REF!=E272,#REF!*F272,E272*F272))))</f>
        <v>0</v>
      </c>
    </row>
    <row r="273" spans="1:8" ht="147" customHeight="1">
      <c r="A273" s="20" t="s">
        <v>579</v>
      </c>
      <c r="B273" s="10" t="s">
        <v>168</v>
      </c>
      <c r="C273" s="34" t="s">
        <v>10</v>
      </c>
      <c r="D273" s="45">
        <v>103</v>
      </c>
      <c r="E273" s="46">
        <f>SUM(D273:D273)</f>
        <v>103</v>
      </c>
      <c r="F273" s="37"/>
      <c r="G273" s="37">
        <f>IF(D273=E273,D273*F273,IF(#REF!=E273,#REF!*F273,IF(#REF!=E273,#REF!*F273,IF(#REF!=E273,#REF!*F273,E273*F273))))</f>
        <v>0</v>
      </c>
    </row>
    <row r="274" spans="1:8" s="29" customFormat="1" ht="18.75" customHeight="1">
      <c r="A274" s="127" t="s">
        <v>54</v>
      </c>
      <c r="B274" s="127" t="s">
        <v>55</v>
      </c>
      <c r="C274" s="127" t="s">
        <v>56</v>
      </c>
      <c r="D274" s="129" t="s">
        <v>57</v>
      </c>
      <c r="E274" s="130"/>
      <c r="F274" s="127" t="s">
        <v>58</v>
      </c>
      <c r="G274" s="127" t="s">
        <v>59</v>
      </c>
      <c r="H274" s="231"/>
    </row>
    <row r="275" spans="1:8" s="29" customFormat="1" ht="26.25" customHeight="1">
      <c r="A275" s="128"/>
      <c r="B275" s="128"/>
      <c r="C275" s="128"/>
      <c r="D275" s="8" t="s">
        <v>60</v>
      </c>
      <c r="E275" s="8" t="s">
        <v>59</v>
      </c>
      <c r="F275" s="128"/>
      <c r="G275" s="128"/>
      <c r="H275" s="231"/>
    </row>
    <row r="276" spans="1:8" ht="122.25" customHeight="1">
      <c r="A276" s="20" t="s">
        <v>580</v>
      </c>
      <c r="B276" s="10" t="s">
        <v>169</v>
      </c>
      <c r="C276" s="62" t="s">
        <v>144</v>
      </c>
      <c r="D276" s="35">
        <f>50+24+24</f>
        <v>98</v>
      </c>
      <c r="E276" s="36">
        <f>SUM(D276:D276)</f>
        <v>98</v>
      </c>
      <c r="F276" s="37"/>
      <c r="G276" s="37">
        <f>IF(D276=E276,D276*F276,IF(#REF!=E276,#REF!*F276,IF(#REF!=E276,#REF!*F276,IF(#REF!=E276,#REF!*F276,E276*F276))))</f>
        <v>0</v>
      </c>
    </row>
    <row r="277" spans="1:8" ht="122.25" customHeight="1">
      <c r="A277" s="20" t="s">
        <v>581</v>
      </c>
      <c r="B277" s="10" t="s">
        <v>170</v>
      </c>
      <c r="C277" s="62" t="s">
        <v>144</v>
      </c>
      <c r="D277" s="35">
        <v>28</v>
      </c>
      <c r="E277" s="36">
        <f>SUM(D277:D277)</f>
        <v>28</v>
      </c>
      <c r="F277" s="37"/>
      <c r="G277" s="37">
        <f>IF(D277=E277,D277*F277,IF(#REF!=E277,#REF!*F277,IF(#REF!=E277,#REF!*F277,IF(#REF!=E277,#REF!*F277,E277*F277))))</f>
        <v>0</v>
      </c>
    </row>
    <row r="278" spans="1:8" ht="122.25" customHeight="1">
      <c r="A278" s="20" t="s">
        <v>582</v>
      </c>
      <c r="B278" s="10" t="s">
        <v>171</v>
      </c>
      <c r="C278" s="62" t="s">
        <v>144</v>
      </c>
      <c r="D278" s="35">
        <f>26+26+26</f>
        <v>78</v>
      </c>
      <c r="E278" s="36">
        <f>SUM(D278:D278)</f>
        <v>78</v>
      </c>
      <c r="F278" s="37"/>
      <c r="G278" s="37">
        <f>IF(D278=E278,D278*F278,IF(#REF!=E278,#REF!*F278,IF(#REF!=E278,#REF!*F278,IF(#REF!=E278,#REF!*F278,E278*F278))))</f>
        <v>0</v>
      </c>
    </row>
    <row r="279" spans="1:8" ht="131.25" customHeight="1">
      <c r="A279" s="20" t="s">
        <v>583</v>
      </c>
      <c r="B279" s="10" t="s">
        <v>172</v>
      </c>
      <c r="C279" s="34" t="s">
        <v>65</v>
      </c>
      <c r="D279" s="45">
        <v>13</v>
      </c>
      <c r="E279" s="46">
        <f>SUM(D279:D279)</f>
        <v>13</v>
      </c>
      <c r="F279" s="37"/>
      <c r="G279" s="37">
        <f>IF(D279=E279,D279*F279,IF(#REF!=E279,#REF!*F279,IF(#REF!=E279,#REF!*F279,IF(#REF!=E279,#REF!*F279,E279*F279))))</f>
        <v>0</v>
      </c>
    </row>
    <row r="280" spans="1:8" ht="147" customHeight="1">
      <c r="A280" s="20" t="s">
        <v>584</v>
      </c>
      <c r="B280" s="10" t="s">
        <v>173</v>
      </c>
      <c r="C280" s="34" t="s">
        <v>10</v>
      </c>
      <c r="D280" s="45">
        <v>73</v>
      </c>
      <c r="E280" s="46">
        <f>SUM(D280:D280)</f>
        <v>73</v>
      </c>
      <c r="F280" s="37"/>
      <c r="G280" s="37">
        <f>IF(D280=E280,D280*F280,IF(#REF!=E280,#REF!*F280,IF(#REF!=E280,#REF!*F280,IF(#REF!=E280,#REF!*F280,E280*F280))))</f>
        <v>0</v>
      </c>
    </row>
    <row r="281" spans="1:8" s="29" customFormat="1" ht="18.75" customHeight="1">
      <c r="A281" s="127" t="s">
        <v>54</v>
      </c>
      <c r="B281" s="127" t="s">
        <v>55</v>
      </c>
      <c r="C281" s="127" t="s">
        <v>56</v>
      </c>
      <c r="D281" s="129" t="s">
        <v>57</v>
      </c>
      <c r="E281" s="130"/>
      <c r="F281" s="127" t="s">
        <v>58</v>
      </c>
      <c r="G281" s="127" t="s">
        <v>59</v>
      </c>
      <c r="H281" s="231"/>
    </row>
    <row r="282" spans="1:8" s="29" customFormat="1" ht="26.25" customHeight="1">
      <c r="A282" s="128"/>
      <c r="B282" s="128"/>
      <c r="C282" s="128"/>
      <c r="D282" s="8" t="s">
        <v>60</v>
      </c>
      <c r="E282" s="8" t="s">
        <v>59</v>
      </c>
      <c r="F282" s="128"/>
      <c r="G282" s="128"/>
      <c r="H282" s="231"/>
    </row>
    <row r="283" spans="1:8" ht="122.25" customHeight="1">
      <c r="A283" s="20" t="s">
        <v>585</v>
      </c>
      <c r="B283" s="10" t="s">
        <v>174</v>
      </c>
      <c r="C283" s="62" t="s">
        <v>144</v>
      </c>
      <c r="D283" s="35">
        <v>41</v>
      </c>
      <c r="E283" s="36">
        <f>SUM(D283:D283)</f>
        <v>41</v>
      </c>
      <c r="F283" s="37"/>
      <c r="G283" s="37">
        <f>IF(D283=E283,D283*F283,IF(#REF!=E283,#REF!*F283,IF(#REF!=E283,#REF!*F283,IF(#REF!=E283,#REF!*F283,E283*F283))))</f>
        <v>0</v>
      </c>
    </row>
    <row r="284" spans="1:8" ht="122.25" customHeight="1">
      <c r="A284" s="20" t="s">
        <v>586</v>
      </c>
      <c r="B284" s="10" t="s">
        <v>175</v>
      </c>
      <c r="C284" s="62" t="s">
        <v>144</v>
      </c>
      <c r="D284" s="35">
        <v>28</v>
      </c>
      <c r="E284" s="36">
        <f>SUM(D284:D284)</f>
        <v>28</v>
      </c>
      <c r="F284" s="37"/>
      <c r="G284" s="37">
        <f>IF(D284=E284,D284*F284,IF(#REF!=E284,#REF!*F284,IF(#REF!=E284,#REF!*F284,IF(#REF!=E284,#REF!*F284,E284*F284))))</f>
        <v>0</v>
      </c>
    </row>
    <row r="285" spans="1:8" ht="122.25" customHeight="1">
      <c r="A285" s="20" t="s">
        <v>587</v>
      </c>
      <c r="B285" s="10" t="s">
        <v>176</v>
      </c>
      <c r="C285" s="62" t="s">
        <v>144</v>
      </c>
      <c r="D285" s="35">
        <v>20</v>
      </c>
      <c r="E285" s="36">
        <f>SUM(D285:D285)</f>
        <v>20</v>
      </c>
      <c r="F285" s="37"/>
      <c r="G285" s="37">
        <f>IF(D285=E285,D285*F285,IF(#REF!=E285,#REF!*F285,IF(#REF!=E285,#REF!*F285,IF(#REF!=E285,#REF!*F285,E285*F285))))</f>
        <v>0</v>
      </c>
    </row>
    <row r="286" spans="1:8" ht="131.25" customHeight="1">
      <c r="A286" s="20" t="s">
        <v>588</v>
      </c>
      <c r="B286" s="10" t="s">
        <v>177</v>
      </c>
      <c r="C286" s="34" t="s">
        <v>65</v>
      </c>
      <c r="D286" s="45">
        <v>8.6</v>
      </c>
      <c r="E286" s="46">
        <f>SUM(D286:D286)</f>
        <v>8.6</v>
      </c>
      <c r="F286" s="37"/>
      <c r="G286" s="37">
        <f>IF(D286=E286,D286*F286,IF(#REF!=E286,#REF!*F286,IF(#REF!=E286,#REF!*F286,IF(#REF!=E286,#REF!*F286,E286*F286))))</f>
        <v>0</v>
      </c>
    </row>
    <row r="287" spans="1:8" ht="147" customHeight="1">
      <c r="A287" s="20" t="s">
        <v>589</v>
      </c>
      <c r="B287" s="10" t="s">
        <v>178</v>
      </c>
      <c r="C287" s="34" t="s">
        <v>10</v>
      </c>
      <c r="D287" s="45">
        <v>36.200000000000003</v>
      </c>
      <c r="E287" s="46">
        <f>SUM(D287:D287)</f>
        <v>36.200000000000003</v>
      </c>
      <c r="F287" s="37"/>
      <c r="G287" s="37">
        <f>IF(D287=E287,D287*F287,IF(#REF!=E287,#REF!*F287,IF(#REF!=E287,#REF!*F287,IF(#REF!=E287,#REF!*F287,E287*F287))))</f>
        <v>0</v>
      </c>
    </row>
    <row r="288" spans="1:8" s="29" customFormat="1" ht="18.75" customHeight="1">
      <c r="A288" s="127" t="s">
        <v>54</v>
      </c>
      <c r="B288" s="127" t="s">
        <v>55</v>
      </c>
      <c r="C288" s="127" t="s">
        <v>56</v>
      </c>
      <c r="D288" s="129" t="s">
        <v>57</v>
      </c>
      <c r="E288" s="130"/>
      <c r="F288" s="127" t="s">
        <v>58</v>
      </c>
      <c r="G288" s="127" t="s">
        <v>59</v>
      </c>
      <c r="H288" s="231"/>
    </row>
    <row r="289" spans="1:8" s="29" customFormat="1" ht="26.25" customHeight="1">
      <c r="A289" s="128"/>
      <c r="B289" s="128"/>
      <c r="C289" s="128"/>
      <c r="D289" s="8" t="s">
        <v>60</v>
      </c>
      <c r="E289" s="8" t="s">
        <v>59</v>
      </c>
      <c r="F289" s="128"/>
      <c r="G289" s="128"/>
      <c r="H289" s="231"/>
    </row>
    <row r="290" spans="1:8" ht="122.25" customHeight="1">
      <c r="A290" s="20" t="s">
        <v>590</v>
      </c>
      <c r="B290" s="10" t="s">
        <v>531</v>
      </c>
      <c r="C290" s="62" t="s">
        <v>144</v>
      </c>
      <c r="D290" s="35">
        <v>72</v>
      </c>
      <c r="E290" s="36">
        <f>SUM(D290:D290)</f>
        <v>72</v>
      </c>
      <c r="F290" s="37"/>
      <c r="G290" s="37">
        <f>IF(D290=E290,D290*F290,IF(#REF!=E290,#REF!*F290,IF(#REF!=E290,#REF!*F290,IF(#REF!=E290,#REF!*F290,E290*F290))))</f>
        <v>0</v>
      </c>
    </row>
    <row r="291" spans="1:8" ht="122.25" customHeight="1">
      <c r="A291" s="20" t="s">
        <v>591</v>
      </c>
      <c r="B291" s="10" t="s">
        <v>532</v>
      </c>
      <c r="C291" s="62" t="s">
        <v>144</v>
      </c>
      <c r="D291" s="35">
        <v>40</v>
      </c>
      <c r="E291" s="36">
        <f>SUM(D291:D291)</f>
        <v>40</v>
      </c>
      <c r="F291" s="37"/>
      <c r="G291" s="37">
        <f>IF(D291=E291,D291*F291,IF(#REF!=E291,#REF!*F291,IF(#REF!=E291,#REF!*F291,IF(#REF!=E291,#REF!*F291,E291*F291))))</f>
        <v>0</v>
      </c>
    </row>
    <row r="292" spans="1:8" ht="122.25" customHeight="1">
      <c r="A292" s="20" t="s">
        <v>592</v>
      </c>
      <c r="B292" s="10" t="s">
        <v>533</v>
      </c>
      <c r="C292" s="62" t="s">
        <v>144</v>
      </c>
      <c r="D292" s="35">
        <f>20*2</f>
        <v>40</v>
      </c>
      <c r="E292" s="36">
        <f>SUM(D292:D292)</f>
        <v>40</v>
      </c>
      <c r="F292" s="37"/>
      <c r="G292" s="37">
        <f>IF(D292=E292,D292*F292,IF(#REF!=E292,#REF!*F292,IF(#REF!=E292,#REF!*F292,IF(#REF!=E292,#REF!*F292,E292*F292))))</f>
        <v>0</v>
      </c>
    </row>
    <row r="293" spans="1:8" ht="131.25" customHeight="1">
      <c r="A293" s="20" t="s">
        <v>593</v>
      </c>
      <c r="B293" s="10" t="s">
        <v>179</v>
      </c>
      <c r="C293" s="34" t="s">
        <v>65</v>
      </c>
      <c r="D293" s="45">
        <v>43.4</v>
      </c>
      <c r="E293" s="46">
        <f>SUM(D293:D293)</f>
        <v>43.4</v>
      </c>
      <c r="F293" s="37"/>
      <c r="G293" s="37">
        <f>IF(D293=E293,D293*F293,IF(#REF!=E293,#REF!*F293,IF(#REF!=E293,#REF!*F293,IF(#REF!=E293,#REF!*F293,E293*F293))))</f>
        <v>0</v>
      </c>
    </row>
    <row r="294" spans="1:8" ht="147" customHeight="1">
      <c r="A294" s="20" t="s">
        <v>594</v>
      </c>
      <c r="B294" s="10" t="s">
        <v>180</v>
      </c>
      <c r="C294" s="34" t="s">
        <v>10</v>
      </c>
      <c r="D294" s="45">
        <v>103.2</v>
      </c>
      <c r="E294" s="46">
        <f>SUM(D294:D294)</f>
        <v>103.2</v>
      </c>
      <c r="F294" s="37"/>
      <c r="G294" s="37">
        <f>IF(D294=E294,D294*F294,IF(#REF!=E294,#REF!*F294,IF(#REF!=E294,#REF!*F294,IF(#REF!=E294,#REF!*F294,E294*F294))))</f>
        <v>0</v>
      </c>
    </row>
    <row r="295" spans="1:8" s="29" customFormat="1" ht="18.75" customHeight="1">
      <c r="A295" s="127" t="s">
        <v>54</v>
      </c>
      <c r="B295" s="127" t="s">
        <v>55</v>
      </c>
      <c r="C295" s="127" t="s">
        <v>56</v>
      </c>
      <c r="D295" s="129" t="s">
        <v>57</v>
      </c>
      <c r="E295" s="130"/>
      <c r="F295" s="127" t="s">
        <v>58</v>
      </c>
      <c r="G295" s="127" t="s">
        <v>59</v>
      </c>
      <c r="H295" s="231"/>
    </row>
    <row r="296" spans="1:8" s="29" customFormat="1" ht="26.25" customHeight="1">
      <c r="A296" s="128"/>
      <c r="B296" s="128"/>
      <c r="C296" s="128"/>
      <c r="D296" s="8" t="s">
        <v>60</v>
      </c>
      <c r="E296" s="8" t="s">
        <v>59</v>
      </c>
      <c r="F296" s="128"/>
      <c r="G296" s="128"/>
      <c r="H296" s="231"/>
    </row>
    <row r="297" spans="1:8" ht="122.25" customHeight="1">
      <c r="A297" s="20" t="s">
        <v>595</v>
      </c>
      <c r="B297" s="10" t="s">
        <v>534</v>
      </c>
      <c r="C297" s="62" t="s">
        <v>144</v>
      </c>
      <c r="D297" s="35">
        <v>27</v>
      </c>
      <c r="E297" s="36">
        <f>SUM(D297:D297)</f>
        <v>27</v>
      </c>
      <c r="F297" s="37"/>
      <c r="G297" s="37">
        <f>IF(D297=E297,D297*F297,IF(#REF!=E297,#REF!*F297,IF(#REF!=E297,#REF!*F297,IF(#REF!=E297,#REF!*F297,E297*F297))))</f>
        <v>0</v>
      </c>
    </row>
    <row r="298" spans="1:8" ht="122.25" customHeight="1">
      <c r="A298" s="20" t="s">
        <v>596</v>
      </c>
      <c r="B298" s="10" t="s">
        <v>535</v>
      </c>
      <c r="C298" s="62" t="s">
        <v>144</v>
      </c>
      <c r="D298" s="35">
        <v>20</v>
      </c>
      <c r="E298" s="36">
        <f>SUM(D298:D298)</f>
        <v>20</v>
      </c>
      <c r="F298" s="37"/>
      <c r="G298" s="37">
        <f>IF(D298=E298,D298*F298,IF(#REF!=E298,#REF!*F298,IF(#REF!=E298,#REF!*F298,IF(#REF!=E298,#REF!*F298,E298*F298))))</f>
        <v>0</v>
      </c>
    </row>
    <row r="299" spans="1:8" ht="122.25" customHeight="1">
      <c r="A299" s="20" t="s">
        <v>597</v>
      </c>
      <c r="B299" s="10" t="s">
        <v>536</v>
      </c>
      <c r="C299" s="62" t="s">
        <v>144</v>
      </c>
      <c r="D299" s="35">
        <v>10</v>
      </c>
      <c r="E299" s="36">
        <f>SUM(D299:D299)</f>
        <v>10</v>
      </c>
      <c r="F299" s="37"/>
      <c r="G299" s="37">
        <f>IF(D299=E299,D299*F299,IF(#REF!=E299,#REF!*F299,IF(#REF!=E299,#REF!*F299,IF(#REF!=E299,#REF!*F299,E299*F299))))</f>
        <v>0</v>
      </c>
    </row>
    <row r="300" spans="1:8" ht="131.25" customHeight="1">
      <c r="A300" s="20" t="s">
        <v>598</v>
      </c>
      <c r="B300" s="10" t="s">
        <v>537</v>
      </c>
      <c r="C300" s="34" t="s">
        <v>65</v>
      </c>
      <c r="D300" s="45">
        <v>9</v>
      </c>
      <c r="E300" s="46">
        <f>SUM(D300:D300)</f>
        <v>9</v>
      </c>
      <c r="F300" s="37"/>
      <c r="G300" s="37">
        <f>IF(D300=E300,D300*F300,IF(#REF!=E300,#REF!*F300,IF(#REF!=E300,#REF!*F300,IF(#REF!=E300,#REF!*F300,E300*F300))))</f>
        <v>0</v>
      </c>
    </row>
    <row r="301" spans="1:8" ht="147" customHeight="1">
      <c r="A301" s="20" t="s">
        <v>599</v>
      </c>
      <c r="B301" s="10" t="s">
        <v>538</v>
      </c>
      <c r="C301" s="34" t="s">
        <v>10</v>
      </c>
      <c r="D301" s="45">
        <v>25.8</v>
      </c>
      <c r="E301" s="46">
        <f>SUM(D301:D301)</f>
        <v>25.8</v>
      </c>
      <c r="F301" s="37"/>
      <c r="G301" s="37">
        <f>IF(D301=E301,D301*F301,IF(#REF!=E301,#REF!*F301,IF(#REF!=E301,#REF!*F301,IF(#REF!=E301,#REF!*F301,E301*F301))))</f>
        <v>0</v>
      </c>
    </row>
    <row r="302" spans="1:8" s="29" customFormat="1" ht="18.75" customHeight="1">
      <c r="A302" s="127" t="s">
        <v>54</v>
      </c>
      <c r="B302" s="127" t="s">
        <v>55</v>
      </c>
      <c r="C302" s="127" t="s">
        <v>56</v>
      </c>
      <c r="D302" s="129" t="s">
        <v>57</v>
      </c>
      <c r="E302" s="130"/>
      <c r="F302" s="127" t="s">
        <v>58</v>
      </c>
      <c r="G302" s="127" t="s">
        <v>59</v>
      </c>
      <c r="H302" s="231"/>
    </row>
    <row r="303" spans="1:8" s="29" customFormat="1" ht="26.25" customHeight="1">
      <c r="A303" s="128"/>
      <c r="B303" s="128"/>
      <c r="C303" s="128"/>
      <c r="D303" s="8" t="s">
        <v>60</v>
      </c>
      <c r="E303" s="8" t="s">
        <v>59</v>
      </c>
      <c r="F303" s="128"/>
      <c r="G303" s="128"/>
      <c r="H303" s="231"/>
    </row>
    <row r="304" spans="1:8" ht="122.25" customHeight="1">
      <c r="A304" s="20" t="s">
        <v>600</v>
      </c>
      <c r="B304" s="10" t="s">
        <v>619</v>
      </c>
      <c r="C304" s="62" t="s">
        <v>144</v>
      </c>
      <c r="D304" s="35">
        <v>10</v>
      </c>
      <c r="E304" s="36">
        <f>SUM(D304:D304)</f>
        <v>10</v>
      </c>
      <c r="F304" s="37"/>
      <c r="G304" s="37">
        <f>IF(D304=E304,D304*F304,IF(#REF!=E304,#REF!*F304,IF(#REF!=E304,#REF!*F304,IF(#REF!=E304,#REF!*F304,E304*F304))))</f>
        <v>0</v>
      </c>
    </row>
    <row r="305" spans="1:8" ht="122.25" customHeight="1">
      <c r="A305" s="20" t="s">
        <v>601</v>
      </c>
      <c r="B305" s="10" t="s">
        <v>620</v>
      </c>
      <c r="C305" s="62" t="s">
        <v>144</v>
      </c>
      <c r="D305" s="35">
        <v>12</v>
      </c>
      <c r="E305" s="36">
        <f>SUM(D305:D305)</f>
        <v>12</v>
      </c>
      <c r="F305" s="37"/>
      <c r="G305" s="37">
        <f>IF(D305=E305,D305*F305,IF(#REF!=E305,#REF!*F305,IF(#REF!=E305,#REF!*F305,IF(#REF!=E305,#REF!*F305,E305*F305))))</f>
        <v>0</v>
      </c>
    </row>
    <row r="306" spans="1:8" ht="131.25" customHeight="1">
      <c r="A306" s="20" t="s">
        <v>602</v>
      </c>
      <c r="B306" s="10" t="s">
        <v>621</v>
      </c>
      <c r="C306" s="34" t="s">
        <v>65</v>
      </c>
      <c r="D306" s="45">
        <v>1.5</v>
      </c>
      <c r="E306" s="46">
        <f>SUM(D306:D306)</f>
        <v>1.5</v>
      </c>
      <c r="F306" s="37"/>
      <c r="G306" s="37">
        <f>IF(D306=E306,D306*F306,IF(#REF!=E306,#REF!*F306,IF(#REF!=E306,#REF!*F306,IF(#REF!=E306,#REF!*F306,E306*F306))))</f>
        <v>0</v>
      </c>
    </row>
    <row r="307" spans="1:8" ht="147" customHeight="1">
      <c r="A307" s="20" t="s">
        <v>603</v>
      </c>
      <c r="B307" s="10" t="s">
        <v>622</v>
      </c>
      <c r="C307" s="34" t="s">
        <v>10</v>
      </c>
      <c r="D307" s="45">
        <v>11</v>
      </c>
      <c r="E307" s="46">
        <f>SUM(D307:D307)</f>
        <v>11</v>
      </c>
      <c r="F307" s="37"/>
      <c r="G307" s="37">
        <f>IF(D307=E307,D307*F307,IF(#REF!=E307,#REF!*F307,IF(#REF!=E307,#REF!*F307,IF(#REF!=E307,#REF!*F307,E307*F307))))</f>
        <v>0</v>
      </c>
    </row>
    <row r="308" spans="1:8" s="29" customFormat="1" ht="18.75" customHeight="1">
      <c r="A308" s="127" t="s">
        <v>54</v>
      </c>
      <c r="B308" s="127" t="s">
        <v>55</v>
      </c>
      <c r="C308" s="127" t="s">
        <v>56</v>
      </c>
      <c r="D308" s="129" t="s">
        <v>57</v>
      </c>
      <c r="E308" s="130"/>
      <c r="F308" s="127" t="s">
        <v>58</v>
      </c>
      <c r="G308" s="127" t="s">
        <v>59</v>
      </c>
      <c r="H308" s="231"/>
    </row>
    <row r="309" spans="1:8" s="29" customFormat="1" ht="26.25" customHeight="1">
      <c r="A309" s="128"/>
      <c r="B309" s="128"/>
      <c r="C309" s="128"/>
      <c r="D309" s="8" t="s">
        <v>60</v>
      </c>
      <c r="E309" s="8" t="s">
        <v>59</v>
      </c>
      <c r="F309" s="128"/>
      <c r="G309" s="128"/>
      <c r="H309" s="231"/>
    </row>
    <row r="310" spans="1:8" ht="122.25" customHeight="1">
      <c r="A310" s="20" t="s">
        <v>604</v>
      </c>
      <c r="B310" s="10" t="s">
        <v>540</v>
      </c>
      <c r="C310" s="62" t="s">
        <v>144</v>
      </c>
      <c r="D310" s="35">
        <v>37</v>
      </c>
      <c r="E310" s="36">
        <f>SUM(D310:D310)</f>
        <v>37</v>
      </c>
      <c r="F310" s="37"/>
      <c r="G310" s="37">
        <f>IF(D310=E310,D310*F310,IF(#REF!=E310,#REF!*F310,IF(#REF!=E310,#REF!*F310,IF(#REF!=E310,#REF!*F310,E310*F310))))</f>
        <v>0</v>
      </c>
    </row>
    <row r="311" spans="1:8" ht="122.25" customHeight="1">
      <c r="A311" s="20" t="s">
        <v>605</v>
      </c>
      <c r="B311" s="10" t="s">
        <v>541</v>
      </c>
      <c r="C311" s="62" t="s">
        <v>144</v>
      </c>
      <c r="D311" s="35">
        <v>58</v>
      </c>
      <c r="E311" s="36">
        <f>SUM(D311:D311)</f>
        <v>58</v>
      </c>
      <c r="F311" s="37"/>
      <c r="G311" s="37">
        <f>IF(D311=E311,D311*F311,IF(#REF!=E311,#REF!*F311,IF(#REF!=E311,#REF!*F311,IF(#REF!=E311,#REF!*F311,E311*F311))))</f>
        <v>0</v>
      </c>
    </row>
    <row r="312" spans="1:8" ht="131.25" customHeight="1">
      <c r="A312" s="20" t="s">
        <v>606</v>
      </c>
      <c r="B312" s="10" t="s">
        <v>539</v>
      </c>
      <c r="C312" s="34" t="s">
        <v>65</v>
      </c>
      <c r="D312" s="45">
        <v>8</v>
      </c>
      <c r="E312" s="46">
        <f>SUM(D312:D312)</f>
        <v>8</v>
      </c>
      <c r="F312" s="37"/>
      <c r="G312" s="37">
        <f>IF(D312=E312,D312*F312,IF(#REF!=E312,#REF!*F312,IF(#REF!=E312,#REF!*F312,IF(#REF!=E312,#REF!*F312,E312*F312))))</f>
        <v>0</v>
      </c>
    </row>
    <row r="313" spans="1:8" ht="119.25" customHeight="1">
      <c r="A313" s="20" t="s">
        <v>607</v>
      </c>
      <c r="B313" s="10" t="s">
        <v>181</v>
      </c>
      <c r="C313" s="34" t="s">
        <v>10</v>
      </c>
      <c r="D313" s="45">
        <v>460</v>
      </c>
      <c r="E313" s="46">
        <f>SUM(D313:D313)</f>
        <v>460</v>
      </c>
      <c r="F313" s="37"/>
      <c r="G313" s="37">
        <f>IF(D313=E313,D313*F313,IF(#REF!=E313,#REF!*F313,IF(#REF!=E313,#REF!*F313,IF(#REF!=E313,#REF!*F313,E313*F313))))</f>
        <v>0</v>
      </c>
    </row>
    <row r="314" spans="1:8" ht="119.25" customHeight="1">
      <c r="A314" s="20" t="s">
        <v>608</v>
      </c>
      <c r="B314" s="10" t="s">
        <v>182</v>
      </c>
      <c r="C314" s="34" t="s">
        <v>10</v>
      </c>
      <c r="D314" s="45">
        <v>6</v>
      </c>
      <c r="E314" s="46">
        <f>SUM(D314:D314)</f>
        <v>6</v>
      </c>
      <c r="F314" s="37"/>
      <c r="G314" s="37">
        <f>IF(D314=E314,D314*F314,IF(#REF!=E314,#REF!*F314,IF(#REF!=E314,#REF!*F314,IF(#REF!=E314,#REF!*F314,E314*F314))))</f>
        <v>0</v>
      </c>
    </row>
    <row r="315" spans="1:8" s="29" customFormat="1" ht="18.75" customHeight="1">
      <c r="A315" s="127" t="s">
        <v>54</v>
      </c>
      <c r="B315" s="127" t="s">
        <v>55</v>
      </c>
      <c r="C315" s="127" t="s">
        <v>56</v>
      </c>
      <c r="D315" s="129" t="s">
        <v>57</v>
      </c>
      <c r="E315" s="130"/>
      <c r="F315" s="127" t="s">
        <v>58</v>
      </c>
      <c r="G315" s="127" t="s">
        <v>59</v>
      </c>
      <c r="H315" s="231"/>
    </row>
    <row r="316" spans="1:8" s="29" customFormat="1" ht="26.25" customHeight="1">
      <c r="A316" s="128"/>
      <c r="B316" s="128"/>
      <c r="C316" s="128"/>
      <c r="D316" s="8" t="s">
        <v>60</v>
      </c>
      <c r="E316" s="8" t="s">
        <v>59</v>
      </c>
      <c r="F316" s="128"/>
      <c r="G316" s="128"/>
      <c r="H316" s="231"/>
    </row>
    <row r="317" spans="1:8" ht="119.25" customHeight="1">
      <c r="A317" s="20" t="s">
        <v>615</v>
      </c>
      <c r="B317" s="10" t="s">
        <v>183</v>
      </c>
      <c r="C317" s="34" t="s">
        <v>10</v>
      </c>
      <c r="D317" s="45">
        <f>88+26+26</f>
        <v>140</v>
      </c>
      <c r="E317" s="46">
        <f>SUM(D317:D317)</f>
        <v>140</v>
      </c>
      <c r="F317" s="37"/>
      <c r="G317" s="37">
        <f>IF(D317=E317,D317*F317,IF(#REF!=E317,#REF!*F317,IF(#REF!=E317,#REF!*F317,IF(#REF!=E317,#REF!*F317,E317*F317))))</f>
        <v>0</v>
      </c>
    </row>
    <row r="318" spans="1:8" ht="112.5" customHeight="1">
      <c r="A318" s="20" t="s">
        <v>616</v>
      </c>
      <c r="B318" s="10" t="s">
        <v>184</v>
      </c>
      <c r="C318" s="34" t="s">
        <v>10</v>
      </c>
      <c r="D318" s="45">
        <v>39.299999999999997</v>
      </c>
      <c r="E318" s="46">
        <f>SUM(D318:D318)</f>
        <v>39.299999999999997</v>
      </c>
      <c r="F318" s="37"/>
      <c r="G318" s="37">
        <f>IF(D318=E318,D318*F318,IF(#REF!=E318,#REF!*F318,IF(#REF!=E318,#REF!*F318,IF(#REF!=E318,#REF!*F318,E318*F318))))</f>
        <v>0</v>
      </c>
    </row>
    <row r="319" spans="1:8" ht="115.5" customHeight="1">
      <c r="A319" s="20" t="s">
        <v>617</v>
      </c>
      <c r="B319" s="10" t="s">
        <v>185</v>
      </c>
      <c r="C319" s="34" t="s">
        <v>65</v>
      </c>
      <c r="D319" s="45">
        <v>43.3</v>
      </c>
      <c r="E319" s="46">
        <f>SUM(D319:D319)</f>
        <v>43.3</v>
      </c>
      <c r="F319" s="37"/>
      <c r="G319" s="37">
        <f>IF(D319=E319,D319*F319,IF(#REF!=E319,#REF!*F319,IF(#REF!=E319,#REF!*F319,IF(#REF!=E319,#REF!*F319,E319*F319))))</f>
        <v>0</v>
      </c>
    </row>
    <row r="320" spans="1:8" ht="115.5" customHeight="1">
      <c r="A320" s="20" t="s">
        <v>618</v>
      </c>
      <c r="B320" s="10" t="s">
        <v>186</v>
      </c>
      <c r="C320" s="34" t="s">
        <v>65</v>
      </c>
      <c r="D320" s="45">
        <v>380</v>
      </c>
      <c r="E320" s="46">
        <f>SUM(D320:D320)</f>
        <v>380</v>
      </c>
      <c r="F320" s="37"/>
      <c r="G320" s="37">
        <f>IF(D320=E320,D320*F320,IF(#REF!=E320,#REF!*F320,IF(#REF!=E320,#REF!*F320,IF(#REF!=E320,#REF!*F320,E320*F320))))</f>
        <v>0</v>
      </c>
    </row>
    <row r="321" spans="1:8" ht="18.75" customHeight="1">
      <c r="A321" s="143" t="s">
        <v>187</v>
      </c>
      <c r="B321" s="144"/>
      <c r="C321" s="144"/>
      <c r="D321" s="144"/>
      <c r="E321" s="144"/>
      <c r="F321" s="144"/>
      <c r="G321" s="38">
        <f>SUM(G214:G320)</f>
        <v>0</v>
      </c>
    </row>
    <row r="322" spans="1:8" s="12" customFormat="1" ht="12.75" customHeight="1">
      <c r="A322" s="19"/>
      <c r="B322" s="63"/>
      <c r="C322" s="64"/>
      <c r="D322" s="64"/>
      <c r="E322" s="64"/>
      <c r="F322" s="65"/>
      <c r="G322" s="65"/>
      <c r="H322" s="1"/>
    </row>
    <row r="323" spans="1:8" ht="29.25" customHeight="1">
      <c r="A323" s="166" t="s">
        <v>188</v>
      </c>
      <c r="B323" s="166"/>
      <c r="C323" s="166"/>
      <c r="D323" s="166"/>
      <c r="E323" s="166"/>
      <c r="F323" s="166"/>
      <c r="G323" s="166"/>
    </row>
    <row r="324" spans="1:8">
      <c r="B324" s="6"/>
      <c r="C324" s="6"/>
      <c r="D324" s="6"/>
      <c r="E324" s="6"/>
      <c r="F324" s="6"/>
      <c r="G324" s="6"/>
    </row>
    <row r="325" spans="1:8" s="12" customFormat="1" ht="12.75" customHeight="1">
      <c r="A325" s="19"/>
      <c r="B325" s="63"/>
      <c r="C325" s="64"/>
      <c r="D325" s="64"/>
      <c r="E325" s="64"/>
      <c r="F325" s="65"/>
      <c r="G325" s="65"/>
      <c r="H325" s="1"/>
    </row>
    <row r="326" spans="1:8" s="12" customFormat="1" ht="12.75" customHeight="1">
      <c r="A326" s="19"/>
      <c r="B326" s="63"/>
      <c r="C326" s="64"/>
      <c r="D326" s="64"/>
      <c r="E326" s="64"/>
      <c r="F326" s="65"/>
      <c r="G326" s="65"/>
      <c r="H326" s="1"/>
    </row>
    <row r="327" spans="1:8" s="12" customFormat="1">
      <c r="A327" s="19"/>
      <c r="B327" s="63"/>
      <c r="C327" s="64"/>
      <c r="D327" s="64"/>
      <c r="E327" s="64"/>
      <c r="F327" s="65"/>
      <c r="G327" s="65"/>
      <c r="H327" s="1"/>
    </row>
    <row r="328" spans="1:8" ht="20.100000000000001" customHeight="1">
      <c r="A328" s="14" t="s">
        <v>16</v>
      </c>
      <c r="B328" s="145" t="s">
        <v>189</v>
      </c>
      <c r="C328" s="145"/>
      <c r="D328" s="145"/>
      <c r="E328" s="145"/>
      <c r="F328" s="145"/>
      <c r="G328" s="145"/>
    </row>
    <row r="329" spans="1:8" s="29" customFormat="1" ht="18.75" customHeight="1">
      <c r="A329" s="127" t="s">
        <v>54</v>
      </c>
      <c r="B329" s="127" t="s">
        <v>55</v>
      </c>
      <c r="C329" s="127" t="s">
        <v>56</v>
      </c>
      <c r="D329" s="129" t="s">
        <v>57</v>
      </c>
      <c r="E329" s="130"/>
      <c r="F329" s="127" t="s">
        <v>58</v>
      </c>
      <c r="G329" s="127" t="s">
        <v>59</v>
      </c>
      <c r="H329" s="231"/>
    </row>
    <row r="330" spans="1:8" s="29" customFormat="1" ht="26.25" customHeight="1">
      <c r="A330" s="128"/>
      <c r="B330" s="128"/>
      <c r="C330" s="128"/>
      <c r="D330" s="8" t="s">
        <v>60</v>
      </c>
      <c r="E330" s="8" t="s">
        <v>59</v>
      </c>
      <c r="F330" s="128"/>
      <c r="G330" s="128"/>
      <c r="H330" s="231"/>
    </row>
    <row r="331" spans="1:8" ht="307.5" customHeight="1">
      <c r="A331" s="9">
        <v>8.1</v>
      </c>
      <c r="B331" s="10" t="s">
        <v>906</v>
      </c>
      <c r="C331" s="34" t="s">
        <v>65</v>
      </c>
      <c r="D331" s="35">
        <f>7460+32+117.8-721.8+718.1</f>
        <v>7606.1</v>
      </c>
      <c r="E331" s="36">
        <f>SUM(D331:D331)</f>
        <v>7606.1</v>
      </c>
      <c r="F331" s="37"/>
      <c r="G331" s="37">
        <f>IF(D331=E331,D331*F331,IF(#REF!=E331,#REF!*F331,IF(#REF!=E331,#REF!*F331,IF(#REF!=E331,#REF!*F331,E331*F331))))</f>
        <v>0</v>
      </c>
    </row>
    <row r="332" spans="1:8" ht="258" customHeight="1">
      <c r="A332" s="9">
        <v>8.1999999999999993</v>
      </c>
      <c r="B332" s="10" t="s">
        <v>907</v>
      </c>
      <c r="C332" s="34" t="s">
        <v>20</v>
      </c>
      <c r="D332" s="35">
        <v>88</v>
      </c>
      <c r="E332" s="36">
        <f>SUM(D332:D332)</f>
        <v>88</v>
      </c>
      <c r="F332" s="37"/>
      <c r="G332" s="37">
        <f>IF(D332=E332,D332*F332,IF(#REF!=E332,#REF!*F332,IF(#REF!=E332,#REF!*F332,IF(#REF!=E332,#REF!*F332,E332*F332))))</f>
        <v>0</v>
      </c>
    </row>
    <row r="333" spans="1:8" s="29" customFormat="1" ht="18.75" customHeight="1">
      <c r="A333" s="127" t="s">
        <v>54</v>
      </c>
      <c r="B333" s="127" t="s">
        <v>55</v>
      </c>
      <c r="C333" s="127" t="s">
        <v>56</v>
      </c>
      <c r="D333" s="129" t="s">
        <v>57</v>
      </c>
      <c r="E333" s="130"/>
      <c r="F333" s="127" t="s">
        <v>58</v>
      </c>
      <c r="G333" s="127" t="s">
        <v>59</v>
      </c>
      <c r="H333" s="231"/>
    </row>
    <row r="334" spans="1:8" s="29" customFormat="1" ht="26.25" customHeight="1">
      <c r="A334" s="128"/>
      <c r="B334" s="128"/>
      <c r="C334" s="128"/>
      <c r="D334" s="8" t="s">
        <v>60</v>
      </c>
      <c r="E334" s="8" t="s">
        <v>59</v>
      </c>
      <c r="F334" s="128"/>
      <c r="G334" s="128"/>
      <c r="H334" s="231"/>
    </row>
    <row r="335" spans="1:8" ht="356.4">
      <c r="A335" s="9">
        <v>8.3000000000000007</v>
      </c>
      <c r="B335" s="10" t="s">
        <v>908</v>
      </c>
      <c r="C335" s="34" t="s">
        <v>65</v>
      </c>
      <c r="D335" s="35">
        <v>845</v>
      </c>
      <c r="E335" s="36">
        <f>SUM(D335:D335)</f>
        <v>845</v>
      </c>
      <c r="F335" s="37"/>
      <c r="G335" s="37">
        <f>IF(D335=E335,D335*F335,IF(#REF!=E335,#REF!*F335,IF(#REF!=E335,#REF!*F335,IF(#REF!=E335,#REF!*F335,E335*F335))))</f>
        <v>0</v>
      </c>
    </row>
    <row r="336" spans="1:8" ht="235.5" customHeight="1">
      <c r="A336" s="9">
        <v>8.4</v>
      </c>
      <c r="B336" s="10" t="s">
        <v>918</v>
      </c>
      <c r="C336" s="34" t="s">
        <v>65</v>
      </c>
      <c r="D336" s="35">
        <f>4774+23.5+8.6+212.3-467.8+412.7</f>
        <v>4963.3</v>
      </c>
      <c r="E336" s="36">
        <f>SUM(D336:D336)</f>
        <v>4963.3</v>
      </c>
      <c r="F336" s="37"/>
      <c r="G336" s="37">
        <f>IF(D336=E336,D336*F336,IF(#REF!=E336,#REF!*F336,IF(#REF!=E336,#REF!*F336,IF(#REF!=E336,#REF!*F336,E336*F336))))</f>
        <v>0</v>
      </c>
    </row>
    <row r="337" spans="1:8" s="29" customFormat="1" ht="18.75" customHeight="1">
      <c r="A337" s="127" t="s">
        <v>54</v>
      </c>
      <c r="B337" s="127" t="s">
        <v>55</v>
      </c>
      <c r="C337" s="127" t="s">
        <v>56</v>
      </c>
      <c r="D337" s="129" t="s">
        <v>57</v>
      </c>
      <c r="E337" s="130"/>
      <c r="F337" s="127" t="s">
        <v>58</v>
      </c>
      <c r="G337" s="127" t="s">
        <v>59</v>
      </c>
      <c r="H337" s="231"/>
    </row>
    <row r="338" spans="1:8" s="29" customFormat="1" ht="26.25" customHeight="1">
      <c r="A338" s="128"/>
      <c r="B338" s="128"/>
      <c r="C338" s="128"/>
      <c r="D338" s="8" t="s">
        <v>60</v>
      </c>
      <c r="E338" s="8" t="s">
        <v>59</v>
      </c>
      <c r="F338" s="128"/>
      <c r="G338" s="128"/>
      <c r="H338" s="231"/>
    </row>
    <row r="339" spans="1:8" ht="207" customHeight="1">
      <c r="A339" s="9">
        <v>8.5</v>
      </c>
      <c r="B339" s="10" t="s">
        <v>909</v>
      </c>
      <c r="C339" s="34" t="s">
        <v>10</v>
      </c>
      <c r="D339" s="35">
        <f>3629+29.2</f>
        <v>3658.2</v>
      </c>
      <c r="E339" s="36">
        <f>SUM(D339:D339)</f>
        <v>3658.2</v>
      </c>
      <c r="F339" s="37"/>
      <c r="G339" s="37">
        <f>IF(D339=E339,D339*F339,IF(#REF!=E339,#REF!*F339,IF(#REF!=E339,#REF!*F339,IF(#REF!=E339,#REF!*F339,E339*F339))))</f>
        <v>0</v>
      </c>
    </row>
    <row r="340" spans="1:8" ht="180" customHeight="1">
      <c r="A340" s="9">
        <v>8.6</v>
      </c>
      <c r="B340" s="10" t="s">
        <v>919</v>
      </c>
      <c r="C340" s="34" t="s">
        <v>65</v>
      </c>
      <c r="D340" s="35">
        <f>2008+30.8-34.4+31.7</f>
        <v>2036.1</v>
      </c>
      <c r="E340" s="36">
        <f>SUM(D340:D340)</f>
        <v>2036.1</v>
      </c>
      <c r="F340" s="37"/>
      <c r="G340" s="37">
        <f>IF(D340=E340,D340*F340,IF(#REF!=E340,#REF!*F340,IF(#REF!=E340,#REF!*F340,IF(#REF!=E340,#REF!*F340,E340*F340))))</f>
        <v>0</v>
      </c>
    </row>
    <row r="341" spans="1:8" s="29" customFormat="1" ht="18.75" customHeight="1">
      <c r="A341" s="127" t="s">
        <v>54</v>
      </c>
      <c r="B341" s="127" t="s">
        <v>55</v>
      </c>
      <c r="C341" s="127" t="s">
        <v>56</v>
      </c>
      <c r="D341" s="129" t="s">
        <v>57</v>
      </c>
      <c r="E341" s="130"/>
      <c r="F341" s="127" t="s">
        <v>58</v>
      </c>
      <c r="G341" s="127" t="s">
        <v>59</v>
      </c>
      <c r="H341" s="231"/>
    </row>
    <row r="342" spans="1:8" s="29" customFormat="1" ht="26.25" customHeight="1">
      <c r="A342" s="128"/>
      <c r="B342" s="128"/>
      <c r="C342" s="128"/>
      <c r="D342" s="8" t="s">
        <v>60</v>
      </c>
      <c r="E342" s="8" t="s">
        <v>59</v>
      </c>
      <c r="F342" s="128"/>
      <c r="G342" s="128"/>
      <c r="H342" s="231"/>
    </row>
    <row r="343" spans="1:8" ht="298.5" customHeight="1">
      <c r="A343" s="9">
        <v>8.6999999999999993</v>
      </c>
      <c r="B343" s="10" t="s">
        <v>910</v>
      </c>
      <c r="C343" s="34" t="s">
        <v>65</v>
      </c>
      <c r="D343" s="35">
        <v>332</v>
      </c>
      <c r="E343" s="36">
        <f>SUM(D343:D343)</f>
        <v>332</v>
      </c>
      <c r="F343" s="37"/>
      <c r="G343" s="37">
        <f>IF(D343=E343,D343*F343,IF(#REF!=E343,#REF!*F343,IF(#REF!=E343,#REF!*F343,IF(#REF!=E343,#REF!*F343,E343*F343))))</f>
        <v>0</v>
      </c>
    </row>
    <row r="344" spans="1:8" ht="300" customHeight="1">
      <c r="A344" s="9">
        <v>8.8000000000000007</v>
      </c>
      <c r="B344" s="10" t="s">
        <v>920</v>
      </c>
      <c r="C344" s="34" t="s">
        <v>65</v>
      </c>
      <c r="D344" s="35">
        <f>189+17-17.5</f>
        <v>188.5</v>
      </c>
      <c r="E344" s="36">
        <f>SUM(D344:D344)</f>
        <v>188.5</v>
      </c>
      <c r="F344" s="37"/>
      <c r="G344" s="37">
        <f>IF(D344=E344,D344*F344,IF(#REF!=E344,#REF!*F344,IF(#REF!=E344,#REF!*F344,IF(#REF!=E344,#REF!*F344,E344*F344))))</f>
        <v>0</v>
      </c>
    </row>
    <row r="345" spans="1:8" s="29" customFormat="1" ht="18.75" customHeight="1">
      <c r="A345" s="127" t="s">
        <v>54</v>
      </c>
      <c r="B345" s="127" t="s">
        <v>55</v>
      </c>
      <c r="C345" s="127" t="s">
        <v>56</v>
      </c>
      <c r="D345" s="129" t="s">
        <v>57</v>
      </c>
      <c r="E345" s="130"/>
      <c r="F345" s="127" t="s">
        <v>58</v>
      </c>
      <c r="G345" s="127" t="s">
        <v>59</v>
      </c>
      <c r="H345" s="231"/>
    </row>
    <row r="346" spans="1:8" s="29" customFormat="1" ht="26.25" customHeight="1">
      <c r="A346" s="128"/>
      <c r="B346" s="128"/>
      <c r="C346" s="128"/>
      <c r="D346" s="8" t="s">
        <v>60</v>
      </c>
      <c r="E346" s="8" t="s">
        <v>59</v>
      </c>
      <c r="F346" s="128"/>
      <c r="G346" s="128"/>
      <c r="H346" s="231"/>
    </row>
    <row r="347" spans="1:8" ht="265.5" customHeight="1">
      <c r="A347" s="9">
        <v>8.9</v>
      </c>
      <c r="B347" s="30" t="s">
        <v>921</v>
      </c>
      <c r="C347" s="34" t="s">
        <v>65</v>
      </c>
      <c r="D347" s="35">
        <v>75</v>
      </c>
      <c r="E347" s="36">
        <f>SUM(D347:D347)</f>
        <v>75</v>
      </c>
      <c r="F347" s="37"/>
      <c r="G347" s="37">
        <f>IF(D347=E347,D347*F347,IF(#REF!=E347,#REF!*F347,IF(#REF!=E347,#REF!*F347,IF(#REF!=E347,#REF!*F347,E347*F347))))</f>
        <v>0</v>
      </c>
    </row>
    <row r="348" spans="1:8" ht="265.5" customHeight="1">
      <c r="A348" s="9">
        <v>8.1</v>
      </c>
      <c r="B348" s="30" t="s">
        <v>922</v>
      </c>
      <c r="C348" s="34" t="s">
        <v>65</v>
      </c>
      <c r="D348" s="35">
        <v>84.7</v>
      </c>
      <c r="E348" s="36">
        <f>SUM(D348:D348)</f>
        <v>84.7</v>
      </c>
      <c r="F348" s="37"/>
      <c r="G348" s="37">
        <f>IF(D348=E348,D348*F348,IF(#REF!=E348,#REF!*F348,IF(#REF!=E348,#REF!*F348,IF(#REF!=E348,#REF!*F348,E348*F348))))</f>
        <v>0</v>
      </c>
    </row>
    <row r="349" spans="1:8" s="29" customFormat="1" ht="18.75" customHeight="1">
      <c r="A349" s="127" t="s">
        <v>54</v>
      </c>
      <c r="B349" s="127" t="s">
        <v>55</v>
      </c>
      <c r="C349" s="127" t="s">
        <v>56</v>
      </c>
      <c r="D349" s="129" t="s">
        <v>57</v>
      </c>
      <c r="E349" s="130"/>
      <c r="F349" s="127" t="s">
        <v>58</v>
      </c>
      <c r="G349" s="127" t="s">
        <v>59</v>
      </c>
      <c r="H349" s="231"/>
    </row>
    <row r="350" spans="1:8" s="29" customFormat="1" ht="26.25" customHeight="1">
      <c r="A350" s="128"/>
      <c r="B350" s="128"/>
      <c r="C350" s="128"/>
      <c r="D350" s="8" t="s">
        <v>60</v>
      </c>
      <c r="E350" s="8" t="s">
        <v>59</v>
      </c>
      <c r="F350" s="128"/>
      <c r="G350" s="128"/>
      <c r="H350" s="231"/>
    </row>
    <row r="351" spans="1:8" ht="307.5" customHeight="1">
      <c r="A351" s="66">
        <v>8.11</v>
      </c>
      <c r="B351" s="10" t="s">
        <v>923</v>
      </c>
      <c r="C351" s="34" t="s">
        <v>65</v>
      </c>
      <c r="D351" s="35">
        <v>117</v>
      </c>
      <c r="E351" s="36">
        <f>SUM(D351:D351)</f>
        <v>117</v>
      </c>
      <c r="F351" s="37"/>
      <c r="G351" s="37">
        <f>IF(D351=E351,D351*F351,IF(#REF!=E351,#REF!*F351,IF(#REF!=E351,#REF!*F351,IF(#REF!=E351,#REF!*F351,E351*F351))))</f>
        <v>0</v>
      </c>
    </row>
    <row r="352" spans="1:8" ht="18.75" customHeight="1">
      <c r="A352" s="143" t="s">
        <v>190</v>
      </c>
      <c r="B352" s="144"/>
      <c r="C352" s="144"/>
      <c r="D352" s="144"/>
      <c r="E352" s="144"/>
      <c r="F352" s="144"/>
      <c r="G352" s="38">
        <f>SUM(G331:G351)</f>
        <v>0</v>
      </c>
    </row>
    <row r="353" spans="1:8">
      <c r="B353" s="6"/>
      <c r="C353" s="6"/>
      <c r="D353" s="6"/>
      <c r="E353" s="6"/>
      <c r="F353" s="6"/>
      <c r="G353" s="6"/>
    </row>
    <row r="354" spans="1:8">
      <c r="B354" s="6"/>
      <c r="C354" s="6"/>
      <c r="D354" s="6"/>
      <c r="E354" s="6"/>
      <c r="F354" s="6"/>
      <c r="G354" s="6"/>
    </row>
    <row r="355" spans="1:8" s="7" customFormat="1" ht="20.100000000000001" customHeight="1">
      <c r="A355" s="32" t="s">
        <v>17</v>
      </c>
      <c r="B355" s="172" t="s">
        <v>191</v>
      </c>
      <c r="C355" s="172"/>
      <c r="D355" s="172"/>
      <c r="E355" s="172"/>
      <c r="F355" s="172"/>
      <c r="G355" s="172"/>
      <c r="H355" s="1369"/>
    </row>
    <row r="356" spans="1:8" s="12" customFormat="1">
      <c r="A356" s="67"/>
      <c r="B356" s="68"/>
      <c r="C356" s="69"/>
      <c r="D356" s="69"/>
      <c r="E356" s="69"/>
      <c r="F356" s="70"/>
      <c r="G356" s="70"/>
      <c r="H356" s="1"/>
    </row>
    <row r="357" spans="1:8" ht="20.100000000000001" customHeight="1">
      <c r="A357" s="14" t="s">
        <v>192</v>
      </c>
      <c r="B357" s="145" t="s">
        <v>193</v>
      </c>
      <c r="C357" s="145"/>
      <c r="D357" s="145"/>
      <c r="E357" s="145"/>
      <c r="F357" s="145"/>
      <c r="G357" s="145"/>
    </row>
    <row r="358" spans="1:8" s="29" customFormat="1" ht="18.75" customHeight="1">
      <c r="A358" s="127" t="s">
        <v>54</v>
      </c>
      <c r="B358" s="127" t="s">
        <v>55</v>
      </c>
      <c r="C358" s="127" t="s">
        <v>56</v>
      </c>
      <c r="D358" s="129" t="s">
        <v>57</v>
      </c>
      <c r="E358" s="130"/>
      <c r="F358" s="127" t="s">
        <v>58</v>
      </c>
      <c r="G358" s="127" t="s">
        <v>59</v>
      </c>
      <c r="H358" s="231"/>
    </row>
    <row r="359" spans="1:8" s="29" customFormat="1" ht="26.25" customHeight="1">
      <c r="A359" s="128"/>
      <c r="B359" s="128"/>
      <c r="C359" s="128"/>
      <c r="D359" s="8" t="s">
        <v>60</v>
      </c>
      <c r="E359" s="8" t="s">
        <v>59</v>
      </c>
      <c r="F359" s="128"/>
      <c r="G359" s="128"/>
      <c r="H359" s="231"/>
    </row>
    <row r="360" spans="1:8" ht="138.75" customHeight="1">
      <c r="A360" s="20" t="s">
        <v>194</v>
      </c>
      <c r="B360" s="10" t="s">
        <v>689</v>
      </c>
      <c r="C360" s="62" t="s">
        <v>144</v>
      </c>
      <c r="D360" s="9">
        <v>1</v>
      </c>
      <c r="E360" s="34">
        <f>SUM(D360:D360)</f>
        <v>1</v>
      </c>
      <c r="F360" s="37"/>
      <c r="G360" s="37">
        <f>IF(D360=E360,D360*F360,IF(#REF!=E360,#REF!*F360,IF(#REF!=E360,#REF!*F360,IF(#REF!=E360,#REF!*F360,E360*F360))))</f>
        <v>0</v>
      </c>
    </row>
    <row r="361" spans="1:8" ht="138.75" customHeight="1">
      <c r="A361" s="20" t="s">
        <v>195</v>
      </c>
      <c r="B361" s="10" t="s">
        <v>690</v>
      </c>
      <c r="C361" s="62" t="s">
        <v>144</v>
      </c>
      <c r="D361" s="9">
        <v>1</v>
      </c>
      <c r="E361" s="34">
        <f>SUM(D361:D361)</f>
        <v>1</v>
      </c>
      <c r="F361" s="37"/>
      <c r="G361" s="37">
        <f>IF(D361=E361,D361*F361,IF(#REF!=E361,#REF!*F361,IF(#REF!=E361,#REF!*F361,IF(#REF!=E361,#REF!*F361,E361*F361))))</f>
        <v>0</v>
      </c>
    </row>
    <row r="362" spans="1:8" ht="138.75" customHeight="1">
      <c r="A362" s="20" t="s">
        <v>196</v>
      </c>
      <c r="B362" s="10" t="s">
        <v>691</v>
      </c>
      <c r="C362" s="62" t="s">
        <v>144</v>
      </c>
      <c r="D362" s="9">
        <v>3</v>
      </c>
      <c r="E362" s="34">
        <f>SUM(D362:D362)</f>
        <v>3</v>
      </c>
      <c r="F362" s="37"/>
      <c r="G362" s="37">
        <f>IF(D362=E362,D362*F362,IF(#REF!=E362,#REF!*F362,IF(#REF!=E362,#REF!*F362,IF(#REF!=E362,#REF!*F362,E362*F362))))</f>
        <v>0</v>
      </c>
    </row>
    <row r="363" spans="1:8" ht="138.75" customHeight="1">
      <c r="A363" s="20" t="s">
        <v>197</v>
      </c>
      <c r="B363" s="10" t="s">
        <v>692</v>
      </c>
      <c r="C363" s="62" t="s">
        <v>144</v>
      </c>
      <c r="D363" s="9">
        <v>160</v>
      </c>
      <c r="E363" s="34">
        <f>SUM(D363:D363)</f>
        <v>160</v>
      </c>
      <c r="F363" s="37"/>
      <c r="G363" s="37">
        <f>IF(D363=E363,D363*F363,IF(#REF!=E363,#REF!*F363,IF(#REF!=E363,#REF!*F363,IF(#REF!=E363,#REF!*F363,E363*F363))))</f>
        <v>0</v>
      </c>
    </row>
    <row r="364" spans="1:8" s="29" customFormat="1" ht="18.75" customHeight="1">
      <c r="A364" s="127" t="s">
        <v>54</v>
      </c>
      <c r="B364" s="127" t="s">
        <v>55</v>
      </c>
      <c r="C364" s="127" t="s">
        <v>56</v>
      </c>
      <c r="D364" s="129" t="s">
        <v>57</v>
      </c>
      <c r="E364" s="130"/>
      <c r="F364" s="127" t="s">
        <v>58</v>
      </c>
      <c r="G364" s="127" t="s">
        <v>59</v>
      </c>
      <c r="H364" s="231"/>
    </row>
    <row r="365" spans="1:8" s="29" customFormat="1" ht="26.25" customHeight="1">
      <c r="A365" s="128"/>
      <c r="B365" s="128"/>
      <c r="C365" s="128"/>
      <c r="D365" s="8" t="s">
        <v>60</v>
      </c>
      <c r="E365" s="8" t="s">
        <v>59</v>
      </c>
      <c r="F365" s="128"/>
      <c r="G365" s="128"/>
      <c r="H365" s="231"/>
    </row>
    <row r="366" spans="1:8" ht="138.75" customHeight="1">
      <c r="A366" s="20" t="s">
        <v>198</v>
      </c>
      <c r="B366" s="10" t="s">
        <v>693</v>
      </c>
      <c r="C366" s="62" t="s">
        <v>144</v>
      </c>
      <c r="D366" s="9">
        <v>1</v>
      </c>
      <c r="E366" s="34">
        <f>SUM(D366:D366)</f>
        <v>1</v>
      </c>
      <c r="F366" s="37"/>
      <c r="G366" s="37">
        <f>IF(D366=E366,D366*F366,IF(#REF!=E366,#REF!*F366,IF(#REF!=E366,#REF!*F366,IF(#REF!=E366,#REF!*F366,E366*F366))))</f>
        <v>0</v>
      </c>
    </row>
    <row r="367" spans="1:8" ht="138" customHeight="1">
      <c r="A367" s="20" t="s">
        <v>199</v>
      </c>
      <c r="B367" s="10" t="s">
        <v>694</v>
      </c>
      <c r="C367" s="62" t="s">
        <v>144</v>
      </c>
      <c r="D367" s="9">
        <v>68</v>
      </c>
      <c r="E367" s="34">
        <f>SUM(D367:D367)</f>
        <v>68</v>
      </c>
      <c r="F367" s="37"/>
      <c r="G367" s="37">
        <f>IF(D367=E367,D367*F367,IF(#REF!=E367,#REF!*F367,IF(#REF!=E367,#REF!*F367,IF(#REF!=E367,#REF!*F367,E367*F367))))</f>
        <v>0</v>
      </c>
    </row>
    <row r="368" spans="1:8" ht="138" customHeight="1">
      <c r="A368" s="20" t="s">
        <v>200</v>
      </c>
      <c r="B368" s="10" t="s">
        <v>695</v>
      </c>
      <c r="C368" s="62" t="s">
        <v>144</v>
      </c>
      <c r="D368" s="9">
        <v>118</v>
      </c>
      <c r="E368" s="34">
        <f>SUM(D368:D368)</f>
        <v>118</v>
      </c>
      <c r="F368" s="37"/>
      <c r="G368" s="37">
        <f>IF(D368=E368,D368*F368,IF(#REF!=E368,#REF!*F368,IF(#REF!=E368,#REF!*F368,IF(#REF!=E368,#REF!*F368,E368*F368))))</f>
        <v>0</v>
      </c>
    </row>
    <row r="369" spans="1:8" ht="138" customHeight="1">
      <c r="A369" s="20" t="s">
        <v>201</v>
      </c>
      <c r="B369" s="10" t="s">
        <v>696</v>
      </c>
      <c r="C369" s="62" t="s">
        <v>144</v>
      </c>
      <c r="D369" s="9">
        <v>34</v>
      </c>
      <c r="E369" s="34">
        <f>SUM(D369:D369)</f>
        <v>34</v>
      </c>
      <c r="F369" s="37"/>
      <c r="G369" s="37">
        <f>IF(D369=E369,D369*F369,IF(#REF!=E369,#REF!*F369,IF(#REF!=E369,#REF!*F369,IF(#REF!=E369,#REF!*F369,E369*F369))))</f>
        <v>0</v>
      </c>
    </row>
    <row r="370" spans="1:8" s="29" customFormat="1" ht="18.75" customHeight="1">
      <c r="A370" s="127" t="s">
        <v>54</v>
      </c>
      <c r="B370" s="127" t="s">
        <v>55</v>
      </c>
      <c r="C370" s="127" t="s">
        <v>56</v>
      </c>
      <c r="D370" s="129" t="s">
        <v>57</v>
      </c>
      <c r="E370" s="130"/>
      <c r="F370" s="127" t="s">
        <v>58</v>
      </c>
      <c r="G370" s="127" t="s">
        <v>59</v>
      </c>
      <c r="H370" s="231"/>
    </row>
    <row r="371" spans="1:8" s="29" customFormat="1" ht="26.25" customHeight="1">
      <c r="A371" s="128"/>
      <c r="B371" s="128"/>
      <c r="C371" s="128"/>
      <c r="D371" s="8" t="s">
        <v>60</v>
      </c>
      <c r="E371" s="8" t="s">
        <v>59</v>
      </c>
      <c r="F371" s="128"/>
      <c r="G371" s="128"/>
      <c r="H371" s="231"/>
    </row>
    <row r="372" spans="1:8" ht="138" customHeight="1">
      <c r="A372" s="20" t="s">
        <v>202</v>
      </c>
      <c r="B372" s="10" t="s">
        <v>697</v>
      </c>
      <c r="C372" s="62" t="s">
        <v>144</v>
      </c>
      <c r="D372" s="9">
        <v>20</v>
      </c>
      <c r="E372" s="34">
        <f>SUM(D372:D372)</f>
        <v>20</v>
      </c>
      <c r="F372" s="37"/>
      <c r="G372" s="37">
        <f>IF(D372=E372,D372*F372,IF(#REF!=E372,#REF!*F372,IF(#REF!=E372,#REF!*F372,IF(#REF!=E372,#REF!*F372,E372*F372))))</f>
        <v>0</v>
      </c>
    </row>
    <row r="373" spans="1:8" ht="138" customHeight="1">
      <c r="A373" s="20" t="s">
        <v>203</v>
      </c>
      <c r="B373" s="10" t="s">
        <v>698</v>
      </c>
      <c r="C373" s="62" t="s">
        <v>144</v>
      </c>
      <c r="D373" s="9">
        <v>56</v>
      </c>
      <c r="E373" s="34">
        <f>SUM(D373:D373)</f>
        <v>56</v>
      </c>
      <c r="F373" s="37"/>
      <c r="G373" s="37">
        <f>IF(D373=E373,D373*F373,IF(#REF!=E373,#REF!*F373,IF(#REF!=E373,#REF!*F373,IF(#REF!=E373,#REF!*F373,E373*F373))))</f>
        <v>0</v>
      </c>
    </row>
    <row r="374" spans="1:8" ht="138" customHeight="1">
      <c r="A374" s="20" t="s">
        <v>204</v>
      </c>
      <c r="B374" s="10" t="s">
        <v>699</v>
      </c>
      <c r="C374" s="62" t="s">
        <v>144</v>
      </c>
      <c r="D374" s="9">
        <v>24</v>
      </c>
      <c r="E374" s="34">
        <f>SUM(D374:D374)</f>
        <v>24</v>
      </c>
      <c r="F374" s="37"/>
      <c r="G374" s="37">
        <f>IF(D374=E374,D374*F374,IF(#REF!=E374,#REF!*F374,IF(#REF!=E374,#REF!*F374,IF(#REF!=E374,#REF!*F374,E374*F374))))</f>
        <v>0</v>
      </c>
    </row>
    <row r="375" spans="1:8" ht="138" customHeight="1">
      <c r="A375" s="20" t="s">
        <v>205</v>
      </c>
      <c r="B375" s="10" t="s">
        <v>700</v>
      </c>
      <c r="C375" s="62" t="s">
        <v>144</v>
      </c>
      <c r="D375" s="9">
        <v>1</v>
      </c>
      <c r="E375" s="34">
        <f>SUM(D375:D375)</f>
        <v>1</v>
      </c>
      <c r="F375" s="37"/>
      <c r="G375" s="37">
        <f>IF(D375=E375,D375*F375,IF(#REF!=E375,#REF!*F375,IF(#REF!=E375,#REF!*F375,IF(#REF!=E375,#REF!*F375,E375*F375))))</f>
        <v>0</v>
      </c>
    </row>
    <row r="376" spans="1:8" s="29" customFormat="1" ht="18.75" customHeight="1">
      <c r="A376" s="127" t="s">
        <v>54</v>
      </c>
      <c r="B376" s="127" t="s">
        <v>55</v>
      </c>
      <c r="C376" s="127" t="s">
        <v>56</v>
      </c>
      <c r="D376" s="129" t="s">
        <v>57</v>
      </c>
      <c r="E376" s="130"/>
      <c r="F376" s="127" t="s">
        <v>58</v>
      </c>
      <c r="G376" s="127" t="s">
        <v>59</v>
      </c>
      <c r="H376" s="231"/>
    </row>
    <row r="377" spans="1:8" s="29" customFormat="1" ht="26.25" customHeight="1">
      <c r="A377" s="128"/>
      <c r="B377" s="128"/>
      <c r="C377" s="128"/>
      <c r="D377" s="8" t="s">
        <v>60</v>
      </c>
      <c r="E377" s="8" t="s">
        <v>59</v>
      </c>
      <c r="F377" s="128"/>
      <c r="G377" s="128"/>
      <c r="H377" s="231"/>
    </row>
    <row r="378" spans="1:8" ht="138" customHeight="1">
      <c r="A378" s="20" t="s">
        <v>206</v>
      </c>
      <c r="B378" s="10" t="s">
        <v>701</v>
      </c>
      <c r="C378" s="62" t="s">
        <v>144</v>
      </c>
      <c r="D378" s="9">
        <v>1</v>
      </c>
      <c r="E378" s="34">
        <f>SUM(D378:D378)</f>
        <v>1</v>
      </c>
      <c r="F378" s="37"/>
      <c r="G378" s="37">
        <f>IF(D378=E378,D378*F378,IF(#REF!=E378,#REF!*F378,IF(#REF!=E378,#REF!*F378,IF(#REF!=E378,#REF!*F378,E378*F378))))</f>
        <v>0</v>
      </c>
    </row>
    <row r="379" spans="1:8" ht="138" customHeight="1">
      <c r="A379" s="20" t="s">
        <v>207</v>
      </c>
      <c r="B379" s="10" t="s">
        <v>702</v>
      </c>
      <c r="C379" s="62" t="s">
        <v>144</v>
      </c>
      <c r="D379" s="9">
        <v>4</v>
      </c>
      <c r="E379" s="34">
        <f>SUM(D379:D379)</f>
        <v>4</v>
      </c>
      <c r="F379" s="37"/>
      <c r="G379" s="37">
        <f>IF(D379=E379,D379*F379,IF(#REF!=E379,#REF!*F379,IF(#REF!=E379,#REF!*F379,IF(#REF!=E379,#REF!*F379,E379*F379))))</f>
        <v>0</v>
      </c>
    </row>
    <row r="380" spans="1:8" ht="138" customHeight="1">
      <c r="A380" s="20" t="s">
        <v>208</v>
      </c>
      <c r="B380" s="10" t="s">
        <v>703</v>
      </c>
      <c r="C380" s="62" t="s">
        <v>144</v>
      </c>
      <c r="D380" s="9">
        <v>36</v>
      </c>
      <c r="E380" s="34">
        <f>SUM(D380:D380)</f>
        <v>36</v>
      </c>
      <c r="F380" s="37"/>
      <c r="G380" s="37">
        <f>IF(D380=E380,D380*F380,IF(#REF!=E380,#REF!*F380,IF(#REF!=E380,#REF!*F380,IF(#REF!=E380,#REF!*F380,E380*F380))))</f>
        <v>0</v>
      </c>
    </row>
    <row r="381" spans="1:8" ht="138" customHeight="1">
      <c r="A381" s="20" t="s">
        <v>209</v>
      </c>
      <c r="B381" s="10" t="s">
        <v>704</v>
      </c>
      <c r="C381" s="62" t="s">
        <v>144</v>
      </c>
      <c r="D381" s="9">
        <v>3</v>
      </c>
      <c r="E381" s="34">
        <f>SUM(D381:D381)</f>
        <v>3</v>
      </c>
      <c r="F381" s="37"/>
      <c r="G381" s="37">
        <f>IF(D381=E381,D381*F381,IF(#REF!=E381,#REF!*F381,IF(#REF!=E381,#REF!*F381,IF(#REF!=E381,#REF!*F381,E381*F381))))</f>
        <v>0</v>
      </c>
    </row>
    <row r="382" spans="1:8" s="29" customFormat="1" ht="18.75" customHeight="1">
      <c r="A382" s="127" t="s">
        <v>54</v>
      </c>
      <c r="B382" s="127" t="s">
        <v>55</v>
      </c>
      <c r="C382" s="127" t="s">
        <v>56</v>
      </c>
      <c r="D382" s="129" t="s">
        <v>57</v>
      </c>
      <c r="E382" s="130"/>
      <c r="F382" s="127" t="s">
        <v>58</v>
      </c>
      <c r="G382" s="127" t="s">
        <v>59</v>
      </c>
      <c r="H382" s="231"/>
    </row>
    <row r="383" spans="1:8" s="29" customFormat="1" ht="26.25" customHeight="1">
      <c r="A383" s="128"/>
      <c r="B383" s="128"/>
      <c r="C383" s="128"/>
      <c r="D383" s="8" t="s">
        <v>60</v>
      </c>
      <c r="E383" s="8" t="s">
        <v>59</v>
      </c>
      <c r="F383" s="128"/>
      <c r="G383" s="128"/>
      <c r="H383" s="231"/>
    </row>
    <row r="384" spans="1:8" ht="138" customHeight="1">
      <c r="A384" s="20" t="s">
        <v>210</v>
      </c>
      <c r="B384" s="10" t="s">
        <v>705</v>
      </c>
      <c r="C384" s="62" t="s">
        <v>144</v>
      </c>
      <c r="D384" s="9">
        <v>11</v>
      </c>
      <c r="E384" s="34">
        <f>SUM(D384:D384)</f>
        <v>11</v>
      </c>
      <c r="F384" s="37"/>
      <c r="G384" s="37">
        <f>IF(D384=E384,D384*F384,IF(#REF!=E384,#REF!*F384,IF(#REF!=E384,#REF!*F384,IF(#REF!=E384,#REF!*F384,E384*F384))))</f>
        <v>0</v>
      </c>
    </row>
    <row r="385" spans="1:8" ht="138" customHeight="1">
      <c r="A385" s="20" t="s">
        <v>211</v>
      </c>
      <c r="B385" s="10" t="s">
        <v>706</v>
      </c>
      <c r="C385" s="62" t="s">
        <v>144</v>
      </c>
      <c r="D385" s="9">
        <v>4</v>
      </c>
      <c r="E385" s="34">
        <f>SUM(D385:D385)</f>
        <v>4</v>
      </c>
      <c r="F385" s="37"/>
      <c r="G385" s="37">
        <f>IF(D385=E385,D385*F385,IF(#REF!=E385,#REF!*F385,IF(#REF!=E385,#REF!*F385,IF(#REF!=E385,#REF!*F385,E385*F385))))</f>
        <v>0</v>
      </c>
    </row>
    <row r="386" spans="1:8" ht="138" customHeight="1">
      <c r="A386" s="20" t="s">
        <v>212</v>
      </c>
      <c r="B386" s="10" t="s">
        <v>707</v>
      </c>
      <c r="C386" s="62" t="s">
        <v>144</v>
      </c>
      <c r="D386" s="9">
        <v>7</v>
      </c>
      <c r="E386" s="34">
        <f>SUM(D386:D386)</f>
        <v>7</v>
      </c>
      <c r="F386" s="37"/>
      <c r="G386" s="37">
        <f>IF(D386=E386,D386*F386,IF(#REF!=E386,#REF!*F386,IF(#REF!=E386,#REF!*F386,IF(#REF!=E386,#REF!*F386,E386*F386))))</f>
        <v>0</v>
      </c>
    </row>
    <row r="387" spans="1:8" ht="138" customHeight="1">
      <c r="A387" s="20" t="s">
        <v>213</v>
      </c>
      <c r="B387" s="10" t="s">
        <v>708</v>
      </c>
      <c r="C387" s="62" t="s">
        <v>144</v>
      </c>
      <c r="D387" s="9">
        <v>2</v>
      </c>
      <c r="E387" s="34">
        <f>SUM(D387:D387)</f>
        <v>2</v>
      </c>
      <c r="F387" s="37"/>
      <c r="G387" s="37">
        <f>IF(D387=E387,D387*F387,IF(#REF!=E387,#REF!*F387,IF(#REF!=E387,#REF!*F387,IF(#REF!=E387,#REF!*F387,E387*F387))))</f>
        <v>0</v>
      </c>
    </row>
    <row r="388" spans="1:8" s="29" customFormat="1" ht="18.75" customHeight="1">
      <c r="A388" s="127" t="s">
        <v>54</v>
      </c>
      <c r="B388" s="127" t="s">
        <v>55</v>
      </c>
      <c r="C388" s="127" t="s">
        <v>56</v>
      </c>
      <c r="D388" s="129" t="s">
        <v>57</v>
      </c>
      <c r="E388" s="130"/>
      <c r="F388" s="127" t="s">
        <v>58</v>
      </c>
      <c r="G388" s="127" t="s">
        <v>59</v>
      </c>
      <c r="H388" s="231"/>
    </row>
    <row r="389" spans="1:8" s="29" customFormat="1" ht="26.25" customHeight="1">
      <c r="A389" s="128"/>
      <c r="B389" s="128"/>
      <c r="C389" s="128"/>
      <c r="D389" s="8" t="s">
        <v>60</v>
      </c>
      <c r="E389" s="8" t="s">
        <v>59</v>
      </c>
      <c r="F389" s="128"/>
      <c r="G389" s="128"/>
      <c r="H389" s="231"/>
    </row>
    <row r="390" spans="1:8" ht="138" customHeight="1">
      <c r="A390" s="20" t="s">
        <v>214</v>
      </c>
      <c r="B390" s="10" t="s">
        <v>709</v>
      </c>
      <c r="C390" s="62" t="s">
        <v>144</v>
      </c>
      <c r="D390" s="9">
        <v>2</v>
      </c>
      <c r="E390" s="34">
        <f>SUM(D390:D390)</f>
        <v>2</v>
      </c>
      <c r="F390" s="37"/>
      <c r="G390" s="37">
        <f>IF(D390=E390,D390*F390,IF(#REF!=E390,#REF!*F390,IF(#REF!=E390,#REF!*F390,IF(#REF!=E390,#REF!*F390,E390*F390))))</f>
        <v>0</v>
      </c>
    </row>
    <row r="391" spans="1:8" ht="138" customHeight="1">
      <c r="A391" s="20" t="s">
        <v>215</v>
      </c>
      <c r="B391" s="10" t="s">
        <v>710</v>
      </c>
      <c r="C391" s="62" t="s">
        <v>144</v>
      </c>
      <c r="D391" s="9">
        <v>2</v>
      </c>
      <c r="E391" s="34">
        <f>SUM(D391:D391)</f>
        <v>2</v>
      </c>
      <c r="F391" s="37"/>
      <c r="G391" s="37">
        <f>IF(D391=E391,D391*F391,IF(#REF!=E391,#REF!*F391,IF(#REF!=E391,#REF!*F391,IF(#REF!=E391,#REF!*F391,E391*F391))))</f>
        <v>0</v>
      </c>
    </row>
    <row r="392" spans="1:8" ht="138" customHeight="1">
      <c r="A392" s="20" t="s">
        <v>216</v>
      </c>
      <c r="B392" s="10" t="s">
        <v>711</v>
      </c>
      <c r="C392" s="62" t="s">
        <v>144</v>
      </c>
      <c r="D392" s="9">
        <v>7</v>
      </c>
      <c r="E392" s="34">
        <f>SUM(D392:D392)</f>
        <v>7</v>
      </c>
      <c r="F392" s="37"/>
      <c r="G392" s="37">
        <f>IF(D392=E392,D392*F392,IF(#REF!=E392,#REF!*F392,IF(#REF!=E392,#REF!*F392,IF(#REF!=E392,#REF!*F392,E392*F392))))</f>
        <v>0</v>
      </c>
    </row>
    <row r="393" spans="1:8" ht="138" customHeight="1">
      <c r="A393" s="20" t="s">
        <v>217</v>
      </c>
      <c r="B393" s="10" t="s">
        <v>712</v>
      </c>
      <c r="C393" s="62" t="s">
        <v>144</v>
      </c>
      <c r="D393" s="9">
        <v>7</v>
      </c>
      <c r="E393" s="34">
        <f>SUM(D393:D393)</f>
        <v>7</v>
      </c>
      <c r="F393" s="37"/>
      <c r="G393" s="37">
        <f>IF(D393=E393,D393*F393,IF(#REF!=E393,#REF!*F393,IF(#REF!=E393,#REF!*F393,IF(#REF!=E393,#REF!*F393,E393*F393))))</f>
        <v>0</v>
      </c>
    </row>
    <row r="394" spans="1:8" s="29" customFormat="1" ht="18.75" customHeight="1">
      <c r="A394" s="127" t="s">
        <v>54</v>
      </c>
      <c r="B394" s="127" t="s">
        <v>55</v>
      </c>
      <c r="C394" s="127" t="s">
        <v>56</v>
      </c>
      <c r="D394" s="129" t="s">
        <v>57</v>
      </c>
      <c r="E394" s="130"/>
      <c r="F394" s="127" t="s">
        <v>58</v>
      </c>
      <c r="G394" s="127" t="s">
        <v>59</v>
      </c>
      <c r="H394" s="231"/>
    </row>
    <row r="395" spans="1:8" s="29" customFormat="1" ht="26.25" customHeight="1">
      <c r="A395" s="128"/>
      <c r="B395" s="128"/>
      <c r="C395" s="128"/>
      <c r="D395" s="8" t="s">
        <v>60</v>
      </c>
      <c r="E395" s="8" t="s">
        <v>59</v>
      </c>
      <c r="F395" s="128"/>
      <c r="G395" s="128"/>
      <c r="H395" s="231"/>
    </row>
    <row r="396" spans="1:8" ht="138" customHeight="1">
      <c r="A396" s="20" t="s">
        <v>218</v>
      </c>
      <c r="B396" s="10" t="s">
        <v>713</v>
      </c>
      <c r="C396" s="62" t="s">
        <v>144</v>
      </c>
      <c r="D396" s="9">
        <v>10</v>
      </c>
      <c r="E396" s="34">
        <f>SUM(D396:D396)</f>
        <v>10</v>
      </c>
      <c r="F396" s="37"/>
      <c r="G396" s="37">
        <f>IF(D396=E396,D396*F396,IF(#REF!=E396,#REF!*F396,IF(#REF!=E396,#REF!*F396,IF(#REF!=E396,#REF!*F396,E396*F396))))</f>
        <v>0</v>
      </c>
    </row>
    <row r="397" spans="1:8" ht="138" customHeight="1">
      <c r="A397" s="20" t="s">
        <v>219</v>
      </c>
      <c r="B397" s="10" t="s">
        <v>714</v>
      </c>
      <c r="C397" s="62" t="s">
        <v>144</v>
      </c>
      <c r="D397" s="9">
        <v>20</v>
      </c>
      <c r="E397" s="34">
        <f>SUM(D397:D397)</f>
        <v>20</v>
      </c>
      <c r="F397" s="37"/>
      <c r="G397" s="37">
        <f>IF(D397=E397,D397*F397,IF(#REF!=E397,#REF!*F397,IF(#REF!=E397,#REF!*F397,IF(#REF!=E397,#REF!*F397,E397*F397))))</f>
        <v>0</v>
      </c>
    </row>
    <row r="398" spans="1:8" ht="138" customHeight="1">
      <c r="A398" s="20" t="s">
        <v>220</v>
      </c>
      <c r="B398" s="10" t="s">
        <v>715</v>
      </c>
      <c r="C398" s="62" t="s">
        <v>144</v>
      </c>
      <c r="D398" s="9">
        <v>4</v>
      </c>
      <c r="E398" s="34">
        <f>SUM(D398:D398)</f>
        <v>4</v>
      </c>
      <c r="F398" s="37"/>
      <c r="G398" s="37">
        <f>IF(D398=E398,D398*F398,IF(#REF!=E398,#REF!*F398,IF(#REF!=E398,#REF!*F398,IF(#REF!=E398,#REF!*F398,E398*F398))))</f>
        <v>0</v>
      </c>
    </row>
    <row r="399" spans="1:8" ht="138" customHeight="1">
      <c r="A399" s="20" t="s">
        <v>221</v>
      </c>
      <c r="B399" s="10" t="s">
        <v>716</v>
      </c>
      <c r="C399" s="62" t="s">
        <v>144</v>
      </c>
      <c r="D399" s="9">
        <v>5</v>
      </c>
      <c r="E399" s="34">
        <f>SUM(D399:D399)</f>
        <v>5</v>
      </c>
      <c r="F399" s="37"/>
      <c r="G399" s="37">
        <f>IF(D399=E399,D399*F399,IF(#REF!=E399,#REF!*F399,IF(#REF!=E399,#REF!*F399,IF(#REF!=E399,#REF!*F399,E399*F399))))</f>
        <v>0</v>
      </c>
    </row>
    <row r="400" spans="1:8" s="29" customFormat="1" ht="18.75" customHeight="1">
      <c r="A400" s="127" t="s">
        <v>54</v>
      </c>
      <c r="B400" s="127" t="s">
        <v>55</v>
      </c>
      <c r="C400" s="127" t="s">
        <v>56</v>
      </c>
      <c r="D400" s="129" t="s">
        <v>57</v>
      </c>
      <c r="E400" s="130"/>
      <c r="F400" s="127" t="s">
        <v>58</v>
      </c>
      <c r="G400" s="127" t="s">
        <v>59</v>
      </c>
      <c r="H400" s="231"/>
    </row>
    <row r="401" spans="1:8" s="29" customFormat="1" ht="26.25" customHeight="1">
      <c r="A401" s="128"/>
      <c r="B401" s="128"/>
      <c r="C401" s="128"/>
      <c r="D401" s="8" t="s">
        <v>60</v>
      </c>
      <c r="E401" s="8" t="s">
        <v>59</v>
      </c>
      <c r="F401" s="128"/>
      <c r="G401" s="128"/>
      <c r="H401" s="231"/>
    </row>
    <row r="402" spans="1:8" ht="138" customHeight="1">
      <c r="A402" s="20" t="s">
        <v>222</v>
      </c>
      <c r="B402" s="10" t="s">
        <v>717</v>
      </c>
      <c r="C402" s="62" t="s">
        <v>144</v>
      </c>
      <c r="D402" s="9">
        <v>1</v>
      </c>
      <c r="E402" s="34">
        <f>SUM(D402:D402)</f>
        <v>1</v>
      </c>
      <c r="F402" s="37"/>
      <c r="G402" s="37">
        <f>IF(D402=E402,D402*F402,IF(#REF!=E402,#REF!*F402,IF(#REF!=E402,#REF!*F402,IF(#REF!=E402,#REF!*F402,E402*F402))))</f>
        <v>0</v>
      </c>
    </row>
    <row r="403" spans="1:8" ht="138" customHeight="1">
      <c r="A403" s="20" t="s">
        <v>223</v>
      </c>
      <c r="B403" s="10" t="s">
        <v>718</v>
      </c>
      <c r="C403" s="62" t="s">
        <v>144</v>
      </c>
      <c r="D403" s="9">
        <v>8</v>
      </c>
      <c r="E403" s="34">
        <f>SUM(D403:D403)</f>
        <v>8</v>
      </c>
      <c r="F403" s="37"/>
      <c r="G403" s="37">
        <f>IF(D403=E403,D403*F403,IF(#REF!=E403,#REF!*F403,IF(#REF!=E403,#REF!*F403,IF(#REF!=E403,#REF!*F403,E403*F403))))</f>
        <v>0</v>
      </c>
    </row>
    <row r="404" spans="1:8" ht="138" customHeight="1">
      <c r="A404" s="20" t="s">
        <v>224</v>
      </c>
      <c r="B404" s="10" t="s">
        <v>719</v>
      </c>
      <c r="C404" s="62" t="s">
        <v>144</v>
      </c>
      <c r="D404" s="9">
        <v>1</v>
      </c>
      <c r="E404" s="34">
        <f>SUM(D404:D404)</f>
        <v>1</v>
      </c>
      <c r="F404" s="37"/>
      <c r="G404" s="37">
        <f>IF(D404=E404,D404*F404,IF(#REF!=E404,#REF!*F404,IF(#REF!=E404,#REF!*F404,IF(#REF!=E404,#REF!*F404,E404*F404))))</f>
        <v>0</v>
      </c>
    </row>
    <row r="405" spans="1:8" ht="138" customHeight="1">
      <c r="A405" s="20" t="s">
        <v>225</v>
      </c>
      <c r="B405" s="10" t="s">
        <v>720</v>
      </c>
      <c r="C405" s="62" t="s">
        <v>144</v>
      </c>
      <c r="D405" s="9">
        <v>2</v>
      </c>
      <c r="E405" s="34">
        <f>SUM(D405:D405)</f>
        <v>2</v>
      </c>
      <c r="F405" s="37"/>
      <c r="G405" s="37">
        <f>IF(D405=E405,D405*F405,IF(#REF!=E405,#REF!*F405,IF(#REF!=E405,#REF!*F405,IF(#REF!=E405,#REF!*F405,E405*F405))))</f>
        <v>0</v>
      </c>
    </row>
    <row r="406" spans="1:8" s="29" customFormat="1" ht="18.75" customHeight="1">
      <c r="A406" s="127" t="s">
        <v>54</v>
      </c>
      <c r="B406" s="127" t="s">
        <v>55</v>
      </c>
      <c r="C406" s="127" t="s">
        <v>56</v>
      </c>
      <c r="D406" s="129" t="s">
        <v>57</v>
      </c>
      <c r="E406" s="130"/>
      <c r="F406" s="127" t="s">
        <v>58</v>
      </c>
      <c r="G406" s="127" t="s">
        <v>59</v>
      </c>
      <c r="H406" s="231"/>
    </row>
    <row r="407" spans="1:8" s="29" customFormat="1" ht="26.25" customHeight="1">
      <c r="A407" s="128"/>
      <c r="B407" s="128"/>
      <c r="C407" s="128"/>
      <c r="D407" s="8" t="s">
        <v>60</v>
      </c>
      <c r="E407" s="8" t="s">
        <v>59</v>
      </c>
      <c r="F407" s="128"/>
      <c r="G407" s="128"/>
      <c r="H407" s="231"/>
    </row>
    <row r="408" spans="1:8" ht="138" customHeight="1">
      <c r="A408" s="20" t="s">
        <v>226</v>
      </c>
      <c r="B408" s="10" t="s">
        <v>721</v>
      </c>
      <c r="C408" s="62" t="s">
        <v>144</v>
      </c>
      <c r="D408" s="9">
        <v>5</v>
      </c>
      <c r="E408" s="34">
        <f>SUM(D408:D408)</f>
        <v>5</v>
      </c>
      <c r="F408" s="37"/>
      <c r="G408" s="37">
        <f>IF(D408=E408,D408*F408,IF(#REF!=E408,#REF!*F408,IF(#REF!=E408,#REF!*F408,IF(#REF!=E408,#REF!*F408,E408*F408))))</f>
        <v>0</v>
      </c>
    </row>
    <row r="409" spans="1:8" ht="138" customHeight="1">
      <c r="A409" s="20" t="s">
        <v>227</v>
      </c>
      <c r="B409" s="10" t="s">
        <v>722</v>
      </c>
      <c r="C409" s="62" t="s">
        <v>144</v>
      </c>
      <c r="D409" s="9">
        <v>16</v>
      </c>
      <c r="E409" s="34">
        <f>SUM(D409:D409)</f>
        <v>16</v>
      </c>
      <c r="F409" s="37"/>
      <c r="G409" s="37">
        <f>IF(D409=E409,D409*F409,IF(#REF!=E409,#REF!*F409,IF(#REF!=E409,#REF!*F409,IF(#REF!=E409,#REF!*F409,E409*F409))))</f>
        <v>0</v>
      </c>
    </row>
    <row r="410" spans="1:8" ht="138" customHeight="1">
      <c r="A410" s="20" t="s">
        <v>228</v>
      </c>
      <c r="B410" s="10" t="s">
        <v>723</v>
      </c>
      <c r="C410" s="62" t="s">
        <v>144</v>
      </c>
      <c r="D410" s="9">
        <v>5</v>
      </c>
      <c r="E410" s="34">
        <f>SUM(D410:D410)</f>
        <v>5</v>
      </c>
      <c r="F410" s="37"/>
      <c r="G410" s="37">
        <f>IF(D410=E410,D410*F410,IF(#REF!=E410,#REF!*F410,IF(#REF!=E410,#REF!*F410,IF(#REF!=E410,#REF!*F410,E410*F410))))</f>
        <v>0</v>
      </c>
    </row>
    <row r="411" spans="1:8" ht="138" customHeight="1">
      <c r="A411" s="20" t="s">
        <v>229</v>
      </c>
      <c r="B411" s="10" t="s">
        <v>724</v>
      </c>
      <c r="C411" s="62" t="s">
        <v>144</v>
      </c>
      <c r="D411" s="9">
        <v>1</v>
      </c>
      <c r="E411" s="34">
        <f>SUM(D411:D411)</f>
        <v>1</v>
      </c>
      <c r="F411" s="37"/>
      <c r="G411" s="37">
        <f>IF(D411=E411,D411*F411,IF(#REF!=E411,#REF!*F411,IF(#REF!=E411,#REF!*F411,IF(#REF!=E411,#REF!*F411,E411*F411))))</f>
        <v>0</v>
      </c>
    </row>
    <row r="412" spans="1:8" s="29" customFormat="1" ht="18.75" customHeight="1">
      <c r="A412" s="127" t="s">
        <v>54</v>
      </c>
      <c r="B412" s="127" t="s">
        <v>55</v>
      </c>
      <c r="C412" s="127" t="s">
        <v>56</v>
      </c>
      <c r="D412" s="129" t="s">
        <v>57</v>
      </c>
      <c r="E412" s="130"/>
      <c r="F412" s="127" t="s">
        <v>58</v>
      </c>
      <c r="G412" s="127" t="s">
        <v>59</v>
      </c>
      <c r="H412" s="231"/>
    </row>
    <row r="413" spans="1:8" s="29" customFormat="1" ht="26.25" customHeight="1">
      <c r="A413" s="128"/>
      <c r="B413" s="128"/>
      <c r="C413" s="128"/>
      <c r="D413" s="8" t="s">
        <v>60</v>
      </c>
      <c r="E413" s="8" t="s">
        <v>59</v>
      </c>
      <c r="F413" s="128"/>
      <c r="G413" s="128"/>
      <c r="H413" s="231"/>
    </row>
    <row r="414" spans="1:8" ht="138" customHeight="1">
      <c r="A414" s="20" t="s">
        <v>230</v>
      </c>
      <c r="B414" s="10" t="s">
        <v>725</v>
      </c>
      <c r="C414" s="62" t="s">
        <v>144</v>
      </c>
      <c r="D414" s="9">
        <v>1</v>
      </c>
      <c r="E414" s="34">
        <f>SUM(D414:D414)</f>
        <v>1</v>
      </c>
      <c r="F414" s="37"/>
      <c r="G414" s="37">
        <f>IF(D414=E414,D414*F414,IF(#REF!=E414,#REF!*F414,IF(#REF!=E414,#REF!*F414,IF(#REF!=E414,#REF!*F414,E414*F414))))</f>
        <v>0</v>
      </c>
    </row>
    <row r="415" spans="1:8" ht="138" customHeight="1">
      <c r="A415" s="20" t="s">
        <v>231</v>
      </c>
      <c r="B415" s="10" t="s">
        <v>726</v>
      </c>
      <c r="C415" s="62" t="s">
        <v>144</v>
      </c>
      <c r="D415" s="9">
        <v>1</v>
      </c>
      <c r="E415" s="34">
        <f>SUM(D415:D415)</f>
        <v>1</v>
      </c>
      <c r="F415" s="37"/>
      <c r="G415" s="37">
        <f>IF(D415=E415,D415*F415,IF(#REF!=E415,#REF!*F415,IF(#REF!=E415,#REF!*F415,IF(#REF!=E415,#REF!*F415,E415*F415))))</f>
        <v>0</v>
      </c>
    </row>
    <row r="416" spans="1:8" ht="138" customHeight="1">
      <c r="A416" s="20" t="s">
        <v>232</v>
      </c>
      <c r="B416" s="10" t="s">
        <v>727</v>
      </c>
      <c r="C416" s="62" t="s">
        <v>144</v>
      </c>
      <c r="D416" s="9">
        <v>8</v>
      </c>
      <c r="E416" s="34">
        <f>SUM(D416:D416)</f>
        <v>8</v>
      </c>
      <c r="F416" s="37"/>
      <c r="G416" s="37">
        <f>IF(D416=E416,D416*F416,IF(#REF!=E416,#REF!*F416,IF(#REF!=E416,#REF!*F416,IF(#REF!=E416,#REF!*F416,E416*F416))))</f>
        <v>0</v>
      </c>
    </row>
    <row r="417" spans="1:8" ht="138" customHeight="1">
      <c r="A417" s="20" t="s">
        <v>233</v>
      </c>
      <c r="B417" s="10" t="s">
        <v>728</v>
      </c>
      <c r="C417" s="62" t="s">
        <v>144</v>
      </c>
      <c r="D417" s="9">
        <v>15</v>
      </c>
      <c r="E417" s="34">
        <f>SUM(D417:D417)</f>
        <v>15</v>
      </c>
      <c r="F417" s="37"/>
      <c r="G417" s="37">
        <f>IF(D417=E417,D417*F417,IF(#REF!=E417,#REF!*F417,IF(#REF!=E417,#REF!*F417,IF(#REF!=E417,#REF!*F417,E417*F417))))</f>
        <v>0</v>
      </c>
    </row>
    <row r="418" spans="1:8" s="29" customFormat="1" ht="18.75" customHeight="1">
      <c r="A418" s="127" t="s">
        <v>54</v>
      </c>
      <c r="B418" s="127" t="s">
        <v>55</v>
      </c>
      <c r="C418" s="127" t="s">
        <v>56</v>
      </c>
      <c r="D418" s="129" t="s">
        <v>57</v>
      </c>
      <c r="E418" s="130"/>
      <c r="F418" s="127" t="s">
        <v>58</v>
      </c>
      <c r="G418" s="127" t="s">
        <v>59</v>
      </c>
      <c r="H418" s="231"/>
    </row>
    <row r="419" spans="1:8" s="29" customFormat="1" ht="26.25" customHeight="1">
      <c r="A419" s="128"/>
      <c r="B419" s="128"/>
      <c r="C419" s="128"/>
      <c r="D419" s="8" t="s">
        <v>60</v>
      </c>
      <c r="E419" s="8" t="s">
        <v>59</v>
      </c>
      <c r="F419" s="128"/>
      <c r="G419" s="128"/>
      <c r="H419" s="231"/>
    </row>
    <row r="420" spans="1:8" ht="138" customHeight="1">
      <c r="A420" s="20" t="s">
        <v>234</v>
      </c>
      <c r="B420" s="10" t="s">
        <v>729</v>
      </c>
      <c r="C420" s="62" t="s">
        <v>144</v>
      </c>
      <c r="D420" s="9">
        <v>3</v>
      </c>
      <c r="E420" s="34">
        <f>SUM(D420:D420)</f>
        <v>3</v>
      </c>
      <c r="F420" s="37"/>
      <c r="G420" s="37">
        <f>IF(D420=E420,D420*F420,IF(#REF!=E420,#REF!*F420,IF(#REF!=E420,#REF!*F420,IF(#REF!=E420,#REF!*F420,E420*F420))))</f>
        <v>0</v>
      </c>
    </row>
    <row r="421" spans="1:8" ht="138" customHeight="1">
      <c r="A421" s="20" t="s">
        <v>235</v>
      </c>
      <c r="B421" s="10" t="s">
        <v>730</v>
      </c>
      <c r="C421" s="62" t="s">
        <v>144</v>
      </c>
      <c r="D421" s="9">
        <v>2</v>
      </c>
      <c r="E421" s="34">
        <f>SUM(D421:D421)</f>
        <v>2</v>
      </c>
      <c r="F421" s="37"/>
      <c r="G421" s="37">
        <f>IF(D421=E421,D421*F421,IF(#REF!=E421,#REF!*F421,IF(#REF!=E421,#REF!*F421,IF(#REF!=E421,#REF!*F421,E421*F421))))</f>
        <v>0</v>
      </c>
    </row>
    <row r="422" spans="1:8" ht="138" customHeight="1">
      <c r="A422" s="20" t="s">
        <v>236</v>
      </c>
      <c r="B422" s="10" t="s">
        <v>731</v>
      </c>
      <c r="C422" s="62" t="s">
        <v>144</v>
      </c>
      <c r="D422" s="9">
        <v>1</v>
      </c>
      <c r="E422" s="34">
        <f>SUM(D422:D422)</f>
        <v>1</v>
      </c>
      <c r="F422" s="37"/>
      <c r="G422" s="37">
        <f>IF(D422=E422,D422*F422,IF(#REF!=E422,#REF!*F422,IF(#REF!=E422,#REF!*F422,IF(#REF!=E422,#REF!*F422,E422*F422))))</f>
        <v>0</v>
      </c>
    </row>
    <row r="423" spans="1:8" ht="138" customHeight="1">
      <c r="A423" s="20" t="s">
        <v>237</v>
      </c>
      <c r="B423" s="10" t="s">
        <v>732</v>
      </c>
      <c r="C423" s="62" t="s">
        <v>144</v>
      </c>
      <c r="D423" s="9">
        <v>1</v>
      </c>
      <c r="E423" s="34">
        <f>SUM(D423:D423)</f>
        <v>1</v>
      </c>
      <c r="F423" s="37"/>
      <c r="G423" s="37">
        <f>IF(D423=E423,D423*F423,IF(#REF!=E423,#REF!*F423,IF(#REF!=E423,#REF!*F423,IF(#REF!=E423,#REF!*F423,E423*F423))))</f>
        <v>0</v>
      </c>
    </row>
    <row r="424" spans="1:8" s="29" customFormat="1" ht="18.75" customHeight="1">
      <c r="A424" s="127" t="s">
        <v>54</v>
      </c>
      <c r="B424" s="127" t="s">
        <v>55</v>
      </c>
      <c r="C424" s="127" t="s">
        <v>56</v>
      </c>
      <c r="D424" s="129" t="s">
        <v>57</v>
      </c>
      <c r="E424" s="130"/>
      <c r="F424" s="127" t="s">
        <v>58</v>
      </c>
      <c r="G424" s="127" t="s">
        <v>59</v>
      </c>
      <c r="H424" s="231"/>
    </row>
    <row r="425" spans="1:8" s="29" customFormat="1" ht="26.25" customHeight="1">
      <c r="A425" s="128"/>
      <c r="B425" s="128"/>
      <c r="C425" s="128"/>
      <c r="D425" s="8" t="s">
        <v>60</v>
      </c>
      <c r="E425" s="8" t="s">
        <v>59</v>
      </c>
      <c r="F425" s="128"/>
      <c r="G425" s="128"/>
      <c r="H425" s="231"/>
    </row>
    <row r="426" spans="1:8" ht="138" customHeight="1">
      <c r="A426" s="20" t="s">
        <v>238</v>
      </c>
      <c r="B426" s="10" t="s">
        <v>733</v>
      </c>
      <c r="C426" s="62" t="s">
        <v>144</v>
      </c>
      <c r="D426" s="9">
        <v>1</v>
      </c>
      <c r="E426" s="34">
        <f>SUM(D426:D426)</f>
        <v>1</v>
      </c>
      <c r="F426" s="37"/>
      <c r="G426" s="37">
        <f>IF(D426=E426,D426*F426,IF(#REF!=E426,#REF!*F426,IF(#REF!=E426,#REF!*F426,IF(#REF!=E426,#REF!*F426,E426*F426))))</f>
        <v>0</v>
      </c>
    </row>
    <row r="427" spans="1:8" ht="138" customHeight="1">
      <c r="A427" s="20" t="s">
        <v>239</v>
      </c>
      <c r="B427" s="10" t="s">
        <v>734</v>
      </c>
      <c r="C427" s="62" t="s">
        <v>144</v>
      </c>
      <c r="D427" s="9">
        <v>1</v>
      </c>
      <c r="E427" s="34">
        <f>SUM(D427:D427)</f>
        <v>1</v>
      </c>
      <c r="F427" s="37"/>
      <c r="G427" s="37">
        <f>IF(D427=E427,D427*F427,IF(#REF!=E427,#REF!*F427,IF(#REF!=E427,#REF!*F427,IF(#REF!=E427,#REF!*F427,E427*F427))))</f>
        <v>0</v>
      </c>
    </row>
    <row r="428" spans="1:8" ht="138" customHeight="1">
      <c r="A428" s="20" t="s">
        <v>240</v>
      </c>
      <c r="B428" s="10" t="s">
        <v>735</v>
      </c>
      <c r="C428" s="62" t="s">
        <v>144</v>
      </c>
      <c r="D428" s="9">
        <v>1</v>
      </c>
      <c r="E428" s="34">
        <f>SUM(D428:D428)</f>
        <v>1</v>
      </c>
      <c r="F428" s="37"/>
      <c r="G428" s="37">
        <f>IF(D428=E428,D428*F428,IF(#REF!=E428,#REF!*F428,IF(#REF!=E428,#REF!*F428,IF(#REF!=E428,#REF!*F428,E428*F428))))</f>
        <v>0</v>
      </c>
    </row>
    <row r="429" spans="1:8" ht="138" customHeight="1">
      <c r="A429" s="20" t="s">
        <v>241</v>
      </c>
      <c r="B429" s="10" t="s">
        <v>736</v>
      </c>
      <c r="C429" s="62" t="s">
        <v>144</v>
      </c>
      <c r="D429" s="9">
        <v>1</v>
      </c>
      <c r="E429" s="34">
        <f>SUM(D429:D429)</f>
        <v>1</v>
      </c>
      <c r="F429" s="37"/>
      <c r="G429" s="37">
        <f>IF(D429=E429,D429*F429,IF(#REF!=E429,#REF!*F429,IF(#REF!=E429,#REF!*F429,IF(#REF!=E429,#REF!*F429,E429*F429))))</f>
        <v>0</v>
      </c>
    </row>
    <row r="430" spans="1:8" s="29" customFormat="1" ht="18.75" customHeight="1">
      <c r="A430" s="127" t="s">
        <v>54</v>
      </c>
      <c r="B430" s="127" t="s">
        <v>55</v>
      </c>
      <c r="C430" s="127" t="s">
        <v>56</v>
      </c>
      <c r="D430" s="129" t="s">
        <v>57</v>
      </c>
      <c r="E430" s="130"/>
      <c r="F430" s="127" t="s">
        <v>58</v>
      </c>
      <c r="G430" s="127" t="s">
        <v>59</v>
      </c>
      <c r="H430" s="231"/>
    </row>
    <row r="431" spans="1:8" s="29" customFormat="1" ht="26.25" customHeight="1">
      <c r="A431" s="128"/>
      <c r="B431" s="128"/>
      <c r="C431" s="128"/>
      <c r="D431" s="8" t="s">
        <v>60</v>
      </c>
      <c r="E431" s="8" t="s">
        <v>59</v>
      </c>
      <c r="F431" s="128"/>
      <c r="G431" s="128"/>
      <c r="H431" s="231"/>
    </row>
    <row r="432" spans="1:8" ht="138" customHeight="1">
      <c r="A432" s="20" t="s">
        <v>242</v>
      </c>
      <c r="B432" s="10" t="s">
        <v>737</v>
      </c>
      <c r="C432" s="62" t="s">
        <v>144</v>
      </c>
      <c r="D432" s="9">
        <v>3</v>
      </c>
      <c r="E432" s="34">
        <f>SUM(D432:D432)</f>
        <v>3</v>
      </c>
      <c r="F432" s="37"/>
      <c r="G432" s="37">
        <f>IF(D432=E432,D432*F432,IF(#REF!=E432,#REF!*F432,IF(#REF!=E432,#REF!*F432,IF(#REF!=E432,#REF!*F432,E432*F432))))</f>
        <v>0</v>
      </c>
    </row>
    <row r="433" spans="1:8" ht="138" customHeight="1">
      <c r="A433" s="20" t="s">
        <v>243</v>
      </c>
      <c r="B433" s="10" t="s">
        <v>738</v>
      </c>
      <c r="C433" s="62" t="s">
        <v>144</v>
      </c>
      <c r="D433" s="9">
        <v>25</v>
      </c>
      <c r="E433" s="34">
        <f>SUM(D433:D433)</f>
        <v>25</v>
      </c>
      <c r="F433" s="37"/>
      <c r="G433" s="37">
        <f>IF(D433=E433,D433*F433,IF(#REF!=E433,#REF!*F433,IF(#REF!=E433,#REF!*F433,IF(#REF!=E433,#REF!*F433,E433*F433))))</f>
        <v>0</v>
      </c>
    </row>
    <row r="434" spans="1:8" ht="138" customHeight="1">
      <c r="A434" s="20" t="s">
        <v>244</v>
      </c>
      <c r="B434" s="10" t="s">
        <v>739</v>
      </c>
      <c r="C434" s="62" t="s">
        <v>144</v>
      </c>
      <c r="D434" s="9">
        <v>7</v>
      </c>
      <c r="E434" s="34">
        <f>SUM(D434:D434)</f>
        <v>7</v>
      </c>
      <c r="F434" s="37"/>
      <c r="G434" s="37">
        <f>IF(D434=E434,D434*F434,IF(#REF!=E434,#REF!*F434,IF(#REF!=E434,#REF!*F434,IF(#REF!=E434,#REF!*F434,E434*F434))))</f>
        <v>0</v>
      </c>
    </row>
    <row r="435" spans="1:8" ht="138" customHeight="1">
      <c r="A435" s="20" t="s">
        <v>245</v>
      </c>
      <c r="B435" s="10" t="s">
        <v>740</v>
      </c>
      <c r="C435" s="62" t="s">
        <v>144</v>
      </c>
      <c r="D435" s="9">
        <v>1</v>
      </c>
      <c r="E435" s="34">
        <f>SUM(D435:D435)</f>
        <v>1</v>
      </c>
      <c r="F435" s="37"/>
      <c r="G435" s="37">
        <f>IF(D435=E435,D435*F435,IF(#REF!=E435,#REF!*F435,IF(#REF!=E435,#REF!*F435,IF(#REF!=E435,#REF!*F435,E435*F435))))</f>
        <v>0</v>
      </c>
    </row>
    <row r="436" spans="1:8" s="29" customFormat="1" ht="18.75" customHeight="1">
      <c r="A436" s="127" t="s">
        <v>54</v>
      </c>
      <c r="B436" s="127" t="s">
        <v>55</v>
      </c>
      <c r="C436" s="127" t="s">
        <v>56</v>
      </c>
      <c r="D436" s="129" t="s">
        <v>57</v>
      </c>
      <c r="E436" s="130"/>
      <c r="F436" s="127" t="s">
        <v>58</v>
      </c>
      <c r="G436" s="127" t="s">
        <v>59</v>
      </c>
      <c r="H436" s="231"/>
    </row>
    <row r="437" spans="1:8" s="29" customFormat="1" ht="26.25" customHeight="1">
      <c r="A437" s="128"/>
      <c r="B437" s="128"/>
      <c r="C437" s="128"/>
      <c r="D437" s="8" t="s">
        <v>60</v>
      </c>
      <c r="E437" s="8" t="s">
        <v>59</v>
      </c>
      <c r="F437" s="128"/>
      <c r="G437" s="128"/>
      <c r="H437" s="231"/>
    </row>
    <row r="438" spans="1:8" ht="138" customHeight="1">
      <c r="A438" s="20" t="s">
        <v>246</v>
      </c>
      <c r="B438" s="10" t="s">
        <v>741</v>
      </c>
      <c r="C438" s="62" t="s">
        <v>144</v>
      </c>
      <c r="D438" s="9">
        <v>2</v>
      </c>
      <c r="E438" s="34">
        <f>SUM(D438:D438)</f>
        <v>2</v>
      </c>
      <c r="F438" s="37"/>
      <c r="G438" s="37">
        <f>IF(D438=E438,D438*F438,IF(#REF!=E438,#REF!*F438,IF(#REF!=E438,#REF!*F438,IF(#REF!=E438,#REF!*F438,E438*F438))))</f>
        <v>0</v>
      </c>
    </row>
    <row r="439" spans="1:8" ht="138" customHeight="1">
      <c r="A439" s="20" t="s">
        <v>247</v>
      </c>
      <c r="B439" s="10" t="s">
        <v>742</v>
      </c>
      <c r="C439" s="62" t="s">
        <v>144</v>
      </c>
      <c r="D439" s="9">
        <v>2</v>
      </c>
      <c r="E439" s="34">
        <f>SUM(D439:D439)</f>
        <v>2</v>
      </c>
      <c r="F439" s="37"/>
      <c r="G439" s="37">
        <f>IF(D439=E439,D439*F439,IF(#REF!=E439,#REF!*F439,IF(#REF!=E439,#REF!*F439,IF(#REF!=E439,#REF!*F439,E439*F439))))</f>
        <v>0</v>
      </c>
    </row>
    <row r="440" spans="1:8" ht="138" customHeight="1">
      <c r="A440" s="20" t="s">
        <v>248</v>
      </c>
      <c r="B440" s="10" t="s">
        <v>743</v>
      </c>
      <c r="C440" s="62" t="s">
        <v>144</v>
      </c>
      <c r="D440" s="9">
        <v>2</v>
      </c>
      <c r="E440" s="34">
        <f>SUM(D440:D440)</f>
        <v>2</v>
      </c>
      <c r="F440" s="37"/>
      <c r="G440" s="37">
        <f>IF(D440=E440,D440*F440,IF(#REF!=E440,#REF!*F440,IF(#REF!=E440,#REF!*F440,IF(#REF!=E440,#REF!*F440,E440*F440))))</f>
        <v>0</v>
      </c>
    </row>
    <row r="441" spans="1:8" ht="138" customHeight="1">
      <c r="A441" s="20" t="s">
        <v>249</v>
      </c>
      <c r="B441" s="10" t="s">
        <v>744</v>
      </c>
      <c r="C441" s="62" t="s">
        <v>144</v>
      </c>
      <c r="D441" s="9">
        <v>5</v>
      </c>
      <c r="E441" s="34">
        <f>SUM(D441:D441)</f>
        <v>5</v>
      </c>
      <c r="F441" s="37"/>
      <c r="G441" s="37">
        <f>IF(D441=E441,D441*F441,IF(#REF!=E441,#REF!*F441,IF(#REF!=E441,#REF!*F441,IF(#REF!=E441,#REF!*F441,E441*F441))))</f>
        <v>0</v>
      </c>
    </row>
    <row r="442" spans="1:8" s="29" customFormat="1" ht="18.75" customHeight="1">
      <c r="A442" s="127" t="s">
        <v>54</v>
      </c>
      <c r="B442" s="127" t="s">
        <v>55</v>
      </c>
      <c r="C442" s="127" t="s">
        <v>56</v>
      </c>
      <c r="D442" s="129" t="s">
        <v>57</v>
      </c>
      <c r="E442" s="130"/>
      <c r="F442" s="127" t="s">
        <v>58</v>
      </c>
      <c r="G442" s="127" t="s">
        <v>59</v>
      </c>
      <c r="H442" s="231"/>
    </row>
    <row r="443" spans="1:8" s="29" customFormat="1" ht="26.25" customHeight="1">
      <c r="A443" s="128"/>
      <c r="B443" s="128"/>
      <c r="C443" s="128"/>
      <c r="D443" s="8" t="s">
        <v>60</v>
      </c>
      <c r="E443" s="8" t="s">
        <v>59</v>
      </c>
      <c r="F443" s="128"/>
      <c r="G443" s="128"/>
      <c r="H443" s="231"/>
    </row>
    <row r="444" spans="1:8" ht="138" customHeight="1">
      <c r="A444" s="1372" t="s">
        <v>250</v>
      </c>
      <c r="B444" s="1363" t="s">
        <v>745</v>
      </c>
      <c r="C444" s="1373" t="s">
        <v>144</v>
      </c>
      <c r="D444" s="1362">
        <v>0</v>
      </c>
      <c r="E444" s="1364">
        <f>SUM(D444:D444)</f>
        <v>0</v>
      </c>
      <c r="F444" s="1367"/>
      <c r="G444" s="1367">
        <f>IF(D444=E444,D444*F444,IF(#REF!=E444,#REF!*F444,IF(#REF!=E444,#REF!*F444,IF(#REF!=E444,#REF!*F444,E444*F444))))</f>
        <v>0</v>
      </c>
      <c r="H444" s="1370" t="s">
        <v>5846</v>
      </c>
    </row>
    <row r="445" spans="1:8" ht="138" customHeight="1">
      <c r="A445" s="1372" t="s">
        <v>251</v>
      </c>
      <c r="B445" s="1363" t="s">
        <v>746</v>
      </c>
      <c r="C445" s="1373" t="s">
        <v>144</v>
      </c>
      <c r="D445" s="1362">
        <v>0</v>
      </c>
      <c r="E445" s="1364">
        <f>SUM(D445:D445)</f>
        <v>0</v>
      </c>
      <c r="F445" s="1367"/>
      <c r="G445" s="1367">
        <f>IF(D445=E445,D445*F445,IF(#REF!=E445,#REF!*F445,IF(#REF!=E445,#REF!*F445,IF(#REF!=E445,#REF!*F445,E445*F445))))</f>
        <v>0</v>
      </c>
      <c r="H445" s="1370" t="s">
        <v>5846</v>
      </c>
    </row>
    <row r="446" spans="1:8" ht="138" customHeight="1">
      <c r="A446" s="1372" t="s">
        <v>252</v>
      </c>
      <c r="B446" s="1363" t="s">
        <v>747</v>
      </c>
      <c r="C446" s="1373" t="s">
        <v>144</v>
      </c>
      <c r="D446" s="1362">
        <v>0</v>
      </c>
      <c r="E446" s="1364">
        <f>SUM(D446:D446)</f>
        <v>0</v>
      </c>
      <c r="F446" s="1367"/>
      <c r="G446" s="1367">
        <f>IF(D446=E446,D446*F446,IF(#REF!=E446,#REF!*F446,IF(#REF!=E446,#REF!*F446,IF(#REF!=E446,#REF!*F446,E446*F446))))</f>
        <v>0</v>
      </c>
      <c r="H446" s="1370" t="s">
        <v>5846</v>
      </c>
    </row>
    <row r="447" spans="1:8" ht="138" customHeight="1">
      <c r="A447" s="20" t="s">
        <v>253</v>
      </c>
      <c r="B447" s="10" t="s">
        <v>748</v>
      </c>
      <c r="C447" s="62" t="s">
        <v>144</v>
      </c>
      <c r="D447" s="9">
        <v>10</v>
      </c>
      <c r="E447" s="34">
        <f>SUM(D447:D447)</f>
        <v>10</v>
      </c>
      <c r="F447" s="37"/>
      <c r="G447" s="37">
        <f>IF(D447=E447,D447*F447,IF(#REF!=E447,#REF!*F447,IF(#REF!=E447,#REF!*F447,IF(#REF!=E447,#REF!*F447,E447*F447))))</f>
        <v>0</v>
      </c>
    </row>
    <row r="448" spans="1:8" s="29" customFormat="1" ht="18.75" customHeight="1">
      <c r="A448" s="127" t="s">
        <v>54</v>
      </c>
      <c r="B448" s="127" t="s">
        <v>55</v>
      </c>
      <c r="C448" s="127" t="s">
        <v>56</v>
      </c>
      <c r="D448" s="129" t="s">
        <v>57</v>
      </c>
      <c r="E448" s="130"/>
      <c r="F448" s="127" t="s">
        <v>58</v>
      </c>
      <c r="G448" s="127" t="s">
        <v>59</v>
      </c>
      <c r="H448" s="231"/>
    </row>
    <row r="449" spans="1:8" s="29" customFormat="1" ht="26.25" customHeight="1">
      <c r="A449" s="128"/>
      <c r="B449" s="128"/>
      <c r="C449" s="128"/>
      <c r="D449" s="8" t="s">
        <v>60</v>
      </c>
      <c r="E449" s="8" t="s">
        <v>59</v>
      </c>
      <c r="F449" s="128"/>
      <c r="G449" s="128"/>
      <c r="H449" s="231"/>
    </row>
    <row r="450" spans="1:8" ht="138" customHeight="1">
      <c r="A450" s="20" t="s">
        <v>254</v>
      </c>
      <c r="B450" s="10" t="s">
        <v>749</v>
      </c>
      <c r="C450" s="62" t="s">
        <v>144</v>
      </c>
      <c r="D450" s="9">
        <v>2</v>
      </c>
      <c r="E450" s="34">
        <f>SUM(D450:D450)</f>
        <v>2</v>
      </c>
      <c r="F450" s="37"/>
      <c r="G450" s="37">
        <f>IF(D450=E450,D450*F450,IF(#REF!=E450,#REF!*F450,IF(#REF!=E450,#REF!*F450,IF(#REF!=E450,#REF!*F450,E450*F450))))</f>
        <v>0</v>
      </c>
    </row>
    <row r="451" spans="1:8" ht="138" customHeight="1">
      <c r="A451" s="20" t="s">
        <v>255</v>
      </c>
      <c r="B451" s="10" t="s">
        <v>750</v>
      </c>
      <c r="C451" s="62" t="s">
        <v>144</v>
      </c>
      <c r="D451" s="9">
        <v>1</v>
      </c>
      <c r="E451" s="34">
        <f>SUM(D451:D451)</f>
        <v>1</v>
      </c>
      <c r="F451" s="37"/>
      <c r="G451" s="37">
        <f>IF(D451=E451,D451*F451,IF(#REF!=E451,#REF!*F451,IF(#REF!=E451,#REF!*F451,IF(#REF!=E451,#REF!*F451,E451*F451))))</f>
        <v>0</v>
      </c>
    </row>
    <row r="452" spans="1:8" ht="138" customHeight="1">
      <c r="A452" s="20" t="s">
        <v>256</v>
      </c>
      <c r="B452" s="10" t="s">
        <v>751</v>
      </c>
      <c r="C452" s="62" t="s">
        <v>144</v>
      </c>
      <c r="D452" s="9">
        <v>1</v>
      </c>
      <c r="E452" s="34">
        <f>SUM(D452:D452)</f>
        <v>1</v>
      </c>
      <c r="F452" s="37"/>
      <c r="G452" s="37">
        <f>IF(D452=E452,D452*F452,IF(#REF!=E452,#REF!*F452,IF(#REF!=E452,#REF!*F452,IF(#REF!=E452,#REF!*F452,E452*F452))))</f>
        <v>0</v>
      </c>
    </row>
    <row r="453" spans="1:8" ht="138" customHeight="1">
      <c r="A453" s="20" t="s">
        <v>257</v>
      </c>
      <c r="B453" s="10" t="s">
        <v>752</v>
      </c>
      <c r="C453" s="62" t="s">
        <v>144</v>
      </c>
      <c r="D453" s="9">
        <v>1</v>
      </c>
      <c r="E453" s="34">
        <f>SUM(D453:D453)</f>
        <v>1</v>
      </c>
      <c r="F453" s="37"/>
      <c r="G453" s="37">
        <f>IF(D453=E453,D453*F453,IF(#REF!=E453,#REF!*F453,IF(#REF!=E453,#REF!*F453,IF(#REF!=E453,#REF!*F453,E453*F453))))</f>
        <v>0</v>
      </c>
    </row>
    <row r="454" spans="1:8" s="29" customFormat="1" ht="18.75" customHeight="1">
      <c r="A454" s="127" t="s">
        <v>54</v>
      </c>
      <c r="B454" s="127" t="s">
        <v>55</v>
      </c>
      <c r="C454" s="127" t="s">
        <v>56</v>
      </c>
      <c r="D454" s="129" t="s">
        <v>57</v>
      </c>
      <c r="E454" s="130"/>
      <c r="F454" s="127" t="s">
        <v>58</v>
      </c>
      <c r="G454" s="127" t="s">
        <v>59</v>
      </c>
      <c r="H454" s="231"/>
    </row>
    <row r="455" spans="1:8" s="29" customFormat="1" ht="26.25" customHeight="1">
      <c r="A455" s="128"/>
      <c r="B455" s="128"/>
      <c r="C455" s="128"/>
      <c r="D455" s="8" t="s">
        <v>60</v>
      </c>
      <c r="E455" s="8" t="s">
        <v>59</v>
      </c>
      <c r="F455" s="128"/>
      <c r="G455" s="128"/>
      <c r="H455" s="231"/>
    </row>
    <row r="456" spans="1:8" ht="138" customHeight="1">
      <c r="A456" s="20" t="s">
        <v>258</v>
      </c>
      <c r="B456" s="10" t="s">
        <v>753</v>
      </c>
      <c r="C456" s="62" t="s">
        <v>144</v>
      </c>
      <c r="D456" s="9">
        <v>2</v>
      </c>
      <c r="E456" s="34">
        <f>SUM(D456:D456)</f>
        <v>2</v>
      </c>
      <c r="F456" s="37"/>
      <c r="G456" s="37">
        <f>IF(D456=E456,D456*F456,IF(#REF!=E456,#REF!*F456,IF(#REF!=E456,#REF!*F456,IF(#REF!=E456,#REF!*F456,E456*F456))))</f>
        <v>0</v>
      </c>
    </row>
    <row r="457" spans="1:8" ht="138" customHeight="1">
      <c r="A457" s="20" t="s">
        <v>259</v>
      </c>
      <c r="B457" s="10" t="s">
        <v>754</v>
      </c>
      <c r="C457" s="62" t="s">
        <v>144</v>
      </c>
      <c r="D457" s="9">
        <v>1</v>
      </c>
      <c r="E457" s="34">
        <f>SUM(D457:D457)</f>
        <v>1</v>
      </c>
      <c r="F457" s="37"/>
      <c r="G457" s="37">
        <f>IF(D457=E457,D457*F457,IF(#REF!=E457,#REF!*F457,IF(#REF!=E457,#REF!*F457,IF(#REF!=E457,#REF!*F457,E457*F457))))</f>
        <v>0</v>
      </c>
    </row>
    <row r="458" spans="1:8" ht="138" customHeight="1">
      <c r="A458" s="20" t="s">
        <v>260</v>
      </c>
      <c r="B458" s="10" t="s">
        <v>755</v>
      </c>
      <c r="C458" s="62" t="s">
        <v>144</v>
      </c>
      <c r="D458" s="9">
        <v>0</v>
      </c>
      <c r="E458" s="34">
        <f>SUM(D458:D458)</f>
        <v>0</v>
      </c>
      <c r="F458" s="37"/>
      <c r="G458" s="37">
        <f>IF(D458=E458,D458*F458,IF(#REF!=E458,#REF!*F458,IF(#REF!=E458,#REF!*F458,IF(#REF!=E458,#REF!*F458,E458*F458))))</f>
        <v>0</v>
      </c>
      <c r="H458" s="1370" t="s">
        <v>5845</v>
      </c>
    </row>
    <row r="459" spans="1:8" ht="138" customHeight="1">
      <c r="A459" s="20" t="s">
        <v>261</v>
      </c>
      <c r="B459" s="10" t="s">
        <v>756</v>
      </c>
      <c r="C459" s="62" t="s">
        <v>144</v>
      </c>
      <c r="D459" s="9">
        <v>1</v>
      </c>
      <c r="E459" s="34">
        <f>SUM(D459:D459)</f>
        <v>1</v>
      </c>
      <c r="F459" s="37"/>
      <c r="G459" s="37">
        <f>IF(D459=E459,D459*F459,IF(#REF!=E459,#REF!*F459,IF(#REF!=E459,#REF!*F459,IF(#REF!=E459,#REF!*F459,E459*F459))))</f>
        <v>0</v>
      </c>
    </row>
    <row r="460" spans="1:8" s="29" customFormat="1" ht="18.75" customHeight="1">
      <c r="A460" s="127" t="s">
        <v>54</v>
      </c>
      <c r="B460" s="127" t="s">
        <v>55</v>
      </c>
      <c r="C460" s="127" t="s">
        <v>56</v>
      </c>
      <c r="D460" s="129" t="s">
        <v>57</v>
      </c>
      <c r="E460" s="130"/>
      <c r="F460" s="127" t="s">
        <v>58</v>
      </c>
      <c r="G460" s="127" t="s">
        <v>59</v>
      </c>
      <c r="H460" s="231"/>
    </row>
    <row r="461" spans="1:8" s="29" customFormat="1" ht="26.25" customHeight="1">
      <c r="A461" s="128"/>
      <c r="B461" s="128"/>
      <c r="C461" s="128"/>
      <c r="D461" s="8" t="s">
        <v>60</v>
      </c>
      <c r="E461" s="8" t="s">
        <v>59</v>
      </c>
      <c r="F461" s="128"/>
      <c r="G461" s="128"/>
      <c r="H461" s="231"/>
    </row>
    <row r="462" spans="1:8" ht="138" customHeight="1">
      <c r="A462" s="20" t="s">
        <v>262</v>
      </c>
      <c r="B462" s="10" t="s">
        <v>757</v>
      </c>
      <c r="C462" s="62" t="s">
        <v>144</v>
      </c>
      <c r="D462" s="9">
        <v>1</v>
      </c>
      <c r="E462" s="34">
        <f>SUM(D462:D462)</f>
        <v>1</v>
      </c>
      <c r="F462" s="37"/>
      <c r="G462" s="37">
        <f>IF(D462=E462,D462*F462,IF(#REF!=E462,#REF!*F462,IF(#REF!=E462,#REF!*F462,IF(#REF!=E462,#REF!*F462,E462*F462))))</f>
        <v>0</v>
      </c>
    </row>
    <row r="463" spans="1:8" ht="138" customHeight="1">
      <c r="A463" s="20" t="s">
        <v>263</v>
      </c>
      <c r="B463" s="10" t="s">
        <v>758</v>
      </c>
      <c r="C463" s="62" t="s">
        <v>144</v>
      </c>
      <c r="D463" s="9">
        <v>1</v>
      </c>
      <c r="E463" s="34">
        <f>SUM(D463:D463)</f>
        <v>1</v>
      </c>
      <c r="F463" s="37"/>
      <c r="G463" s="37">
        <f>IF(D463=E463,D463*F463,IF(#REF!=E463,#REF!*F463,IF(#REF!=E463,#REF!*F463,IF(#REF!=E463,#REF!*F463,E463*F463))))</f>
        <v>0</v>
      </c>
    </row>
    <row r="464" spans="1:8" ht="138" customHeight="1">
      <c r="A464" s="20" t="s">
        <v>264</v>
      </c>
      <c r="B464" s="10" t="s">
        <v>759</v>
      </c>
      <c r="C464" s="62" t="s">
        <v>144</v>
      </c>
      <c r="D464" s="9">
        <v>7</v>
      </c>
      <c r="E464" s="34">
        <f>SUM(D464:D464)</f>
        <v>7</v>
      </c>
      <c r="F464" s="37"/>
      <c r="G464" s="37">
        <f>IF(D464=E464,D464*F464,IF(#REF!=E464,#REF!*F464,IF(#REF!=E464,#REF!*F464,IF(#REF!=E464,#REF!*F464,E464*F464))))</f>
        <v>0</v>
      </c>
    </row>
    <row r="465" spans="1:8" ht="138" customHeight="1">
      <c r="A465" s="20" t="s">
        <v>265</v>
      </c>
      <c r="B465" s="10" t="s">
        <v>760</v>
      </c>
      <c r="C465" s="62" t="s">
        <v>144</v>
      </c>
      <c r="D465" s="9">
        <v>4</v>
      </c>
      <c r="E465" s="34">
        <f>SUM(D465:D465)</f>
        <v>4</v>
      </c>
      <c r="F465" s="37"/>
      <c r="G465" s="37">
        <f>IF(D465=E465,D465*F465,IF(#REF!=E465,#REF!*F465,IF(#REF!=E465,#REF!*F465,IF(#REF!=E465,#REF!*F465,E465*F465))))</f>
        <v>0</v>
      </c>
    </row>
    <row r="466" spans="1:8" s="29" customFormat="1" ht="18.75" customHeight="1">
      <c r="A466" s="127" t="s">
        <v>54</v>
      </c>
      <c r="B466" s="127" t="s">
        <v>55</v>
      </c>
      <c r="C466" s="127" t="s">
        <v>56</v>
      </c>
      <c r="D466" s="129" t="s">
        <v>57</v>
      </c>
      <c r="E466" s="130"/>
      <c r="F466" s="127" t="s">
        <v>58</v>
      </c>
      <c r="G466" s="127" t="s">
        <v>59</v>
      </c>
      <c r="H466" s="231"/>
    </row>
    <row r="467" spans="1:8" s="29" customFormat="1" ht="26.25" customHeight="1">
      <c r="A467" s="128"/>
      <c r="B467" s="128"/>
      <c r="C467" s="128"/>
      <c r="D467" s="8" t="s">
        <v>60</v>
      </c>
      <c r="E467" s="8" t="s">
        <v>59</v>
      </c>
      <c r="F467" s="128"/>
      <c r="G467" s="128"/>
      <c r="H467" s="231"/>
    </row>
    <row r="468" spans="1:8" ht="138" customHeight="1">
      <c r="A468" s="20" t="s">
        <v>266</v>
      </c>
      <c r="B468" s="10" t="s">
        <v>761</v>
      </c>
      <c r="C468" s="62" t="s">
        <v>144</v>
      </c>
      <c r="D468" s="9">
        <v>5</v>
      </c>
      <c r="E468" s="34">
        <f>SUM(D468:D468)</f>
        <v>5</v>
      </c>
      <c r="F468" s="37"/>
      <c r="G468" s="37">
        <f>IF(D468=E468,D468*F468,IF(#REF!=E468,#REF!*F468,IF(#REF!=E468,#REF!*F468,IF(#REF!=E468,#REF!*F468,E468*F468))))</f>
        <v>0</v>
      </c>
    </row>
    <row r="469" spans="1:8" ht="138" customHeight="1">
      <c r="A469" s="20" t="s">
        <v>267</v>
      </c>
      <c r="B469" s="10" t="s">
        <v>762</v>
      </c>
      <c r="C469" s="62" t="s">
        <v>144</v>
      </c>
      <c r="D469" s="9">
        <v>1</v>
      </c>
      <c r="E469" s="34">
        <f>SUM(D469:D469)</f>
        <v>1</v>
      </c>
      <c r="F469" s="37"/>
      <c r="G469" s="37">
        <f>IF(D469=E469,D469*F469,IF(#REF!=E469,#REF!*F469,IF(#REF!=E469,#REF!*F469,IF(#REF!=E469,#REF!*F469,E469*F469))))</f>
        <v>0</v>
      </c>
    </row>
    <row r="470" spans="1:8" ht="138" customHeight="1">
      <c r="A470" s="20" t="s">
        <v>268</v>
      </c>
      <c r="B470" s="10" t="s">
        <v>763</v>
      </c>
      <c r="C470" s="62" t="s">
        <v>144</v>
      </c>
      <c r="D470" s="9">
        <v>1</v>
      </c>
      <c r="E470" s="34">
        <f>SUM(D470:D470)</f>
        <v>1</v>
      </c>
      <c r="F470" s="37"/>
      <c r="G470" s="37">
        <f>IF(D470=E470,D470*F470,IF(#REF!=E470,#REF!*F470,IF(#REF!=E470,#REF!*F470,IF(#REF!=E470,#REF!*F470,E470*F470))))</f>
        <v>0</v>
      </c>
    </row>
    <row r="471" spans="1:8" ht="138" customHeight="1">
      <c r="A471" s="20" t="s">
        <v>269</v>
      </c>
      <c r="B471" s="10" t="s">
        <v>764</v>
      </c>
      <c r="C471" s="62" t="s">
        <v>144</v>
      </c>
      <c r="D471" s="9">
        <v>1</v>
      </c>
      <c r="E471" s="34">
        <f>SUM(D471:D471)</f>
        <v>1</v>
      </c>
      <c r="F471" s="37"/>
      <c r="G471" s="37">
        <f>IF(D471=E471,D471*F471,IF(#REF!=E471,#REF!*F471,IF(#REF!=E471,#REF!*F471,IF(#REF!=E471,#REF!*F471,E471*F471))))</f>
        <v>0</v>
      </c>
    </row>
    <row r="472" spans="1:8" s="29" customFormat="1" ht="18.75" customHeight="1">
      <c r="A472" s="127" t="s">
        <v>54</v>
      </c>
      <c r="B472" s="127" t="s">
        <v>55</v>
      </c>
      <c r="C472" s="127" t="s">
        <v>56</v>
      </c>
      <c r="D472" s="129" t="s">
        <v>57</v>
      </c>
      <c r="E472" s="130"/>
      <c r="F472" s="127" t="s">
        <v>58</v>
      </c>
      <c r="G472" s="127" t="s">
        <v>59</v>
      </c>
      <c r="H472" s="231"/>
    </row>
    <row r="473" spans="1:8" s="29" customFormat="1" ht="26.25" customHeight="1">
      <c r="A473" s="128"/>
      <c r="B473" s="128"/>
      <c r="C473" s="128"/>
      <c r="D473" s="8" t="s">
        <v>60</v>
      </c>
      <c r="E473" s="8" t="s">
        <v>59</v>
      </c>
      <c r="F473" s="128"/>
      <c r="G473" s="128"/>
      <c r="H473" s="231"/>
    </row>
    <row r="474" spans="1:8" ht="138" customHeight="1">
      <c r="A474" s="20" t="s">
        <v>270</v>
      </c>
      <c r="B474" s="10" t="s">
        <v>765</v>
      </c>
      <c r="C474" s="62" t="s">
        <v>144</v>
      </c>
      <c r="D474" s="9">
        <v>1</v>
      </c>
      <c r="E474" s="34">
        <f>SUM(D474:D474)</f>
        <v>1</v>
      </c>
      <c r="F474" s="37"/>
      <c r="G474" s="37">
        <f>IF(D474=E474,D474*F474,IF(#REF!=E474,#REF!*F474,IF(#REF!=E474,#REF!*F474,IF(#REF!=E474,#REF!*F474,E474*F474))))</f>
        <v>0</v>
      </c>
    </row>
    <row r="475" spans="1:8" ht="138" customHeight="1">
      <c r="A475" s="20" t="s">
        <v>271</v>
      </c>
      <c r="B475" s="10" t="s">
        <v>766</v>
      </c>
      <c r="C475" s="62" t="s">
        <v>144</v>
      </c>
      <c r="D475" s="9">
        <v>1</v>
      </c>
      <c r="E475" s="34">
        <f>SUM(D475:D475)</f>
        <v>1</v>
      </c>
      <c r="F475" s="37"/>
      <c r="G475" s="37">
        <f>IF(D475=E475,D475*F475,IF(#REF!=E475,#REF!*F475,IF(#REF!=E475,#REF!*F475,IF(#REF!=E475,#REF!*F475,E475*F475))))</f>
        <v>0</v>
      </c>
    </row>
    <row r="476" spans="1:8" ht="138" customHeight="1">
      <c r="A476" s="20" t="s">
        <v>272</v>
      </c>
      <c r="B476" s="10" t="s">
        <v>767</v>
      </c>
      <c r="C476" s="62" t="s">
        <v>144</v>
      </c>
      <c r="D476" s="9">
        <v>3</v>
      </c>
      <c r="E476" s="34">
        <f>SUM(D476:D476)</f>
        <v>3</v>
      </c>
      <c r="F476" s="37"/>
      <c r="G476" s="37">
        <f>IF(D476=E476,D476*F476,IF(#REF!=E476,#REF!*F476,IF(#REF!=E476,#REF!*F476,IF(#REF!=E476,#REF!*F476,E476*F476))))</f>
        <v>0</v>
      </c>
    </row>
    <row r="477" spans="1:8" ht="138" customHeight="1">
      <c r="A477" s="20" t="s">
        <v>273</v>
      </c>
      <c r="B477" s="10" t="s">
        <v>768</v>
      </c>
      <c r="C477" s="62" t="s">
        <v>144</v>
      </c>
      <c r="D477" s="9">
        <v>3</v>
      </c>
      <c r="E477" s="34">
        <f>SUM(D477:D477)</f>
        <v>3</v>
      </c>
      <c r="F477" s="37"/>
      <c r="G477" s="37">
        <f>IF(D477=E477,D477*F477,IF(#REF!=E477,#REF!*F477,IF(#REF!=E477,#REF!*F477,IF(#REF!=E477,#REF!*F477,E477*F477))))</f>
        <v>0</v>
      </c>
    </row>
    <row r="478" spans="1:8" s="29" customFormat="1" ht="18.75" customHeight="1">
      <c r="A478" s="127" t="s">
        <v>54</v>
      </c>
      <c r="B478" s="127" t="s">
        <v>55</v>
      </c>
      <c r="C478" s="127" t="s">
        <v>56</v>
      </c>
      <c r="D478" s="129" t="s">
        <v>57</v>
      </c>
      <c r="E478" s="130"/>
      <c r="F478" s="127" t="s">
        <v>58</v>
      </c>
      <c r="G478" s="127" t="s">
        <v>59</v>
      </c>
      <c r="H478" s="231"/>
    </row>
    <row r="479" spans="1:8" s="29" customFormat="1" ht="26.25" customHeight="1">
      <c r="A479" s="128"/>
      <c r="B479" s="128"/>
      <c r="C479" s="128"/>
      <c r="D479" s="8" t="s">
        <v>60</v>
      </c>
      <c r="E479" s="8" t="s">
        <v>59</v>
      </c>
      <c r="F479" s="128"/>
      <c r="G479" s="128"/>
      <c r="H479" s="231"/>
    </row>
    <row r="480" spans="1:8" ht="138" customHeight="1">
      <c r="A480" s="20" t="s">
        <v>274</v>
      </c>
      <c r="B480" s="10" t="s">
        <v>769</v>
      </c>
      <c r="C480" s="62" t="s">
        <v>144</v>
      </c>
      <c r="D480" s="9">
        <v>1</v>
      </c>
      <c r="E480" s="34">
        <f>SUM(D480:D480)</f>
        <v>1</v>
      </c>
      <c r="F480" s="37"/>
      <c r="G480" s="37">
        <f>IF(D480=E480,D480*F480,IF(#REF!=E480,#REF!*F480,IF(#REF!=E480,#REF!*F480,IF(#REF!=E480,#REF!*F480,E480*F480))))</f>
        <v>0</v>
      </c>
    </row>
    <row r="481" spans="1:8" ht="138" customHeight="1">
      <c r="A481" s="20" t="s">
        <v>275</v>
      </c>
      <c r="B481" s="10" t="s">
        <v>770</v>
      </c>
      <c r="C481" s="62" t="s">
        <v>144</v>
      </c>
      <c r="D481" s="9">
        <v>1</v>
      </c>
      <c r="E481" s="34">
        <f>SUM(D481:D481)</f>
        <v>1</v>
      </c>
      <c r="F481" s="37"/>
      <c r="G481" s="37">
        <f>IF(D481=E481,D481*F481,IF(#REF!=E481,#REF!*F481,IF(#REF!=E481,#REF!*F481,IF(#REF!=E481,#REF!*F481,E481*F481))))</f>
        <v>0</v>
      </c>
    </row>
    <row r="482" spans="1:8" ht="138" customHeight="1">
      <c r="A482" s="20" t="s">
        <v>276</v>
      </c>
      <c r="B482" s="10" t="s">
        <v>771</v>
      </c>
      <c r="C482" s="62" t="s">
        <v>144</v>
      </c>
      <c r="D482" s="9">
        <v>6</v>
      </c>
      <c r="E482" s="34">
        <f>SUM(D482:D482)</f>
        <v>6</v>
      </c>
      <c r="F482" s="37"/>
      <c r="G482" s="37">
        <f>IF(D482=E482,D482*F482,IF(#REF!=E482,#REF!*F482,IF(#REF!=E482,#REF!*F482,IF(#REF!=E482,#REF!*F482,E482*F482))))</f>
        <v>0</v>
      </c>
    </row>
    <row r="483" spans="1:8" ht="138" customHeight="1">
      <c r="A483" s="20" t="s">
        <v>277</v>
      </c>
      <c r="B483" s="10" t="s">
        <v>772</v>
      </c>
      <c r="C483" s="62" t="s">
        <v>144</v>
      </c>
      <c r="D483" s="9">
        <v>1</v>
      </c>
      <c r="E483" s="34">
        <f>SUM(D483:D483)</f>
        <v>1</v>
      </c>
      <c r="F483" s="37"/>
      <c r="G483" s="37">
        <f>IF(D483=E483,D483*F483,IF(#REF!=E483,#REF!*F483,IF(#REF!=E483,#REF!*F483,IF(#REF!=E483,#REF!*F483,E483*F483))))</f>
        <v>0</v>
      </c>
    </row>
    <row r="484" spans="1:8" s="29" customFormat="1" ht="18.75" customHeight="1">
      <c r="A484" s="127" t="s">
        <v>54</v>
      </c>
      <c r="B484" s="127" t="s">
        <v>55</v>
      </c>
      <c r="C484" s="127" t="s">
        <v>56</v>
      </c>
      <c r="D484" s="129" t="s">
        <v>57</v>
      </c>
      <c r="E484" s="130"/>
      <c r="F484" s="127" t="s">
        <v>58</v>
      </c>
      <c r="G484" s="127" t="s">
        <v>59</v>
      </c>
      <c r="H484" s="231"/>
    </row>
    <row r="485" spans="1:8" s="29" customFormat="1" ht="26.25" customHeight="1">
      <c r="A485" s="128"/>
      <c r="B485" s="128"/>
      <c r="C485" s="128"/>
      <c r="D485" s="8" t="s">
        <v>60</v>
      </c>
      <c r="E485" s="8" t="s">
        <v>59</v>
      </c>
      <c r="F485" s="128"/>
      <c r="G485" s="128"/>
      <c r="H485" s="231"/>
    </row>
    <row r="486" spans="1:8" ht="138" customHeight="1">
      <c r="A486" s="20" t="s">
        <v>278</v>
      </c>
      <c r="B486" s="10" t="s">
        <v>773</v>
      </c>
      <c r="C486" s="62" t="s">
        <v>144</v>
      </c>
      <c r="D486" s="9">
        <v>1</v>
      </c>
      <c r="E486" s="34">
        <f>SUM(D486:D486)</f>
        <v>1</v>
      </c>
      <c r="F486" s="37"/>
      <c r="G486" s="37">
        <f>IF(D486=E486,D486*F486,IF(#REF!=E486,#REF!*F486,IF(#REF!=E486,#REF!*F486,IF(#REF!=E486,#REF!*F486,E486*F486))))</f>
        <v>0</v>
      </c>
    </row>
    <row r="487" spans="1:8" ht="138" customHeight="1">
      <c r="A487" s="20" t="s">
        <v>279</v>
      </c>
      <c r="B487" s="10" t="s">
        <v>774</v>
      </c>
      <c r="C487" s="62" t="s">
        <v>144</v>
      </c>
      <c r="D487" s="9">
        <v>2</v>
      </c>
      <c r="E487" s="34">
        <f>SUM(D487:D487)</f>
        <v>2</v>
      </c>
      <c r="F487" s="37"/>
      <c r="G487" s="37">
        <f>IF(D487=E487,D487*F487,IF(#REF!=E487,#REF!*F487,IF(#REF!=E487,#REF!*F487,IF(#REF!=E487,#REF!*F487,E487*F487))))</f>
        <v>0</v>
      </c>
    </row>
    <row r="488" spans="1:8" ht="138" customHeight="1">
      <c r="A488" s="20" t="s">
        <v>280</v>
      </c>
      <c r="B488" s="10" t="s">
        <v>775</v>
      </c>
      <c r="C488" s="62" t="s">
        <v>144</v>
      </c>
      <c r="D488" s="9">
        <v>2</v>
      </c>
      <c r="E488" s="34">
        <f>SUM(D488:D488)</f>
        <v>2</v>
      </c>
      <c r="F488" s="37"/>
      <c r="G488" s="37">
        <f>IF(D488=E488,D488*F488,IF(#REF!=E488,#REF!*F488,IF(#REF!=E488,#REF!*F488,IF(#REF!=E488,#REF!*F488,E488*F488))))</f>
        <v>0</v>
      </c>
    </row>
    <row r="489" spans="1:8" ht="138" customHeight="1">
      <c r="A489" s="1372" t="s">
        <v>281</v>
      </c>
      <c r="B489" s="1363" t="s">
        <v>776</v>
      </c>
      <c r="C489" s="1373" t="s">
        <v>144</v>
      </c>
      <c r="D489" s="1362">
        <v>0</v>
      </c>
      <c r="E489" s="1364">
        <f>SUM(D489:D489)</f>
        <v>0</v>
      </c>
      <c r="F489" s="1367"/>
      <c r="G489" s="1367">
        <f>IF(D489=E489,D489*F489,IF(#REF!=E489,#REF!*F489,IF(#REF!=E489,#REF!*F489,IF(#REF!=E489,#REF!*F489,E489*F489))))</f>
        <v>0</v>
      </c>
      <c r="H489" s="1370" t="s">
        <v>5846</v>
      </c>
    </row>
    <row r="490" spans="1:8" s="29" customFormat="1" ht="18.75" customHeight="1">
      <c r="A490" s="127" t="s">
        <v>54</v>
      </c>
      <c r="B490" s="127" t="s">
        <v>55</v>
      </c>
      <c r="C490" s="127" t="s">
        <v>56</v>
      </c>
      <c r="D490" s="129" t="s">
        <v>57</v>
      </c>
      <c r="E490" s="130"/>
      <c r="F490" s="127" t="s">
        <v>58</v>
      </c>
      <c r="G490" s="127" t="s">
        <v>59</v>
      </c>
      <c r="H490" s="231"/>
    </row>
    <row r="491" spans="1:8" s="29" customFormat="1" ht="26.25" customHeight="1">
      <c r="A491" s="128"/>
      <c r="B491" s="128"/>
      <c r="C491" s="128"/>
      <c r="D491" s="8" t="s">
        <v>60</v>
      </c>
      <c r="E491" s="8" t="s">
        <v>59</v>
      </c>
      <c r="F491" s="128"/>
      <c r="G491" s="128"/>
      <c r="H491" s="231"/>
    </row>
    <row r="492" spans="1:8" ht="138" customHeight="1">
      <c r="A492" s="1372" t="s">
        <v>282</v>
      </c>
      <c r="B492" s="1363" t="s">
        <v>777</v>
      </c>
      <c r="C492" s="1373" t="s">
        <v>144</v>
      </c>
      <c r="D492" s="1362">
        <v>0</v>
      </c>
      <c r="E492" s="1364">
        <f>SUM(D492:D492)</f>
        <v>0</v>
      </c>
      <c r="F492" s="1367"/>
      <c r="G492" s="1367">
        <f>IF(D492=E492,D492*F492,IF(#REF!=E492,#REF!*F492,IF(#REF!=E492,#REF!*F492,IF(#REF!=E492,#REF!*F492,E492*F492))))</f>
        <v>0</v>
      </c>
      <c r="H492" s="1370" t="s">
        <v>5846</v>
      </c>
    </row>
    <row r="493" spans="1:8" ht="138" customHeight="1">
      <c r="A493" s="20" t="s">
        <v>283</v>
      </c>
      <c r="B493" s="10" t="s">
        <v>778</v>
      </c>
      <c r="C493" s="62" t="s">
        <v>144</v>
      </c>
      <c r="D493" s="9">
        <v>8</v>
      </c>
      <c r="E493" s="34">
        <f>SUM(D493:D493)</f>
        <v>8</v>
      </c>
      <c r="F493" s="37"/>
      <c r="G493" s="37">
        <f>IF(D493=E493,D493*F493,IF(#REF!=E493,#REF!*F493,IF(#REF!=E493,#REF!*F493,IF(#REF!=E493,#REF!*F493,E493*F493))))</f>
        <v>0</v>
      </c>
    </row>
    <row r="494" spans="1:8" ht="138" customHeight="1">
      <c r="A494" s="20" t="s">
        <v>284</v>
      </c>
      <c r="B494" s="10" t="s">
        <v>779</v>
      </c>
      <c r="C494" s="62" t="s">
        <v>144</v>
      </c>
      <c r="D494" s="9">
        <v>4</v>
      </c>
      <c r="E494" s="34">
        <f>SUM(D494:D494)</f>
        <v>4</v>
      </c>
      <c r="F494" s="37"/>
      <c r="G494" s="37">
        <f>IF(D494=E494,D494*F494,IF(#REF!=E494,#REF!*F494,IF(#REF!=E494,#REF!*F494,IF(#REF!=E494,#REF!*F494,E494*F494))))</f>
        <v>0</v>
      </c>
    </row>
    <row r="495" spans="1:8" ht="138" customHeight="1">
      <c r="A495" s="20" t="s">
        <v>285</v>
      </c>
      <c r="B495" s="10" t="s">
        <v>780</v>
      </c>
      <c r="C495" s="62" t="s">
        <v>144</v>
      </c>
      <c r="D495" s="9">
        <v>4</v>
      </c>
      <c r="E495" s="34">
        <f>SUM(D495:D495)</f>
        <v>4</v>
      </c>
      <c r="F495" s="37"/>
      <c r="G495" s="37">
        <f>IF(D495=E495,D495*F495,IF(#REF!=E495,#REF!*F495,IF(#REF!=E495,#REF!*F495,IF(#REF!=E495,#REF!*F495,E495*F495))))</f>
        <v>0</v>
      </c>
    </row>
    <row r="496" spans="1:8" s="29" customFormat="1" ht="18.75" customHeight="1">
      <c r="A496" s="127" t="s">
        <v>54</v>
      </c>
      <c r="B496" s="127" t="s">
        <v>55</v>
      </c>
      <c r="C496" s="127" t="s">
        <v>56</v>
      </c>
      <c r="D496" s="129" t="s">
        <v>57</v>
      </c>
      <c r="E496" s="130"/>
      <c r="F496" s="127" t="s">
        <v>58</v>
      </c>
      <c r="G496" s="127" t="s">
        <v>59</v>
      </c>
      <c r="H496" s="231"/>
    </row>
    <row r="497" spans="1:8" s="29" customFormat="1" ht="26.25" customHeight="1">
      <c r="A497" s="128"/>
      <c r="B497" s="128"/>
      <c r="C497" s="128"/>
      <c r="D497" s="8" t="s">
        <v>60</v>
      </c>
      <c r="E497" s="8" t="s">
        <v>59</v>
      </c>
      <c r="F497" s="128"/>
      <c r="G497" s="128"/>
      <c r="H497" s="231"/>
    </row>
    <row r="498" spans="1:8" ht="138" customHeight="1">
      <c r="A498" s="20" t="s">
        <v>286</v>
      </c>
      <c r="B498" s="10" t="s">
        <v>781</v>
      </c>
      <c r="C498" s="62" t="s">
        <v>144</v>
      </c>
      <c r="D498" s="9">
        <v>1</v>
      </c>
      <c r="E498" s="34">
        <f>SUM(D498:D498)</f>
        <v>1</v>
      </c>
      <c r="F498" s="37"/>
      <c r="G498" s="37">
        <f>IF(D498=E498,D498*F498,IF(#REF!=E498,#REF!*F498,IF(#REF!=E498,#REF!*F498,IF(#REF!=E498,#REF!*F498,E498*F498))))</f>
        <v>0</v>
      </c>
    </row>
    <row r="499" spans="1:8" ht="138" customHeight="1">
      <c r="A499" s="20" t="s">
        <v>287</v>
      </c>
      <c r="B499" s="10" t="s">
        <v>782</v>
      </c>
      <c r="C499" s="62" t="s">
        <v>144</v>
      </c>
      <c r="D499" s="9">
        <v>1</v>
      </c>
      <c r="E499" s="34">
        <f>SUM(D499:D499)</f>
        <v>1</v>
      </c>
      <c r="F499" s="37"/>
      <c r="G499" s="37">
        <f>IF(D499=E499,D499*F499,IF(#REF!=E499,#REF!*F499,IF(#REF!=E499,#REF!*F499,IF(#REF!=E499,#REF!*F499,E499*F499))))</f>
        <v>0</v>
      </c>
    </row>
    <row r="500" spans="1:8" ht="138" customHeight="1">
      <c r="A500" s="20" t="s">
        <v>288</v>
      </c>
      <c r="B500" s="10" t="s">
        <v>783</v>
      </c>
      <c r="C500" s="62" t="s">
        <v>144</v>
      </c>
      <c r="D500" s="9">
        <v>1</v>
      </c>
      <c r="E500" s="34">
        <f>SUM(D500:D500)</f>
        <v>1</v>
      </c>
      <c r="F500" s="37"/>
      <c r="G500" s="37">
        <f>IF(D500=E500,D500*F500,IF(#REF!=E500,#REF!*F500,IF(#REF!=E500,#REF!*F500,IF(#REF!=E500,#REF!*F500,E500*F500))))</f>
        <v>0</v>
      </c>
    </row>
    <row r="501" spans="1:8" ht="138" customHeight="1">
      <c r="A501" s="20" t="s">
        <v>289</v>
      </c>
      <c r="B501" s="10" t="s">
        <v>784</v>
      </c>
      <c r="C501" s="62" t="s">
        <v>144</v>
      </c>
      <c r="D501" s="9">
        <v>1</v>
      </c>
      <c r="E501" s="34">
        <f>SUM(D501:D501)</f>
        <v>1</v>
      </c>
      <c r="F501" s="37"/>
      <c r="G501" s="37">
        <f>IF(D501=E501,D501*F501,IF(#REF!=E501,#REF!*F501,IF(#REF!=E501,#REF!*F501,IF(#REF!=E501,#REF!*F501,E501*F501))))</f>
        <v>0</v>
      </c>
    </row>
    <row r="502" spans="1:8" s="29" customFormat="1" ht="18.75" customHeight="1">
      <c r="A502" s="127" t="s">
        <v>54</v>
      </c>
      <c r="B502" s="127" t="s">
        <v>55</v>
      </c>
      <c r="C502" s="127" t="s">
        <v>56</v>
      </c>
      <c r="D502" s="129" t="s">
        <v>57</v>
      </c>
      <c r="E502" s="130"/>
      <c r="F502" s="127" t="s">
        <v>58</v>
      </c>
      <c r="G502" s="127" t="s">
        <v>59</v>
      </c>
      <c r="H502" s="231"/>
    </row>
    <row r="503" spans="1:8" s="29" customFormat="1" ht="26.25" customHeight="1">
      <c r="A503" s="128"/>
      <c r="B503" s="128"/>
      <c r="C503" s="128"/>
      <c r="D503" s="8" t="s">
        <v>60</v>
      </c>
      <c r="E503" s="8" t="s">
        <v>59</v>
      </c>
      <c r="F503" s="128"/>
      <c r="G503" s="128"/>
      <c r="H503" s="231"/>
    </row>
    <row r="504" spans="1:8" ht="138" customHeight="1">
      <c r="A504" s="1372" t="s">
        <v>290</v>
      </c>
      <c r="B504" s="1363" t="s">
        <v>785</v>
      </c>
      <c r="C504" s="1373" t="s">
        <v>144</v>
      </c>
      <c r="D504" s="1362">
        <v>0</v>
      </c>
      <c r="E504" s="1364">
        <f>SUM(D504:D504)</f>
        <v>0</v>
      </c>
      <c r="F504" s="1367"/>
      <c r="G504" s="1367">
        <f>IF(D504=E504,D504*F504,IF(#REF!=E504,#REF!*F504,IF(#REF!=E504,#REF!*F504,IF(#REF!=E504,#REF!*F504,E504*F504))))</f>
        <v>0</v>
      </c>
      <c r="H504" s="1370" t="s">
        <v>5847</v>
      </c>
    </row>
    <row r="505" spans="1:8" ht="138" customHeight="1">
      <c r="A505" s="1372" t="s">
        <v>291</v>
      </c>
      <c r="B505" s="1363" t="s">
        <v>786</v>
      </c>
      <c r="C505" s="1373" t="s">
        <v>144</v>
      </c>
      <c r="D505" s="1362">
        <v>0</v>
      </c>
      <c r="E505" s="1364">
        <f>SUM(D505:D505)</f>
        <v>0</v>
      </c>
      <c r="F505" s="1367"/>
      <c r="G505" s="1367">
        <f>IF(D505=E505,D505*F505,IF(#REF!=E505,#REF!*F505,IF(#REF!=E505,#REF!*F505,IF(#REF!=E505,#REF!*F505,E505*F505))))</f>
        <v>0</v>
      </c>
      <c r="H505" s="1370" t="s">
        <v>5847</v>
      </c>
    </row>
    <row r="506" spans="1:8" ht="138" customHeight="1">
      <c r="A506" s="1372" t="s">
        <v>292</v>
      </c>
      <c r="B506" s="1363" t="s">
        <v>787</v>
      </c>
      <c r="C506" s="1373" t="s">
        <v>144</v>
      </c>
      <c r="D506" s="1362">
        <v>0</v>
      </c>
      <c r="E506" s="1364">
        <f>SUM(D506:D506)</f>
        <v>0</v>
      </c>
      <c r="F506" s="1367"/>
      <c r="G506" s="1367">
        <f>IF(D506=E506,D506*F506,IF(#REF!=E506,#REF!*F506,IF(#REF!=E506,#REF!*F506,IF(#REF!=E506,#REF!*F506,E506*F506))))</f>
        <v>0</v>
      </c>
      <c r="H506" s="1370" t="s">
        <v>5847</v>
      </c>
    </row>
    <row r="507" spans="1:8" ht="138" customHeight="1">
      <c r="A507" s="1372" t="s">
        <v>293</v>
      </c>
      <c r="B507" s="1363" t="s">
        <v>788</v>
      </c>
      <c r="C507" s="1373" t="s">
        <v>144</v>
      </c>
      <c r="D507" s="1362">
        <v>0</v>
      </c>
      <c r="E507" s="1364">
        <f>SUM(D507:D507)</f>
        <v>0</v>
      </c>
      <c r="F507" s="1367"/>
      <c r="G507" s="1367">
        <f>IF(D507=E507,D507*F507,IF(#REF!=E507,#REF!*F507,IF(#REF!=E507,#REF!*F507,IF(#REF!=E507,#REF!*F507,E507*F507))))</f>
        <v>0</v>
      </c>
      <c r="H507" s="1370" t="s">
        <v>5847</v>
      </c>
    </row>
    <row r="508" spans="1:8" s="29" customFormat="1" ht="18.75" customHeight="1">
      <c r="A508" s="127" t="s">
        <v>54</v>
      </c>
      <c r="B508" s="127" t="s">
        <v>55</v>
      </c>
      <c r="C508" s="127" t="s">
        <v>56</v>
      </c>
      <c r="D508" s="129" t="s">
        <v>57</v>
      </c>
      <c r="E508" s="130"/>
      <c r="F508" s="127" t="s">
        <v>58</v>
      </c>
      <c r="G508" s="127" t="s">
        <v>59</v>
      </c>
      <c r="H508" s="231"/>
    </row>
    <row r="509" spans="1:8" s="29" customFormat="1" ht="26.25" customHeight="1">
      <c r="A509" s="128"/>
      <c r="B509" s="128"/>
      <c r="C509" s="128"/>
      <c r="D509" s="8" t="s">
        <v>60</v>
      </c>
      <c r="E509" s="8" t="s">
        <v>59</v>
      </c>
      <c r="F509" s="128"/>
      <c r="G509" s="128"/>
      <c r="H509" s="231"/>
    </row>
    <row r="510" spans="1:8" ht="138" customHeight="1">
      <c r="A510" s="1372" t="s">
        <v>294</v>
      </c>
      <c r="B510" s="1363" t="s">
        <v>789</v>
      </c>
      <c r="C510" s="1373" t="s">
        <v>144</v>
      </c>
      <c r="D510" s="1362">
        <v>0</v>
      </c>
      <c r="E510" s="1364">
        <f>SUM(D510:D510)</f>
        <v>0</v>
      </c>
      <c r="F510" s="1367"/>
      <c r="G510" s="1367">
        <f>IF(D510=E510,D510*F510,IF(#REF!=E510,#REF!*F510,IF(#REF!=E510,#REF!*F510,IF(#REF!=E510,#REF!*F510,E510*F510))))</f>
        <v>0</v>
      </c>
      <c r="H510" s="1370" t="s">
        <v>5847</v>
      </c>
    </row>
    <row r="511" spans="1:8" ht="138" customHeight="1">
      <c r="A511" s="1372" t="s">
        <v>295</v>
      </c>
      <c r="B511" s="1363" t="s">
        <v>790</v>
      </c>
      <c r="C511" s="1373" t="s">
        <v>144</v>
      </c>
      <c r="D511" s="1362">
        <v>0</v>
      </c>
      <c r="E511" s="1364">
        <f>SUM(D511:D511)</f>
        <v>0</v>
      </c>
      <c r="F511" s="1367"/>
      <c r="G511" s="1367">
        <f>IF(D511=E511,D511*F511,IF(#REF!=E511,#REF!*F511,IF(#REF!=E511,#REF!*F511,IF(#REF!=E511,#REF!*F511,E511*F511))))</f>
        <v>0</v>
      </c>
      <c r="H511" s="1370" t="s">
        <v>5847</v>
      </c>
    </row>
    <row r="512" spans="1:8" ht="138" customHeight="1">
      <c r="A512" s="1372" t="s">
        <v>296</v>
      </c>
      <c r="B512" s="1363" t="s">
        <v>791</v>
      </c>
      <c r="C512" s="1373" t="s">
        <v>144</v>
      </c>
      <c r="D512" s="1362">
        <v>0</v>
      </c>
      <c r="E512" s="1364">
        <f>SUM(D512:D512)</f>
        <v>0</v>
      </c>
      <c r="F512" s="1367"/>
      <c r="G512" s="1367">
        <f>IF(D512=E512,D512*F512,IF(#REF!=E512,#REF!*F512,IF(#REF!=E512,#REF!*F512,IF(#REF!=E512,#REF!*F512,E512*F512))))</f>
        <v>0</v>
      </c>
      <c r="H512" s="1370" t="s">
        <v>5847</v>
      </c>
    </row>
    <row r="513" spans="1:8" ht="138" customHeight="1">
      <c r="A513" s="1372" t="s">
        <v>297</v>
      </c>
      <c r="B513" s="1363" t="s">
        <v>792</v>
      </c>
      <c r="C513" s="1373" t="s">
        <v>144</v>
      </c>
      <c r="D513" s="1362">
        <v>0</v>
      </c>
      <c r="E513" s="1364">
        <f>SUM(D513:D513)</f>
        <v>0</v>
      </c>
      <c r="F513" s="1367"/>
      <c r="G513" s="1367">
        <f>IF(D513=E513,D513*F513,IF(#REF!=E513,#REF!*F513,IF(#REF!=E513,#REF!*F513,IF(#REF!=E513,#REF!*F513,E513*F513))))</f>
        <v>0</v>
      </c>
      <c r="H513" s="1370" t="s">
        <v>5845</v>
      </c>
    </row>
    <row r="514" spans="1:8" s="29" customFormat="1" ht="18.75" customHeight="1">
      <c r="A514" s="127" t="s">
        <v>54</v>
      </c>
      <c r="B514" s="127" t="s">
        <v>55</v>
      </c>
      <c r="C514" s="127" t="s">
        <v>56</v>
      </c>
      <c r="D514" s="129" t="s">
        <v>57</v>
      </c>
      <c r="E514" s="130"/>
      <c r="F514" s="127" t="s">
        <v>58</v>
      </c>
      <c r="G514" s="127" t="s">
        <v>59</v>
      </c>
      <c r="H514" s="231"/>
    </row>
    <row r="515" spans="1:8" s="29" customFormat="1" ht="26.25" customHeight="1">
      <c r="A515" s="128"/>
      <c r="B515" s="128"/>
      <c r="C515" s="128"/>
      <c r="D515" s="8" t="s">
        <v>60</v>
      </c>
      <c r="E515" s="8" t="s">
        <v>59</v>
      </c>
      <c r="F515" s="128"/>
      <c r="G515" s="128"/>
      <c r="H515" s="231"/>
    </row>
    <row r="516" spans="1:8" ht="138" customHeight="1">
      <c r="A516" s="20" t="s">
        <v>298</v>
      </c>
      <c r="B516" s="10" t="s">
        <v>793</v>
      </c>
      <c r="C516" s="62" t="s">
        <v>144</v>
      </c>
      <c r="D516" s="9">
        <v>1</v>
      </c>
      <c r="E516" s="34">
        <f>SUM(D516:D516)</f>
        <v>1</v>
      </c>
      <c r="F516" s="37"/>
      <c r="G516" s="37">
        <f>IF(D516=E516,D516*F516,IF(#REF!=E516,#REF!*F516,IF(#REF!=E516,#REF!*F516,IF(#REF!=E516,#REF!*F516,E516*F516))))</f>
        <v>0</v>
      </c>
    </row>
    <row r="517" spans="1:8" ht="138" customHeight="1">
      <c r="A517" s="20" t="s">
        <v>299</v>
      </c>
      <c r="B517" s="10" t="s">
        <v>794</v>
      </c>
      <c r="C517" s="62" t="s">
        <v>144</v>
      </c>
      <c r="D517" s="9">
        <v>1</v>
      </c>
      <c r="E517" s="34">
        <f>SUM(D517:D517)</f>
        <v>1</v>
      </c>
      <c r="F517" s="37"/>
      <c r="G517" s="37">
        <f>IF(D517=E517,D517*F517,IF(#REF!=E517,#REF!*F517,IF(#REF!=E517,#REF!*F517,IF(#REF!=E517,#REF!*F517,E517*F517))))</f>
        <v>0</v>
      </c>
    </row>
    <row r="518" spans="1:8" ht="138" customHeight="1">
      <c r="A518" s="1372" t="s">
        <v>300</v>
      </c>
      <c r="B518" s="1363" t="s">
        <v>795</v>
      </c>
      <c r="C518" s="1373" t="s">
        <v>144</v>
      </c>
      <c r="D518" s="1362">
        <v>0</v>
      </c>
      <c r="E518" s="1364">
        <f>SUM(D518:D518)</f>
        <v>0</v>
      </c>
      <c r="F518" s="1367"/>
      <c r="G518" s="1367">
        <f>IF(D518=E518,D518*F518,IF(#REF!=E518,#REF!*F518,IF(#REF!=E518,#REF!*F518,IF(#REF!=E518,#REF!*F518,E518*F518))))</f>
        <v>0</v>
      </c>
      <c r="H518" s="1370" t="s">
        <v>5845</v>
      </c>
    </row>
    <row r="519" spans="1:8" ht="138" customHeight="1">
      <c r="A519" s="1372" t="s">
        <v>472</v>
      </c>
      <c r="B519" s="1363" t="s">
        <v>796</v>
      </c>
      <c r="C519" s="1373" t="s">
        <v>144</v>
      </c>
      <c r="D519" s="1362">
        <v>0</v>
      </c>
      <c r="E519" s="1364">
        <f>SUM(D519:D519)</f>
        <v>0</v>
      </c>
      <c r="F519" s="1367"/>
      <c r="G519" s="1367">
        <f>IF(D519=E519,D519*F519,IF(#REF!=E519,#REF!*F519,IF(#REF!=E519,#REF!*F519,IF(#REF!=E519,#REF!*F519,E519*F519))))</f>
        <v>0</v>
      </c>
      <c r="H519" s="1370" t="s">
        <v>5845</v>
      </c>
    </row>
    <row r="520" spans="1:8" s="29" customFormat="1" ht="18.75" customHeight="1">
      <c r="A520" s="127" t="s">
        <v>54</v>
      </c>
      <c r="B520" s="127" t="s">
        <v>55</v>
      </c>
      <c r="C520" s="127" t="s">
        <v>56</v>
      </c>
      <c r="D520" s="129" t="s">
        <v>57</v>
      </c>
      <c r="E520" s="130"/>
      <c r="F520" s="127" t="s">
        <v>58</v>
      </c>
      <c r="G520" s="127" t="s">
        <v>59</v>
      </c>
      <c r="H520" s="231"/>
    </row>
    <row r="521" spans="1:8" s="29" customFormat="1" ht="26.25" customHeight="1">
      <c r="A521" s="128"/>
      <c r="B521" s="128"/>
      <c r="C521" s="128"/>
      <c r="D521" s="8" t="s">
        <v>60</v>
      </c>
      <c r="E521" s="8" t="s">
        <v>59</v>
      </c>
      <c r="F521" s="128"/>
      <c r="G521" s="128"/>
      <c r="H521" s="231"/>
    </row>
    <row r="522" spans="1:8" ht="138" customHeight="1">
      <c r="A522" s="1372" t="s">
        <v>473</v>
      </c>
      <c r="B522" s="1363" t="s">
        <v>797</v>
      </c>
      <c r="C522" s="1373" t="s">
        <v>144</v>
      </c>
      <c r="D522" s="1362">
        <v>0</v>
      </c>
      <c r="E522" s="1364">
        <f>SUM(D522:D522)</f>
        <v>0</v>
      </c>
      <c r="F522" s="1367"/>
      <c r="G522" s="1367">
        <f>IF(D522=E522,D522*F522,IF(#REF!=E522,#REF!*F522,IF(#REF!=E522,#REF!*F522,IF(#REF!=E522,#REF!*F522,E522*F522))))</f>
        <v>0</v>
      </c>
      <c r="H522" s="1370" t="s">
        <v>5845</v>
      </c>
    </row>
    <row r="523" spans="1:8" ht="138" customHeight="1">
      <c r="A523" s="1372" t="s">
        <v>474</v>
      </c>
      <c r="B523" s="1363" t="s">
        <v>798</v>
      </c>
      <c r="C523" s="1373" t="s">
        <v>144</v>
      </c>
      <c r="D523" s="1362">
        <v>0</v>
      </c>
      <c r="E523" s="1364">
        <f>SUM(D523:D523)</f>
        <v>0</v>
      </c>
      <c r="F523" s="1367"/>
      <c r="G523" s="1367">
        <f>IF(D523=E523,D523*F523,IF(#REF!=E523,#REF!*F523,IF(#REF!=E523,#REF!*F523,IF(#REF!=E523,#REF!*F523,E523*F523))))</f>
        <v>0</v>
      </c>
      <c r="H523" s="1370" t="s">
        <v>5845</v>
      </c>
    </row>
    <row r="524" spans="1:8" ht="138" customHeight="1">
      <c r="A524" s="1372" t="s">
        <v>475</v>
      </c>
      <c r="B524" s="1363" t="s">
        <v>799</v>
      </c>
      <c r="C524" s="1373" t="s">
        <v>144</v>
      </c>
      <c r="D524" s="1362">
        <v>0</v>
      </c>
      <c r="E524" s="1364">
        <f>SUM(D524:D524)</f>
        <v>0</v>
      </c>
      <c r="F524" s="1367"/>
      <c r="G524" s="1367">
        <f>IF(D524=E524,D524*F524,IF(#REF!=E524,#REF!*F524,IF(#REF!=E524,#REF!*F524,IF(#REF!=E524,#REF!*F524,E524*F524))))</f>
        <v>0</v>
      </c>
      <c r="H524" s="1370" t="s">
        <v>5845</v>
      </c>
    </row>
    <row r="525" spans="1:8" ht="138" customHeight="1">
      <c r="A525" s="1372" t="s">
        <v>476</v>
      </c>
      <c r="B525" s="1363" t="s">
        <v>800</v>
      </c>
      <c r="C525" s="1373" t="s">
        <v>144</v>
      </c>
      <c r="D525" s="1362">
        <v>0</v>
      </c>
      <c r="E525" s="1364">
        <f>SUM(D525:D525)</f>
        <v>0</v>
      </c>
      <c r="F525" s="1367"/>
      <c r="G525" s="1367">
        <f>IF(D525=E525,D525*F525,IF(#REF!=E525,#REF!*F525,IF(#REF!=E525,#REF!*F525,IF(#REF!=E525,#REF!*F525,E525*F525))))</f>
        <v>0</v>
      </c>
      <c r="H525" s="1370" t="s">
        <v>5845</v>
      </c>
    </row>
    <row r="526" spans="1:8" s="29" customFormat="1" ht="18.75" customHeight="1">
      <c r="A526" s="127" t="s">
        <v>54</v>
      </c>
      <c r="B526" s="127" t="s">
        <v>55</v>
      </c>
      <c r="C526" s="127" t="s">
        <v>56</v>
      </c>
      <c r="D526" s="129" t="s">
        <v>57</v>
      </c>
      <c r="E526" s="130"/>
      <c r="F526" s="127" t="s">
        <v>58</v>
      </c>
      <c r="G526" s="127" t="s">
        <v>59</v>
      </c>
      <c r="H526" s="231"/>
    </row>
    <row r="527" spans="1:8" s="29" customFormat="1" ht="26.25" customHeight="1">
      <c r="A527" s="128"/>
      <c r="B527" s="128"/>
      <c r="C527" s="128"/>
      <c r="D527" s="8" t="s">
        <v>60</v>
      </c>
      <c r="E527" s="8" t="s">
        <v>59</v>
      </c>
      <c r="F527" s="128"/>
      <c r="G527" s="128"/>
      <c r="H527" s="231"/>
    </row>
    <row r="528" spans="1:8" ht="138" customHeight="1">
      <c r="A528" s="20" t="s">
        <v>477</v>
      </c>
      <c r="B528" s="10" t="s">
        <v>801</v>
      </c>
      <c r="C528" s="62" t="s">
        <v>144</v>
      </c>
      <c r="D528" s="9">
        <v>1</v>
      </c>
      <c r="E528" s="34">
        <f>SUM(D528:D528)</f>
        <v>1</v>
      </c>
      <c r="F528" s="37"/>
      <c r="G528" s="37">
        <f>IF(D528=E528,D528*F528,IF(#REF!=E528,#REF!*F528,IF(#REF!=E528,#REF!*F528,IF(#REF!=E528,#REF!*F528,E528*F528))))</f>
        <v>0</v>
      </c>
    </row>
    <row r="529" spans="1:8" ht="138" customHeight="1">
      <c r="A529" s="20" t="s">
        <v>478</v>
      </c>
      <c r="B529" s="10" t="s">
        <v>802</v>
      </c>
      <c r="C529" s="62" t="s">
        <v>144</v>
      </c>
      <c r="D529" s="9">
        <v>1</v>
      </c>
      <c r="E529" s="34">
        <f>SUM(D529:D529)</f>
        <v>1</v>
      </c>
      <c r="F529" s="37"/>
      <c r="G529" s="37">
        <f>IF(D529=E529,D529*F529,IF(#REF!=E529,#REF!*F529,IF(#REF!=E529,#REF!*F529,IF(#REF!=E529,#REF!*F529,E529*F529))))</f>
        <v>0</v>
      </c>
    </row>
    <row r="530" spans="1:8" ht="18.75" customHeight="1">
      <c r="A530" s="143" t="s">
        <v>301</v>
      </c>
      <c r="B530" s="144"/>
      <c r="C530" s="144"/>
      <c r="D530" s="144"/>
      <c r="E530" s="144"/>
      <c r="F530" s="144"/>
      <c r="G530" s="38">
        <f>SUM(G468,G360:G363,G366:G368,G369,G372:G374,G375,G378:G380,G381,G385,G384,G386,G387,G390,G391,G392:G393,G492:G494,G495,G498:G501,G504:G507,G510:G513,G516:G519,G522:G525,G528:G529)</f>
        <v>0</v>
      </c>
      <c r="H530" s="38" t="s">
        <v>5848</v>
      </c>
    </row>
    <row r="531" spans="1:8" s="12" customFormat="1">
      <c r="A531" s="19"/>
      <c r="B531" s="63"/>
      <c r="C531" s="64"/>
      <c r="D531" s="64"/>
      <c r="E531" s="64"/>
      <c r="F531" s="65"/>
      <c r="G531" s="65"/>
      <c r="H531" s="1"/>
    </row>
    <row r="532" spans="1:8" s="12" customFormat="1">
      <c r="A532" s="19"/>
      <c r="B532" s="63"/>
      <c r="C532" s="64"/>
      <c r="D532" s="64"/>
      <c r="E532" s="64"/>
      <c r="F532" s="65"/>
      <c r="G532" s="65"/>
      <c r="H532" s="1"/>
    </row>
    <row r="533" spans="1:8" s="12" customFormat="1">
      <c r="A533" s="19"/>
      <c r="B533" s="63"/>
      <c r="C533" s="64"/>
      <c r="D533" s="64"/>
      <c r="E533" s="64"/>
      <c r="F533" s="65"/>
      <c r="G533" s="65"/>
      <c r="H533" s="1"/>
    </row>
    <row r="534" spans="1:8" s="12" customFormat="1">
      <c r="A534" s="19"/>
      <c r="B534" s="63"/>
      <c r="C534" s="64"/>
      <c r="D534" s="64"/>
      <c r="E534" s="64"/>
      <c r="F534" s="65"/>
      <c r="G534" s="65"/>
      <c r="H534" s="1"/>
    </row>
    <row r="535" spans="1:8" ht="20.100000000000001" customHeight="1">
      <c r="A535" s="14" t="s">
        <v>302</v>
      </c>
      <c r="B535" s="145" t="s">
        <v>303</v>
      </c>
      <c r="C535" s="145"/>
      <c r="D535" s="145"/>
      <c r="E535" s="145"/>
      <c r="F535" s="145"/>
      <c r="G535" s="145"/>
    </row>
    <row r="536" spans="1:8" s="29" customFormat="1" ht="18.75" customHeight="1">
      <c r="A536" s="127" t="s">
        <v>54</v>
      </c>
      <c r="B536" s="127" t="s">
        <v>55</v>
      </c>
      <c r="C536" s="127" t="s">
        <v>56</v>
      </c>
      <c r="D536" s="129" t="s">
        <v>57</v>
      </c>
      <c r="E536" s="130"/>
      <c r="F536" s="127" t="s">
        <v>58</v>
      </c>
      <c r="G536" s="127" t="s">
        <v>59</v>
      </c>
      <c r="H536" s="231"/>
    </row>
    <row r="537" spans="1:8" s="29" customFormat="1" ht="26.25" customHeight="1">
      <c r="A537" s="128"/>
      <c r="B537" s="128"/>
      <c r="C537" s="128"/>
      <c r="D537" s="8" t="s">
        <v>60</v>
      </c>
      <c r="E537" s="8" t="s">
        <v>59</v>
      </c>
      <c r="F537" s="128"/>
      <c r="G537" s="128"/>
      <c r="H537" s="231"/>
    </row>
    <row r="538" spans="1:8" ht="138" customHeight="1">
      <c r="A538" s="20" t="s">
        <v>304</v>
      </c>
      <c r="B538" s="10" t="s">
        <v>803</v>
      </c>
      <c r="C538" s="62" t="s">
        <v>144</v>
      </c>
      <c r="D538" s="9">
        <v>3</v>
      </c>
      <c r="E538" s="34">
        <f>SUM(D538:D538)</f>
        <v>3</v>
      </c>
      <c r="F538" s="37"/>
      <c r="G538" s="37">
        <f>IF(D538=E538,D538*F538,IF(#REF!=E538,#REF!*F538,IF(#REF!=E538,#REF!*F538,IF(#REF!=E538,#REF!*F538,E538*F538))))</f>
        <v>0</v>
      </c>
    </row>
    <row r="539" spans="1:8" ht="138" customHeight="1">
      <c r="A539" s="20" t="s">
        <v>305</v>
      </c>
      <c r="B539" s="10" t="s">
        <v>804</v>
      </c>
      <c r="C539" s="62" t="s">
        <v>144</v>
      </c>
      <c r="D539" s="9">
        <v>1</v>
      </c>
      <c r="E539" s="34">
        <f>SUM(D539:D539)</f>
        <v>1</v>
      </c>
      <c r="F539" s="37"/>
      <c r="G539" s="37">
        <f>IF(D539=E539,D539*F539,IF(#REF!=E539,#REF!*F539,IF(#REF!=E539,#REF!*F539,IF(#REF!=E539,#REF!*F539,E539*F539))))</f>
        <v>0</v>
      </c>
    </row>
    <row r="540" spans="1:8" ht="138" customHeight="1">
      <c r="A540" s="20" t="s">
        <v>306</v>
      </c>
      <c r="B540" s="10" t="s">
        <v>805</v>
      </c>
      <c r="C540" s="62" t="s">
        <v>144</v>
      </c>
      <c r="D540" s="9">
        <v>1</v>
      </c>
      <c r="E540" s="34">
        <f>SUM(D540:D540)</f>
        <v>1</v>
      </c>
      <c r="F540" s="37"/>
      <c r="G540" s="37">
        <f>IF(D540=E540,D540*F540,IF(#REF!=E540,#REF!*F540,IF(#REF!=E540,#REF!*F540,IF(#REF!=E540,#REF!*F540,E540*F540))))</f>
        <v>0</v>
      </c>
    </row>
    <row r="541" spans="1:8" ht="138" customHeight="1">
      <c r="A541" s="20" t="s">
        <v>307</v>
      </c>
      <c r="B541" s="10" t="s">
        <v>806</v>
      </c>
      <c r="C541" s="62" t="s">
        <v>144</v>
      </c>
      <c r="D541" s="9">
        <v>1</v>
      </c>
      <c r="E541" s="34">
        <f>SUM(D541:D541)</f>
        <v>1</v>
      </c>
      <c r="F541" s="37"/>
      <c r="G541" s="37">
        <f>IF(D541=E541,D541*F541,IF(#REF!=E541,#REF!*F541,IF(#REF!=E541,#REF!*F541,IF(#REF!=E541,#REF!*F541,E541*F541))))</f>
        <v>0</v>
      </c>
    </row>
    <row r="542" spans="1:8" s="29" customFormat="1" ht="18.75" customHeight="1">
      <c r="A542" s="127" t="s">
        <v>54</v>
      </c>
      <c r="B542" s="127" t="s">
        <v>55</v>
      </c>
      <c r="C542" s="127" t="s">
        <v>56</v>
      </c>
      <c r="D542" s="129" t="s">
        <v>57</v>
      </c>
      <c r="E542" s="130"/>
      <c r="F542" s="127" t="s">
        <v>58</v>
      </c>
      <c r="G542" s="127" t="s">
        <v>59</v>
      </c>
      <c r="H542" s="231"/>
    </row>
    <row r="543" spans="1:8" s="29" customFormat="1" ht="26.25" customHeight="1">
      <c r="A543" s="128"/>
      <c r="B543" s="128"/>
      <c r="C543" s="128"/>
      <c r="D543" s="8" t="s">
        <v>60</v>
      </c>
      <c r="E543" s="8" t="s">
        <v>59</v>
      </c>
      <c r="F543" s="128"/>
      <c r="G543" s="128"/>
      <c r="H543" s="231"/>
    </row>
    <row r="544" spans="1:8" ht="138" customHeight="1">
      <c r="A544" s="20" t="s">
        <v>308</v>
      </c>
      <c r="B544" s="10" t="s">
        <v>807</v>
      </c>
      <c r="C544" s="62" t="s">
        <v>144</v>
      </c>
      <c r="D544" s="9">
        <v>2</v>
      </c>
      <c r="E544" s="34">
        <f>SUM(D544:D544)</f>
        <v>2</v>
      </c>
      <c r="F544" s="37"/>
      <c r="G544" s="37">
        <f>IF(D544=E544,D544*F544,IF(#REF!=E544,#REF!*F544,IF(#REF!=E544,#REF!*F544,IF(#REF!=E544,#REF!*F544,E544*F544))))</f>
        <v>0</v>
      </c>
    </row>
    <row r="545" spans="1:8" ht="138" customHeight="1">
      <c r="A545" s="20" t="s">
        <v>309</v>
      </c>
      <c r="B545" s="10" t="s">
        <v>808</v>
      </c>
      <c r="C545" s="62" t="s">
        <v>144</v>
      </c>
      <c r="D545" s="9">
        <v>2</v>
      </c>
      <c r="E545" s="34">
        <f>SUM(D545:D545)</f>
        <v>2</v>
      </c>
      <c r="F545" s="37"/>
      <c r="G545" s="37">
        <f>IF(D545=E545,D545*F545,IF(#REF!=E545,#REF!*F545,IF(#REF!=E545,#REF!*F545,IF(#REF!=E545,#REF!*F545,E545*F545))))</f>
        <v>0</v>
      </c>
    </row>
    <row r="546" spans="1:8" ht="138" customHeight="1">
      <c r="A546" s="20" t="s">
        <v>310</v>
      </c>
      <c r="B546" s="10" t="s">
        <v>809</v>
      </c>
      <c r="C546" s="62" t="s">
        <v>144</v>
      </c>
      <c r="D546" s="9">
        <v>1</v>
      </c>
      <c r="E546" s="34">
        <f>SUM(D546:D546)</f>
        <v>1</v>
      </c>
      <c r="F546" s="37"/>
      <c r="G546" s="37">
        <f>IF(D546=E546,D546*F546,IF(#REF!=E546,#REF!*F546,IF(#REF!=E546,#REF!*F546,IF(#REF!=E546,#REF!*F546,E546*F546))))</f>
        <v>0</v>
      </c>
    </row>
    <row r="547" spans="1:8" ht="138" customHeight="1">
      <c r="A547" s="20" t="s">
        <v>311</v>
      </c>
      <c r="B547" s="10" t="s">
        <v>810</v>
      </c>
      <c r="C547" s="62" t="s">
        <v>144</v>
      </c>
      <c r="D547" s="9">
        <v>1</v>
      </c>
      <c r="E547" s="34">
        <f>SUM(D547:D547)</f>
        <v>1</v>
      </c>
      <c r="F547" s="37"/>
      <c r="G547" s="37">
        <f>IF(D547=E547,D547*F547,IF(#REF!=E547,#REF!*F547,IF(#REF!=E547,#REF!*F547,IF(#REF!=E547,#REF!*F547,E547*F547))))</f>
        <v>0</v>
      </c>
    </row>
    <row r="548" spans="1:8" s="29" customFormat="1" ht="18.75" customHeight="1">
      <c r="A548" s="127" t="s">
        <v>54</v>
      </c>
      <c r="B548" s="127" t="s">
        <v>55</v>
      </c>
      <c r="C548" s="127" t="s">
        <v>56</v>
      </c>
      <c r="D548" s="129" t="s">
        <v>57</v>
      </c>
      <c r="E548" s="130"/>
      <c r="F548" s="127" t="s">
        <v>58</v>
      </c>
      <c r="G548" s="127" t="s">
        <v>59</v>
      </c>
      <c r="H548" s="231"/>
    </row>
    <row r="549" spans="1:8" s="29" customFormat="1" ht="26.25" customHeight="1">
      <c r="A549" s="128"/>
      <c r="B549" s="128"/>
      <c r="C549" s="128"/>
      <c r="D549" s="8" t="s">
        <v>60</v>
      </c>
      <c r="E549" s="8" t="s">
        <v>59</v>
      </c>
      <c r="F549" s="128"/>
      <c r="G549" s="128"/>
      <c r="H549" s="231"/>
    </row>
    <row r="550" spans="1:8" ht="138" customHeight="1">
      <c r="A550" s="20" t="s">
        <v>312</v>
      </c>
      <c r="B550" s="10" t="s">
        <v>811</v>
      </c>
      <c r="C550" s="62" t="s">
        <v>144</v>
      </c>
      <c r="D550" s="9">
        <v>1</v>
      </c>
      <c r="E550" s="34">
        <f>SUM(D550:D550)</f>
        <v>1</v>
      </c>
      <c r="F550" s="37"/>
      <c r="G550" s="37">
        <f>IF(D550=E550,D550*F550,IF(#REF!=E550,#REF!*F550,IF(#REF!=E550,#REF!*F550,IF(#REF!=E550,#REF!*F550,E550*F550))))</f>
        <v>0</v>
      </c>
    </row>
    <row r="551" spans="1:8" ht="138" customHeight="1">
      <c r="A551" s="20" t="s">
        <v>313</v>
      </c>
      <c r="B551" s="10" t="s">
        <v>812</v>
      </c>
      <c r="C551" s="62" t="s">
        <v>144</v>
      </c>
      <c r="D551" s="9">
        <v>1</v>
      </c>
      <c r="E551" s="34">
        <f>SUM(D551:D551)</f>
        <v>1</v>
      </c>
      <c r="F551" s="37"/>
      <c r="G551" s="37">
        <f>IF(D551=E551,D551*F551,IF(#REF!=E551,#REF!*F551,IF(#REF!=E551,#REF!*F551,IF(#REF!=E551,#REF!*F551,E551*F551))))</f>
        <v>0</v>
      </c>
    </row>
    <row r="552" spans="1:8" ht="138" customHeight="1">
      <c r="A552" s="20" t="s">
        <v>314</v>
      </c>
      <c r="B552" s="10" t="s">
        <v>813</v>
      </c>
      <c r="C552" s="62" t="s">
        <v>144</v>
      </c>
      <c r="D552" s="9">
        <v>2</v>
      </c>
      <c r="E552" s="34">
        <f>SUM(D552:D552)</f>
        <v>2</v>
      </c>
      <c r="F552" s="37"/>
      <c r="G552" s="37">
        <f>IF(D552=E552,D552*F552,IF(#REF!=E552,#REF!*F552,IF(#REF!=E552,#REF!*F552,IF(#REF!=E552,#REF!*F552,E552*F552))))</f>
        <v>0</v>
      </c>
    </row>
    <row r="553" spans="1:8" ht="138" customHeight="1">
      <c r="A553" s="20" t="s">
        <v>315</v>
      </c>
      <c r="B553" s="10" t="s">
        <v>814</v>
      </c>
      <c r="C553" s="62" t="s">
        <v>144</v>
      </c>
      <c r="D553" s="9">
        <v>1</v>
      </c>
      <c r="E553" s="34">
        <f>SUM(D553:D553)</f>
        <v>1</v>
      </c>
      <c r="F553" s="37"/>
      <c r="G553" s="37">
        <f>IF(D553=E553,D553*F553,IF(#REF!=E553,#REF!*F553,IF(#REF!=E553,#REF!*F553,IF(#REF!=E553,#REF!*F553,E553*F553))))</f>
        <v>0</v>
      </c>
    </row>
    <row r="554" spans="1:8" s="29" customFormat="1" ht="18.75" customHeight="1">
      <c r="A554" s="127" t="s">
        <v>54</v>
      </c>
      <c r="B554" s="127" t="s">
        <v>55</v>
      </c>
      <c r="C554" s="127" t="s">
        <v>56</v>
      </c>
      <c r="D554" s="129" t="s">
        <v>57</v>
      </c>
      <c r="E554" s="130"/>
      <c r="F554" s="127" t="s">
        <v>58</v>
      </c>
      <c r="G554" s="127" t="s">
        <v>59</v>
      </c>
      <c r="H554" s="231"/>
    </row>
    <row r="555" spans="1:8" s="29" customFormat="1" ht="26.25" customHeight="1">
      <c r="A555" s="128"/>
      <c r="B555" s="128"/>
      <c r="C555" s="128"/>
      <c r="D555" s="8" t="s">
        <v>60</v>
      </c>
      <c r="E555" s="8" t="s">
        <v>59</v>
      </c>
      <c r="F555" s="128"/>
      <c r="G555" s="128"/>
      <c r="H555" s="231"/>
    </row>
    <row r="556" spans="1:8" ht="138" customHeight="1">
      <c r="A556" s="20" t="s">
        <v>316</v>
      </c>
      <c r="B556" s="10" t="s">
        <v>815</v>
      </c>
      <c r="C556" s="62" t="s">
        <v>144</v>
      </c>
      <c r="D556" s="9">
        <v>1</v>
      </c>
      <c r="E556" s="34">
        <f>SUM(D556:D556)</f>
        <v>1</v>
      </c>
      <c r="F556" s="37"/>
      <c r="G556" s="37">
        <f>IF(D556=E556,D556*F556,IF(#REF!=E556,#REF!*F556,IF(#REF!=E556,#REF!*F556,IF(#REF!=E556,#REF!*F556,E556*F556))))</f>
        <v>0</v>
      </c>
    </row>
    <row r="557" spans="1:8" ht="138" customHeight="1">
      <c r="A557" s="20" t="s">
        <v>317</v>
      </c>
      <c r="B557" s="10" t="s">
        <v>816</v>
      </c>
      <c r="C557" s="62" t="s">
        <v>144</v>
      </c>
      <c r="D557" s="9">
        <v>1</v>
      </c>
      <c r="E557" s="34">
        <f>SUM(D557:D557)</f>
        <v>1</v>
      </c>
      <c r="F557" s="37"/>
      <c r="G557" s="37">
        <f>IF(D557=E557,D557*F557,IF(#REF!=E557,#REF!*F557,IF(#REF!=E557,#REF!*F557,IF(#REF!=E557,#REF!*F557,E557*F557))))</f>
        <v>0</v>
      </c>
    </row>
    <row r="558" spans="1:8" ht="138" customHeight="1">
      <c r="A558" s="20" t="s">
        <v>318</v>
      </c>
      <c r="B558" s="10" t="s">
        <v>817</v>
      </c>
      <c r="C558" s="62" t="s">
        <v>144</v>
      </c>
      <c r="D558" s="9">
        <v>1</v>
      </c>
      <c r="E558" s="34">
        <f>SUM(D558:D558)</f>
        <v>1</v>
      </c>
      <c r="F558" s="37"/>
      <c r="G558" s="37">
        <f>IF(D558=E558,D558*F558,IF(#REF!=E558,#REF!*F558,IF(#REF!=E558,#REF!*F558,IF(#REF!=E558,#REF!*F558,E558*F558))))</f>
        <v>0</v>
      </c>
    </row>
    <row r="559" spans="1:8" ht="138" customHeight="1">
      <c r="A559" s="20" t="s">
        <v>319</v>
      </c>
      <c r="B559" s="10" t="s">
        <v>818</v>
      </c>
      <c r="C559" s="62" t="s">
        <v>144</v>
      </c>
      <c r="D559" s="9">
        <v>3</v>
      </c>
      <c r="E559" s="34">
        <f>SUM(D559:D559)</f>
        <v>3</v>
      </c>
      <c r="F559" s="37"/>
      <c r="G559" s="37">
        <f>IF(D559=E559,D559*F559,IF(#REF!=E559,#REF!*F559,IF(#REF!=E559,#REF!*F559,IF(#REF!=E559,#REF!*F559,E559*F559))))</f>
        <v>0</v>
      </c>
    </row>
    <row r="560" spans="1:8" s="29" customFormat="1" ht="18.75" customHeight="1">
      <c r="A560" s="127" t="s">
        <v>54</v>
      </c>
      <c r="B560" s="127" t="s">
        <v>55</v>
      </c>
      <c r="C560" s="127" t="s">
        <v>56</v>
      </c>
      <c r="D560" s="129" t="s">
        <v>57</v>
      </c>
      <c r="E560" s="130"/>
      <c r="F560" s="127" t="s">
        <v>58</v>
      </c>
      <c r="G560" s="127" t="s">
        <v>59</v>
      </c>
      <c r="H560" s="231"/>
    </row>
    <row r="561" spans="1:8" s="29" customFormat="1" ht="26.25" customHeight="1">
      <c r="A561" s="128"/>
      <c r="B561" s="128"/>
      <c r="C561" s="128"/>
      <c r="D561" s="8" t="s">
        <v>60</v>
      </c>
      <c r="E561" s="8" t="s">
        <v>59</v>
      </c>
      <c r="F561" s="128"/>
      <c r="G561" s="128"/>
      <c r="H561" s="231"/>
    </row>
    <row r="562" spans="1:8" ht="138" customHeight="1">
      <c r="A562" s="20" t="s">
        <v>320</v>
      </c>
      <c r="B562" s="10" t="s">
        <v>819</v>
      </c>
      <c r="C562" s="62" t="s">
        <v>144</v>
      </c>
      <c r="D562" s="9">
        <v>1</v>
      </c>
      <c r="E562" s="34">
        <f>SUM(D562:D562)</f>
        <v>1</v>
      </c>
      <c r="F562" s="37"/>
      <c r="G562" s="37">
        <f>IF(D562=E562,D562*F562,IF(#REF!=E562,#REF!*F562,IF(#REF!=E562,#REF!*F562,IF(#REF!=E562,#REF!*F562,E562*F562))))</f>
        <v>0</v>
      </c>
    </row>
    <row r="563" spans="1:8" ht="138" customHeight="1">
      <c r="A563" s="20" t="s">
        <v>321</v>
      </c>
      <c r="B563" s="10" t="s">
        <v>820</v>
      </c>
      <c r="C563" s="62" t="s">
        <v>144</v>
      </c>
      <c r="D563" s="9">
        <v>1</v>
      </c>
      <c r="E563" s="34">
        <f>SUM(D563:D563)</f>
        <v>1</v>
      </c>
      <c r="F563" s="37"/>
      <c r="G563" s="37">
        <f>IF(D563=E563,D563*F563,IF(#REF!=E563,#REF!*F563,IF(#REF!=E563,#REF!*F563,IF(#REF!=E563,#REF!*F563,E563*F563))))</f>
        <v>0</v>
      </c>
    </row>
    <row r="564" spans="1:8" ht="138" customHeight="1">
      <c r="A564" s="20" t="s">
        <v>322</v>
      </c>
      <c r="B564" s="10" t="s">
        <v>821</v>
      </c>
      <c r="C564" s="62" t="s">
        <v>144</v>
      </c>
      <c r="D564" s="9">
        <v>4</v>
      </c>
      <c r="E564" s="34">
        <f>SUM(D564:D564)</f>
        <v>4</v>
      </c>
      <c r="F564" s="37"/>
      <c r="G564" s="37">
        <f>IF(D564=E564,D564*F564,IF(#REF!=E564,#REF!*F564,IF(#REF!=E564,#REF!*F564,IF(#REF!=E564,#REF!*F564,E564*F564))))</f>
        <v>0</v>
      </c>
    </row>
    <row r="565" spans="1:8" ht="138" customHeight="1">
      <c r="A565" s="20" t="s">
        <v>323</v>
      </c>
      <c r="B565" s="10" t="s">
        <v>822</v>
      </c>
      <c r="C565" s="62" t="s">
        <v>144</v>
      </c>
      <c r="D565" s="9">
        <v>1</v>
      </c>
      <c r="E565" s="34">
        <f>SUM(D565:D565)</f>
        <v>1</v>
      </c>
      <c r="F565" s="37"/>
      <c r="G565" s="37">
        <f>IF(D565=E565,D565*F565,IF(#REF!=E565,#REF!*F565,IF(#REF!=E565,#REF!*F565,IF(#REF!=E565,#REF!*F565,E565*F565))))</f>
        <v>0</v>
      </c>
    </row>
    <row r="566" spans="1:8" s="29" customFormat="1" ht="18.75" customHeight="1">
      <c r="A566" s="127" t="s">
        <v>54</v>
      </c>
      <c r="B566" s="127" t="s">
        <v>55</v>
      </c>
      <c r="C566" s="127" t="s">
        <v>56</v>
      </c>
      <c r="D566" s="129" t="s">
        <v>57</v>
      </c>
      <c r="E566" s="130"/>
      <c r="F566" s="127" t="s">
        <v>58</v>
      </c>
      <c r="G566" s="127" t="s">
        <v>59</v>
      </c>
      <c r="H566" s="231"/>
    </row>
    <row r="567" spans="1:8" s="29" customFormat="1" ht="26.25" customHeight="1">
      <c r="A567" s="128"/>
      <c r="B567" s="128"/>
      <c r="C567" s="128"/>
      <c r="D567" s="8" t="s">
        <v>60</v>
      </c>
      <c r="E567" s="8" t="s">
        <v>59</v>
      </c>
      <c r="F567" s="128"/>
      <c r="G567" s="128"/>
      <c r="H567" s="231"/>
    </row>
    <row r="568" spans="1:8" ht="138" customHeight="1">
      <c r="A568" s="20" t="s">
        <v>324</v>
      </c>
      <c r="B568" s="10" t="s">
        <v>823</v>
      </c>
      <c r="C568" s="62" t="s">
        <v>144</v>
      </c>
      <c r="D568" s="9">
        <v>2</v>
      </c>
      <c r="E568" s="34">
        <f>SUM(D568:D568)</f>
        <v>2</v>
      </c>
      <c r="F568" s="37"/>
      <c r="G568" s="37">
        <f>IF(D568=E568,D568*F568,IF(#REF!=E568,#REF!*F568,IF(#REF!=E568,#REF!*F568,IF(#REF!=E568,#REF!*F568,E568*F568))))</f>
        <v>0</v>
      </c>
    </row>
    <row r="569" spans="1:8" ht="138" customHeight="1">
      <c r="A569" s="20" t="s">
        <v>325</v>
      </c>
      <c r="B569" s="10" t="s">
        <v>824</v>
      </c>
      <c r="C569" s="62" t="s">
        <v>144</v>
      </c>
      <c r="D569" s="9">
        <v>1</v>
      </c>
      <c r="E569" s="34">
        <f>SUM(D569:D569)</f>
        <v>1</v>
      </c>
      <c r="F569" s="37"/>
      <c r="G569" s="37">
        <f>IF(D569=E569,D569*F569,IF(#REF!=E569,#REF!*F569,IF(#REF!=E569,#REF!*F569,IF(#REF!=E569,#REF!*F569,E569*F569))))</f>
        <v>0</v>
      </c>
    </row>
    <row r="570" spans="1:8" ht="138" customHeight="1">
      <c r="A570" s="20" t="s">
        <v>326</v>
      </c>
      <c r="B570" s="10" t="s">
        <v>825</v>
      </c>
      <c r="C570" s="62" t="s">
        <v>144</v>
      </c>
      <c r="D570" s="9">
        <v>2</v>
      </c>
      <c r="E570" s="34">
        <f>SUM(D570:D570)</f>
        <v>2</v>
      </c>
      <c r="F570" s="37"/>
      <c r="G570" s="37">
        <f>IF(D570=E570,D570*F570,IF(#REF!=E570,#REF!*F570,IF(#REF!=E570,#REF!*F570,IF(#REF!=E570,#REF!*F570,E570*F570))))</f>
        <v>0</v>
      </c>
    </row>
    <row r="571" spans="1:8" ht="138" customHeight="1">
      <c r="A571" s="20" t="s">
        <v>327</v>
      </c>
      <c r="B571" s="10" t="s">
        <v>826</v>
      </c>
      <c r="C571" s="62" t="s">
        <v>144</v>
      </c>
      <c r="D571" s="9">
        <v>1</v>
      </c>
      <c r="E571" s="34">
        <f>SUM(D571:D571)</f>
        <v>1</v>
      </c>
      <c r="F571" s="37"/>
      <c r="G571" s="37">
        <f>IF(D571=E571,D571*F571,IF(#REF!=E571,#REF!*F571,IF(#REF!=E571,#REF!*F571,IF(#REF!=E571,#REF!*F571,E571*F571))))</f>
        <v>0</v>
      </c>
    </row>
    <row r="572" spans="1:8" s="29" customFormat="1" ht="18.75" customHeight="1">
      <c r="A572" s="127" t="s">
        <v>54</v>
      </c>
      <c r="B572" s="127" t="s">
        <v>55</v>
      </c>
      <c r="C572" s="127" t="s">
        <v>56</v>
      </c>
      <c r="D572" s="129" t="s">
        <v>57</v>
      </c>
      <c r="E572" s="130"/>
      <c r="F572" s="127" t="s">
        <v>58</v>
      </c>
      <c r="G572" s="127" t="s">
        <v>59</v>
      </c>
      <c r="H572" s="231"/>
    </row>
    <row r="573" spans="1:8" s="29" customFormat="1" ht="26.25" customHeight="1">
      <c r="A573" s="128"/>
      <c r="B573" s="128"/>
      <c r="C573" s="128"/>
      <c r="D573" s="8" t="s">
        <v>60</v>
      </c>
      <c r="E573" s="8" t="s">
        <v>59</v>
      </c>
      <c r="F573" s="128"/>
      <c r="G573" s="128"/>
      <c r="H573" s="231"/>
    </row>
    <row r="574" spans="1:8" ht="138" customHeight="1">
      <c r="A574" s="20" t="s">
        <v>328</v>
      </c>
      <c r="B574" s="10" t="s">
        <v>827</v>
      </c>
      <c r="C574" s="62" t="s">
        <v>144</v>
      </c>
      <c r="D574" s="9">
        <v>2</v>
      </c>
      <c r="E574" s="34">
        <f>SUM(D574:D574)</f>
        <v>2</v>
      </c>
      <c r="F574" s="37"/>
      <c r="G574" s="37">
        <f>IF(D574=E574,D574*F574,IF(#REF!=E574,#REF!*F574,IF(#REF!=E574,#REF!*F574,IF(#REF!=E574,#REF!*F574,E574*F574))))</f>
        <v>0</v>
      </c>
    </row>
    <row r="575" spans="1:8" ht="138" customHeight="1">
      <c r="A575" s="20" t="s">
        <v>329</v>
      </c>
      <c r="B575" s="10" t="s">
        <v>828</v>
      </c>
      <c r="C575" s="62" t="s">
        <v>144</v>
      </c>
      <c r="D575" s="9">
        <v>1</v>
      </c>
      <c r="E575" s="34">
        <f>SUM(D575:D575)</f>
        <v>1</v>
      </c>
      <c r="F575" s="37"/>
      <c r="G575" s="37">
        <f>IF(D575=E575,D575*F575,IF(#REF!=E575,#REF!*F575,IF(#REF!=E575,#REF!*F575,IF(#REF!=E575,#REF!*F575,E575*F575))))</f>
        <v>0</v>
      </c>
    </row>
    <row r="576" spans="1:8" ht="138" customHeight="1">
      <c r="A576" s="1372" t="s">
        <v>330</v>
      </c>
      <c r="B576" s="1363" t="s">
        <v>829</v>
      </c>
      <c r="C576" s="1373" t="s">
        <v>144</v>
      </c>
      <c r="D576" s="1362">
        <v>1</v>
      </c>
      <c r="E576" s="1364">
        <f>SUM(D576:D576)</f>
        <v>1</v>
      </c>
      <c r="F576" s="1367"/>
      <c r="G576" s="1367">
        <f>IF(D576=E576,D576*F576,IF(#REF!=E576,#REF!*F576,IF(#REF!=E576,#REF!*F576,IF(#REF!=E576,#REF!*F576,E576*F576))))</f>
        <v>0</v>
      </c>
    </row>
    <row r="577" spans="1:8" ht="138" customHeight="1">
      <c r="A577" s="20" t="s">
        <v>331</v>
      </c>
      <c r="B577" s="10" t="s">
        <v>830</v>
      </c>
      <c r="C577" s="62" t="s">
        <v>144</v>
      </c>
      <c r="D577" s="9">
        <v>1</v>
      </c>
      <c r="E577" s="34">
        <f>SUM(D577:D577)</f>
        <v>1</v>
      </c>
      <c r="F577" s="37"/>
      <c r="G577" s="37">
        <f>IF(D577=E577,D577*F577,IF(#REF!=E577,#REF!*F577,IF(#REF!=E577,#REF!*F577,IF(#REF!=E577,#REF!*F577,E577*F577))))</f>
        <v>0</v>
      </c>
    </row>
    <row r="578" spans="1:8" s="29" customFormat="1" ht="18.75" customHeight="1">
      <c r="A578" s="127" t="s">
        <v>54</v>
      </c>
      <c r="B578" s="127" t="s">
        <v>55</v>
      </c>
      <c r="C578" s="127" t="s">
        <v>56</v>
      </c>
      <c r="D578" s="129" t="s">
        <v>57</v>
      </c>
      <c r="E578" s="130"/>
      <c r="F578" s="127" t="s">
        <v>58</v>
      </c>
      <c r="G578" s="127" t="s">
        <v>59</v>
      </c>
      <c r="H578" s="231"/>
    </row>
    <row r="579" spans="1:8" s="29" customFormat="1" ht="26.25" customHeight="1">
      <c r="A579" s="128"/>
      <c r="B579" s="128"/>
      <c r="C579" s="128"/>
      <c r="D579" s="8" t="s">
        <v>60</v>
      </c>
      <c r="E579" s="8" t="s">
        <v>59</v>
      </c>
      <c r="F579" s="128"/>
      <c r="G579" s="128"/>
      <c r="H579" s="231"/>
    </row>
    <row r="580" spans="1:8" ht="138" customHeight="1">
      <c r="A580" s="20" t="s">
        <v>332</v>
      </c>
      <c r="B580" s="10" t="s">
        <v>831</v>
      </c>
      <c r="C580" s="62" t="s">
        <v>144</v>
      </c>
      <c r="D580" s="9">
        <v>1</v>
      </c>
      <c r="E580" s="34">
        <f>SUM(D580:D580)</f>
        <v>1</v>
      </c>
      <c r="F580" s="37"/>
      <c r="G580" s="37">
        <f>IF(D580=E580,D580*F580,IF(#REF!=E580,#REF!*F580,IF(#REF!=E580,#REF!*F580,IF(#REF!=E580,#REF!*F580,E580*F580))))</f>
        <v>0</v>
      </c>
    </row>
    <row r="581" spans="1:8" ht="138" customHeight="1">
      <c r="A581" s="20" t="s">
        <v>333</v>
      </c>
      <c r="B581" s="10" t="s">
        <v>832</v>
      </c>
      <c r="C581" s="62" t="s">
        <v>144</v>
      </c>
      <c r="D581" s="9">
        <v>1</v>
      </c>
      <c r="E581" s="34">
        <f>SUM(D581:D581)</f>
        <v>1</v>
      </c>
      <c r="F581" s="37"/>
      <c r="G581" s="37">
        <f>IF(D581=E581,D581*F581,IF(#REF!=E581,#REF!*F581,IF(#REF!=E581,#REF!*F581,IF(#REF!=E581,#REF!*F581,E581*F581))))</f>
        <v>0</v>
      </c>
    </row>
    <row r="582" spans="1:8" ht="138" customHeight="1">
      <c r="A582" s="20" t="s">
        <v>334</v>
      </c>
      <c r="B582" s="10" t="s">
        <v>833</v>
      </c>
      <c r="C582" s="62" t="s">
        <v>144</v>
      </c>
      <c r="D582" s="9">
        <v>1</v>
      </c>
      <c r="E582" s="34">
        <f>SUM(D582:D582)</f>
        <v>1</v>
      </c>
      <c r="F582" s="37"/>
      <c r="G582" s="37">
        <f>IF(D582=E582,D582*F582,IF(#REF!=E582,#REF!*F582,IF(#REF!=E582,#REF!*F582,IF(#REF!=E582,#REF!*F582,E582*F582))))</f>
        <v>0</v>
      </c>
    </row>
    <row r="583" spans="1:8" ht="138" customHeight="1">
      <c r="A583" s="20" t="s">
        <v>335</v>
      </c>
      <c r="B583" s="10" t="s">
        <v>834</v>
      </c>
      <c r="C583" s="62" t="s">
        <v>144</v>
      </c>
      <c r="D583" s="9">
        <v>1</v>
      </c>
      <c r="E583" s="34">
        <f>SUM(D583:D583)</f>
        <v>1</v>
      </c>
      <c r="F583" s="37"/>
      <c r="G583" s="37">
        <f>IF(D583=E583,D583*F583,IF(#REF!=E583,#REF!*F583,IF(#REF!=E583,#REF!*F583,IF(#REF!=E583,#REF!*F583,E583*F583))))</f>
        <v>0</v>
      </c>
    </row>
    <row r="584" spans="1:8" s="29" customFormat="1" ht="18.75" customHeight="1">
      <c r="A584" s="127" t="s">
        <v>54</v>
      </c>
      <c r="B584" s="127" t="s">
        <v>55</v>
      </c>
      <c r="C584" s="127" t="s">
        <v>56</v>
      </c>
      <c r="D584" s="129" t="s">
        <v>57</v>
      </c>
      <c r="E584" s="130"/>
      <c r="F584" s="127" t="s">
        <v>58</v>
      </c>
      <c r="G584" s="127" t="s">
        <v>59</v>
      </c>
      <c r="H584" s="231"/>
    </row>
    <row r="585" spans="1:8" s="29" customFormat="1" ht="26.25" customHeight="1">
      <c r="A585" s="128"/>
      <c r="B585" s="128"/>
      <c r="C585" s="128"/>
      <c r="D585" s="8" t="s">
        <v>60</v>
      </c>
      <c r="E585" s="8" t="s">
        <v>59</v>
      </c>
      <c r="F585" s="128"/>
      <c r="G585" s="128"/>
      <c r="H585" s="231"/>
    </row>
    <row r="586" spans="1:8" ht="138" customHeight="1">
      <c r="A586" s="20" t="s">
        <v>336</v>
      </c>
      <c r="B586" s="10" t="s">
        <v>835</v>
      </c>
      <c r="C586" s="62" t="s">
        <v>144</v>
      </c>
      <c r="D586" s="9">
        <v>1</v>
      </c>
      <c r="E586" s="34">
        <f>SUM(D586:D586)</f>
        <v>1</v>
      </c>
      <c r="F586" s="37"/>
      <c r="G586" s="37">
        <f>IF(D586=E586,D586*F586,IF(#REF!=E586,#REF!*F586,IF(#REF!=E586,#REF!*F586,IF(#REF!=E586,#REF!*F586,E586*F586))))</f>
        <v>0</v>
      </c>
    </row>
    <row r="587" spans="1:8" ht="138" customHeight="1">
      <c r="A587" s="20" t="s">
        <v>337</v>
      </c>
      <c r="B587" s="10" t="s">
        <v>836</v>
      </c>
      <c r="C587" s="62" t="s">
        <v>144</v>
      </c>
      <c r="D587" s="9">
        <v>1</v>
      </c>
      <c r="E587" s="34">
        <f>SUM(D587:D587)</f>
        <v>1</v>
      </c>
      <c r="F587" s="37"/>
      <c r="G587" s="37">
        <f>IF(D587=E587,D587*F587,IF(#REF!=E587,#REF!*F587,IF(#REF!=E587,#REF!*F587,IF(#REF!=E587,#REF!*F587,E587*F587))))</f>
        <v>0</v>
      </c>
    </row>
    <row r="588" spans="1:8" ht="138" customHeight="1">
      <c r="A588" s="20" t="s">
        <v>338</v>
      </c>
      <c r="B588" s="10" t="s">
        <v>837</v>
      </c>
      <c r="C588" s="62" t="s">
        <v>144</v>
      </c>
      <c r="D588" s="9">
        <v>1</v>
      </c>
      <c r="E588" s="34">
        <f>SUM(D588:D588)</f>
        <v>1</v>
      </c>
      <c r="F588" s="37"/>
      <c r="G588" s="37">
        <f>IF(D588=E588,D588*F588,IF(#REF!=E588,#REF!*F588,IF(#REF!=E588,#REF!*F588,IF(#REF!=E588,#REF!*F588,E588*F588))))</f>
        <v>0</v>
      </c>
    </row>
    <row r="589" spans="1:8" ht="138" customHeight="1">
      <c r="A589" s="20" t="s">
        <v>339</v>
      </c>
      <c r="B589" s="10" t="s">
        <v>838</v>
      </c>
      <c r="C589" s="62" t="s">
        <v>144</v>
      </c>
      <c r="D589" s="9">
        <v>1</v>
      </c>
      <c r="E589" s="34">
        <f>SUM(D589:D589)</f>
        <v>1</v>
      </c>
      <c r="F589" s="37"/>
      <c r="G589" s="37">
        <f>IF(D589=E589,D589*F589,IF(#REF!=E589,#REF!*F589,IF(#REF!=E589,#REF!*F589,IF(#REF!=E589,#REF!*F589,E589*F589))))</f>
        <v>0</v>
      </c>
    </row>
    <row r="590" spans="1:8" s="29" customFormat="1" ht="18.75" customHeight="1">
      <c r="A590" s="127" t="s">
        <v>54</v>
      </c>
      <c r="B590" s="127" t="s">
        <v>55</v>
      </c>
      <c r="C590" s="127" t="s">
        <v>56</v>
      </c>
      <c r="D590" s="129" t="s">
        <v>57</v>
      </c>
      <c r="E590" s="130"/>
      <c r="F590" s="127" t="s">
        <v>58</v>
      </c>
      <c r="G590" s="127" t="s">
        <v>59</v>
      </c>
      <c r="H590" s="231"/>
    </row>
    <row r="591" spans="1:8" s="29" customFormat="1" ht="26.25" customHeight="1">
      <c r="A591" s="128"/>
      <c r="B591" s="128"/>
      <c r="C591" s="128"/>
      <c r="D591" s="8" t="s">
        <v>60</v>
      </c>
      <c r="E591" s="8" t="s">
        <v>59</v>
      </c>
      <c r="F591" s="128"/>
      <c r="G591" s="128"/>
      <c r="H591" s="231"/>
    </row>
    <row r="592" spans="1:8" ht="138" customHeight="1">
      <c r="A592" s="20" t="s">
        <v>340</v>
      </c>
      <c r="B592" s="10" t="s">
        <v>839</v>
      </c>
      <c r="C592" s="62" t="s">
        <v>144</v>
      </c>
      <c r="D592" s="9">
        <v>1</v>
      </c>
      <c r="E592" s="34">
        <f>SUM(D592:D592)</f>
        <v>1</v>
      </c>
      <c r="F592" s="37"/>
      <c r="G592" s="37">
        <f>IF(D592=E592,D592*F592,IF(#REF!=E592,#REF!*F592,IF(#REF!=E592,#REF!*F592,IF(#REF!=E592,#REF!*F592,E592*F592))))</f>
        <v>0</v>
      </c>
    </row>
    <row r="593" spans="1:8" ht="138" customHeight="1">
      <c r="A593" s="20" t="s">
        <v>341</v>
      </c>
      <c r="B593" s="10" t="s">
        <v>840</v>
      </c>
      <c r="C593" s="62" t="s">
        <v>144</v>
      </c>
      <c r="D593" s="9">
        <v>3</v>
      </c>
      <c r="E593" s="34">
        <f>SUM(D593:D593)</f>
        <v>3</v>
      </c>
      <c r="F593" s="37"/>
      <c r="G593" s="37">
        <f>IF(D593=E593,D593*F593,IF(#REF!=E593,#REF!*F593,IF(#REF!=E593,#REF!*F593,IF(#REF!=E593,#REF!*F593,E593*F593))))</f>
        <v>0</v>
      </c>
    </row>
    <row r="594" spans="1:8" ht="138" customHeight="1">
      <c r="A594" s="20" t="s">
        <v>342</v>
      </c>
      <c r="B594" s="10" t="s">
        <v>841</v>
      </c>
      <c r="C594" s="62" t="s">
        <v>144</v>
      </c>
      <c r="D594" s="9">
        <v>1</v>
      </c>
      <c r="E594" s="34">
        <f>SUM(D594:D594)</f>
        <v>1</v>
      </c>
      <c r="F594" s="37"/>
      <c r="G594" s="37">
        <f>IF(D594=E594,D594*F594,IF(#REF!=E594,#REF!*F594,IF(#REF!=E594,#REF!*F594,IF(#REF!=E594,#REF!*F594,E594*F594))))</f>
        <v>0</v>
      </c>
    </row>
    <row r="595" spans="1:8" ht="138" customHeight="1">
      <c r="A595" s="1372" t="s">
        <v>343</v>
      </c>
      <c r="B595" s="1363" t="s">
        <v>842</v>
      </c>
      <c r="C595" s="1373" t="s">
        <v>144</v>
      </c>
      <c r="D595" s="1362">
        <v>1</v>
      </c>
      <c r="E595" s="1364">
        <f>SUM(D595:D595)</f>
        <v>1</v>
      </c>
      <c r="F595" s="1367"/>
      <c r="G595" s="1367">
        <f>IF(D595=E595,D595*F595,IF(#REF!=E595,#REF!*F595,IF(#REF!=E595,#REF!*F595,IF(#REF!=E595,#REF!*F595,E595*F595))))</f>
        <v>0</v>
      </c>
    </row>
    <row r="596" spans="1:8" s="29" customFormat="1" ht="18.75" customHeight="1">
      <c r="A596" s="127" t="s">
        <v>54</v>
      </c>
      <c r="B596" s="127" t="s">
        <v>55</v>
      </c>
      <c r="C596" s="127" t="s">
        <v>56</v>
      </c>
      <c r="D596" s="129" t="s">
        <v>57</v>
      </c>
      <c r="E596" s="130"/>
      <c r="F596" s="127" t="s">
        <v>58</v>
      </c>
      <c r="G596" s="127" t="s">
        <v>59</v>
      </c>
      <c r="H596" s="231"/>
    </row>
    <row r="597" spans="1:8" s="29" customFormat="1" ht="26.25" customHeight="1">
      <c r="A597" s="128"/>
      <c r="B597" s="128"/>
      <c r="C597" s="128"/>
      <c r="D597" s="8" t="s">
        <v>60</v>
      </c>
      <c r="E597" s="8" t="s">
        <v>59</v>
      </c>
      <c r="F597" s="128"/>
      <c r="G597" s="128"/>
      <c r="H597" s="231"/>
    </row>
    <row r="598" spans="1:8" ht="138" customHeight="1">
      <c r="A598" s="1372" t="s">
        <v>344</v>
      </c>
      <c r="B598" s="1363" t="s">
        <v>843</v>
      </c>
      <c r="C598" s="1373" t="s">
        <v>144</v>
      </c>
      <c r="D598" s="1362">
        <v>1</v>
      </c>
      <c r="E598" s="1364">
        <f>SUM(D598:D598)</f>
        <v>1</v>
      </c>
      <c r="F598" s="1367"/>
      <c r="G598" s="1367">
        <f>IF(D598=E598,D598*F598,IF(#REF!=E598,#REF!*F598,IF(#REF!=E598,#REF!*F598,IF(#REF!=E598,#REF!*F598,E598*F598))))</f>
        <v>0</v>
      </c>
    </row>
    <row r="599" spans="1:8" ht="138" customHeight="1">
      <c r="A599" s="1372" t="s">
        <v>345</v>
      </c>
      <c r="B599" s="1363" t="s">
        <v>844</v>
      </c>
      <c r="C599" s="1373" t="s">
        <v>144</v>
      </c>
      <c r="D599" s="1362">
        <v>1</v>
      </c>
      <c r="E599" s="1364">
        <f>SUM(D599:D599)</f>
        <v>1</v>
      </c>
      <c r="F599" s="1367"/>
      <c r="G599" s="1367">
        <f>IF(D599=E599,D599*F599,IF(#REF!=E599,#REF!*F599,IF(#REF!=E599,#REF!*F599,IF(#REF!=E599,#REF!*F599,E599*F599))))</f>
        <v>0</v>
      </c>
    </row>
    <row r="600" spans="1:8" ht="138" customHeight="1">
      <c r="A600" s="1372" t="s">
        <v>346</v>
      </c>
      <c r="B600" s="1363" t="s">
        <v>845</v>
      </c>
      <c r="C600" s="1373" t="s">
        <v>144</v>
      </c>
      <c r="D600" s="1362">
        <v>2</v>
      </c>
      <c r="E600" s="1364">
        <f>SUM(D600:D600)</f>
        <v>2</v>
      </c>
      <c r="F600" s="1367"/>
      <c r="G600" s="1367">
        <f>IF(D600=E600,D600*F600,IF(#REF!=E600,#REF!*F600,IF(#REF!=E600,#REF!*F600,IF(#REF!=E600,#REF!*F600,E600*F600))))</f>
        <v>0</v>
      </c>
    </row>
    <row r="601" spans="1:8" ht="138" customHeight="1">
      <c r="A601" s="1372" t="s">
        <v>347</v>
      </c>
      <c r="B601" s="1363" t="s">
        <v>846</v>
      </c>
      <c r="C601" s="1373" t="s">
        <v>144</v>
      </c>
      <c r="D601" s="1362">
        <v>1</v>
      </c>
      <c r="E601" s="1364">
        <f>SUM(D601:D601)</f>
        <v>1</v>
      </c>
      <c r="F601" s="1367"/>
      <c r="G601" s="1367">
        <f>IF(D601=E601,D601*F601,IF(#REF!=E601,#REF!*F601,IF(#REF!=E601,#REF!*F601,IF(#REF!=E601,#REF!*F601,E601*F601))))</f>
        <v>0</v>
      </c>
    </row>
    <row r="602" spans="1:8" s="29" customFormat="1" ht="18.75" customHeight="1">
      <c r="A602" s="127" t="s">
        <v>54</v>
      </c>
      <c r="B602" s="127" t="s">
        <v>55</v>
      </c>
      <c r="C602" s="127" t="s">
        <v>56</v>
      </c>
      <c r="D602" s="129" t="s">
        <v>57</v>
      </c>
      <c r="E602" s="130"/>
      <c r="F602" s="127" t="s">
        <v>58</v>
      </c>
      <c r="G602" s="127" t="s">
        <v>59</v>
      </c>
      <c r="H602" s="231"/>
    </row>
    <row r="603" spans="1:8" s="29" customFormat="1" ht="26.25" customHeight="1">
      <c r="A603" s="128"/>
      <c r="B603" s="128"/>
      <c r="C603" s="128"/>
      <c r="D603" s="8" t="s">
        <v>60</v>
      </c>
      <c r="E603" s="8" t="s">
        <v>59</v>
      </c>
      <c r="F603" s="128"/>
      <c r="G603" s="128"/>
      <c r="H603" s="231"/>
    </row>
    <row r="604" spans="1:8" ht="138" customHeight="1">
      <c r="A604" s="1372" t="s">
        <v>348</v>
      </c>
      <c r="B604" s="1363" t="s">
        <v>847</v>
      </c>
      <c r="C604" s="1373" t="s">
        <v>144</v>
      </c>
      <c r="D604" s="1362">
        <v>4</v>
      </c>
      <c r="E604" s="1364">
        <f>SUM(D604:D604)</f>
        <v>4</v>
      </c>
      <c r="F604" s="1367"/>
      <c r="G604" s="1367">
        <f>IF(D604=E604,D604*F604,IF(#REF!=E604,#REF!*F604,IF(#REF!=E604,#REF!*F604,IF(#REF!=E604,#REF!*F604,E604*F604))))</f>
        <v>0</v>
      </c>
    </row>
    <row r="605" spans="1:8" ht="138" customHeight="1">
      <c r="A605" s="1372" t="s">
        <v>349</v>
      </c>
      <c r="B605" s="1363" t="s">
        <v>848</v>
      </c>
      <c r="C605" s="1373" t="s">
        <v>144</v>
      </c>
      <c r="D605" s="1362">
        <v>2</v>
      </c>
      <c r="E605" s="1364">
        <f>SUM(D605:D605)</f>
        <v>2</v>
      </c>
      <c r="F605" s="1367"/>
      <c r="G605" s="1367">
        <f>IF(D605=E605,D605*F605,IF(#REF!=E605,#REF!*F605,IF(#REF!=E605,#REF!*F605,IF(#REF!=E605,#REF!*F605,E605*F605))))</f>
        <v>0</v>
      </c>
    </row>
    <row r="606" spans="1:8" ht="138" customHeight="1">
      <c r="A606" s="1372" t="s">
        <v>350</v>
      </c>
      <c r="B606" s="1363" t="s">
        <v>849</v>
      </c>
      <c r="C606" s="1373" t="s">
        <v>144</v>
      </c>
      <c r="D606" s="1362">
        <v>1</v>
      </c>
      <c r="E606" s="1364">
        <f>SUM(D606:D606)</f>
        <v>1</v>
      </c>
      <c r="F606" s="1367"/>
      <c r="G606" s="1367">
        <f>IF(D606=E606,D606*F606,IF(#REF!=E606,#REF!*F606,IF(#REF!=E606,#REF!*F606,IF(#REF!=E606,#REF!*F606,E606*F606))))</f>
        <v>0</v>
      </c>
    </row>
    <row r="607" spans="1:8" ht="138" customHeight="1">
      <c r="A607" s="1372" t="s">
        <v>351</v>
      </c>
      <c r="B607" s="1363" t="s">
        <v>850</v>
      </c>
      <c r="C607" s="1373" t="s">
        <v>144</v>
      </c>
      <c r="D607" s="1362">
        <v>1</v>
      </c>
      <c r="E607" s="1364">
        <v>1</v>
      </c>
      <c r="F607" s="1367"/>
      <c r="G607" s="1367">
        <f>IF(D607=E607,D607*F607,IF(#REF!=E607,#REF!*F607,IF(#REF!=E607,#REF!*F607,IF(#REF!=E607,#REF!*F607,E607*F607))))</f>
        <v>0</v>
      </c>
    </row>
    <row r="608" spans="1:8" s="29" customFormat="1" ht="18.75" customHeight="1">
      <c r="A608" s="127" t="s">
        <v>54</v>
      </c>
      <c r="B608" s="127" t="s">
        <v>55</v>
      </c>
      <c r="C608" s="127" t="s">
        <v>56</v>
      </c>
      <c r="D608" s="129" t="s">
        <v>57</v>
      </c>
      <c r="E608" s="130"/>
      <c r="F608" s="127" t="s">
        <v>58</v>
      </c>
      <c r="G608" s="127" t="s">
        <v>59</v>
      </c>
      <c r="H608" s="231"/>
    </row>
    <row r="609" spans="1:8" s="29" customFormat="1" ht="26.25" customHeight="1">
      <c r="A609" s="128"/>
      <c r="B609" s="128"/>
      <c r="C609" s="128"/>
      <c r="D609" s="8" t="s">
        <v>60</v>
      </c>
      <c r="E609" s="8" t="s">
        <v>59</v>
      </c>
      <c r="F609" s="128"/>
      <c r="G609" s="128"/>
      <c r="H609" s="231"/>
    </row>
    <row r="610" spans="1:8" ht="138" customHeight="1">
      <c r="A610" s="1372" t="s">
        <v>352</v>
      </c>
      <c r="B610" s="1363" t="s">
        <v>851</v>
      </c>
      <c r="C610" s="1373" t="s">
        <v>144</v>
      </c>
      <c r="D610" s="1362">
        <v>1</v>
      </c>
      <c r="E610" s="1364">
        <f>SUM(D610:D610)</f>
        <v>1</v>
      </c>
      <c r="F610" s="1367"/>
      <c r="G610" s="1367">
        <f>IF(D610=E610,D610*F610,IF(#REF!=E610,#REF!*F610,IF(#REF!=E610,#REF!*F610,IF(#REF!=E610,#REF!*F610,E610*F610))))</f>
        <v>0</v>
      </c>
    </row>
    <row r="611" spans="1:8" ht="138" customHeight="1">
      <c r="A611" s="1372" t="s">
        <v>353</v>
      </c>
      <c r="B611" s="1363" t="s">
        <v>852</v>
      </c>
      <c r="C611" s="1373" t="s">
        <v>144</v>
      </c>
      <c r="D611" s="1362">
        <v>1</v>
      </c>
      <c r="E611" s="1364">
        <f>SUM(D611:D611)</f>
        <v>1</v>
      </c>
      <c r="F611" s="1367"/>
      <c r="G611" s="1367">
        <f>IF(D611=E611,D611*F611,IF(#REF!=E611,#REF!*F611,IF(#REF!=E611,#REF!*F611,IF(#REF!=E611,#REF!*F611,E611*F611))))</f>
        <v>0</v>
      </c>
    </row>
    <row r="612" spans="1:8" ht="138" customHeight="1">
      <c r="A612" s="1372" t="s">
        <v>354</v>
      </c>
      <c r="B612" s="1363" t="s">
        <v>853</v>
      </c>
      <c r="C612" s="1373" t="s">
        <v>144</v>
      </c>
      <c r="D612" s="1362">
        <v>2</v>
      </c>
      <c r="E612" s="1364">
        <f>SUM(D612:D612)</f>
        <v>2</v>
      </c>
      <c r="F612" s="1367"/>
      <c r="G612" s="1367">
        <f>IF(D612=E612,D612*F612,IF(#REF!=E612,#REF!*F612,IF(#REF!=E612,#REF!*F612,IF(#REF!=E612,#REF!*F612,E612*F612))))</f>
        <v>0</v>
      </c>
    </row>
    <row r="613" spans="1:8" ht="138" customHeight="1">
      <c r="A613" s="1372" t="s">
        <v>355</v>
      </c>
      <c r="B613" s="1363" t="s">
        <v>854</v>
      </c>
      <c r="C613" s="1373" t="s">
        <v>144</v>
      </c>
      <c r="D613" s="1362">
        <v>1</v>
      </c>
      <c r="E613" s="1364">
        <f>SUM(D613:D613)</f>
        <v>1</v>
      </c>
      <c r="F613" s="1367"/>
      <c r="G613" s="1367">
        <f>IF(D613=E613,D613*F613,IF(#REF!=E613,#REF!*F613,IF(#REF!=E613,#REF!*F613,IF(#REF!=E613,#REF!*F613,E613*F613))))</f>
        <v>0</v>
      </c>
    </row>
    <row r="614" spans="1:8" s="29" customFormat="1" ht="18.75" customHeight="1">
      <c r="A614" s="127" t="s">
        <v>54</v>
      </c>
      <c r="B614" s="127" t="s">
        <v>55</v>
      </c>
      <c r="C614" s="127" t="s">
        <v>56</v>
      </c>
      <c r="D614" s="129" t="s">
        <v>57</v>
      </c>
      <c r="E614" s="130"/>
      <c r="F614" s="127" t="s">
        <v>58</v>
      </c>
      <c r="G614" s="127" t="s">
        <v>59</v>
      </c>
      <c r="H614" s="231"/>
    </row>
    <row r="615" spans="1:8" s="29" customFormat="1" ht="26.25" customHeight="1">
      <c r="A615" s="128"/>
      <c r="B615" s="128"/>
      <c r="C615" s="128"/>
      <c r="D615" s="8" t="s">
        <v>60</v>
      </c>
      <c r="E615" s="8" t="s">
        <v>59</v>
      </c>
      <c r="F615" s="128"/>
      <c r="G615" s="128"/>
      <c r="H615" s="231"/>
    </row>
    <row r="616" spans="1:8" ht="138" customHeight="1">
      <c r="A616" s="1372" t="s">
        <v>356</v>
      </c>
      <c r="B616" s="1363" t="s">
        <v>855</v>
      </c>
      <c r="C616" s="1373" t="s">
        <v>144</v>
      </c>
      <c r="D616" s="1362">
        <v>7</v>
      </c>
      <c r="E616" s="1364">
        <f>SUM(D616:D616)</f>
        <v>7</v>
      </c>
      <c r="F616" s="1367"/>
      <c r="G616" s="1367">
        <f>IF(D616=E616,D616*F616,IF(#REF!=E616,#REF!*F616,IF(#REF!=E616,#REF!*F616,IF(#REF!=E616,#REF!*F616,E616*F616))))</f>
        <v>0</v>
      </c>
    </row>
    <row r="617" spans="1:8" ht="138" customHeight="1">
      <c r="A617" s="1372" t="s">
        <v>357</v>
      </c>
      <c r="B617" s="1363" t="s">
        <v>856</v>
      </c>
      <c r="C617" s="1373" t="s">
        <v>144</v>
      </c>
      <c r="D617" s="1362">
        <v>7</v>
      </c>
      <c r="E617" s="1364">
        <f>SUM(D617:D617)</f>
        <v>7</v>
      </c>
      <c r="F617" s="1367"/>
      <c r="G617" s="1367">
        <f>IF(D617=E617,D617*F617,IF(#REF!=E617,#REF!*F617,IF(#REF!=E617,#REF!*F617,IF(#REF!=E617,#REF!*F617,E617*F617))))</f>
        <v>0</v>
      </c>
    </row>
    <row r="618" spans="1:8" ht="138" customHeight="1">
      <c r="A618" s="20" t="s">
        <v>358</v>
      </c>
      <c r="B618" s="10" t="s">
        <v>857</v>
      </c>
      <c r="C618" s="62" t="s">
        <v>144</v>
      </c>
      <c r="D618" s="9">
        <v>1</v>
      </c>
      <c r="E618" s="34">
        <f>SUM(D618:D618)</f>
        <v>1</v>
      </c>
      <c r="F618" s="37"/>
      <c r="G618" s="37">
        <f>IF(D618=E618,D618*F618,IF(#REF!=E618,#REF!*F618,IF(#REF!=E618,#REF!*F618,IF(#REF!=E618,#REF!*F618,E618*F618))))</f>
        <v>0</v>
      </c>
    </row>
    <row r="619" spans="1:8" ht="138" customHeight="1">
      <c r="A619" s="20" t="s">
        <v>359</v>
      </c>
      <c r="B619" s="10" t="s">
        <v>858</v>
      </c>
      <c r="C619" s="62" t="s">
        <v>144</v>
      </c>
      <c r="D619" s="9">
        <v>1</v>
      </c>
      <c r="E619" s="34">
        <f>SUM(D619:D619)</f>
        <v>1</v>
      </c>
      <c r="F619" s="37"/>
      <c r="G619" s="37">
        <f>IF(D619=E619,D619*F619,IF(#REF!=E619,#REF!*F619,IF(#REF!=E619,#REF!*F619,IF(#REF!=E619,#REF!*F619,E619*F619))))</f>
        <v>0</v>
      </c>
    </row>
    <row r="620" spans="1:8" s="29" customFormat="1" ht="18.75" customHeight="1">
      <c r="A620" s="127" t="s">
        <v>54</v>
      </c>
      <c r="B620" s="127" t="s">
        <v>55</v>
      </c>
      <c r="C620" s="127" t="s">
        <v>56</v>
      </c>
      <c r="D620" s="129" t="s">
        <v>57</v>
      </c>
      <c r="E620" s="130"/>
      <c r="F620" s="127" t="s">
        <v>58</v>
      </c>
      <c r="G620" s="127" t="s">
        <v>59</v>
      </c>
      <c r="H620" s="231"/>
    </row>
    <row r="621" spans="1:8" s="29" customFormat="1" ht="26.25" customHeight="1">
      <c r="A621" s="128"/>
      <c r="B621" s="128"/>
      <c r="C621" s="128"/>
      <c r="D621" s="8" t="s">
        <v>60</v>
      </c>
      <c r="E621" s="8" t="s">
        <v>59</v>
      </c>
      <c r="F621" s="128"/>
      <c r="G621" s="128"/>
      <c r="H621" s="231"/>
    </row>
    <row r="622" spans="1:8" ht="138" customHeight="1">
      <c r="A622" s="20" t="s">
        <v>628</v>
      </c>
      <c r="B622" s="10" t="s">
        <v>859</v>
      </c>
      <c r="C622" s="62" t="s">
        <v>144</v>
      </c>
      <c r="D622" s="9">
        <v>1</v>
      </c>
      <c r="E622" s="34">
        <f>SUM(D622:D622)</f>
        <v>1</v>
      </c>
      <c r="F622" s="37"/>
      <c r="G622" s="37">
        <f>IF(D622=E622,D622*F622,IF(#REF!=E622,#REF!*F622,IF(#REF!=E622,#REF!*F622,IF(#REF!=E622,#REF!*F622,E622*F622))))</f>
        <v>0</v>
      </c>
    </row>
    <row r="623" spans="1:8" ht="138" customHeight="1">
      <c r="A623" s="20" t="s">
        <v>629</v>
      </c>
      <c r="B623" s="10" t="s">
        <v>860</v>
      </c>
      <c r="C623" s="62" t="s">
        <v>144</v>
      </c>
      <c r="D623" s="9">
        <v>1</v>
      </c>
      <c r="E623" s="34">
        <f>SUM(D623:D623)</f>
        <v>1</v>
      </c>
      <c r="F623" s="37"/>
      <c r="G623" s="37">
        <f>IF(D623=E623,D623*F623,IF(#REF!=E623,#REF!*F623,IF(#REF!=E623,#REF!*F623,IF(#REF!=E623,#REF!*F623,E623*F623))))</f>
        <v>0</v>
      </c>
    </row>
    <row r="624" spans="1:8" ht="138" customHeight="1">
      <c r="A624" s="20" t="s">
        <v>630</v>
      </c>
      <c r="B624" s="10" t="s">
        <v>861</v>
      </c>
      <c r="C624" s="62" t="s">
        <v>144</v>
      </c>
      <c r="D624" s="9">
        <v>5</v>
      </c>
      <c r="E624" s="34">
        <f>SUM(D624:D624)</f>
        <v>5</v>
      </c>
      <c r="F624" s="37"/>
      <c r="G624" s="37">
        <f>IF(D624=E624,D624*F624,IF(#REF!=E624,#REF!*F624,IF(#REF!=E624,#REF!*F624,IF(#REF!=E624,#REF!*F624,E624*F624))))</f>
        <v>0</v>
      </c>
    </row>
    <row r="625" spans="1:8" ht="18.75" customHeight="1">
      <c r="A625" s="143" t="s">
        <v>360</v>
      </c>
      <c r="B625" s="144"/>
      <c r="C625" s="144"/>
      <c r="D625" s="144"/>
      <c r="E625" s="144"/>
      <c r="F625" s="144"/>
      <c r="G625" s="38">
        <f>SUM(G622:G624,G617:G619,G616,G611:G613,G610,G605:G607,G604,G598:G601,G592:G595,G586:G589,G581:G583,G580,G574:G577,G569:G571,G568,G562:G565,G557:G559,G556,G550:G553,G545:G547,G544,G539:G541,G538)</f>
        <v>0</v>
      </c>
      <c r="H625" s="38" t="s">
        <v>5849</v>
      </c>
    </row>
    <row r="626" spans="1:8">
      <c r="A626" s="71"/>
      <c r="B626" s="15"/>
      <c r="C626" s="21"/>
      <c r="D626" s="21"/>
      <c r="E626" s="21"/>
      <c r="F626" s="21"/>
      <c r="G626" s="21"/>
    </row>
    <row r="627" spans="1:8" s="12" customFormat="1" ht="18.75" customHeight="1">
      <c r="A627" s="67"/>
      <c r="B627" s="68"/>
      <c r="C627" s="146" t="s">
        <v>361</v>
      </c>
      <c r="D627" s="147"/>
      <c r="E627" s="147"/>
      <c r="F627" s="147"/>
      <c r="G627" s="38">
        <f>SUM(G625,G530)</f>
        <v>0</v>
      </c>
      <c r="H627" s="1"/>
    </row>
    <row r="628" spans="1:8" s="7" customFormat="1">
      <c r="A628" s="72"/>
      <c r="B628" s="73"/>
      <c r="C628" s="21"/>
      <c r="D628" s="21"/>
      <c r="E628" s="21"/>
      <c r="F628" s="74"/>
      <c r="G628" s="16"/>
      <c r="H628" s="1369"/>
    </row>
    <row r="629" spans="1:8" s="7" customFormat="1">
      <c r="A629" s="72"/>
      <c r="B629" s="73"/>
      <c r="C629" s="21"/>
      <c r="D629" s="21"/>
      <c r="E629" s="21"/>
      <c r="F629" s="74"/>
      <c r="G629" s="16"/>
      <c r="H629" s="1369"/>
    </row>
    <row r="630" spans="1:8" s="7" customFormat="1">
      <c r="A630" s="72"/>
      <c r="B630" s="73"/>
      <c r="C630" s="21"/>
      <c r="D630" s="21"/>
      <c r="E630" s="21"/>
      <c r="F630" s="74"/>
      <c r="G630" s="16"/>
      <c r="H630" s="1369"/>
    </row>
    <row r="631" spans="1:8" ht="13.5" customHeight="1">
      <c r="A631" s="25"/>
      <c r="B631" s="31"/>
      <c r="C631" s="6"/>
      <c r="D631" s="6"/>
      <c r="E631" s="6"/>
      <c r="F631" s="6"/>
      <c r="G631" s="6"/>
    </row>
    <row r="632" spans="1:8" s="7" customFormat="1" ht="20.100000000000001" customHeight="1">
      <c r="A632" s="18" t="s">
        <v>18</v>
      </c>
      <c r="B632" s="163" t="s">
        <v>530</v>
      </c>
      <c r="C632" s="163"/>
      <c r="D632" s="163"/>
      <c r="E632" s="163"/>
      <c r="F632" s="163"/>
      <c r="G632" s="163"/>
      <c r="H632" s="1369"/>
    </row>
    <row r="633" spans="1:8" s="29" customFormat="1" ht="18.75" customHeight="1">
      <c r="A633" s="127" t="s">
        <v>54</v>
      </c>
      <c r="B633" s="127" t="s">
        <v>55</v>
      </c>
      <c r="C633" s="127" t="s">
        <v>56</v>
      </c>
      <c r="D633" s="129" t="s">
        <v>57</v>
      </c>
      <c r="E633" s="130"/>
      <c r="F633" s="127" t="s">
        <v>58</v>
      </c>
      <c r="G633" s="127" t="s">
        <v>59</v>
      </c>
      <c r="H633" s="231"/>
    </row>
    <row r="634" spans="1:8" s="29" customFormat="1" ht="26.25" customHeight="1">
      <c r="A634" s="128"/>
      <c r="B634" s="128"/>
      <c r="C634" s="128"/>
      <c r="D634" s="8" t="s">
        <v>60</v>
      </c>
      <c r="E634" s="8" t="s">
        <v>59</v>
      </c>
      <c r="F634" s="128"/>
      <c r="G634" s="128"/>
      <c r="H634" s="231"/>
    </row>
    <row r="635" spans="1:8" ht="300" customHeight="1">
      <c r="A635" s="137">
        <v>10.1</v>
      </c>
      <c r="B635" s="49" t="s">
        <v>362</v>
      </c>
      <c r="C635" s="139" t="s">
        <v>144</v>
      </c>
      <c r="D635" s="141">
        <v>2</v>
      </c>
      <c r="E635" s="133">
        <f>SUM(D635:D636)</f>
        <v>2</v>
      </c>
      <c r="F635" s="135"/>
      <c r="G635" s="135">
        <f>IF(D635=E635,D635*F635,IF(#REF!=E635,#REF!*F635,IF(#REF!=E635,#REF!*F635,IF(#REF!=E635,#REF!*F635,E635*F635))))</f>
        <v>0</v>
      </c>
    </row>
    <row r="636" spans="1:8" s="12" customFormat="1" ht="285" customHeight="1">
      <c r="A636" s="138"/>
      <c r="B636" s="22" t="s">
        <v>363</v>
      </c>
      <c r="C636" s="140"/>
      <c r="D636" s="142"/>
      <c r="E636" s="134"/>
      <c r="F636" s="136"/>
      <c r="G636" s="136"/>
      <c r="H636" s="1"/>
    </row>
    <row r="637" spans="1:8" s="29" customFormat="1" ht="18.75" customHeight="1">
      <c r="A637" s="127" t="s">
        <v>54</v>
      </c>
      <c r="B637" s="127" t="s">
        <v>55</v>
      </c>
      <c r="C637" s="127" t="s">
        <v>56</v>
      </c>
      <c r="D637" s="129" t="s">
        <v>57</v>
      </c>
      <c r="E637" s="130"/>
      <c r="F637" s="127" t="s">
        <v>58</v>
      </c>
      <c r="G637" s="127" t="s">
        <v>59</v>
      </c>
      <c r="H637" s="231"/>
    </row>
    <row r="638" spans="1:8" s="29" customFormat="1" ht="26.25" customHeight="1">
      <c r="A638" s="128"/>
      <c r="B638" s="128"/>
      <c r="C638" s="128"/>
      <c r="D638" s="8" t="s">
        <v>60</v>
      </c>
      <c r="E638" s="8" t="s">
        <v>59</v>
      </c>
      <c r="F638" s="128"/>
      <c r="G638" s="128"/>
      <c r="H638" s="231"/>
    </row>
    <row r="639" spans="1:8" ht="300" customHeight="1">
      <c r="A639" s="137">
        <v>10.199999999999999</v>
      </c>
      <c r="B639" s="49" t="s">
        <v>364</v>
      </c>
      <c r="C639" s="139" t="s">
        <v>144</v>
      </c>
      <c r="D639" s="141">
        <v>2</v>
      </c>
      <c r="E639" s="133">
        <f>SUM(D639:D640)</f>
        <v>2</v>
      </c>
      <c r="F639" s="135"/>
      <c r="G639" s="135">
        <f>IF(D639=E639,D639*F639,IF(#REF!=E639,#REF!*F639,IF(#REF!=E639,#REF!*F639,IF(#REF!=E639,#REF!*F639,E639*F639))))</f>
        <v>0</v>
      </c>
    </row>
    <row r="640" spans="1:8" s="12" customFormat="1" ht="285" customHeight="1">
      <c r="A640" s="138"/>
      <c r="B640" s="22" t="s">
        <v>365</v>
      </c>
      <c r="C640" s="140"/>
      <c r="D640" s="142"/>
      <c r="E640" s="134"/>
      <c r="F640" s="136"/>
      <c r="G640" s="136"/>
      <c r="H640" s="1"/>
    </row>
    <row r="641" spans="1:8" s="29" customFormat="1" ht="18.75" customHeight="1">
      <c r="A641" s="127" t="s">
        <v>54</v>
      </c>
      <c r="B641" s="127" t="s">
        <v>55</v>
      </c>
      <c r="C641" s="127" t="s">
        <v>56</v>
      </c>
      <c r="D641" s="129" t="s">
        <v>57</v>
      </c>
      <c r="E641" s="130"/>
      <c r="F641" s="127" t="s">
        <v>58</v>
      </c>
      <c r="G641" s="127" t="s">
        <v>59</v>
      </c>
      <c r="H641" s="231"/>
    </row>
    <row r="642" spans="1:8" s="29" customFormat="1" ht="26.25" customHeight="1">
      <c r="A642" s="128"/>
      <c r="B642" s="128"/>
      <c r="C642" s="128"/>
      <c r="D642" s="8" t="s">
        <v>60</v>
      </c>
      <c r="E642" s="8" t="s">
        <v>59</v>
      </c>
      <c r="F642" s="128"/>
      <c r="G642" s="128"/>
      <c r="H642" s="231"/>
    </row>
    <row r="643" spans="1:8" ht="300" customHeight="1">
      <c r="A643" s="137">
        <v>10.3</v>
      </c>
      <c r="B643" s="49" t="s">
        <v>366</v>
      </c>
      <c r="C643" s="139" t="s">
        <v>144</v>
      </c>
      <c r="D643" s="141">
        <v>1</v>
      </c>
      <c r="E643" s="133">
        <f>SUM(D643:D644)</f>
        <v>1</v>
      </c>
      <c r="F643" s="135"/>
      <c r="G643" s="135">
        <f>IF(D643=E643,D643*F643,IF(#REF!=E643,#REF!*F643,IF(#REF!=E643,#REF!*F643,IF(#REF!=E643,#REF!*F643,E643*F643))))</f>
        <v>0</v>
      </c>
    </row>
    <row r="644" spans="1:8" s="12" customFormat="1" ht="285" customHeight="1">
      <c r="A644" s="138"/>
      <c r="B644" s="22" t="s">
        <v>367</v>
      </c>
      <c r="C644" s="140"/>
      <c r="D644" s="142"/>
      <c r="E644" s="134"/>
      <c r="F644" s="136"/>
      <c r="G644" s="136"/>
      <c r="H644" s="1"/>
    </row>
    <row r="645" spans="1:8" s="29" customFormat="1" ht="18.75" customHeight="1">
      <c r="A645" s="127" t="s">
        <v>54</v>
      </c>
      <c r="B645" s="127" t="s">
        <v>55</v>
      </c>
      <c r="C645" s="127" t="s">
        <v>56</v>
      </c>
      <c r="D645" s="129" t="s">
        <v>57</v>
      </c>
      <c r="E645" s="130"/>
      <c r="F645" s="127" t="s">
        <v>58</v>
      </c>
      <c r="G645" s="127" t="s">
        <v>59</v>
      </c>
      <c r="H645" s="231"/>
    </row>
    <row r="646" spans="1:8" s="29" customFormat="1" ht="26.25" customHeight="1">
      <c r="A646" s="128"/>
      <c r="B646" s="128"/>
      <c r="C646" s="128"/>
      <c r="D646" s="8" t="s">
        <v>60</v>
      </c>
      <c r="E646" s="8" t="s">
        <v>59</v>
      </c>
      <c r="F646" s="128"/>
      <c r="G646" s="128"/>
      <c r="H646" s="231"/>
    </row>
    <row r="647" spans="1:8" ht="300" customHeight="1">
      <c r="A647" s="137">
        <v>10.4</v>
      </c>
      <c r="B647" s="49" t="s">
        <v>368</v>
      </c>
      <c r="C647" s="139" t="s">
        <v>144</v>
      </c>
      <c r="D647" s="141">
        <v>2</v>
      </c>
      <c r="E647" s="133">
        <f>SUM(D647:D648)</f>
        <v>2</v>
      </c>
      <c r="F647" s="135"/>
      <c r="G647" s="135">
        <f>IF(D647=E647,D647*F647,IF(#REF!=E647,#REF!*F647,IF(#REF!=E647,#REF!*F647,IF(#REF!=E647,#REF!*F647,E647*F647))))</f>
        <v>0</v>
      </c>
    </row>
    <row r="648" spans="1:8" s="12" customFormat="1" ht="285" customHeight="1">
      <c r="A648" s="138"/>
      <c r="B648" s="22" t="s">
        <v>369</v>
      </c>
      <c r="C648" s="140"/>
      <c r="D648" s="142"/>
      <c r="E648" s="134"/>
      <c r="F648" s="136"/>
      <c r="G648" s="136"/>
      <c r="H648" s="1"/>
    </row>
    <row r="649" spans="1:8" s="29" customFormat="1" ht="18.75" customHeight="1">
      <c r="A649" s="127" t="s">
        <v>54</v>
      </c>
      <c r="B649" s="127" t="s">
        <v>55</v>
      </c>
      <c r="C649" s="127" t="s">
        <v>56</v>
      </c>
      <c r="D649" s="129" t="s">
        <v>57</v>
      </c>
      <c r="E649" s="130"/>
      <c r="F649" s="127" t="s">
        <v>58</v>
      </c>
      <c r="G649" s="127" t="s">
        <v>59</v>
      </c>
      <c r="H649" s="231"/>
    </row>
    <row r="650" spans="1:8" s="29" customFormat="1" ht="26.25" customHeight="1">
      <c r="A650" s="128"/>
      <c r="B650" s="128"/>
      <c r="C650" s="128"/>
      <c r="D650" s="8" t="s">
        <v>60</v>
      </c>
      <c r="E650" s="8" t="s">
        <v>59</v>
      </c>
      <c r="F650" s="128"/>
      <c r="G650" s="128"/>
      <c r="H650" s="231"/>
    </row>
    <row r="651" spans="1:8" ht="300" customHeight="1">
      <c r="A651" s="137">
        <v>10.5</v>
      </c>
      <c r="B651" s="49" t="s">
        <v>370</v>
      </c>
      <c r="C651" s="139" t="s">
        <v>144</v>
      </c>
      <c r="D651" s="141">
        <v>2</v>
      </c>
      <c r="E651" s="133">
        <f>SUM(D651:D652)</f>
        <v>2</v>
      </c>
      <c r="F651" s="135"/>
      <c r="G651" s="135">
        <f>IF(D651=E651,D651*F651,IF(#REF!=E651,#REF!*F651,IF(#REF!=E651,#REF!*F651,IF(#REF!=E651,#REF!*F651,E651*F651))))</f>
        <v>0</v>
      </c>
    </row>
    <row r="652" spans="1:8" s="12" customFormat="1" ht="285" customHeight="1">
      <c r="A652" s="138"/>
      <c r="B652" s="22" t="s">
        <v>371</v>
      </c>
      <c r="C652" s="140"/>
      <c r="D652" s="142"/>
      <c r="E652" s="134"/>
      <c r="F652" s="136"/>
      <c r="G652" s="136"/>
      <c r="H652" s="1"/>
    </row>
    <row r="653" spans="1:8" s="29" customFormat="1" ht="18.75" customHeight="1">
      <c r="A653" s="127" t="s">
        <v>54</v>
      </c>
      <c r="B653" s="127" t="s">
        <v>55</v>
      </c>
      <c r="C653" s="127" t="s">
        <v>56</v>
      </c>
      <c r="D653" s="129" t="s">
        <v>57</v>
      </c>
      <c r="E653" s="130"/>
      <c r="F653" s="127" t="s">
        <v>58</v>
      </c>
      <c r="G653" s="127" t="s">
        <v>59</v>
      </c>
      <c r="H653" s="231"/>
    </row>
    <row r="654" spans="1:8" s="29" customFormat="1" ht="26.25" customHeight="1">
      <c r="A654" s="128"/>
      <c r="B654" s="128"/>
      <c r="C654" s="128"/>
      <c r="D654" s="8" t="s">
        <v>60</v>
      </c>
      <c r="E654" s="8" t="s">
        <v>59</v>
      </c>
      <c r="F654" s="128"/>
      <c r="G654" s="128"/>
      <c r="H654" s="231"/>
    </row>
    <row r="655" spans="1:8" ht="300" customHeight="1">
      <c r="A655" s="137">
        <v>10.6</v>
      </c>
      <c r="B655" s="49" t="s">
        <v>372</v>
      </c>
      <c r="C655" s="139" t="s">
        <v>144</v>
      </c>
      <c r="D655" s="141">
        <v>2</v>
      </c>
      <c r="E655" s="133">
        <f>SUM(D655:D656)</f>
        <v>2</v>
      </c>
      <c r="F655" s="135"/>
      <c r="G655" s="135">
        <f>IF(D655=E655,D655*F655,IF(#REF!=E655,#REF!*F655,IF(#REF!=E655,#REF!*F655,IF(#REF!=E655,#REF!*F655,E655*F655))))</f>
        <v>0</v>
      </c>
    </row>
    <row r="656" spans="1:8" s="12" customFormat="1" ht="285" customHeight="1">
      <c r="A656" s="138"/>
      <c r="B656" s="22" t="s">
        <v>373</v>
      </c>
      <c r="C656" s="140"/>
      <c r="D656" s="142"/>
      <c r="E656" s="134"/>
      <c r="F656" s="136"/>
      <c r="G656" s="136"/>
      <c r="H656" s="1"/>
    </row>
    <row r="657" spans="1:8" s="29" customFormat="1" ht="18.75" customHeight="1">
      <c r="A657" s="127" t="s">
        <v>54</v>
      </c>
      <c r="B657" s="127" t="s">
        <v>55</v>
      </c>
      <c r="C657" s="127" t="s">
        <v>56</v>
      </c>
      <c r="D657" s="129" t="s">
        <v>57</v>
      </c>
      <c r="E657" s="130"/>
      <c r="F657" s="127" t="s">
        <v>58</v>
      </c>
      <c r="G657" s="127" t="s">
        <v>59</v>
      </c>
      <c r="H657" s="231"/>
    </row>
    <row r="658" spans="1:8" s="29" customFormat="1" ht="26.25" customHeight="1">
      <c r="A658" s="128"/>
      <c r="B658" s="128"/>
      <c r="C658" s="128"/>
      <c r="D658" s="8" t="s">
        <v>60</v>
      </c>
      <c r="E658" s="8" t="s">
        <v>59</v>
      </c>
      <c r="F658" s="128"/>
      <c r="G658" s="128"/>
      <c r="H658" s="231"/>
    </row>
    <row r="659" spans="1:8" ht="300" customHeight="1">
      <c r="A659" s="137">
        <v>10.7</v>
      </c>
      <c r="B659" s="49" t="s">
        <v>374</v>
      </c>
      <c r="C659" s="139" t="s">
        <v>144</v>
      </c>
      <c r="D659" s="141">
        <v>1</v>
      </c>
      <c r="E659" s="133">
        <f>SUM(D659:D660)</f>
        <v>1</v>
      </c>
      <c r="F659" s="135"/>
      <c r="G659" s="135">
        <f>IF(D659=E659,D659*F659,IF(#REF!=E659,#REF!*F659,IF(#REF!=E659,#REF!*F659,IF(#REF!=E659,#REF!*F659,E659*F659))))</f>
        <v>0</v>
      </c>
    </row>
    <row r="660" spans="1:8" s="12" customFormat="1" ht="285" customHeight="1">
      <c r="A660" s="138"/>
      <c r="B660" s="22" t="s">
        <v>375</v>
      </c>
      <c r="C660" s="140"/>
      <c r="D660" s="142"/>
      <c r="E660" s="134"/>
      <c r="F660" s="136"/>
      <c r="G660" s="136"/>
      <c r="H660" s="1"/>
    </row>
    <row r="661" spans="1:8" s="29" customFormat="1" ht="18.75" customHeight="1">
      <c r="A661" s="127" t="s">
        <v>54</v>
      </c>
      <c r="B661" s="127" t="s">
        <v>55</v>
      </c>
      <c r="C661" s="127" t="s">
        <v>56</v>
      </c>
      <c r="D661" s="129" t="s">
        <v>57</v>
      </c>
      <c r="E661" s="130"/>
      <c r="F661" s="127" t="s">
        <v>58</v>
      </c>
      <c r="G661" s="127" t="s">
        <v>59</v>
      </c>
      <c r="H661" s="231"/>
    </row>
    <row r="662" spans="1:8" s="29" customFormat="1" ht="26.25" customHeight="1">
      <c r="A662" s="128"/>
      <c r="B662" s="128"/>
      <c r="C662" s="128"/>
      <c r="D662" s="8" t="s">
        <v>60</v>
      </c>
      <c r="E662" s="8" t="s">
        <v>59</v>
      </c>
      <c r="F662" s="128"/>
      <c r="G662" s="128"/>
      <c r="H662" s="231"/>
    </row>
    <row r="663" spans="1:8" ht="300" customHeight="1">
      <c r="A663" s="137">
        <v>10.8</v>
      </c>
      <c r="B663" s="49" t="s">
        <v>376</v>
      </c>
      <c r="C663" s="139" t="s">
        <v>144</v>
      </c>
      <c r="D663" s="141">
        <v>2</v>
      </c>
      <c r="E663" s="133">
        <f>SUM(D663:D664)</f>
        <v>2</v>
      </c>
      <c r="F663" s="135"/>
      <c r="G663" s="135">
        <f>IF(D663=E663,D663*F663,IF(#REF!=E663,#REF!*F663,IF(#REF!=E663,#REF!*F663,IF(#REF!=E663,#REF!*F663,E663*F663))))</f>
        <v>0</v>
      </c>
    </row>
    <row r="664" spans="1:8" s="12" customFormat="1" ht="285" customHeight="1">
      <c r="A664" s="138"/>
      <c r="B664" s="22" t="s">
        <v>377</v>
      </c>
      <c r="C664" s="140"/>
      <c r="D664" s="142"/>
      <c r="E664" s="134"/>
      <c r="F664" s="136"/>
      <c r="G664" s="136"/>
      <c r="H664" s="1"/>
    </row>
    <row r="665" spans="1:8" ht="18.75" customHeight="1">
      <c r="A665" s="143" t="s">
        <v>378</v>
      </c>
      <c r="B665" s="144"/>
      <c r="C665" s="144"/>
      <c r="D665" s="144"/>
      <c r="E665" s="144"/>
      <c r="F665" s="144"/>
      <c r="G665" s="38">
        <f>SUM(G635:G664)</f>
        <v>0</v>
      </c>
    </row>
    <row r="666" spans="1:8" ht="13.5" customHeight="1">
      <c r="A666" s="25"/>
      <c r="B666" s="31"/>
      <c r="C666" s="6"/>
      <c r="D666" s="6"/>
      <c r="E666" s="6"/>
      <c r="F666" s="6"/>
      <c r="G666" s="6"/>
    </row>
    <row r="667" spans="1:8" ht="13.5" customHeight="1">
      <c r="A667" s="25"/>
      <c r="B667" s="31"/>
      <c r="C667" s="6"/>
      <c r="D667" s="6"/>
      <c r="E667" s="6"/>
      <c r="F667" s="6"/>
      <c r="G667" s="6"/>
    </row>
    <row r="668" spans="1:8" s="7" customFormat="1" ht="20.100000000000001" customHeight="1">
      <c r="A668" s="18" t="s">
        <v>19</v>
      </c>
      <c r="B668" s="163" t="s">
        <v>379</v>
      </c>
      <c r="C668" s="163"/>
      <c r="D668" s="163"/>
      <c r="E668" s="163"/>
      <c r="F668" s="163"/>
      <c r="G668" s="163"/>
      <c r="H668" s="1369"/>
    </row>
    <row r="669" spans="1:8" s="29" customFormat="1" ht="18.75" customHeight="1">
      <c r="A669" s="127" t="s">
        <v>54</v>
      </c>
      <c r="B669" s="127" t="s">
        <v>55</v>
      </c>
      <c r="C669" s="127" t="s">
        <v>56</v>
      </c>
      <c r="D669" s="129" t="s">
        <v>57</v>
      </c>
      <c r="E669" s="130"/>
      <c r="F669" s="127" t="s">
        <v>58</v>
      </c>
      <c r="G669" s="127" t="s">
        <v>59</v>
      </c>
      <c r="H669" s="231"/>
    </row>
    <row r="670" spans="1:8" s="29" customFormat="1" ht="26.25" customHeight="1">
      <c r="A670" s="128"/>
      <c r="B670" s="128"/>
      <c r="C670" s="128"/>
      <c r="D670" s="8" t="s">
        <v>60</v>
      </c>
      <c r="E670" s="8" t="s">
        <v>59</v>
      </c>
      <c r="F670" s="128"/>
      <c r="G670" s="128"/>
      <c r="H670" s="231"/>
    </row>
    <row r="671" spans="1:8" ht="364.5" customHeight="1">
      <c r="A671" s="9">
        <v>11.1</v>
      </c>
      <c r="B671" s="10" t="s">
        <v>483</v>
      </c>
      <c r="C671" s="34" t="s">
        <v>65</v>
      </c>
      <c r="D671" s="90">
        <f>7077+840+189.5-17.5+12.4+7.4</f>
        <v>8108.7999999999993</v>
      </c>
      <c r="E671" s="46">
        <f>SUM(D671:D671)</f>
        <v>8108.7999999999993</v>
      </c>
      <c r="F671" s="37"/>
      <c r="G671" s="37">
        <f>IF(D671=E671,D671*F671,IF(#REF!=E671,#REF!*F671,IF(#REF!=E671,#REF!*F671,IF(#REF!=E671,#REF!*F671,E671*F671))))</f>
        <v>0</v>
      </c>
    </row>
    <row r="672" spans="1:8" s="29" customFormat="1" ht="18.75" customHeight="1">
      <c r="A672" s="127" t="s">
        <v>54</v>
      </c>
      <c r="B672" s="127" t="s">
        <v>55</v>
      </c>
      <c r="C672" s="127" t="s">
        <v>56</v>
      </c>
      <c r="D672" s="129" t="s">
        <v>57</v>
      </c>
      <c r="E672" s="130"/>
      <c r="F672" s="127" t="s">
        <v>58</v>
      </c>
      <c r="G672" s="127" t="s">
        <v>59</v>
      </c>
      <c r="H672" s="231"/>
    </row>
    <row r="673" spans="1:8" s="29" customFormat="1" ht="26.25" customHeight="1">
      <c r="A673" s="128"/>
      <c r="B673" s="128"/>
      <c r="C673" s="128"/>
      <c r="D673" s="8" t="s">
        <v>60</v>
      </c>
      <c r="E673" s="8" t="s">
        <v>59</v>
      </c>
      <c r="F673" s="128"/>
      <c r="G673" s="128"/>
      <c r="H673" s="231"/>
    </row>
    <row r="674" spans="1:8" ht="382.8">
      <c r="A674" s="9">
        <v>11.2</v>
      </c>
      <c r="B674" s="104" t="s">
        <v>924</v>
      </c>
      <c r="C674" s="34" t="s">
        <v>65</v>
      </c>
      <c r="D674" s="90">
        <f>D671+(2052.7*0.5)-68.8-10.5+128.4+50.6-172.6+840+189.5-17.5+22.4</f>
        <v>10096.65</v>
      </c>
      <c r="E674" s="46">
        <f>SUM(D674:D674)</f>
        <v>10096.65</v>
      </c>
      <c r="F674" s="37"/>
      <c r="G674" s="37">
        <f>IF(D674=E674,D674*F674,IF(#REF!=E674,#REF!*F674,IF(#REF!=E674,#REF!*F674,IF(#REF!=E674,#REF!*F674,E674*F674))))</f>
        <v>0</v>
      </c>
    </row>
    <row r="675" spans="1:8" ht="87.75" customHeight="1">
      <c r="A675" s="9">
        <v>11.3</v>
      </c>
      <c r="B675" s="59" t="s">
        <v>380</v>
      </c>
      <c r="C675" s="34" t="s">
        <v>65</v>
      </c>
      <c r="D675" s="90">
        <f>7077+840+189.5-17.5+12.4+7.4</f>
        <v>8108.7999999999993</v>
      </c>
      <c r="E675" s="46">
        <f>SUM(D675:D675)</f>
        <v>8108.7999999999993</v>
      </c>
      <c r="F675" s="37"/>
      <c r="G675" s="37">
        <f>IF(D675=E675,D675*F675,IF(#REF!=E675,#REF!*F675,IF(#REF!=E675,#REF!*F675,IF(#REF!=E675,#REF!*F675,E675*F675))))</f>
        <v>0</v>
      </c>
    </row>
    <row r="676" spans="1:8" ht="88.5" customHeight="1">
      <c r="A676" s="20" t="s">
        <v>44</v>
      </c>
      <c r="B676" s="10" t="s">
        <v>381</v>
      </c>
      <c r="C676" s="34" t="s">
        <v>65</v>
      </c>
      <c r="D676" s="45">
        <f>6542-23+367+189.5-17.5+12.4+7.4</f>
        <v>7077.7999999999993</v>
      </c>
      <c r="E676" s="46">
        <f>SUM(D676:D676)</f>
        <v>7077.7999999999993</v>
      </c>
      <c r="F676" s="37"/>
      <c r="G676" s="37">
        <f>IF(D676=E676,D676*F676,IF(#REF!=E676,#REF!*F676,IF(#REF!=E676,#REF!*F676,IF(#REF!=E676,#REF!*F676,E676*F676))))</f>
        <v>0</v>
      </c>
    </row>
    <row r="677" spans="1:8" ht="68.25" customHeight="1">
      <c r="A677" s="20" t="s">
        <v>45</v>
      </c>
      <c r="B677" s="10" t="s">
        <v>382</v>
      </c>
      <c r="C677" s="34" t="s">
        <v>10</v>
      </c>
      <c r="D677" s="45">
        <f>1946.4-15+114.5+72.3+44.8+10</f>
        <v>2173.0000000000005</v>
      </c>
      <c r="E677" s="46">
        <f>SUM(D677:D677)</f>
        <v>2173.0000000000005</v>
      </c>
      <c r="F677" s="37"/>
      <c r="G677" s="37">
        <f>IF(D677=E677,D677*F677,IF(#REF!=E677,#REF!*F677,IF(#REF!=E677,#REF!*F677,IF(#REF!=E677,#REF!*F677,E677*F677))))</f>
        <v>0</v>
      </c>
    </row>
    <row r="678" spans="1:8" s="29" customFormat="1" ht="18.75" customHeight="1">
      <c r="A678" s="127" t="s">
        <v>54</v>
      </c>
      <c r="B678" s="127" t="s">
        <v>55</v>
      </c>
      <c r="C678" s="127" t="s">
        <v>56</v>
      </c>
      <c r="D678" s="129" t="s">
        <v>57</v>
      </c>
      <c r="E678" s="130"/>
      <c r="F678" s="127" t="s">
        <v>58</v>
      </c>
      <c r="G678" s="127" t="s">
        <v>59</v>
      </c>
      <c r="H678" s="231"/>
    </row>
    <row r="679" spans="1:8" s="29" customFormat="1" ht="26.25" customHeight="1">
      <c r="A679" s="128"/>
      <c r="B679" s="128"/>
      <c r="C679" s="128"/>
      <c r="D679" s="8" t="s">
        <v>60</v>
      </c>
      <c r="E679" s="8" t="s">
        <v>59</v>
      </c>
      <c r="F679" s="128"/>
      <c r="G679" s="128"/>
      <c r="H679" s="231"/>
    </row>
    <row r="680" spans="1:8" ht="88.5" customHeight="1">
      <c r="A680" s="20" t="s">
        <v>46</v>
      </c>
      <c r="B680" s="10" t="s">
        <v>383</v>
      </c>
      <c r="C680" s="34" t="s">
        <v>65</v>
      </c>
      <c r="D680" s="45">
        <v>254</v>
      </c>
      <c r="E680" s="46">
        <f>SUM(D680:D680)</f>
        <v>254</v>
      </c>
      <c r="F680" s="37"/>
      <c r="G680" s="37">
        <f>IF(D680=E680,D680*F680,IF(#REF!=E680,#REF!*F680,IF(#REF!=E680,#REF!*F680,IF(#REF!=E680,#REF!*F680,E680*F680))))</f>
        <v>0</v>
      </c>
    </row>
    <row r="681" spans="1:8" ht="68.25" customHeight="1">
      <c r="A681" s="20" t="s">
        <v>47</v>
      </c>
      <c r="B681" s="10" t="s">
        <v>384</v>
      </c>
      <c r="C681" s="34" t="s">
        <v>10</v>
      </c>
      <c r="D681" s="45">
        <v>130</v>
      </c>
      <c r="E681" s="46">
        <f>SUM(D681:D681)</f>
        <v>130</v>
      </c>
      <c r="F681" s="37"/>
      <c r="G681" s="37">
        <f>IF(D681=E681,D681*F681,IF(#REF!=E681,#REF!*F681,IF(#REF!=E681,#REF!*F681,IF(#REF!=E681,#REF!*F681,E681*F681))))</f>
        <v>0</v>
      </c>
    </row>
    <row r="682" spans="1:8" ht="201" customHeight="1">
      <c r="A682" s="20" t="s">
        <v>48</v>
      </c>
      <c r="B682" s="104" t="s">
        <v>870</v>
      </c>
      <c r="C682" s="34" t="s">
        <v>385</v>
      </c>
      <c r="D682" s="45">
        <f>1050+75+32.5+17.5+39.8</f>
        <v>1214.8</v>
      </c>
      <c r="E682" s="46">
        <f>SUM(D682:D682)</f>
        <v>1214.8</v>
      </c>
      <c r="F682" s="37"/>
      <c r="G682" s="37">
        <f>IF(D682=E682,D682*F682,IF(#REF!=E682,#REF!*F682,IF(#REF!=E682,#REF!*F682,IF(#REF!=E682,#REF!*F682,E682*F682))))</f>
        <v>0</v>
      </c>
    </row>
    <row r="683" spans="1:8" ht="201" customHeight="1">
      <c r="A683" s="20" t="s">
        <v>49</v>
      </c>
      <c r="B683" s="104" t="s">
        <v>871</v>
      </c>
      <c r="C683" s="34" t="s">
        <v>385</v>
      </c>
      <c r="D683" s="45">
        <v>130</v>
      </c>
      <c r="E683" s="46">
        <f>SUM(D683:D683)</f>
        <v>130</v>
      </c>
      <c r="F683" s="37"/>
      <c r="G683" s="37">
        <f>IF(D683=E683,D683*F683,IF(#REF!=E683,#REF!*F683,IF(#REF!=E683,#REF!*F683,IF(#REF!=E683,#REF!*F683,E683*F683))))</f>
        <v>0</v>
      </c>
    </row>
    <row r="684" spans="1:8" s="29" customFormat="1" ht="18.75" customHeight="1">
      <c r="A684" s="127" t="s">
        <v>54</v>
      </c>
      <c r="B684" s="127" t="s">
        <v>55</v>
      </c>
      <c r="C684" s="127" t="s">
        <v>56</v>
      </c>
      <c r="D684" s="129" t="s">
        <v>57</v>
      </c>
      <c r="E684" s="130"/>
      <c r="F684" s="127" t="s">
        <v>58</v>
      </c>
      <c r="G684" s="127" t="s">
        <v>59</v>
      </c>
      <c r="H684" s="231"/>
    </row>
    <row r="685" spans="1:8" s="29" customFormat="1" ht="26.25" customHeight="1">
      <c r="A685" s="128"/>
      <c r="B685" s="128"/>
      <c r="C685" s="128"/>
      <c r="D685" s="8" t="s">
        <v>60</v>
      </c>
      <c r="E685" s="8" t="s">
        <v>59</v>
      </c>
      <c r="F685" s="128"/>
      <c r="G685" s="128"/>
      <c r="H685" s="231"/>
    </row>
    <row r="686" spans="1:8" ht="222" customHeight="1">
      <c r="A686" s="20" t="s">
        <v>21</v>
      </c>
      <c r="B686" s="10" t="s">
        <v>872</v>
      </c>
      <c r="C686" s="34" t="s">
        <v>65</v>
      </c>
      <c r="D686" s="90">
        <f>281-172.6+483.6+180</f>
        <v>772</v>
      </c>
      <c r="E686" s="46">
        <f>SUM(D686:D686)</f>
        <v>772</v>
      </c>
      <c r="F686" s="37"/>
      <c r="G686" s="37">
        <f>IF(D686=E686,D686*F686,IF(#REF!=E686,#REF!*F686,IF(#REF!=E686,#REF!*F686,IF(#REF!=E686,#REF!*F686,E686*F686))))</f>
        <v>0</v>
      </c>
    </row>
    <row r="687" spans="1:8" s="12" customFormat="1" ht="126" customHeight="1">
      <c r="A687" s="20" t="s">
        <v>386</v>
      </c>
      <c r="B687" s="10" t="s">
        <v>387</v>
      </c>
      <c r="C687" s="34" t="s">
        <v>10</v>
      </c>
      <c r="D687" s="90">
        <f>107.3+23.3-12.3</f>
        <v>118.3</v>
      </c>
      <c r="E687" s="46">
        <f>SUM(D687:D687)</f>
        <v>118.3</v>
      </c>
      <c r="F687" s="37"/>
      <c r="G687" s="37">
        <f>IF(D687=E687,D687*F687,IF(#REF!=E687,#REF!*F687,IF(#REF!=E687,#REF!*F687,IF(#REF!=E687,#REF!*F687,E687*F687))))</f>
        <v>0</v>
      </c>
      <c r="H687" s="1"/>
    </row>
    <row r="688" spans="1:8" s="12" customFormat="1" ht="129" customHeight="1">
      <c r="A688" s="20" t="s">
        <v>388</v>
      </c>
      <c r="B688" s="10" t="s">
        <v>389</v>
      </c>
      <c r="C688" s="34" t="s">
        <v>10</v>
      </c>
      <c r="D688" s="90">
        <v>27.4</v>
      </c>
      <c r="E688" s="46">
        <f>SUM(D688:D688)</f>
        <v>27.4</v>
      </c>
      <c r="F688" s="37"/>
      <c r="G688" s="37">
        <f>IF(D688=E688,D688*F688,IF(#REF!=E688,#REF!*F688,IF(#REF!=E688,#REF!*F688,IF(#REF!=E688,#REF!*F688,E688*F688))))</f>
        <v>0</v>
      </c>
      <c r="H688" s="1"/>
    </row>
    <row r="689" spans="1:8" s="29" customFormat="1" ht="18.75" customHeight="1">
      <c r="A689" s="127" t="s">
        <v>54</v>
      </c>
      <c r="B689" s="127" t="s">
        <v>55</v>
      </c>
      <c r="C689" s="127" t="s">
        <v>56</v>
      </c>
      <c r="D689" s="129" t="s">
        <v>57</v>
      </c>
      <c r="E689" s="130"/>
      <c r="F689" s="127" t="s">
        <v>58</v>
      </c>
      <c r="G689" s="127" t="s">
        <v>59</v>
      </c>
      <c r="H689" s="231"/>
    </row>
    <row r="690" spans="1:8" s="29" customFormat="1" ht="26.25" customHeight="1">
      <c r="A690" s="128"/>
      <c r="B690" s="128"/>
      <c r="C690" s="128"/>
      <c r="D690" s="8" t="s">
        <v>60</v>
      </c>
      <c r="E690" s="8" t="s">
        <v>59</v>
      </c>
      <c r="F690" s="128"/>
      <c r="G690" s="128"/>
      <c r="H690" s="231"/>
    </row>
    <row r="691" spans="1:8" s="12" customFormat="1" ht="156.75" customHeight="1">
      <c r="A691" s="20" t="s">
        <v>390</v>
      </c>
      <c r="B691" s="10" t="s">
        <v>391</v>
      </c>
      <c r="C691" s="75" t="s">
        <v>144</v>
      </c>
      <c r="D691" s="91">
        <f>53+2</f>
        <v>55</v>
      </c>
      <c r="E691" s="46">
        <f>SUM(D691:D691)</f>
        <v>55</v>
      </c>
      <c r="F691" s="37"/>
      <c r="G691" s="37">
        <f>IF(D691=E691,D691*F691,IF(#REF!=E691,#REF!*F691,IF(#REF!=E691,#REF!*F691,IF(#REF!=E691,#REF!*F691,E691*F691))))</f>
        <v>0</v>
      </c>
      <c r="H691" s="1"/>
    </row>
    <row r="692" spans="1:8" s="12" customFormat="1" ht="118.5" customHeight="1">
      <c r="A692" s="20" t="s">
        <v>392</v>
      </c>
      <c r="B692" s="10" t="s">
        <v>873</v>
      </c>
      <c r="C692" s="34" t="s">
        <v>10</v>
      </c>
      <c r="D692" s="90">
        <f>1070.6+37.2+8</f>
        <v>1115.8</v>
      </c>
      <c r="E692" s="46">
        <f>SUM(D692:D692)</f>
        <v>1115.8</v>
      </c>
      <c r="F692" s="37"/>
      <c r="G692" s="37">
        <f>IF(D692=E692,D692*F692,IF(#REF!=E692,#REF!*F692,IF(#REF!=E692,#REF!*F692,IF(#REF!=E692,#REF!*F692,E692*F692))))</f>
        <v>0</v>
      </c>
      <c r="H692" s="1"/>
    </row>
    <row r="693" spans="1:8" ht="18.75" customHeight="1">
      <c r="A693" s="143" t="s">
        <v>393</v>
      </c>
      <c r="B693" s="144"/>
      <c r="C693" s="144"/>
      <c r="D693" s="144"/>
      <c r="E693" s="144"/>
      <c r="F693" s="144"/>
      <c r="G693" s="38">
        <f>SUM(G671:G692)</f>
        <v>0</v>
      </c>
    </row>
    <row r="694" spans="1:8" ht="14.25" customHeight="1">
      <c r="B694" s="6"/>
      <c r="C694" s="6"/>
      <c r="D694" s="6"/>
      <c r="E694" s="6"/>
      <c r="F694" s="6"/>
      <c r="G694" s="6"/>
    </row>
    <row r="695" spans="1:8" ht="14.25" customHeight="1">
      <c r="B695" s="6"/>
      <c r="C695" s="6"/>
      <c r="D695" s="6"/>
      <c r="E695" s="6"/>
      <c r="F695" s="6"/>
      <c r="G695" s="6"/>
    </row>
    <row r="696" spans="1:8" ht="14.25" customHeight="1">
      <c r="B696" s="6"/>
      <c r="C696" s="6"/>
      <c r="D696" s="6"/>
      <c r="E696" s="6"/>
      <c r="F696" s="6"/>
      <c r="G696" s="6"/>
    </row>
    <row r="697" spans="1:8" s="7" customFormat="1" ht="13.5" customHeight="1">
      <c r="B697" s="76"/>
      <c r="C697" s="64"/>
      <c r="D697" s="64"/>
      <c r="E697" s="64"/>
      <c r="F697" s="76"/>
      <c r="G697" s="76"/>
      <c r="H697" s="1369"/>
    </row>
    <row r="698" spans="1:8" s="7" customFormat="1" ht="20.100000000000001" customHeight="1">
      <c r="A698" s="32" t="s">
        <v>22</v>
      </c>
      <c r="B698" s="172" t="s">
        <v>394</v>
      </c>
      <c r="C698" s="172"/>
      <c r="D698" s="172"/>
      <c r="E698" s="172"/>
      <c r="F698" s="172"/>
      <c r="G698" s="172"/>
      <c r="H698" s="1369"/>
    </row>
    <row r="699" spans="1:8" s="29" customFormat="1" ht="18.75" customHeight="1">
      <c r="A699" s="127" t="s">
        <v>54</v>
      </c>
      <c r="B699" s="127" t="s">
        <v>55</v>
      </c>
      <c r="C699" s="127" t="s">
        <v>56</v>
      </c>
      <c r="D699" s="129" t="s">
        <v>57</v>
      </c>
      <c r="E699" s="130"/>
      <c r="F699" s="127" t="s">
        <v>58</v>
      </c>
      <c r="G699" s="127" t="s">
        <v>59</v>
      </c>
      <c r="H699" s="231"/>
    </row>
    <row r="700" spans="1:8" s="29" customFormat="1" ht="26.25" customHeight="1">
      <c r="A700" s="173"/>
      <c r="B700" s="173"/>
      <c r="C700" s="173"/>
      <c r="D700" s="33" t="s">
        <v>60</v>
      </c>
      <c r="E700" s="33" t="s">
        <v>59</v>
      </c>
      <c r="F700" s="173"/>
      <c r="G700" s="173"/>
      <c r="H700" s="231"/>
    </row>
    <row r="701" spans="1:8" ht="372">
      <c r="A701" s="141">
        <v>12.1</v>
      </c>
      <c r="B701" s="102" t="s">
        <v>874</v>
      </c>
      <c r="C701" s="167" t="s">
        <v>20</v>
      </c>
      <c r="D701" s="155">
        <f>1687.6*1.1</f>
        <v>1856.3600000000001</v>
      </c>
      <c r="E701" s="157">
        <f>SUM(D701:D702)</f>
        <v>1856.3600000000001</v>
      </c>
      <c r="F701" s="135"/>
      <c r="G701" s="135">
        <f>IF(D701=E701,D701*F701,IF(#REF!=E701,#REF!*F701,IF(#REF!=E701,#REF!*F701,IF(#REF!=E701,#REF!*F701,E701*F701))))</f>
        <v>0</v>
      </c>
    </row>
    <row r="702" spans="1:8" ht="216">
      <c r="A702" s="142"/>
      <c r="B702" s="77" t="s">
        <v>875</v>
      </c>
      <c r="C702" s="178"/>
      <c r="D702" s="179"/>
      <c r="E702" s="180"/>
      <c r="F702" s="136"/>
      <c r="G702" s="136"/>
    </row>
    <row r="703" spans="1:8" s="29" customFormat="1" ht="18.75" customHeight="1">
      <c r="A703" s="127" t="s">
        <v>54</v>
      </c>
      <c r="B703" s="127" t="s">
        <v>55</v>
      </c>
      <c r="C703" s="127" t="s">
        <v>56</v>
      </c>
      <c r="D703" s="129" t="s">
        <v>57</v>
      </c>
      <c r="E703" s="130"/>
      <c r="F703" s="127" t="s">
        <v>58</v>
      </c>
      <c r="G703" s="127" t="s">
        <v>59</v>
      </c>
      <c r="H703" s="231"/>
    </row>
    <row r="704" spans="1:8" s="29" customFormat="1" ht="26.25" customHeight="1">
      <c r="A704" s="173"/>
      <c r="B704" s="173"/>
      <c r="C704" s="173"/>
      <c r="D704" s="33" t="s">
        <v>60</v>
      </c>
      <c r="E704" s="33" t="s">
        <v>59</v>
      </c>
      <c r="F704" s="173"/>
      <c r="G704" s="173"/>
      <c r="H704" s="231"/>
    </row>
    <row r="705" spans="1:8" ht="359.25" customHeight="1">
      <c r="A705" s="141"/>
      <c r="B705" s="103" t="s">
        <v>876</v>
      </c>
      <c r="C705" s="176"/>
      <c r="D705" s="137"/>
      <c r="E705" s="167"/>
      <c r="F705" s="135"/>
      <c r="G705" s="135"/>
    </row>
    <row r="706" spans="1:8" ht="203.25" customHeight="1">
      <c r="A706" s="142"/>
      <c r="B706" s="78" t="s">
        <v>877</v>
      </c>
      <c r="C706" s="177"/>
      <c r="D706" s="138"/>
      <c r="E706" s="178"/>
      <c r="F706" s="136"/>
      <c r="G706" s="136"/>
    </row>
    <row r="707" spans="1:8" s="29" customFormat="1" ht="18.75" customHeight="1">
      <c r="A707" s="173" t="s">
        <v>54</v>
      </c>
      <c r="B707" s="173" t="s">
        <v>55</v>
      </c>
      <c r="C707" s="173" t="s">
        <v>56</v>
      </c>
      <c r="D707" s="174" t="s">
        <v>57</v>
      </c>
      <c r="E707" s="175"/>
      <c r="F707" s="173" t="s">
        <v>58</v>
      </c>
      <c r="G707" s="173" t="s">
        <v>59</v>
      </c>
      <c r="H707" s="231"/>
    </row>
    <row r="708" spans="1:8" s="29" customFormat="1" ht="26.25" customHeight="1">
      <c r="A708" s="128"/>
      <c r="B708" s="128"/>
      <c r="C708" s="128"/>
      <c r="D708" s="8" t="s">
        <v>60</v>
      </c>
      <c r="E708" s="8" t="s">
        <v>59</v>
      </c>
      <c r="F708" s="128"/>
      <c r="G708" s="128"/>
      <c r="H708" s="231"/>
    </row>
    <row r="709" spans="1:8" ht="358.5" customHeight="1">
      <c r="A709" s="141">
        <v>12.2</v>
      </c>
      <c r="B709" s="102" t="s">
        <v>878</v>
      </c>
      <c r="C709" s="167" t="s">
        <v>20</v>
      </c>
      <c r="D709" s="155">
        <f>5287.42*1.1</f>
        <v>5816.1620000000003</v>
      </c>
      <c r="E709" s="157">
        <f>SUM(D709:D710)</f>
        <v>5816.1620000000003</v>
      </c>
      <c r="F709" s="135"/>
      <c r="G709" s="135">
        <f>IF(D709=E709,D709*F709,IF(#REF!=E709,#REF!*F709,IF(#REF!=E709,#REF!*F709,IF(#REF!=E709,#REF!*F709,E709*F709))))</f>
        <v>0</v>
      </c>
    </row>
    <row r="710" spans="1:8" ht="216">
      <c r="A710" s="142"/>
      <c r="B710" s="77" t="s">
        <v>879</v>
      </c>
      <c r="C710" s="178"/>
      <c r="D710" s="179"/>
      <c r="E710" s="180"/>
      <c r="F710" s="136"/>
      <c r="G710" s="136"/>
    </row>
    <row r="711" spans="1:8" s="29" customFormat="1" ht="18.75" customHeight="1">
      <c r="A711" s="127" t="s">
        <v>54</v>
      </c>
      <c r="B711" s="127" t="s">
        <v>55</v>
      </c>
      <c r="C711" s="127" t="s">
        <v>56</v>
      </c>
      <c r="D711" s="129" t="s">
        <v>57</v>
      </c>
      <c r="E711" s="130"/>
      <c r="F711" s="127" t="s">
        <v>58</v>
      </c>
      <c r="G711" s="127" t="s">
        <v>59</v>
      </c>
      <c r="H711" s="231"/>
    </row>
    <row r="712" spans="1:8" s="29" customFormat="1" ht="26.25" customHeight="1">
      <c r="A712" s="173"/>
      <c r="B712" s="173"/>
      <c r="C712" s="173"/>
      <c r="D712" s="33" t="s">
        <v>60</v>
      </c>
      <c r="E712" s="33" t="s">
        <v>59</v>
      </c>
      <c r="F712" s="173"/>
      <c r="G712" s="173"/>
      <c r="H712" s="231"/>
    </row>
    <row r="713" spans="1:8" ht="409.2">
      <c r="A713" s="141"/>
      <c r="B713" s="99" t="s">
        <v>880</v>
      </c>
      <c r="C713" s="176"/>
      <c r="D713" s="137"/>
      <c r="E713" s="167"/>
      <c r="F713" s="135"/>
      <c r="G713" s="135"/>
    </row>
    <row r="714" spans="1:8" ht="203.25" customHeight="1">
      <c r="A714" s="142"/>
      <c r="B714" s="100" t="s">
        <v>877</v>
      </c>
      <c r="C714" s="190"/>
      <c r="D714" s="138"/>
      <c r="E714" s="178"/>
      <c r="F714" s="136"/>
      <c r="G714" s="136"/>
    </row>
    <row r="715" spans="1:8" s="29" customFormat="1" ht="18.75" customHeight="1">
      <c r="A715" s="173" t="s">
        <v>54</v>
      </c>
      <c r="B715" s="173" t="s">
        <v>55</v>
      </c>
      <c r="C715" s="173" t="s">
        <v>56</v>
      </c>
      <c r="D715" s="174" t="s">
        <v>57</v>
      </c>
      <c r="E715" s="175"/>
      <c r="F715" s="173" t="s">
        <v>58</v>
      </c>
      <c r="G715" s="173" t="s">
        <v>59</v>
      </c>
      <c r="H715" s="231"/>
    </row>
    <row r="716" spans="1:8" s="29" customFormat="1" ht="26.25" customHeight="1">
      <c r="A716" s="128"/>
      <c r="B716" s="128"/>
      <c r="C716" s="128"/>
      <c r="D716" s="8" t="s">
        <v>60</v>
      </c>
      <c r="E716" s="8" t="s">
        <v>59</v>
      </c>
      <c r="F716" s="128"/>
      <c r="G716" s="128"/>
      <c r="H716" s="231"/>
    </row>
    <row r="717" spans="1:8" ht="296.25" customHeight="1">
      <c r="A717" s="11">
        <v>12.3</v>
      </c>
      <c r="B717" s="10" t="s">
        <v>395</v>
      </c>
      <c r="C717" s="34" t="s">
        <v>20</v>
      </c>
      <c r="D717" s="45">
        <f>2455*1.1</f>
        <v>2700.5</v>
      </c>
      <c r="E717" s="48">
        <f>SUM(D717:D717)</f>
        <v>2700.5</v>
      </c>
      <c r="F717" s="37"/>
      <c r="G717" s="37">
        <f>IF(D717=E717,D717*F717,IF(#REF!=E717,#REF!*F717,IF(#REF!=E717,#REF!*F717,IF(#REF!=E717,#REF!*F717,E717*F717))))</f>
        <v>0</v>
      </c>
    </row>
    <row r="718" spans="1:8" ht="52.8">
      <c r="A718" s="11">
        <v>12.4</v>
      </c>
      <c r="B718" s="30" t="s">
        <v>659</v>
      </c>
      <c r="C718" s="34" t="s">
        <v>20</v>
      </c>
      <c r="D718" s="45">
        <v>2797.1</v>
      </c>
      <c r="E718" s="46"/>
      <c r="F718" s="37"/>
      <c r="G718" s="37"/>
    </row>
    <row r="719" spans="1:8" ht="52.8">
      <c r="A719" s="11">
        <v>12.5</v>
      </c>
      <c r="B719" s="30" t="s">
        <v>660</v>
      </c>
      <c r="C719" s="34" t="s">
        <v>20</v>
      </c>
      <c r="D719" s="45">
        <f>6870.61*1.1</f>
        <v>7557.6710000000003</v>
      </c>
      <c r="E719" s="46"/>
      <c r="F719" s="37"/>
      <c r="G719" s="37"/>
    </row>
    <row r="720" spans="1:8" ht="52.8">
      <c r="A720" s="11">
        <v>12.6</v>
      </c>
      <c r="B720" s="30" t="s">
        <v>661</v>
      </c>
      <c r="C720" s="34" t="s">
        <v>20</v>
      </c>
      <c r="D720" s="45">
        <v>3820.18</v>
      </c>
      <c r="E720" s="46"/>
      <c r="F720" s="37"/>
      <c r="G720" s="37"/>
    </row>
    <row r="721" spans="1:8" ht="171.6">
      <c r="A721" s="11">
        <v>12.7</v>
      </c>
      <c r="B721" s="30" t="s">
        <v>662</v>
      </c>
      <c r="C721" s="34" t="s">
        <v>20</v>
      </c>
      <c r="D721" s="45">
        <v>3050.43</v>
      </c>
      <c r="E721" s="46"/>
      <c r="F721" s="37"/>
      <c r="G721" s="37"/>
    </row>
    <row r="722" spans="1:8" s="29" customFormat="1" ht="18.75" customHeight="1">
      <c r="A722" s="127" t="s">
        <v>54</v>
      </c>
      <c r="B722" s="127" t="s">
        <v>55</v>
      </c>
      <c r="C722" s="127" t="s">
        <v>56</v>
      </c>
      <c r="D722" s="129" t="s">
        <v>57</v>
      </c>
      <c r="E722" s="130"/>
      <c r="F722" s="127" t="s">
        <v>58</v>
      </c>
      <c r="G722" s="127" t="s">
        <v>59</v>
      </c>
      <c r="H722" s="231"/>
    </row>
    <row r="723" spans="1:8" s="29" customFormat="1" ht="26.25" customHeight="1">
      <c r="A723" s="128"/>
      <c r="B723" s="128"/>
      <c r="C723" s="128"/>
      <c r="D723" s="8" t="s">
        <v>60</v>
      </c>
      <c r="E723" s="8" t="s">
        <v>59</v>
      </c>
      <c r="F723" s="128"/>
      <c r="G723" s="128"/>
      <c r="H723" s="231"/>
    </row>
    <row r="724" spans="1:8" ht="61.5" customHeight="1">
      <c r="A724" s="11">
        <v>12.8</v>
      </c>
      <c r="B724" s="30" t="s">
        <v>665</v>
      </c>
      <c r="C724" s="34" t="s">
        <v>10</v>
      </c>
      <c r="D724" s="45">
        <f>3905.72*1.1</f>
        <v>4296.2920000000004</v>
      </c>
      <c r="E724" s="46">
        <f>SUM(D724:D724)</f>
        <v>4296.2920000000004</v>
      </c>
      <c r="F724" s="37"/>
      <c r="G724" s="37">
        <f>IF(D724=E724,D724*F724,IF(#REF!=E724,#REF!*F724,IF(#REF!=E724,#REF!*F724,IF(#REF!=E724,#REF!*F724,E724*F724))))</f>
        <v>0</v>
      </c>
    </row>
    <row r="725" spans="1:8" ht="235.5" customHeight="1">
      <c r="A725" s="11">
        <v>12.8</v>
      </c>
      <c r="B725" s="10" t="s">
        <v>881</v>
      </c>
      <c r="C725" s="34" t="s">
        <v>396</v>
      </c>
      <c r="D725" s="35">
        <v>322</v>
      </c>
      <c r="E725" s="36">
        <f>SUM(D725:D725)</f>
        <v>322</v>
      </c>
      <c r="F725" s="37"/>
      <c r="G725" s="37">
        <f>IF(D725=E725,D725*F725,IF(#REF!=E725,#REF!*F725,IF(#REF!=E725,#REF!*F725,IF(#REF!=E725,#REF!*F725,E725*F725))))</f>
        <v>0</v>
      </c>
    </row>
    <row r="726" spans="1:8" ht="166.5" customHeight="1">
      <c r="A726" s="11">
        <v>12.9</v>
      </c>
      <c r="B726" s="10" t="s">
        <v>397</v>
      </c>
      <c r="C726" s="34" t="s">
        <v>20</v>
      </c>
      <c r="D726" s="45">
        <f>541.6*1.1</f>
        <v>595.7600000000001</v>
      </c>
      <c r="E726" s="46">
        <f>SUM(D726:D726)</f>
        <v>595.7600000000001</v>
      </c>
      <c r="F726" s="37"/>
      <c r="G726" s="37">
        <f>IF(D726=E726,D726*F726,IF(#REF!=E726,#REF!*F726,IF(#REF!=E726,#REF!*F726,IF(#REF!=E726,#REF!*F726,E726*F726))))</f>
        <v>0</v>
      </c>
    </row>
    <row r="727" spans="1:8" ht="156" customHeight="1">
      <c r="A727" s="101" t="s">
        <v>664</v>
      </c>
      <c r="B727" s="10" t="s">
        <v>398</v>
      </c>
      <c r="C727" s="34" t="s">
        <v>396</v>
      </c>
      <c r="D727" s="35">
        <v>284</v>
      </c>
      <c r="E727" s="36">
        <f>SUM(D727:D727)</f>
        <v>284</v>
      </c>
      <c r="F727" s="37"/>
      <c r="G727" s="37">
        <f>IF(D727=E727,D727*F727,IF(#REF!=E727,#REF!*F727,IF(#REF!=E727,#REF!*F727,IF(#REF!=E727,#REF!*F727,E727*F727))))</f>
        <v>0</v>
      </c>
    </row>
    <row r="728" spans="1:8" s="29" customFormat="1" ht="18.75" customHeight="1">
      <c r="A728" s="127" t="s">
        <v>54</v>
      </c>
      <c r="B728" s="127" t="s">
        <v>55</v>
      </c>
      <c r="C728" s="127" t="s">
        <v>56</v>
      </c>
      <c r="D728" s="129" t="s">
        <v>57</v>
      </c>
      <c r="E728" s="130"/>
      <c r="F728" s="127" t="s">
        <v>58</v>
      </c>
      <c r="G728" s="127" t="s">
        <v>59</v>
      </c>
      <c r="H728" s="231"/>
    </row>
    <row r="729" spans="1:8" s="29" customFormat="1" ht="26.25" customHeight="1">
      <c r="A729" s="128"/>
      <c r="B729" s="128"/>
      <c r="C729" s="128"/>
      <c r="D729" s="8" t="s">
        <v>60</v>
      </c>
      <c r="E729" s="8" t="s">
        <v>59</v>
      </c>
      <c r="F729" s="128"/>
      <c r="G729" s="128"/>
      <c r="H729" s="231"/>
    </row>
    <row r="730" spans="1:8" ht="90.75" customHeight="1">
      <c r="A730" s="11">
        <v>12.11</v>
      </c>
      <c r="B730" s="10" t="s">
        <v>882</v>
      </c>
      <c r="C730" s="34" t="s">
        <v>396</v>
      </c>
      <c r="D730" s="35">
        <f>D727*2</f>
        <v>568</v>
      </c>
      <c r="E730" s="79">
        <f>SUM(D730:D730)</f>
        <v>568</v>
      </c>
      <c r="F730" s="37"/>
      <c r="G730" s="37">
        <f>IF(D730=E730,D730*F730,IF(#REF!=E730,#REF!*F730,IF(#REF!=E730,#REF!*F730,IF(#REF!=E730,#REF!*F730,E730*F730))))</f>
        <v>0</v>
      </c>
    </row>
    <row r="731" spans="1:8" ht="65.25" customHeight="1">
      <c r="A731" s="11">
        <v>12.12</v>
      </c>
      <c r="B731" s="10" t="s">
        <v>399</v>
      </c>
      <c r="C731" s="34" t="s">
        <v>10</v>
      </c>
      <c r="D731" s="35">
        <v>12140</v>
      </c>
      <c r="E731" s="79">
        <f>SUM(D731:D731)</f>
        <v>12140</v>
      </c>
      <c r="F731" s="37"/>
      <c r="G731" s="37">
        <f>IF(D731=E731,D731*F731,IF(#REF!=E731,#REF!*F731,IF(#REF!=E731,#REF!*F731,IF(#REF!=E731,#REF!*F731,E731*F731))))</f>
        <v>0</v>
      </c>
    </row>
    <row r="732" spans="1:8" ht="356.25" customHeight="1">
      <c r="A732" s="181">
        <v>12.13</v>
      </c>
      <c r="B732" s="49" t="s">
        <v>400</v>
      </c>
      <c r="C732" s="50"/>
      <c r="D732" s="24"/>
      <c r="E732" s="50"/>
      <c r="F732" s="51"/>
      <c r="G732" s="51"/>
    </row>
    <row r="733" spans="1:8" ht="62.25" customHeight="1">
      <c r="A733" s="181"/>
      <c r="B733" s="80" t="s">
        <v>401</v>
      </c>
      <c r="C733" s="52" t="s">
        <v>20</v>
      </c>
      <c r="D733" s="89">
        <v>621</v>
      </c>
      <c r="E733" s="52">
        <f>SUM(D733:D733)</f>
        <v>621</v>
      </c>
      <c r="F733" s="53"/>
      <c r="G733" s="53">
        <f>IF(D733=E733,D733*F733,IF(#REF!=E733,#REF!*F733,IF(#REF!=E733,#REF!*F733,IF(#REF!=E733,#REF!*F733,E733*F733))))</f>
        <v>0</v>
      </c>
    </row>
    <row r="734" spans="1:8" ht="32.25" customHeight="1">
      <c r="A734" s="181"/>
      <c r="B734" s="80" t="s">
        <v>402</v>
      </c>
      <c r="C734" s="52" t="s">
        <v>20</v>
      </c>
      <c r="D734" s="89">
        <v>1170</v>
      </c>
      <c r="E734" s="52">
        <f>SUM(D734:D734)</f>
        <v>1170</v>
      </c>
      <c r="F734" s="53"/>
      <c r="G734" s="53">
        <f>IF(D734=E734,D734*F734,IF(#REF!=E734,#REF!*F734,IF(#REF!=E734,#REF!*F734,IF(#REF!=E734,#REF!*F734,E734*F734))))</f>
        <v>0</v>
      </c>
    </row>
    <row r="735" spans="1:8" ht="32.25" customHeight="1">
      <c r="A735" s="181"/>
      <c r="B735" s="81" t="s">
        <v>403</v>
      </c>
      <c r="C735" s="54" t="s">
        <v>20</v>
      </c>
      <c r="D735" s="88">
        <v>132</v>
      </c>
      <c r="E735" s="54">
        <f>SUM(D735:D735)</f>
        <v>132</v>
      </c>
      <c r="F735" s="55"/>
      <c r="G735" s="55">
        <f>IF(D735=E735,D735*F735,IF(#REF!=E735,#REF!*F735,IF(#REF!=E735,#REF!*F735,IF(#REF!=E735,#REF!*F735,E735*F735))))</f>
        <v>0</v>
      </c>
    </row>
    <row r="736" spans="1:8" s="29" customFormat="1" ht="18.75" customHeight="1">
      <c r="A736" s="127" t="s">
        <v>54</v>
      </c>
      <c r="B736" s="127" t="s">
        <v>55</v>
      </c>
      <c r="C736" s="127" t="s">
        <v>56</v>
      </c>
      <c r="D736" s="129" t="s">
        <v>57</v>
      </c>
      <c r="E736" s="130"/>
      <c r="F736" s="127" t="s">
        <v>58</v>
      </c>
      <c r="G736" s="127" t="s">
        <v>59</v>
      </c>
      <c r="H736" s="231"/>
    </row>
    <row r="737" spans="1:8" s="29" customFormat="1" ht="26.25" customHeight="1">
      <c r="A737" s="128"/>
      <c r="B737" s="128"/>
      <c r="C737" s="128"/>
      <c r="D737" s="8" t="s">
        <v>60</v>
      </c>
      <c r="E737" s="8" t="s">
        <v>59</v>
      </c>
      <c r="F737" s="128"/>
      <c r="G737" s="128"/>
      <c r="H737" s="231"/>
    </row>
    <row r="738" spans="1:8" ht="409.5" customHeight="1">
      <c r="A738" s="141">
        <v>12.14</v>
      </c>
      <c r="B738" s="49" t="s">
        <v>883</v>
      </c>
      <c r="C738" s="167" t="s">
        <v>20</v>
      </c>
      <c r="D738" s="137">
        <v>80</v>
      </c>
      <c r="E738" s="167">
        <f>SUM(D738:D739)</f>
        <v>80</v>
      </c>
      <c r="F738" s="135"/>
      <c r="G738" s="135">
        <f>IF(D738=E738,D738*F738,IF(#REF!=E738,#REF!*F738,IF(#REF!=E738,#REF!*F738,IF(#REF!=E738,#REF!*F738,E738*F738))))</f>
        <v>0</v>
      </c>
    </row>
    <row r="739" spans="1:8" ht="208.5" customHeight="1">
      <c r="A739" s="142"/>
      <c r="B739" s="22" t="s">
        <v>884</v>
      </c>
      <c r="C739" s="178"/>
      <c r="D739" s="138"/>
      <c r="E739" s="178"/>
      <c r="F739" s="136"/>
      <c r="G739" s="136"/>
    </row>
    <row r="740" spans="1:8" s="29" customFormat="1" ht="18.75" customHeight="1">
      <c r="A740" s="127" t="s">
        <v>54</v>
      </c>
      <c r="B740" s="127" t="s">
        <v>55</v>
      </c>
      <c r="C740" s="127" t="s">
        <v>56</v>
      </c>
      <c r="D740" s="129" t="s">
        <v>57</v>
      </c>
      <c r="E740" s="130"/>
      <c r="F740" s="127" t="s">
        <v>58</v>
      </c>
      <c r="G740" s="127" t="s">
        <v>59</v>
      </c>
      <c r="H740" s="231"/>
    </row>
    <row r="741" spans="1:8" s="29" customFormat="1" ht="26.25" customHeight="1">
      <c r="A741" s="128"/>
      <c r="B741" s="128"/>
      <c r="C741" s="128"/>
      <c r="D741" s="8" t="s">
        <v>60</v>
      </c>
      <c r="E741" s="8" t="s">
        <v>59</v>
      </c>
      <c r="F741" s="128"/>
      <c r="G741" s="128"/>
      <c r="H741" s="231"/>
    </row>
    <row r="742" spans="1:8" ht="203.25" customHeight="1">
      <c r="A742" s="23">
        <v>12.15</v>
      </c>
      <c r="B742" s="94" t="s">
        <v>885</v>
      </c>
      <c r="C742" s="50"/>
      <c r="D742" s="24"/>
      <c r="E742" s="50"/>
      <c r="F742" s="37"/>
      <c r="G742" s="37"/>
    </row>
    <row r="743" spans="1:8" ht="289.5" customHeight="1">
      <c r="A743" s="23">
        <v>12.16</v>
      </c>
      <c r="B743" s="49" t="s">
        <v>404</v>
      </c>
      <c r="C743" s="50" t="s">
        <v>20</v>
      </c>
      <c r="D743" s="24">
        <v>18</v>
      </c>
      <c r="E743" s="50">
        <f>SUM(D743:D743)</f>
        <v>18</v>
      </c>
      <c r="F743" s="37"/>
      <c r="G743" s="37">
        <f>IF(D743=E743,D743*F743,IF(#REF!=E743,#REF!*F743,IF(#REF!=E743,#REF!*F743,IF(#REF!=E743,#REF!*F743,E743*F743))))</f>
        <v>0</v>
      </c>
    </row>
    <row r="744" spans="1:8" ht="92.4">
      <c r="A744" s="23">
        <v>12.17</v>
      </c>
      <c r="B744" s="49" t="s">
        <v>669</v>
      </c>
      <c r="C744" s="75" t="s">
        <v>415</v>
      </c>
      <c r="D744" s="24">
        <v>1</v>
      </c>
      <c r="E744" s="50">
        <f>SUM(D744:D744)</f>
        <v>1</v>
      </c>
      <c r="F744" s="37"/>
      <c r="G744" s="37">
        <f>IF(D744=E744,D744*F744,IF(#REF!=E744,#REF!*F744,IF(#REF!=E744,#REF!*F744,IF(#REF!=E744,#REF!*F744,E744*F744))))</f>
        <v>0</v>
      </c>
    </row>
    <row r="745" spans="1:8" ht="18.75" customHeight="1">
      <c r="A745" s="143" t="s">
        <v>663</v>
      </c>
      <c r="B745" s="144"/>
      <c r="C745" s="144"/>
      <c r="D745" s="144"/>
      <c r="E745" s="144"/>
      <c r="F745" s="144"/>
      <c r="G745" s="38">
        <f>SUM(G701:G744)</f>
        <v>0</v>
      </c>
    </row>
    <row r="746" spans="1:8">
      <c r="B746" s="6"/>
      <c r="C746" s="6"/>
      <c r="D746" s="6"/>
      <c r="E746" s="6"/>
      <c r="F746" s="6"/>
      <c r="G746" s="6"/>
    </row>
    <row r="747" spans="1:8">
      <c r="A747" s="166" t="s">
        <v>668</v>
      </c>
      <c r="B747" s="166"/>
      <c r="C747" s="166"/>
      <c r="D747" s="166"/>
      <c r="E747" s="166"/>
      <c r="F747" s="166"/>
      <c r="G747" s="166"/>
    </row>
    <row r="748" spans="1:8">
      <c r="B748" s="6"/>
      <c r="C748" s="6"/>
      <c r="D748" s="6"/>
      <c r="E748" s="6"/>
      <c r="F748" s="6"/>
      <c r="G748" s="6"/>
    </row>
    <row r="749" spans="1:8">
      <c r="A749" s="71"/>
      <c r="B749" s="15"/>
      <c r="C749" s="21"/>
      <c r="D749" s="21"/>
      <c r="E749" s="21"/>
      <c r="F749" s="21"/>
      <c r="G749" s="21"/>
    </row>
    <row r="750" spans="1:8" ht="20.100000000000001" customHeight="1">
      <c r="A750" s="14" t="s">
        <v>23</v>
      </c>
      <c r="B750" s="163" t="s">
        <v>405</v>
      </c>
      <c r="C750" s="163"/>
      <c r="D750" s="163"/>
      <c r="E750" s="163"/>
      <c r="F750" s="163"/>
      <c r="G750" s="163"/>
    </row>
    <row r="751" spans="1:8" s="29" customFormat="1" ht="18.75" customHeight="1">
      <c r="A751" s="127" t="s">
        <v>54</v>
      </c>
      <c r="B751" s="127" t="s">
        <v>55</v>
      </c>
      <c r="C751" s="127" t="s">
        <v>56</v>
      </c>
      <c r="D751" s="129" t="s">
        <v>57</v>
      </c>
      <c r="E751" s="130"/>
      <c r="F751" s="127" t="s">
        <v>58</v>
      </c>
      <c r="G751" s="127" t="s">
        <v>59</v>
      </c>
      <c r="H751" s="231"/>
    </row>
    <row r="752" spans="1:8" s="29" customFormat="1" ht="26.25" customHeight="1">
      <c r="A752" s="128"/>
      <c r="B752" s="128"/>
      <c r="C752" s="128"/>
      <c r="D752" s="8" t="s">
        <v>60</v>
      </c>
      <c r="E752" s="8" t="s">
        <v>59</v>
      </c>
      <c r="F752" s="128"/>
      <c r="G752" s="128"/>
      <c r="H752" s="231"/>
    </row>
    <row r="753" spans="1:8" ht="100.5" customHeight="1">
      <c r="A753" s="11">
        <v>13.1</v>
      </c>
      <c r="B753" s="10" t="s">
        <v>479</v>
      </c>
      <c r="C753" s="34" t="s">
        <v>10</v>
      </c>
      <c r="D753" s="9">
        <f>313+29.3+29.3+10.8</f>
        <v>382.40000000000003</v>
      </c>
      <c r="E753" s="50">
        <f>SUM(D753:D753)</f>
        <v>382.40000000000003</v>
      </c>
      <c r="F753" s="37"/>
      <c r="G753" s="37">
        <f>IF(D753=E753,D753*F753,IF(#REF!=E753,#REF!*F753,IF(#REF!=E753,#REF!*F753,IF(#REF!=E753,#REF!*F753,E753*F753))))</f>
        <v>0</v>
      </c>
    </row>
    <row r="754" spans="1:8" ht="120.75" customHeight="1">
      <c r="A754" s="11">
        <v>13.2</v>
      </c>
      <c r="B754" s="10" t="s">
        <v>480</v>
      </c>
      <c r="C754" s="34" t="s">
        <v>10</v>
      </c>
      <c r="D754" s="9">
        <f>434+44.5+44.5+25.8</f>
        <v>548.79999999999995</v>
      </c>
      <c r="E754" s="50">
        <f>SUM(D754:D754)</f>
        <v>548.79999999999995</v>
      </c>
      <c r="F754" s="37"/>
      <c r="G754" s="37">
        <f>IF(D754=E754,D754*F754,IF(#REF!=E754,#REF!*F754,IF(#REF!=E754,#REF!*F754,IF(#REF!=E754,#REF!*F754,E754*F754))))</f>
        <v>0</v>
      </c>
    </row>
    <row r="755" spans="1:8" ht="205.5" customHeight="1">
      <c r="A755" s="11">
        <v>13.3</v>
      </c>
      <c r="B755" s="82" t="s">
        <v>886</v>
      </c>
      <c r="C755" s="34" t="s">
        <v>10</v>
      </c>
      <c r="D755" s="9">
        <f>33+16.8+32.2</f>
        <v>82</v>
      </c>
      <c r="E755" s="34">
        <f>SUM(D755:D755)</f>
        <v>82</v>
      </c>
      <c r="F755" s="37"/>
      <c r="G755" s="37">
        <f>IF(D755=E755,D755*F755,IF(#REF!=E755,#REF!*F755,IF(#REF!=E755,#REF!*F755,IF(#REF!=E755,#REF!*F755,E755*F755))))</f>
        <v>0</v>
      </c>
    </row>
    <row r="756" spans="1:8" s="29" customFormat="1" ht="18.75" customHeight="1">
      <c r="A756" s="127" t="s">
        <v>54</v>
      </c>
      <c r="B756" s="127" t="s">
        <v>55</v>
      </c>
      <c r="C756" s="127" t="s">
        <v>56</v>
      </c>
      <c r="D756" s="129" t="s">
        <v>57</v>
      </c>
      <c r="E756" s="130"/>
      <c r="F756" s="127" t="s">
        <v>58</v>
      </c>
      <c r="G756" s="127" t="s">
        <v>59</v>
      </c>
      <c r="H756" s="231"/>
    </row>
    <row r="757" spans="1:8" s="29" customFormat="1" ht="26.25" customHeight="1">
      <c r="A757" s="128"/>
      <c r="B757" s="128"/>
      <c r="C757" s="128"/>
      <c r="D757" s="8" t="s">
        <v>60</v>
      </c>
      <c r="E757" s="8" t="s">
        <v>59</v>
      </c>
      <c r="F757" s="128"/>
      <c r="G757" s="128"/>
      <c r="H757" s="231"/>
    </row>
    <row r="758" spans="1:8" ht="211.2">
      <c r="A758" s="11">
        <v>13.4</v>
      </c>
      <c r="B758" s="82" t="s">
        <v>887</v>
      </c>
      <c r="C758" s="34" t="s">
        <v>10</v>
      </c>
      <c r="D758" s="9">
        <v>76</v>
      </c>
      <c r="E758" s="34">
        <f>SUM(D758:D758)</f>
        <v>76</v>
      </c>
      <c r="F758" s="37"/>
      <c r="G758" s="37">
        <f>IF(D758=E758,D758*F758,IF(#REF!=E758,#REF!*F758,IF(#REF!=E758,#REF!*F758,IF(#REF!=E758,#REF!*F758,E758*F758))))</f>
        <v>0</v>
      </c>
    </row>
    <row r="759" spans="1:8" ht="321.75" customHeight="1">
      <c r="A759" s="11">
        <v>13.5</v>
      </c>
      <c r="B759" s="10" t="s">
        <v>888</v>
      </c>
      <c r="C759" s="34" t="s">
        <v>10</v>
      </c>
      <c r="D759" s="9">
        <v>235.6</v>
      </c>
      <c r="E759" s="34">
        <f>SUM(D759:D759)</f>
        <v>235.6</v>
      </c>
      <c r="F759" s="37"/>
      <c r="G759" s="37">
        <f>IF(D759=E759,D759*F759,IF(#REF!=E759,#REF!*F759,IF(#REF!=E759,#REF!*F759,IF(#REF!=E759,#REF!*F759,E759*F759))))</f>
        <v>0</v>
      </c>
    </row>
    <row r="760" spans="1:8" s="29" customFormat="1" ht="18.75" customHeight="1">
      <c r="A760" s="127" t="s">
        <v>54</v>
      </c>
      <c r="B760" s="127" t="s">
        <v>55</v>
      </c>
      <c r="C760" s="127" t="s">
        <v>56</v>
      </c>
      <c r="D760" s="129" t="s">
        <v>57</v>
      </c>
      <c r="E760" s="130"/>
      <c r="F760" s="127" t="s">
        <v>58</v>
      </c>
      <c r="G760" s="127" t="s">
        <v>59</v>
      </c>
      <c r="H760" s="231"/>
    </row>
    <row r="761" spans="1:8" s="29" customFormat="1" ht="26.25" customHeight="1">
      <c r="A761" s="128"/>
      <c r="B761" s="128"/>
      <c r="C761" s="128"/>
      <c r="D761" s="8" t="s">
        <v>60</v>
      </c>
      <c r="E761" s="8" t="s">
        <v>59</v>
      </c>
      <c r="F761" s="128"/>
      <c r="G761" s="128"/>
      <c r="H761" s="231"/>
    </row>
    <row r="762" spans="1:8" ht="396">
      <c r="A762" s="11">
        <v>13.6</v>
      </c>
      <c r="B762" s="82" t="s">
        <v>862</v>
      </c>
      <c r="C762" s="34" t="s">
        <v>10</v>
      </c>
      <c r="D762" s="35">
        <f>3165+12.4</f>
        <v>3177.4</v>
      </c>
      <c r="E762" s="36">
        <f>SUM(D762:D762)</f>
        <v>3177.4</v>
      </c>
      <c r="F762" s="37"/>
      <c r="G762" s="37">
        <f>IF(D762=E762,D762*F762,IF(#REF!=E762,#REF!*F762,IF(#REF!=E762,#REF!*F762,IF(#REF!=E762,#REF!*F762,E762*F762))))</f>
        <v>0</v>
      </c>
    </row>
    <row r="763" spans="1:8" s="29" customFormat="1" ht="18.75" customHeight="1">
      <c r="A763" s="127" t="s">
        <v>54</v>
      </c>
      <c r="B763" s="127" t="s">
        <v>55</v>
      </c>
      <c r="C763" s="127" t="s">
        <v>56</v>
      </c>
      <c r="D763" s="129" t="s">
        <v>57</v>
      </c>
      <c r="E763" s="130"/>
      <c r="F763" s="127" t="s">
        <v>58</v>
      </c>
      <c r="G763" s="127" t="s">
        <v>59</v>
      </c>
      <c r="H763" s="231"/>
    </row>
    <row r="764" spans="1:8" s="29" customFormat="1" ht="26.25" customHeight="1">
      <c r="A764" s="128"/>
      <c r="B764" s="128"/>
      <c r="C764" s="128"/>
      <c r="D764" s="8" t="s">
        <v>60</v>
      </c>
      <c r="E764" s="8" t="s">
        <v>59</v>
      </c>
      <c r="F764" s="128"/>
      <c r="G764" s="128"/>
      <c r="H764" s="231"/>
    </row>
    <row r="765" spans="1:8" ht="380.25" customHeight="1">
      <c r="A765" s="11">
        <v>13.7</v>
      </c>
      <c r="B765" s="82" t="s">
        <v>644</v>
      </c>
      <c r="C765" s="34" t="s">
        <v>10</v>
      </c>
      <c r="D765" s="35">
        <f>2287+36</f>
        <v>2323</v>
      </c>
      <c r="E765" s="36">
        <f>SUM(D765:D765)</f>
        <v>2323</v>
      </c>
      <c r="F765" s="37"/>
      <c r="G765" s="37">
        <f>IF(D765=E765,D765*F765,IF(#REF!=E765,#REF!*F765,IF(#REF!=E765,#REF!*F765,IF(#REF!=E765,#REF!*F765,E765*F765))))</f>
        <v>0</v>
      </c>
    </row>
    <row r="766" spans="1:8" s="29" customFormat="1" ht="18.75" customHeight="1">
      <c r="A766" s="127" t="s">
        <v>54</v>
      </c>
      <c r="B766" s="127" t="s">
        <v>55</v>
      </c>
      <c r="C766" s="127" t="s">
        <v>56</v>
      </c>
      <c r="D766" s="129" t="s">
        <v>57</v>
      </c>
      <c r="E766" s="130"/>
      <c r="F766" s="127" t="s">
        <v>58</v>
      </c>
      <c r="G766" s="127" t="s">
        <v>59</v>
      </c>
      <c r="H766" s="231"/>
    </row>
    <row r="767" spans="1:8" s="29" customFormat="1" ht="26.25" customHeight="1">
      <c r="A767" s="128"/>
      <c r="B767" s="128"/>
      <c r="C767" s="128"/>
      <c r="D767" s="8" t="s">
        <v>60</v>
      </c>
      <c r="E767" s="8" t="s">
        <v>59</v>
      </c>
      <c r="F767" s="128"/>
      <c r="G767" s="128"/>
      <c r="H767" s="231"/>
    </row>
    <row r="768" spans="1:8" ht="346.5" customHeight="1">
      <c r="A768" s="11">
        <v>13.8</v>
      </c>
      <c r="B768" s="82" t="s">
        <v>925</v>
      </c>
      <c r="C768" s="34" t="s">
        <v>144</v>
      </c>
      <c r="D768" s="35">
        <v>871</v>
      </c>
      <c r="E768" s="79">
        <f>SUM(D768:D768)</f>
        <v>871</v>
      </c>
      <c r="F768" s="37"/>
      <c r="G768" s="37">
        <f>IF(D768=E768,D768*F768,IF(#REF!=E768,#REF!*F768,IF(#REF!=E768,#REF!*F768,IF(#REF!=E768,#REF!*F768,E768*F768))))</f>
        <v>0</v>
      </c>
    </row>
    <row r="769" spans="1:8" s="12" customFormat="1" ht="120" customHeight="1">
      <c r="A769" s="20" t="s">
        <v>407</v>
      </c>
      <c r="B769" s="10" t="s">
        <v>406</v>
      </c>
      <c r="C769" s="34" t="s">
        <v>10</v>
      </c>
      <c r="D769" s="90">
        <f>174.6-12.3</f>
        <v>162.29999999999998</v>
      </c>
      <c r="E769" s="46">
        <f>SUM(D769:D769)</f>
        <v>162.29999999999998</v>
      </c>
      <c r="F769" s="37"/>
      <c r="G769" s="37">
        <f>IF(D769=E769,D769*F769,IF(#REF!=E769,#REF!*F769,IF(#REF!=E769,#REF!*F769,IF(#REF!=E769,#REF!*F769,E769*F769))))</f>
        <v>0</v>
      </c>
      <c r="H769" s="1"/>
    </row>
    <row r="770" spans="1:8" s="12" customFormat="1" ht="120" customHeight="1">
      <c r="A770" s="20" t="s">
        <v>24</v>
      </c>
      <c r="B770" s="10" t="s">
        <v>408</v>
      </c>
      <c r="C770" s="34" t="s">
        <v>10</v>
      </c>
      <c r="D770" s="90">
        <v>173.4</v>
      </c>
      <c r="E770" s="46">
        <f>SUM(D770:D770)</f>
        <v>173.4</v>
      </c>
      <c r="F770" s="37"/>
      <c r="G770" s="37">
        <f>IF(D770=E770,D770*F770,IF(#REF!=E770,#REF!*F770,IF(#REF!=E770,#REF!*F770,IF(#REF!=E770,#REF!*F770,E770*F770))))</f>
        <v>0</v>
      </c>
      <c r="H770" s="1"/>
    </row>
    <row r="771" spans="1:8" s="29" customFormat="1" ht="18.75" customHeight="1">
      <c r="A771" s="127" t="s">
        <v>54</v>
      </c>
      <c r="B771" s="127" t="s">
        <v>55</v>
      </c>
      <c r="C771" s="127" t="s">
        <v>56</v>
      </c>
      <c r="D771" s="129" t="s">
        <v>57</v>
      </c>
      <c r="E771" s="130"/>
      <c r="F771" s="127" t="s">
        <v>58</v>
      </c>
      <c r="G771" s="127" t="s">
        <v>59</v>
      </c>
      <c r="H771" s="231"/>
    </row>
    <row r="772" spans="1:8" s="29" customFormat="1" ht="26.25" customHeight="1">
      <c r="A772" s="128"/>
      <c r="B772" s="128"/>
      <c r="C772" s="128"/>
      <c r="D772" s="8" t="s">
        <v>60</v>
      </c>
      <c r="E772" s="8" t="s">
        <v>59</v>
      </c>
      <c r="F772" s="128"/>
      <c r="G772" s="128"/>
      <c r="H772" s="231"/>
    </row>
    <row r="773" spans="1:8" s="12" customFormat="1" ht="120" customHeight="1">
      <c r="A773" s="20" t="s">
        <v>410</v>
      </c>
      <c r="B773" s="10" t="s">
        <v>409</v>
      </c>
      <c r="C773" s="34" t="s">
        <v>10</v>
      </c>
      <c r="D773" s="90">
        <f>225+140.6+(163.4/2)</f>
        <v>447.3</v>
      </c>
      <c r="E773" s="46">
        <f>SUM(D773:D773)</f>
        <v>447.3</v>
      </c>
      <c r="F773" s="37"/>
      <c r="G773" s="37">
        <f>IF(D773=E773,D773*F773,IF(#REF!=E773,#REF!*F773,IF(#REF!=E773,#REF!*F773,IF(#REF!=E773,#REF!*F773,E773*F773))))</f>
        <v>0</v>
      </c>
      <c r="H773" s="1"/>
    </row>
    <row r="774" spans="1:8" s="12" customFormat="1" ht="120" customHeight="1">
      <c r="A774" s="20" t="s">
        <v>412</v>
      </c>
      <c r="B774" s="10" t="s">
        <v>411</v>
      </c>
      <c r="C774" s="34" t="s">
        <v>10</v>
      </c>
      <c r="D774" s="90">
        <f>174.6-12.3</f>
        <v>162.29999999999998</v>
      </c>
      <c r="E774" s="46">
        <f>SUM(D774:D774)</f>
        <v>162.29999999999998</v>
      </c>
      <c r="F774" s="37"/>
      <c r="G774" s="37">
        <f>IF(D774=E774,D774*F774,IF(#REF!=E774,#REF!*F774,IF(#REF!=E774,#REF!*F774,IF(#REF!=E774,#REF!*F774,E774*F774))))</f>
        <v>0</v>
      </c>
      <c r="H774" s="1"/>
    </row>
    <row r="775" spans="1:8" s="12" customFormat="1" ht="120" customHeight="1">
      <c r="A775" s="20" t="s">
        <v>612</v>
      </c>
      <c r="B775" s="10" t="s">
        <v>413</v>
      </c>
      <c r="C775" s="34" t="s">
        <v>10</v>
      </c>
      <c r="D775" s="90">
        <v>173.4</v>
      </c>
      <c r="E775" s="46">
        <f>SUM(D775:D775)</f>
        <v>173.4</v>
      </c>
      <c r="F775" s="37"/>
      <c r="G775" s="37">
        <f>IF(D775=E775,D775*F775,IF(#REF!=E775,#REF!*F775,IF(#REF!=E775,#REF!*F775,IF(#REF!=E775,#REF!*F775,E775*F775))))</f>
        <v>0</v>
      </c>
      <c r="H775" s="1"/>
    </row>
    <row r="776" spans="1:8" ht="128.25" customHeight="1">
      <c r="A776" s="83">
        <v>13.14</v>
      </c>
      <c r="B776" s="10" t="s">
        <v>481</v>
      </c>
      <c r="C776" s="34" t="s">
        <v>144</v>
      </c>
      <c r="D776" s="35">
        <v>2</v>
      </c>
      <c r="E776" s="79">
        <f>SUM(D776:D776)</f>
        <v>2</v>
      </c>
      <c r="F776" s="37"/>
      <c r="G776" s="37">
        <f>IF(D776=E776,D776*F776,IF(#REF!=E776,#REF!*F776,IF(#REF!=E776,#REF!*F776,IF(#REF!=E776,#REF!*F776,E776*F776))))</f>
        <v>0</v>
      </c>
    </row>
    <row r="777" spans="1:8" ht="94.5" customHeight="1">
      <c r="A777" s="83">
        <v>13.15</v>
      </c>
      <c r="B777" s="10" t="s">
        <v>414</v>
      </c>
      <c r="C777" s="75" t="s">
        <v>415</v>
      </c>
      <c r="D777" s="35">
        <v>1</v>
      </c>
      <c r="E777" s="36">
        <f>SUM(D777:D777)</f>
        <v>1</v>
      </c>
      <c r="F777" s="37"/>
      <c r="G777" s="37">
        <f>IF(D777=E777,D777*F777,IF(#REF!=E777,#REF!*F777,IF(#REF!=E777,#REF!*F777,IF(#REF!=E777,#REF!*F777,E777*F777))))</f>
        <v>0</v>
      </c>
    </row>
    <row r="778" spans="1:8" s="29" customFormat="1" ht="18.75" customHeight="1">
      <c r="A778" s="127" t="s">
        <v>54</v>
      </c>
      <c r="B778" s="127" t="s">
        <v>55</v>
      </c>
      <c r="C778" s="127" t="s">
        <v>56</v>
      </c>
      <c r="D778" s="129" t="s">
        <v>57</v>
      </c>
      <c r="E778" s="130"/>
      <c r="F778" s="127" t="s">
        <v>58</v>
      </c>
      <c r="G778" s="127" t="s">
        <v>59</v>
      </c>
      <c r="H778" s="231"/>
    </row>
    <row r="779" spans="1:8" s="29" customFormat="1" ht="26.25" customHeight="1">
      <c r="A779" s="128"/>
      <c r="B779" s="128"/>
      <c r="C779" s="128"/>
      <c r="D779" s="8" t="s">
        <v>60</v>
      </c>
      <c r="E779" s="8" t="s">
        <v>59</v>
      </c>
      <c r="F779" s="128"/>
      <c r="G779" s="128"/>
      <c r="H779" s="231"/>
    </row>
    <row r="780" spans="1:8" ht="228" customHeight="1">
      <c r="A780" s="137">
        <v>13.16</v>
      </c>
      <c r="B780" s="49" t="s">
        <v>666</v>
      </c>
      <c r="C780" s="167" t="s">
        <v>65</v>
      </c>
      <c r="D780" s="155">
        <f>40+302.2</f>
        <v>342.2</v>
      </c>
      <c r="E780" s="157">
        <f>SUM(D780:D780)</f>
        <v>342.2</v>
      </c>
      <c r="F780" s="131"/>
      <c r="G780" s="131">
        <f>IF(D780=E780,D780*F780,IF(#REF!=E780,#REF!*F780,IF(#REF!=E780,#REF!*F780,IF(#REF!=E780,#REF!*F780,E780*F780))))</f>
        <v>0</v>
      </c>
    </row>
    <row r="781" spans="1:8" ht="216" customHeight="1">
      <c r="A781" s="138"/>
      <c r="B781" s="22" t="s">
        <v>667</v>
      </c>
      <c r="C781" s="178"/>
      <c r="D781" s="179"/>
      <c r="E781" s="180"/>
      <c r="F781" s="132"/>
      <c r="G781" s="132"/>
    </row>
    <row r="782" spans="1:8" ht="18.75" customHeight="1">
      <c r="A782" s="143" t="s">
        <v>416</v>
      </c>
      <c r="B782" s="144"/>
      <c r="C782" s="144"/>
      <c r="D782" s="144"/>
      <c r="E782" s="144"/>
      <c r="F782" s="144"/>
      <c r="G782" s="38">
        <f>SUM(G753:G780)</f>
        <v>0</v>
      </c>
    </row>
    <row r="783" spans="1:8" s="7" customFormat="1" ht="15" customHeight="1">
      <c r="B783" s="76"/>
      <c r="C783" s="64"/>
      <c r="D783" s="64"/>
      <c r="E783" s="64"/>
      <c r="F783" s="76"/>
      <c r="G783" s="76"/>
      <c r="H783" s="1369"/>
    </row>
    <row r="784" spans="1:8" s="7" customFormat="1" ht="15" customHeight="1">
      <c r="B784" s="76"/>
      <c r="C784" s="64"/>
      <c r="D784" s="64"/>
      <c r="E784" s="64"/>
      <c r="F784" s="76"/>
      <c r="G784" s="76"/>
      <c r="H784" s="1369"/>
    </row>
    <row r="785" spans="1:8" ht="15" customHeight="1">
      <c r="A785" s="21"/>
      <c r="B785" s="21"/>
      <c r="C785" s="21"/>
      <c r="D785" s="21"/>
      <c r="E785" s="21"/>
      <c r="F785" s="21"/>
      <c r="G785" s="21"/>
    </row>
    <row r="786" spans="1:8">
      <c r="A786" s="71"/>
      <c r="B786" s="15"/>
      <c r="C786" s="21"/>
      <c r="D786" s="21"/>
      <c r="E786" s="21"/>
      <c r="F786" s="21"/>
      <c r="G786" s="21"/>
    </row>
    <row r="787" spans="1:8" ht="20.100000000000001" customHeight="1">
      <c r="A787" s="14" t="s">
        <v>25</v>
      </c>
      <c r="B787" s="163" t="s">
        <v>417</v>
      </c>
      <c r="C787" s="163"/>
      <c r="D787" s="163"/>
      <c r="E787" s="163"/>
      <c r="F787" s="163"/>
      <c r="G787" s="163"/>
    </row>
    <row r="788" spans="1:8" s="29" customFormat="1" ht="18.75" customHeight="1">
      <c r="A788" s="127" t="s">
        <v>54</v>
      </c>
      <c r="B788" s="127" t="s">
        <v>55</v>
      </c>
      <c r="C788" s="127" t="s">
        <v>56</v>
      </c>
      <c r="D788" s="129" t="s">
        <v>57</v>
      </c>
      <c r="E788" s="130"/>
      <c r="F788" s="127" t="s">
        <v>58</v>
      </c>
      <c r="G788" s="127" t="s">
        <v>59</v>
      </c>
      <c r="H788" s="231"/>
    </row>
    <row r="789" spans="1:8" s="29" customFormat="1" ht="26.25" customHeight="1">
      <c r="A789" s="128"/>
      <c r="B789" s="128"/>
      <c r="C789" s="128"/>
      <c r="D789" s="8" t="s">
        <v>60</v>
      </c>
      <c r="E789" s="8" t="s">
        <v>59</v>
      </c>
      <c r="F789" s="128"/>
      <c r="G789" s="128"/>
      <c r="H789" s="231"/>
    </row>
    <row r="790" spans="1:8" ht="164.25" customHeight="1">
      <c r="A790" s="84">
        <v>14.1</v>
      </c>
      <c r="B790" s="10" t="s">
        <v>418</v>
      </c>
      <c r="C790" s="34" t="s">
        <v>419</v>
      </c>
      <c r="D790" s="45">
        <v>0.5</v>
      </c>
      <c r="E790" s="48">
        <f>SUM(D790:D790)</f>
        <v>0.5</v>
      </c>
      <c r="F790" s="37"/>
      <c r="G790" s="37">
        <f>IF(D790=E790,D790*F790,IF(#REF!=E790,#REF!*F790,IF(#REF!=E790,#REF!*F790,IF(#REF!=E790,#REF!*F790,E790*F790))))</f>
        <v>0</v>
      </c>
    </row>
    <row r="791" spans="1:8" ht="105.75" customHeight="1">
      <c r="A791" s="84">
        <v>14.2</v>
      </c>
      <c r="B791" s="10" t="s">
        <v>420</v>
      </c>
      <c r="C791" s="34" t="s">
        <v>10</v>
      </c>
      <c r="D791" s="45">
        <v>430</v>
      </c>
      <c r="E791" s="48">
        <f>SUM(D791:D791)</f>
        <v>430</v>
      </c>
      <c r="F791" s="37"/>
      <c r="G791" s="37">
        <f>IF(D791=E791,D791*F791,IF(#REF!=E791,#REF!*F791,IF(#REF!=E791,#REF!*F791,IF(#REF!=E791,#REF!*F791,E791*F791))))</f>
        <v>0</v>
      </c>
    </row>
    <row r="792" spans="1:8" ht="265.5" customHeight="1">
      <c r="A792" s="84">
        <v>14.3</v>
      </c>
      <c r="B792" s="10" t="s">
        <v>421</v>
      </c>
      <c r="C792" s="75" t="s">
        <v>422</v>
      </c>
      <c r="D792" s="45">
        <v>798</v>
      </c>
      <c r="E792" s="46">
        <f>SUM(D792:D792)</f>
        <v>798</v>
      </c>
      <c r="F792" s="37"/>
      <c r="G792" s="37">
        <f>IF(D792=E792,D792*F792,IF(#REF!=E792,#REF!*F792,IF(#REF!=E792,#REF!*F792,IF(#REF!=E792,#REF!*F792,E792*F792))))</f>
        <v>0</v>
      </c>
    </row>
    <row r="793" spans="1:8" s="29" customFormat="1" ht="18.75" customHeight="1">
      <c r="A793" s="127" t="s">
        <v>54</v>
      </c>
      <c r="B793" s="127" t="s">
        <v>55</v>
      </c>
      <c r="C793" s="127" t="s">
        <v>56</v>
      </c>
      <c r="D793" s="129" t="s">
        <v>57</v>
      </c>
      <c r="E793" s="130"/>
      <c r="F793" s="127" t="s">
        <v>58</v>
      </c>
      <c r="G793" s="127" t="s">
        <v>59</v>
      </c>
      <c r="H793" s="231"/>
    </row>
    <row r="794" spans="1:8" s="29" customFormat="1" ht="26.25" customHeight="1">
      <c r="A794" s="128"/>
      <c r="B794" s="128"/>
      <c r="C794" s="128"/>
      <c r="D794" s="8" t="s">
        <v>60</v>
      </c>
      <c r="E794" s="8" t="s">
        <v>59</v>
      </c>
      <c r="F794" s="128"/>
      <c r="G794" s="128"/>
      <c r="H794" s="231"/>
    </row>
    <row r="795" spans="1:8" ht="90" customHeight="1">
      <c r="A795" s="84">
        <v>14.4</v>
      </c>
      <c r="B795" s="10" t="s">
        <v>423</v>
      </c>
      <c r="C795" s="34" t="s">
        <v>65</v>
      </c>
      <c r="D795" s="45">
        <f>679+563+1446+1140+382+(1401*0.18)+(1602*0.08)</f>
        <v>4590.34</v>
      </c>
      <c r="E795" s="48">
        <f>SUM(D795:D795)</f>
        <v>4590.34</v>
      </c>
      <c r="F795" s="37"/>
      <c r="G795" s="37">
        <f>IF(D795=E795,D795*F795,IF(#REF!=E795,#REF!*F795,IF(#REF!=E795,#REF!*F795,IF(#REF!=E795,#REF!*F795,E795*F795))))</f>
        <v>0</v>
      </c>
    </row>
    <row r="796" spans="1:8" ht="90" customHeight="1">
      <c r="A796" s="84">
        <v>14.5</v>
      </c>
      <c r="B796" s="10" t="s">
        <v>424</v>
      </c>
      <c r="C796" s="62" t="s">
        <v>422</v>
      </c>
      <c r="D796" s="45">
        <f>D795*0.2</f>
        <v>918.0680000000001</v>
      </c>
      <c r="E796" s="48">
        <f>SUM(D796:D796)</f>
        <v>918.0680000000001</v>
      </c>
      <c r="F796" s="37"/>
      <c r="G796" s="37">
        <f>IF(D796=E796,D796*F796,IF(#REF!=E796,#REF!*F796,IF(#REF!=E796,#REF!*F796,IF(#REF!=E796,#REF!*F796,E796*F796))))</f>
        <v>0</v>
      </c>
    </row>
    <row r="797" spans="1:8" ht="90" customHeight="1">
      <c r="A797" s="84">
        <v>14.6</v>
      </c>
      <c r="B797" s="10" t="s">
        <v>425</v>
      </c>
      <c r="C797" s="62" t="s">
        <v>422</v>
      </c>
      <c r="D797" s="45">
        <f>D795*0.1</f>
        <v>459.03400000000005</v>
      </c>
      <c r="E797" s="48">
        <f>SUM(D797:D797)</f>
        <v>459.03400000000005</v>
      </c>
      <c r="F797" s="37"/>
      <c r="G797" s="37">
        <f>IF(D797=E797,D797*F797,IF(#REF!=E797,#REF!*F797,IF(#REF!=E797,#REF!*F797,IF(#REF!=E797,#REF!*F797,E797*F797))))</f>
        <v>0</v>
      </c>
    </row>
    <row r="798" spans="1:8" ht="321" customHeight="1">
      <c r="A798" s="84">
        <v>14.7</v>
      </c>
      <c r="B798" s="10" t="s">
        <v>926</v>
      </c>
      <c r="C798" s="34" t="s">
        <v>65</v>
      </c>
      <c r="D798" s="45">
        <f>1343+1277+841+1342+397+2887+130+224</f>
        <v>8441</v>
      </c>
      <c r="E798" s="46">
        <f>SUM(D798:D798)</f>
        <v>8441</v>
      </c>
      <c r="F798" s="37"/>
      <c r="G798" s="37">
        <f>IF(D798=E798,D798*F798,IF(#REF!=E798,#REF!*F798,IF(#REF!=E798,#REF!*F798,IF(#REF!=E798,#REF!*F798,E798*F798))))</f>
        <v>0</v>
      </c>
    </row>
    <row r="799" spans="1:8" s="29" customFormat="1" ht="18.75" customHeight="1">
      <c r="A799" s="127" t="s">
        <v>54</v>
      </c>
      <c r="B799" s="127" t="s">
        <v>55</v>
      </c>
      <c r="C799" s="127" t="s">
        <v>56</v>
      </c>
      <c r="D799" s="129" t="s">
        <v>57</v>
      </c>
      <c r="E799" s="130"/>
      <c r="F799" s="127" t="s">
        <v>58</v>
      </c>
      <c r="G799" s="127" t="s">
        <v>59</v>
      </c>
      <c r="H799" s="231"/>
    </row>
    <row r="800" spans="1:8" s="29" customFormat="1" ht="26.25" customHeight="1">
      <c r="A800" s="128"/>
      <c r="B800" s="128"/>
      <c r="C800" s="128"/>
      <c r="D800" s="8" t="s">
        <v>60</v>
      </c>
      <c r="E800" s="8" t="s">
        <v>59</v>
      </c>
      <c r="F800" s="128"/>
      <c r="G800" s="128"/>
      <c r="H800" s="231"/>
    </row>
    <row r="801" spans="1:8" ht="294" customHeight="1">
      <c r="A801" s="84">
        <v>14.8</v>
      </c>
      <c r="B801" s="10" t="s">
        <v>426</v>
      </c>
      <c r="C801" s="34" t="s">
        <v>10</v>
      </c>
      <c r="D801" s="45">
        <v>1602</v>
      </c>
      <c r="E801" s="48">
        <f>SUM(D801:D801)</f>
        <v>1602</v>
      </c>
      <c r="F801" s="37"/>
      <c r="G801" s="37">
        <f>IF(D801=E801,D801*F801,IF(#REF!=E801,#REF!*F801,IF(#REF!=E801,#REF!*F801,IF(#REF!=E801,#REF!*F801,E801*F801))))</f>
        <v>0</v>
      </c>
    </row>
    <row r="802" spans="1:8" ht="294" customHeight="1">
      <c r="A802" s="84">
        <v>14.9</v>
      </c>
      <c r="B802" s="10" t="s">
        <v>427</v>
      </c>
      <c r="C802" s="75" t="s">
        <v>10</v>
      </c>
      <c r="D802" s="45">
        <v>1401</v>
      </c>
      <c r="E802" s="46">
        <f>SUM(D802:D802)</f>
        <v>1401</v>
      </c>
      <c r="F802" s="37"/>
      <c r="G802" s="37">
        <f>IF(D802=E802,D802*F802,IF(#REF!=E802,#REF!*F802,IF(#REF!=E802,#REF!*F802,IF(#REF!=E802,#REF!*F802,E802*F802))))</f>
        <v>0</v>
      </c>
    </row>
    <row r="803" spans="1:8" s="29" customFormat="1" ht="18.75" customHeight="1">
      <c r="A803" s="127" t="s">
        <v>54</v>
      </c>
      <c r="B803" s="127" t="s">
        <v>55</v>
      </c>
      <c r="C803" s="127" t="s">
        <v>56</v>
      </c>
      <c r="D803" s="129" t="s">
        <v>57</v>
      </c>
      <c r="E803" s="130"/>
      <c r="F803" s="127" t="s">
        <v>58</v>
      </c>
      <c r="G803" s="127" t="s">
        <v>59</v>
      </c>
      <c r="H803" s="231"/>
    </row>
    <row r="804" spans="1:8" s="29" customFormat="1" ht="26.25" customHeight="1">
      <c r="A804" s="128"/>
      <c r="B804" s="128"/>
      <c r="C804" s="128"/>
      <c r="D804" s="8" t="s">
        <v>60</v>
      </c>
      <c r="E804" s="8" t="s">
        <v>59</v>
      </c>
      <c r="F804" s="128"/>
      <c r="G804" s="128"/>
      <c r="H804" s="231"/>
    </row>
    <row r="805" spans="1:8" ht="93" customHeight="1">
      <c r="A805" s="83">
        <v>14.1</v>
      </c>
      <c r="B805" s="10" t="s">
        <v>482</v>
      </c>
      <c r="C805" s="34" t="s">
        <v>65</v>
      </c>
      <c r="D805" s="45">
        <f>2620+1215</f>
        <v>3835</v>
      </c>
      <c r="E805" s="48">
        <f>SUM(D805:D805)</f>
        <v>3835</v>
      </c>
      <c r="F805" s="37"/>
      <c r="G805" s="37">
        <f>IF(D805=E805,D805*F805,IF(#REF!=E805,#REF!*F805,IF(#REF!=E805,#REF!*F805,IF(#REF!=E805,#REF!*F805,E805*F805))))</f>
        <v>0</v>
      </c>
    </row>
    <row r="806" spans="1:8" ht="112.5" customHeight="1">
      <c r="A806" s="83">
        <v>14.11</v>
      </c>
      <c r="B806" s="10" t="s">
        <v>626</v>
      </c>
      <c r="C806" s="34" t="s">
        <v>65</v>
      </c>
      <c r="D806" s="45">
        <f>1446+841+130</f>
        <v>2417</v>
      </c>
      <c r="E806" s="48">
        <f>SUM(D806:D806)</f>
        <v>2417</v>
      </c>
      <c r="F806" s="37"/>
      <c r="G806" s="37">
        <f>IF(D806=E806,D806*F806,IF(#REF!=E806,#REF!*F806,IF(#REF!=E806,#REF!*F806,IF(#REF!=E806,#REF!*F806,E806*F806))))</f>
        <v>0</v>
      </c>
    </row>
    <row r="807" spans="1:8" ht="112.5" customHeight="1">
      <c r="A807" s="83">
        <v>14.12</v>
      </c>
      <c r="B807" s="10" t="s">
        <v>627</v>
      </c>
      <c r="C807" s="34" t="s">
        <v>65</v>
      </c>
      <c r="D807" s="45">
        <f>(1140+382)+(1342+397)+224</f>
        <v>3485</v>
      </c>
      <c r="E807" s="48">
        <f>SUM(D807:D807)</f>
        <v>3485</v>
      </c>
      <c r="F807" s="37"/>
      <c r="G807" s="37">
        <f>IF(D807=E807,D807*F807,IF(#REF!=E807,#REF!*F807,IF(#REF!=E807,#REF!*F807,IF(#REF!=E807,#REF!*F807,E807*F807))))</f>
        <v>0</v>
      </c>
    </row>
    <row r="808" spans="1:8" ht="118.5" customHeight="1">
      <c r="A808" s="83">
        <v>14.13</v>
      </c>
      <c r="B808" s="10" t="s">
        <v>645</v>
      </c>
      <c r="C808" s="34" t="s">
        <v>65</v>
      </c>
      <c r="D808" s="45">
        <v>1790</v>
      </c>
      <c r="E808" s="48">
        <f>SUM(D808:D808)</f>
        <v>1790</v>
      </c>
      <c r="F808" s="37"/>
      <c r="G808" s="37">
        <f>IF(D808=E808,D808*F808,IF(#REF!=E808,#REF!*F808,IF(#REF!=E808,#REF!*F808,IF(#REF!=E808,#REF!*F808,E808*F808))))</f>
        <v>0</v>
      </c>
    </row>
    <row r="809" spans="1:8" ht="114" customHeight="1">
      <c r="A809" s="83">
        <v>14.14</v>
      </c>
      <c r="B809" s="10" t="s">
        <v>646</v>
      </c>
      <c r="C809" s="34" t="s">
        <v>65</v>
      </c>
      <c r="D809" s="45">
        <v>1788.7</v>
      </c>
      <c r="E809" s="46">
        <f>SUM(D809:D809)</f>
        <v>1788.7</v>
      </c>
      <c r="F809" s="37"/>
      <c r="G809" s="37">
        <f>IF(D809=E809,D809*F809,IF(#REF!=E809,#REF!*F809,IF(#REF!=E809,#REF!*F809,IF(#REF!=E809,#REF!*F809,E809*F809))))</f>
        <v>0</v>
      </c>
    </row>
    <row r="810" spans="1:8" s="29" customFormat="1" ht="18.75" customHeight="1">
      <c r="A810" s="127" t="s">
        <v>54</v>
      </c>
      <c r="B810" s="127" t="s">
        <v>55</v>
      </c>
      <c r="C810" s="127" t="s">
        <v>56</v>
      </c>
      <c r="D810" s="129" t="s">
        <v>57</v>
      </c>
      <c r="E810" s="130"/>
      <c r="F810" s="127" t="s">
        <v>58</v>
      </c>
      <c r="G810" s="127" t="s">
        <v>59</v>
      </c>
      <c r="H810" s="231"/>
    </row>
    <row r="811" spans="1:8" s="29" customFormat="1" ht="26.25" customHeight="1">
      <c r="A811" s="128"/>
      <c r="B811" s="128"/>
      <c r="C811" s="128"/>
      <c r="D811" s="8" t="s">
        <v>60</v>
      </c>
      <c r="E811" s="8" t="s">
        <v>59</v>
      </c>
      <c r="F811" s="128"/>
      <c r="G811" s="128"/>
      <c r="H811" s="231"/>
    </row>
    <row r="812" spans="1:8" ht="128.25" customHeight="1">
      <c r="A812" s="83">
        <v>14.15</v>
      </c>
      <c r="B812" s="10" t="s">
        <v>647</v>
      </c>
      <c r="C812" s="62" t="s">
        <v>144</v>
      </c>
      <c r="D812" s="35">
        <v>52</v>
      </c>
      <c r="E812" s="48">
        <f>SUM(D812:D812)</f>
        <v>52</v>
      </c>
      <c r="F812" s="37"/>
      <c r="G812" s="37">
        <f>IF(D812=E812,D812*F812,IF(#REF!=E812,#REF!*F812,IF(#REF!=E812,#REF!*F812,IF(#REF!=E812,#REF!*F812,E812*F812))))</f>
        <v>0</v>
      </c>
    </row>
    <row r="813" spans="1:8" ht="290.39999999999998">
      <c r="A813" s="83">
        <v>14.16</v>
      </c>
      <c r="B813" s="10" t="s">
        <v>863</v>
      </c>
      <c r="C813" s="75" t="s">
        <v>144</v>
      </c>
      <c r="D813" s="45">
        <f>97+108+3+20</f>
        <v>228</v>
      </c>
      <c r="E813" s="48">
        <f>SUM(D813:D813)</f>
        <v>228</v>
      </c>
      <c r="F813" s="37"/>
      <c r="G813" s="37">
        <f>IF(D813=E813,D813*F813,IF(#REF!=E813,#REF!*F813,IF(#REF!=E813,#REF!*F813,IF(#REF!=E813,#REF!*F813,E813*F813))))</f>
        <v>0</v>
      </c>
    </row>
    <row r="814" spans="1:8" ht="257.25" customHeight="1">
      <c r="A814" s="83">
        <v>14.17</v>
      </c>
      <c r="B814" s="10" t="s">
        <v>648</v>
      </c>
      <c r="C814" s="75" t="s">
        <v>144</v>
      </c>
      <c r="D814" s="45">
        <f>773+17+17</f>
        <v>807</v>
      </c>
      <c r="E814" s="46">
        <f>SUM(D814:D814)</f>
        <v>807</v>
      </c>
      <c r="F814" s="37"/>
      <c r="G814" s="37">
        <f>IF(D814=E814,D814*F814,IF(#REF!=E814,#REF!*F814,IF(#REF!=E814,#REF!*F814,IF(#REF!=E814,#REF!*F814,E814*F814))))</f>
        <v>0</v>
      </c>
    </row>
    <row r="815" spans="1:8" s="29" customFormat="1" ht="18.75" customHeight="1">
      <c r="A815" s="127" t="s">
        <v>54</v>
      </c>
      <c r="B815" s="127" t="s">
        <v>55</v>
      </c>
      <c r="C815" s="127" t="s">
        <v>56</v>
      </c>
      <c r="D815" s="129" t="s">
        <v>57</v>
      </c>
      <c r="E815" s="130"/>
      <c r="F815" s="127" t="s">
        <v>58</v>
      </c>
      <c r="G815" s="127" t="s">
        <v>59</v>
      </c>
      <c r="H815" s="231"/>
    </row>
    <row r="816" spans="1:8" s="29" customFormat="1" ht="26.25" customHeight="1">
      <c r="A816" s="128"/>
      <c r="B816" s="128"/>
      <c r="C816" s="128"/>
      <c r="D816" s="8" t="s">
        <v>60</v>
      </c>
      <c r="E816" s="8" t="s">
        <v>59</v>
      </c>
      <c r="F816" s="128"/>
      <c r="G816" s="128"/>
      <c r="H816" s="231"/>
    </row>
    <row r="817" spans="1:8" ht="109.5" customHeight="1">
      <c r="A817" s="83">
        <v>14.18</v>
      </c>
      <c r="B817" s="10" t="s">
        <v>610</v>
      </c>
      <c r="C817" s="62" t="s">
        <v>144</v>
      </c>
      <c r="D817" s="35">
        <v>36</v>
      </c>
      <c r="E817" s="79">
        <f>SUM(D817:D817)</f>
        <v>36</v>
      </c>
      <c r="F817" s="37"/>
      <c r="G817" s="37">
        <f>IF(D817=E817,D817*F817,IF(#REF!=E817,#REF!*F817,IF(#REF!=E817,#REF!*F817,IF(#REF!=E817,#REF!*F817,E817*F817))))</f>
        <v>0</v>
      </c>
    </row>
    <row r="818" spans="1:8" ht="99" customHeight="1">
      <c r="A818" s="83">
        <v>14.19</v>
      </c>
      <c r="B818" s="10" t="s">
        <v>611</v>
      </c>
      <c r="C818" s="62" t="s">
        <v>144</v>
      </c>
      <c r="D818" s="35">
        <v>19</v>
      </c>
      <c r="E818" s="79">
        <f>SUM(D818:D818)</f>
        <v>19</v>
      </c>
      <c r="F818" s="37"/>
      <c r="G818" s="37">
        <f>IF(D818=E818,D818*F818,IF(#REF!=E818,#REF!*F818,IF(#REF!=E818,#REF!*F818,IF(#REF!=E818,#REF!*F818,E818*F818))))</f>
        <v>0</v>
      </c>
    </row>
    <row r="819" spans="1:8" ht="171.6">
      <c r="A819" s="83">
        <v>14.2</v>
      </c>
      <c r="B819" s="10" t="s">
        <v>889</v>
      </c>
      <c r="C819" s="34" t="s">
        <v>65</v>
      </c>
      <c r="D819" s="45">
        <f>1387+45.4+82.5</f>
        <v>1514.9</v>
      </c>
      <c r="E819" s="46">
        <f>SUM(D819:D819)</f>
        <v>1514.9</v>
      </c>
      <c r="F819" s="37"/>
      <c r="G819" s="37">
        <f>IF(D819=E819,D819*F819,IF(#REF!=E819,#REF!*F819,IF(#REF!=E819,#REF!*F819,IF(#REF!=E819,#REF!*F819,E819*F819))))</f>
        <v>0</v>
      </c>
    </row>
    <row r="820" spans="1:8" ht="69.75" customHeight="1">
      <c r="A820" s="83">
        <v>14.21</v>
      </c>
      <c r="B820" s="10" t="s">
        <v>649</v>
      </c>
      <c r="C820" s="34" t="s">
        <v>65</v>
      </c>
      <c r="D820" s="45">
        <f>1387+45.4+82.5</f>
        <v>1514.9</v>
      </c>
      <c r="E820" s="48">
        <f>SUM(D820:D820)</f>
        <v>1514.9</v>
      </c>
      <c r="F820" s="37"/>
      <c r="G820" s="37">
        <f>IF(D820=E820,D820*F820,IF(#REF!=E820,#REF!*F820,IF(#REF!=E820,#REF!*F820,IF(#REF!=E820,#REF!*F820,E820*F820))))</f>
        <v>0</v>
      </c>
    </row>
    <row r="821" spans="1:8" ht="166.5" customHeight="1">
      <c r="A821" s="83">
        <v>14.22</v>
      </c>
      <c r="B821" s="10" t="s">
        <v>890</v>
      </c>
      <c r="C821" s="34" t="s">
        <v>10</v>
      </c>
      <c r="D821" s="45">
        <f>395+8.5</f>
        <v>403.5</v>
      </c>
      <c r="E821" s="48">
        <f>SUM(D821:D821)</f>
        <v>403.5</v>
      </c>
      <c r="F821" s="37"/>
      <c r="G821" s="37">
        <f>IF(D821=E821,D821*F821,IF(#REF!=E821,#REF!*F821,IF(#REF!=E821,#REF!*F821,IF(#REF!=E821,#REF!*F821,E821*F821))))</f>
        <v>0</v>
      </c>
    </row>
    <row r="822" spans="1:8" ht="18.75" customHeight="1">
      <c r="A822" s="143" t="s">
        <v>428</v>
      </c>
      <c r="B822" s="144"/>
      <c r="C822" s="144"/>
      <c r="D822" s="144"/>
      <c r="E822" s="144"/>
      <c r="F822" s="144"/>
      <c r="G822" s="38">
        <f>SUM(G790:G821)</f>
        <v>0</v>
      </c>
    </row>
    <row r="823" spans="1:8">
      <c r="A823" s="71"/>
      <c r="B823" s="15"/>
      <c r="C823" s="21"/>
      <c r="D823" s="21"/>
      <c r="E823" s="21"/>
      <c r="F823" s="21"/>
      <c r="G823" s="21"/>
    </row>
    <row r="824" spans="1:8">
      <c r="A824" s="71"/>
      <c r="B824" s="15"/>
      <c r="C824" s="21"/>
      <c r="D824" s="21"/>
      <c r="E824" s="21"/>
      <c r="F824" s="21"/>
      <c r="G824" s="21"/>
    </row>
    <row r="825" spans="1:8">
      <c r="A825" s="71"/>
      <c r="B825" s="15"/>
      <c r="C825" s="21"/>
      <c r="D825" s="21"/>
      <c r="E825" s="21"/>
      <c r="F825" s="21"/>
      <c r="G825" s="21"/>
    </row>
    <row r="826" spans="1:8" ht="20.100000000000001" customHeight="1">
      <c r="A826" s="14" t="s">
        <v>26</v>
      </c>
      <c r="B826" s="163" t="s">
        <v>429</v>
      </c>
      <c r="C826" s="163"/>
      <c r="D826" s="163"/>
      <c r="E826" s="163"/>
      <c r="F826" s="163"/>
      <c r="G826" s="163"/>
    </row>
    <row r="827" spans="1:8" s="29" customFormat="1" ht="18.75" customHeight="1">
      <c r="A827" s="127" t="s">
        <v>54</v>
      </c>
      <c r="B827" s="127" t="s">
        <v>55</v>
      </c>
      <c r="C827" s="127" t="s">
        <v>56</v>
      </c>
      <c r="D827" s="129" t="s">
        <v>57</v>
      </c>
      <c r="E827" s="130"/>
      <c r="F827" s="127" t="s">
        <v>58</v>
      </c>
      <c r="G827" s="127" t="s">
        <v>59</v>
      </c>
      <c r="H827" s="231"/>
    </row>
    <row r="828" spans="1:8" s="29" customFormat="1" ht="26.25" customHeight="1">
      <c r="A828" s="128"/>
      <c r="B828" s="128"/>
      <c r="C828" s="128"/>
      <c r="D828" s="8" t="s">
        <v>60</v>
      </c>
      <c r="E828" s="8" t="s">
        <v>59</v>
      </c>
      <c r="F828" s="128"/>
      <c r="G828" s="128"/>
      <c r="H828" s="231"/>
    </row>
    <row r="829" spans="1:8" ht="118.8">
      <c r="A829" s="11">
        <v>15.3</v>
      </c>
      <c r="B829" s="10" t="s">
        <v>911</v>
      </c>
      <c r="C829" s="34" t="s">
        <v>65</v>
      </c>
      <c r="D829" s="35">
        <v>7718</v>
      </c>
      <c r="E829" s="79">
        <f>SUM(D829:D829)</f>
        <v>7718</v>
      </c>
      <c r="F829" s="37"/>
      <c r="G829" s="37">
        <f>IF(D829=E829,D829*F829,IF(#REF!=E829,#REF!*F829,IF(#REF!=E829,#REF!*F829,IF(#REF!=E829,#REF!*F829,E829*F829))))</f>
        <v>0</v>
      </c>
    </row>
    <row r="830" spans="1:8" ht="34.5" customHeight="1">
      <c r="A830" s="11">
        <v>15.3</v>
      </c>
      <c r="B830" s="10" t="s">
        <v>430</v>
      </c>
      <c r="C830" s="34" t="s">
        <v>65</v>
      </c>
      <c r="D830" s="35">
        <v>7718</v>
      </c>
      <c r="E830" s="79">
        <f>SUM(D830:D830)</f>
        <v>7718</v>
      </c>
      <c r="F830" s="37"/>
      <c r="G830" s="37">
        <f>IF(D830=E830,D830*F830,IF(#REF!=E830,#REF!*F830,IF(#REF!=E830,#REF!*F830,IF(#REF!=E830,#REF!*F830,E830*F830))))</f>
        <v>0</v>
      </c>
    </row>
    <row r="831" spans="1:8" ht="18.75" customHeight="1">
      <c r="A831" s="143" t="s">
        <v>431</v>
      </c>
      <c r="B831" s="144"/>
      <c r="C831" s="144"/>
      <c r="D831" s="144"/>
      <c r="E831" s="144"/>
      <c r="F831" s="144"/>
      <c r="G831" s="38">
        <f>SUM(G829:G830)</f>
        <v>0</v>
      </c>
    </row>
    <row r="832" spans="1:8" s="7" customFormat="1" ht="13.5" customHeight="1">
      <c r="B832" s="76"/>
      <c r="C832" s="64"/>
      <c r="D832" s="64"/>
      <c r="E832" s="64"/>
      <c r="F832" s="76"/>
      <c r="G832" s="76"/>
      <c r="H832" s="1369"/>
    </row>
    <row r="833" spans="1:8">
      <c r="A833" s="21"/>
      <c r="B833" s="21"/>
      <c r="C833" s="21"/>
      <c r="D833" s="21"/>
      <c r="E833" s="21"/>
      <c r="F833" s="21"/>
      <c r="G833" s="21"/>
    </row>
    <row r="834" spans="1:8">
      <c r="A834" s="21"/>
      <c r="B834" s="21"/>
      <c r="C834" s="21"/>
      <c r="D834" s="21"/>
      <c r="E834" s="21"/>
      <c r="F834" s="21"/>
      <c r="G834" s="21"/>
    </row>
    <row r="835" spans="1:8" ht="20.100000000000001" customHeight="1">
      <c r="A835" s="14" t="s">
        <v>43</v>
      </c>
      <c r="B835" s="145" t="s">
        <v>432</v>
      </c>
      <c r="C835" s="145"/>
      <c r="D835" s="145"/>
      <c r="E835" s="145"/>
      <c r="F835" s="145"/>
      <c r="G835" s="145"/>
    </row>
    <row r="836" spans="1:8" s="29" customFormat="1" ht="18.75" customHeight="1">
      <c r="A836" s="127" t="s">
        <v>54</v>
      </c>
      <c r="B836" s="127" t="s">
        <v>55</v>
      </c>
      <c r="C836" s="127" t="s">
        <v>56</v>
      </c>
      <c r="D836" s="129" t="s">
        <v>57</v>
      </c>
      <c r="E836" s="130"/>
      <c r="F836" s="127" t="s">
        <v>58</v>
      </c>
      <c r="G836" s="127" t="s">
        <v>59</v>
      </c>
      <c r="H836" s="231"/>
    </row>
    <row r="837" spans="1:8" s="29" customFormat="1" ht="26.25" customHeight="1">
      <c r="A837" s="128"/>
      <c r="B837" s="128"/>
      <c r="C837" s="128"/>
      <c r="D837" s="8" t="s">
        <v>60</v>
      </c>
      <c r="E837" s="8" t="s">
        <v>59</v>
      </c>
      <c r="F837" s="128"/>
      <c r="G837" s="128"/>
      <c r="H837" s="231"/>
    </row>
    <row r="838" spans="1:8" ht="50.25" customHeight="1">
      <c r="A838" s="9">
        <v>16.100000000000001</v>
      </c>
      <c r="B838" s="10" t="s">
        <v>433</v>
      </c>
      <c r="C838" s="34" t="s">
        <v>65</v>
      </c>
      <c r="D838" s="35">
        <v>32901</v>
      </c>
      <c r="E838" s="79">
        <f>SUM(D838:D838)</f>
        <v>32901</v>
      </c>
      <c r="F838" s="37"/>
      <c r="G838" s="37">
        <f>IF(D838=E838,D838*F838,IF(#REF!=E838,#REF!*F838,IF(#REF!=E838,#REF!*F838,IF(#REF!=E838,#REF!*F838,E838*F838))))</f>
        <v>0</v>
      </c>
    </row>
    <row r="839" spans="1:8" ht="18.75" customHeight="1">
      <c r="A839" s="143" t="s">
        <v>434</v>
      </c>
      <c r="B839" s="144"/>
      <c r="C839" s="144"/>
      <c r="D839" s="144"/>
      <c r="E839" s="144"/>
      <c r="F839" s="144"/>
      <c r="G839" s="38">
        <f>SUM(G838)</f>
        <v>0</v>
      </c>
    </row>
    <row r="840" spans="1:8">
      <c r="B840" s="6"/>
      <c r="C840" s="6"/>
      <c r="D840" s="6"/>
      <c r="E840" s="6"/>
      <c r="F840" s="6"/>
      <c r="G840" s="6"/>
    </row>
    <row r="841" spans="1:8" ht="20.100000000000001" customHeight="1">
      <c r="A841" s="14" t="s">
        <v>912</v>
      </c>
      <c r="B841" s="145" t="s">
        <v>913</v>
      </c>
      <c r="C841" s="145"/>
      <c r="D841" s="145"/>
      <c r="E841" s="145"/>
      <c r="F841" s="145"/>
      <c r="G841" s="145"/>
    </row>
    <row r="842" spans="1:8" s="29" customFormat="1" ht="18.75" customHeight="1">
      <c r="A842" s="127" t="s">
        <v>54</v>
      </c>
      <c r="B842" s="127" t="s">
        <v>55</v>
      </c>
      <c r="C842" s="127" t="s">
        <v>56</v>
      </c>
      <c r="D842" s="129" t="s">
        <v>57</v>
      </c>
      <c r="E842" s="130"/>
      <c r="F842" s="127" t="s">
        <v>58</v>
      </c>
      <c r="G842" s="127" t="s">
        <v>59</v>
      </c>
      <c r="H842" s="231"/>
    </row>
    <row r="843" spans="1:8" s="29" customFormat="1" ht="26.25" customHeight="1">
      <c r="A843" s="128"/>
      <c r="B843" s="128"/>
      <c r="C843" s="128"/>
      <c r="D843" s="8" t="s">
        <v>60</v>
      </c>
      <c r="E843" s="8" t="s">
        <v>59</v>
      </c>
      <c r="F843" s="128"/>
      <c r="G843" s="128"/>
      <c r="H843" s="231"/>
    </row>
    <row r="844" spans="1:8" ht="79.2">
      <c r="A844" s="9">
        <v>17.100000000000001</v>
      </c>
      <c r="B844" s="30" t="s">
        <v>914</v>
      </c>
      <c r="C844" s="34" t="s">
        <v>915</v>
      </c>
      <c r="D844" s="35">
        <v>1</v>
      </c>
      <c r="E844" s="79">
        <f>SUM(D844:D844)</f>
        <v>1</v>
      </c>
      <c r="F844" s="37"/>
      <c r="G844" s="37">
        <f>E844*F844</f>
        <v>0</v>
      </c>
    </row>
    <row r="845" spans="1:8" ht="132">
      <c r="A845" s="9">
        <v>17.2</v>
      </c>
      <c r="B845" s="30" t="s">
        <v>916</v>
      </c>
      <c r="C845" s="34" t="s">
        <v>915</v>
      </c>
      <c r="D845" s="35">
        <v>1</v>
      </c>
      <c r="E845" s="79">
        <f>D845</f>
        <v>1</v>
      </c>
      <c r="F845" s="37"/>
      <c r="G845" s="37">
        <f>E845*F845</f>
        <v>0</v>
      </c>
    </row>
    <row r="846" spans="1:8" ht="18.75" customHeight="1">
      <c r="A846" s="143" t="s">
        <v>917</v>
      </c>
      <c r="B846" s="144"/>
      <c r="C846" s="144"/>
      <c r="D846" s="144"/>
      <c r="E846" s="144"/>
      <c r="F846" s="144"/>
      <c r="G846" s="38">
        <f>SUM(G844:G845)</f>
        <v>0</v>
      </c>
    </row>
    <row r="847" spans="1:8">
      <c r="B847" s="6"/>
      <c r="C847" s="6"/>
      <c r="D847" s="6"/>
      <c r="E847" s="6"/>
      <c r="F847" s="6"/>
      <c r="G847" s="6"/>
    </row>
    <row r="848" spans="1:8">
      <c r="B848" s="6"/>
      <c r="C848" s="6"/>
      <c r="D848" s="6"/>
      <c r="E848" s="6"/>
      <c r="F848" s="6"/>
      <c r="G848" s="6"/>
    </row>
    <row r="849" spans="1:7" ht="13.5" customHeight="1">
      <c r="A849" s="21"/>
      <c r="B849" s="21"/>
      <c r="C849" s="21"/>
      <c r="D849" s="21"/>
      <c r="E849" s="21"/>
      <c r="F849" s="21"/>
      <c r="G849" s="21"/>
    </row>
    <row r="850" spans="1:7" ht="26.25" customHeight="1">
      <c r="A850" s="111" t="str">
        <f>A1</f>
        <v>"MEDICINSKI CENTAR MEDIKOL" - ZAGREB, RH</v>
      </c>
      <c r="B850" s="111"/>
      <c r="C850" s="111"/>
      <c r="D850" s="111"/>
      <c r="E850" s="111"/>
      <c r="F850" s="111"/>
      <c r="G850" s="111"/>
    </row>
    <row r="851" spans="1:7" ht="18.75" customHeight="1">
      <c r="A851" s="116" t="s">
        <v>463</v>
      </c>
      <c r="B851" s="116"/>
      <c r="C851" s="116"/>
      <c r="D851" s="116"/>
      <c r="E851" s="116"/>
      <c r="F851" s="116"/>
      <c r="G851" s="116"/>
    </row>
    <row r="852" spans="1:7" ht="18.75" customHeight="1">
      <c r="A852" s="150" t="s">
        <v>435</v>
      </c>
      <c r="B852" s="150"/>
      <c r="C852" s="150"/>
      <c r="D852" s="150"/>
      <c r="E852" s="150"/>
      <c r="F852" s="150"/>
      <c r="G852" s="150"/>
    </row>
    <row r="853" spans="1:7">
      <c r="B853" s="85"/>
      <c r="C853" s="6"/>
      <c r="D853" s="6"/>
      <c r="E853" s="6"/>
      <c r="F853" s="6"/>
      <c r="G853" s="6"/>
    </row>
    <row r="854" spans="1:7" ht="33.75" customHeight="1">
      <c r="A854" s="4" t="s">
        <v>436</v>
      </c>
      <c r="B854" s="117" t="s">
        <v>437</v>
      </c>
      <c r="C854" s="117"/>
      <c r="D854" s="117"/>
      <c r="E854" s="117"/>
      <c r="F854" s="188" t="s">
        <v>438</v>
      </c>
      <c r="G854" s="189"/>
    </row>
    <row r="855" spans="1:7">
      <c r="A855" s="34">
        <v>1</v>
      </c>
      <c r="B855" s="118" t="s">
        <v>52</v>
      </c>
      <c r="C855" s="118"/>
      <c r="D855" s="118"/>
      <c r="E855" s="118"/>
      <c r="F855" s="183">
        <f>G26</f>
        <v>0</v>
      </c>
      <c r="G855" s="184"/>
    </row>
    <row r="856" spans="1:7">
      <c r="A856" s="34">
        <v>2</v>
      </c>
      <c r="B856" s="118" t="s">
        <v>69</v>
      </c>
      <c r="C856" s="118"/>
      <c r="D856" s="118"/>
      <c r="E856" s="118"/>
      <c r="F856" s="183">
        <f>G107</f>
        <v>0</v>
      </c>
      <c r="G856" s="184"/>
    </row>
    <row r="857" spans="1:7" ht="30" customHeight="1">
      <c r="A857" s="34">
        <v>3</v>
      </c>
      <c r="B857" s="118" t="s">
        <v>439</v>
      </c>
      <c r="C857" s="118"/>
      <c r="D857" s="118"/>
      <c r="E857" s="118"/>
      <c r="F857" s="183">
        <f>G127</f>
        <v>0</v>
      </c>
      <c r="G857" s="184"/>
    </row>
    <row r="858" spans="1:7" ht="30" customHeight="1">
      <c r="A858" s="34">
        <v>4</v>
      </c>
      <c r="B858" s="118" t="s">
        <v>440</v>
      </c>
      <c r="C858" s="118"/>
      <c r="D858" s="118"/>
      <c r="E858" s="118"/>
      <c r="F858" s="183">
        <f>G136</f>
        <v>0</v>
      </c>
      <c r="G858" s="184"/>
    </row>
    <row r="859" spans="1:7" ht="30" customHeight="1">
      <c r="A859" s="34">
        <v>5</v>
      </c>
      <c r="B859" s="118" t="s">
        <v>441</v>
      </c>
      <c r="C859" s="118"/>
      <c r="D859" s="118"/>
      <c r="E859" s="118"/>
      <c r="F859" s="183">
        <f>G156</f>
        <v>0</v>
      </c>
      <c r="G859" s="184"/>
    </row>
    <row r="860" spans="1:7" ht="30" customHeight="1">
      <c r="A860" s="34">
        <v>6</v>
      </c>
      <c r="B860" s="118" t="s">
        <v>442</v>
      </c>
      <c r="C860" s="118"/>
      <c r="D860" s="118"/>
      <c r="E860" s="118"/>
      <c r="F860" s="183">
        <f>G206</f>
        <v>0</v>
      </c>
      <c r="G860" s="184"/>
    </row>
    <row r="861" spans="1:7" ht="30" customHeight="1">
      <c r="A861" s="34">
        <v>7</v>
      </c>
      <c r="B861" s="118" t="s">
        <v>443</v>
      </c>
      <c r="C861" s="118"/>
      <c r="D861" s="118"/>
      <c r="E861" s="118"/>
      <c r="F861" s="183">
        <f>G321</f>
        <v>0</v>
      </c>
      <c r="G861" s="184"/>
    </row>
    <row r="862" spans="1:7" ht="30" customHeight="1">
      <c r="A862" s="34">
        <v>8</v>
      </c>
      <c r="B862" s="118" t="s">
        <v>444</v>
      </c>
      <c r="C862" s="118"/>
      <c r="D862" s="118"/>
      <c r="E862" s="118"/>
      <c r="F862" s="183">
        <f>G352</f>
        <v>0</v>
      </c>
      <c r="G862" s="184"/>
    </row>
    <row r="863" spans="1:7" ht="30" customHeight="1">
      <c r="A863" s="34">
        <v>9</v>
      </c>
      <c r="B863" s="118" t="s">
        <v>445</v>
      </c>
      <c r="C863" s="118"/>
      <c r="D863" s="118"/>
      <c r="E863" s="118"/>
      <c r="F863" s="183">
        <f>G627</f>
        <v>0</v>
      </c>
      <c r="G863" s="184"/>
    </row>
    <row r="864" spans="1:7" ht="30" customHeight="1">
      <c r="A864" s="34">
        <v>10</v>
      </c>
      <c r="B864" s="118" t="s">
        <v>446</v>
      </c>
      <c r="C864" s="118"/>
      <c r="D864" s="118"/>
      <c r="E864" s="118"/>
      <c r="F864" s="183">
        <f>G665</f>
        <v>0</v>
      </c>
      <c r="G864" s="184"/>
    </row>
    <row r="865" spans="1:7" ht="30" customHeight="1">
      <c r="A865" s="34">
        <v>11</v>
      </c>
      <c r="B865" s="118" t="s">
        <v>447</v>
      </c>
      <c r="C865" s="118"/>
      <c r="D865" s="118"/>
      <c r="E865" s="118"/>
      <c r="F865" s="183">
        <f>G693</f>
        <v>0</v>
      </c>
      <c r="G865" s="184"/>
    </row>
    <row r="866" spans="1:7" ht="30" customHeight="1">
      <c r="A866" s="34">
        <v>12</v>
      </c>
      <c r="B866" s="118" t="s">
        <v>448</v>
      </c>
      <c r="C866" s="118"/>
      <c r="D866" s="118"/>
      <c r="E866" s="118"/>
      <c r="F866" s="183">
        <f>G745</f>
        <v>0</v>
      </c>
      <c r="G866" s="184"/>
    </row>
    <row r="867" spans="1:7" ht="30" customHeight="1">
      <c r="A867" s="34">
        <v>13</v>
      </c>
      <c r="B867" s="118" t="s">
        <v>449</v>
      </c>
      <c r="C867" s="118"/>
      <c r="D867" s="118"/>
      <c r="E867" s="118"/>
      <c r="F867" s="183">
        <f>G782</f>
        <v>0</v>
      </c>
      <c r="G867" s="184"/>
    </row>
    <row r="868" spans="1:7" ht="30" customHeight="1">
      <c r="A868" s="34">
        <v>14</v>
      </c>
      <c r="B868" s="118" t="s">
        <v>450</v>
      </c>
      <c r="C868" s="118"/>
      <c r="D868" s="118"/>
      <c r="E868" s="118"/>
      <c r="F868" s="183">
        <f>G822</f>
        <v>0</v>
      </c>
      <c r="G868" s="184"/>
    </row>
    <row r="869" spans="1:7" ht="30" customHeight="1">
      <c r="A869" s="34">
        <v>15</v>
      </c>
      <c r="B869" s="118" t="s">
        <v>451</v>
      </c>
      <c r="C869" s="118"/>
      <c r="D869" s="118"/>
      <c r="E869" s="118"/>
      <c r="F869" s="183">
        <f>G831</f>
        <v>0</v>
      </c>
      <c r="G869" s="184"/>
    </row>
    <row r="870" spans="1:7" ht="30" customHeight="1">
      <c r="A870" s="34">
        <v>16</v>
      </c>
      <c r="B870" s="118" t="s">
        <v>452</v>
      </c>
      <c r="C870" s="118"/>
      <c r="D870" s="118"/>
      <c r="E870" s="118"/>
      <c r="F870" s="183">
        <f>G839</f>
        <v>0</v>
      </c>
      <c r="G870" s="184"/>
    </row>
    <row r="871" spans="1:7" ht="30" customHeight="1">
      <c r="A871" s="34">
        <v>17</v>
      </c>
      <c r="B871" s="30" t="s">
        <v>913</v>
      </c>
      <c r="C871" s="30"/>
      <c r="D871" s="30"/>
      <c r="E871" s="30"/>
      <c r="F871" s="183">
        <f>G846</f>
        <v>0</v>
      </c>
      <c r="G871" s="184"/>
    </row>
    <row r="872" spans="1:7" ht="30" customHeight="1">
      <c r="A872" s="185" t="s">
        <v>462</v>
      </c>
      <c r="B872" s="185"/>
      <c r="C872" s="185"/>
      <c r="D872" s="185"/>
      <c r="E872" s="185"/>
      <c r="F872" s="186">
        <f>SUM(F855:G871)</f>
        <v>0</v>
      </c>
      <c r="G872" s="187"/>
    </row>
    <row r="873" spans="1:7" ht="30" customHeight="1">
      <c r="A873" s="122"/>
      <c r="B873" s="182"/>
      <c r="C873" s="182"/>
      <c r="D873" s="182"/>
      <c r="E873" s="182"/>
      <c r="F873" s="182"/>
      <c r="G873" s="182"/>
    </row>
    <row r="874" spans="1:7">
      <c r="B874" s="6"/>
      <c r="C874" s="6"/>
      <c r="D874" s="6"/>
      <c r="E874" s="6"/>
      <c r="F874" s="86"/>
      <c r="G874" s="6"/>
    </row>
    <row r="875" spans="1:7">
      <c r="B875" s="6"/>
      <c r="C875" s="6"/>
      <c r="D875" s="6"/>
      <c r="E875" s="6"/>
      <c r="F875" s="87" t="s">
        <v>453</v>
      </c>
      <c r="G875" s="6"/>
    </row>
    <row r="876" spans="1:7" ht="14.25" customHeight="1">
      <c r="B876" s="6"/>
      <c r="C876" s="6"/>
      <c r="D876" s="6"/>
      <c r="F876" s="87" t="s">
        <v>454</v>
      </c>
      <c r="G876" s="6"/>
    </row>
    <row r="877" spans="1:7">
      <c r="B877" s="6"/>
      <c r="C877" s="6"/>
      <c r="D877" s="6"/>
      <c r="E877" s="6"/>
      <c r="F877" s="6"/>
      <c r="G877" s="6"/>
    </row>
    <row r="878" spans="1:7">
      <c r="B878" s="6"/>
      <c r="C878" s="6"/>
      <c r="D878" s="6"/>
      <c r="E878" s="6"/>
      <c r="F878" s="6"/>
      <c r="G878" s="6"/>
    </row>
  </sheetData>
  <sheetProtection insertColumns="0" insertRows="0" insertHyperlinks="0" deleteColumns="0" deleteRows="0" sort="0" autoFilter="0" pivotTables="0"/>
  <mergeCells count="994">
    <mergeCell ref="F871:G871"/>
    <mergeCell ref="A846:F846"/>
    <mergeCell ref="E705:E706"/>
    <mergeCell ref="F705:F706"/>
    <mergeCell ref="G705:G706"/>
    <mergeCell ref="A839:F839"/>
    <mergeCell ref="B835:G835"/>
    <mergeCell ref="A810:A811"/>
    <mergeCell ref="B810:B811"/>
    <mergeCell ref="C810:C811"/>
    <mergeCell ref="D810:E810"/>
    <mergeCell ref="F810:F811"/>
    <mergeCell ref="G810:G811"/>
    <mergeCell ref="C836:C837"/>
    <mergeCell ref="D836:E836"/>
    <mergeCell ref="F836:F837"/>
    <mergeCell ref="G836:G837"/>
    <mergeCell ref="A822:F822"/>
    <mergeCell ref="C701:C702"/>
    <mergeCell ref="D701:D702"/>
    <mergeCell ref="B841:G841"/>
    <mergeCell ref="A842:A843"/>
    <mergeCell ref="B842:B843"/>
    <mergeCell ref="C842:C843"/>
    <mergeCell ref="D842:E842"/>
    <mergeCell ref="F842:F843"/>
    <mergeCell ref="G842:G843"/>
    <mergeCell ref="A341:A342"/>
    <mergeCell ref="B341:B342"/>
    <mergeCell ref="C341:C342"/>
    <mergeCell ref="D341:E341"/>
    <mergeCell ref="F341:F342"/>
    <mergeCell ref="G341:G342"/>
    <mergeCell ref="A337:A338"/>
    <mergeCell ref="A836:A837"/>
    <mergeCell ref="B836:B837"/>
    <mergeCell ref="G711:G712"/>
    <mergeCell ref="A713:A714"/>
    <mergeCell ref="C713:C714"/>
    <mergeCell ref="D713:D714"/>
    <mergeCell ref="A831:F831"/>
    <mergeCell ref="E701:E702"/>
    <mergeCell ref="F701:F702"/>
    <mergeCell ref="G701:G702"/>
    <mergeCell ref="A703:A704"/>
    <mergeCell ref="B703:B704"/>
    <mergeCell ref="C703:C704"/>
    <mergeCell ref="D703:E703"/>
    <mergeCell ref="F703:F704"/>
    <mergeCell ref="G703:G704"/>
    <mergeCell ref="A701:A702"/>
    <mergeCell ref="B861:E861"/>
    <mergeCell ref="F861:G861"/>
    <mergeCell ref="B862:E862"/>
    <mergeCell ref="F862:G862"/>
    <mergeCell ref="B863:E863"/>
    <mergeCell ref="F863:G863"/>
    <mergeCell ref="A850:G850"/>
    <mergeCell ref="A851:G851"/>
    <mergeCell ref="A852:G852"/>
    <mergeCell ref="B854:E854"/>
    <mergeCell ref="F854:G854"/>
    <mergeCell ref="B859:E859"/>
    <mergeCell ref="F859:G859"/>
    <mergeCell ref="B860:E860"/>
    <mergeCell ref="F860:G860"/>
    <mergeCell ref="B855:E855"/>
    <mergeCell ref="F855:G855"/>
    <mergeCell ref="B856:E856"/>
    <mergeCell ref="F856:G856"/>
    <mergeCell ref="B857:E857"/>
    <mergeCell ref="F857:G857"/>
    <mergeCell ref="B858:E858"/>
    <mergeCell ref="F858:G858"/>
    <mergeCell ref="A873:G873"/>
    <mergeCell ref="B867:E867"/>
    <mergeCell ref="F867:G867"/>
    <mergeCell ref="B868:E868"/>
    <mergeCell ref="F868:G868"/>
    <mergeCell ref="B869:E869"/>
    <mergeCell ref="F869:G869"/>
    <mergeCell ref="B864:E864"/>
    <mergeCell ref="F864:G864"/>
    <mergeCell ref="B865:E865"/>
    <mergeCell ref="F865:G865"/>
    <mergeCell ref="B866:E866"/>
    <mergeCell ref="F866:G866"/>
    <mergeCell ref="B870:E870"/>
    <mergeCell ref="F870:G870"/>
    <mergeCell ref="A872:E872"/>
    <mergeCell ref="F872:G872"/>
    <mergeCell ref="B826:G826"/>
    <mergeCell ref="A827:A828"/>
    <mergeCell ref="B827:B828"/>
    <mergeCell ref="C827:C828"/>
    <mergeCell ref="D827:E827"/>
    <mergeCell ref="F827:F828"/>
    <mergeCell ref="G827:G828"/>
    <mergeCell ref="A815:A816"/>
    <mergeCell ref="B815:B816"/>
    <mergeCell ref="C815:C816"/>
    <mergeCell ref="D815:E815"/>
    <mergeCell ref="F815:F816"/>
    <mergeCell ref="G815:G816"/>
    <mergeCell ref="F771:F772"/>
    <mergeCell ref="G771:G772"/>
    <mergeCell ref="A778:A779"/>
    <mergeCell ref="B778:B779"/>
    <mergeCell ref="C778:C779"/>
    <mergeCell ref="D778:E778"/>
    <mergeCell ref="F778:F779"/>
    <mergeCell ref="G778:G779"/>
    <mergeCell ref="A803:A804"/>
    <mergeCell ref="B803:B804"/>
    <mergeCell ref="C803:C804"/>
    <mergeCell ref="D803:E803"/>
    <mergeCell ref="F803:F804"/>
    <mergeCell ref="G803:G804"/>
    <mergeCell ref="A799:A800"/>
    <mergeCell ref="B799:B800"/>
    <mergeCell ref="C799:C800"/>
    <mergeCell ref="D799:E799"/>
    <mergeCell ref="F799:F800"/>
    <mergeCell ref="G799:G800"/>
    <mergeCell ref="A780:A781"/>
    <mergeCell ref="C780:C781"/>
    <mergeCell ref="D780:D781"/>
    <mergeCell ref="E780:E781"/>
    <mergeCell ref="A760:A761"/>
    <mergeCell ref="B760:B761"/>
    <mergeCell ref="C760:C761"/>
    <mergeCell ref="D760:E760"/>
    <mergeCell ref="F760:F761"/>
    <mergeCell ref="G760:G761"/>
    <mergeCell ref="A793:A794"/>
    <mergeCell ref="B793:B794"/>
    <mergeCell ref="C793:C794"/>
    <mergeCell ref="D793:E793"/>
    <mergeCell ref="F793:F794"/>
    <mergeCell ref="G793:G794"/>
    <mergeCell ref="A782:F782"/>
    <mergeCell ref="B787:G787"/>
    <mergeCell ref="A788:A789"/>
    <mergeCell ref="B788:B789"/>
    <mergeCell ref="C788:C789"/>
    <mergeCell ref="D788:E788"/>
    <mergeCell ref="F788:F789"/>
    <mergeCell ref="G788:G789"/>
    <mergeCell ref="A771:A772"/>
    <mergeCell ref="B771:B772"/>
    <mergeCell ref="C771:C772"/>
    <mergeCell ref="D771:E771"/>
    <mergeCell ref="A766:A767"/>
    <mergeCell ref="B766:B767"/>
    <mergeCell ref="C766:C767"/>
    <mergeCell ref="D766:E766"/>
    <mergeCell ref="F766:F767"/>
    <mergeCell ref="G766:G767"/>
    <mergeCell ref="A763:A764"/>
    <mergeCell ref="B763:B764"/>
    <mergeCell ref="C763:C764"/>
    <mergeCell ref="D763:E763"/>
    <mergeCell ref="F763:F764"/>
    <mergeCell ref="G763:G764"/>
    <mergeCell ref="G736:G737"/>
    <mergeCell ref="A745:F745"/>
    <mergeCell ref="A732:A735"/>
    <mergeCell ref="A736:A737"/>
    <mergeCell ref="B736:B737"/>
    <mergeCell ref="C736:C737"/>
    <mergeCell ref="D736:E736"/>
    <mergeCell ref="F736:F737"/>
    <mergeCell ref="A747:G747"/>
    <mergeCell ref="A740:A741"/>
    <mergeCell ref="B740:B741"/>
    <mergeCell ref="C740:C741"/>
    <mergeCell ref="D740:E740"/>
    <mergeCell ref="F740:F741"/>
    <mergeCell ref="G740:G741"/>
    <mergeCell ref="G738:G739"/>
    <mergeCell ref="F738:F739"/>
    <mergeCell ref="E738:E739"/>
    <mergeCell ref="D738:D739"/>
    <mergeCell ref="C738:C739"/>
    <mergeCell ref="A738:A739"/>
    <mergeCell ref="A756:A757"/>
    <mergeCell ref="B756:B757"/>
    <mergeCell ref="C756:C757"/>
    <mergeCell ref="D756:E756"/>
    <mergeCell ref="F756:F757"/>
    <mergeCell ref="G756:G757"/>
    <mergeCell ref="B750:G750"/>
    <mergeCell ref="A751:A752"/>
    <mergeCell ref="B751:B752"/>
    <mergeCell ref="C751:C752"/>
    <mergeCell ref="D751:E751"/>
    <mergeCell ref="F751:F752"/>
    <mergeCell ref="G751:G752"/>
    <mergeCell ref="E709:E710"/>
    <mergeCell ref="F709:F710"/>
    <mergeCell ref="G709:G710"/>
    <mergeCell ref="A711:A712"/>
    <mergeCell ref="B711:B712"/>
    <mergeCell ref="C711:C712"/>
    <mergeCell ref="D711:E711"/>
    <mergeCell ref="F711:F712"/>
    <mergeCell ref="A728:A729"/>
    <mergeCell ref="B728:B729"/>
    <mergeCell ref="C728:C729"/>
    <mergeCell ref="D728:E728"/>
    <mergeCell ref="F728:F729"/>
    <mergeCell ref="G728:G729"/>
    <mergeCell ref="E713:E714"/>
    <mergeCell ref="F713:F714"/>
    <mergeCell ref="G713:G714"/>
    <mergeCell ref="F722:F723"/>
    <mergeCell ref="G722:G723"/>
    <mergeCell ref="A684:A685"/>
    <mergeCell ref="B684:B685"/>
    <mergeCell ref="C684:C685"/>
    <mergeCell ref="D684:E684"/>
    <mergeCell ref="F684:F685"/>
    <mergeCell ref="G684:G685"/>
    <mergeCell ref="A715:A716"/>
    <mergeCell ref="B715:B716"/>
    <mergeCell ref="C715:C716"/>
    <mergeCell ref="D715:E715"/>
    <mergeCell ref="F715:F716"/>
    <mergeCell ref="G715:G716"/>
    <mergeCell ref="A705:A706"/>
    <mergeCell ref="C705:C706"/>
    <mergeCell ref="D705:D706"/>
    <mergeCell ref="A707:A708"/>
    <mergeCell ref="B707:B708"/>
    <mergeCell ref="C707:C708"/>
    <mergeCell ref="D707:E707"/>
    <mergeCell ref="F707:F708"/>
    <mergeCell ref="G707:G708"/>
    <mergeCell ref="A709:A710"/>
    <mergeCell ref="C709:C710"/>
    <mergeCell ref="D709:D710"/>
    <mergeCell ref="A693:F693"/>
    <mergeCell ref="B698:G698"/>
    <mergeCell ref="A699:A700"/>
    <mergeCell ref="B699:B700"/>
    <mergeCell ref="C699:C700"/>
    <mergeCell ref="D699:E699"/>
    <mergeCell ref="F699:F700"/>
    <mergeCell ref="G699:G700"/>
    <mergeCell ref="A689:A690"/>
    <mergeCell ref="B689:B690"/>
    <mergeCell ref="C689:C690"/>
    <mergeCell ref="D689:E689"/>
    <mergeCell ref="F689:F690"/>
    <mergeCell ref="G689:G690"/>
    <mergeCell ref="A665:F665"/>
    <mergeCell ref="B668:G668"/>
    <mergeCell ref="A669:A670"/>
    <mergeCell ref="B669:B670"/>
    <mergeCell ref="C669:C670"/>
    <mergeCell ref="D669:E669"/>
    <mergeCell ref="F669:F670"/>
    <mergeCell ref="E663:E664"/>
    <mergeCell ref="F663:F664"/>
    <mergeCell ref="G663:G664"/>
    <mergeCell ref="A663:A664"/>
    <mergeCell ref="C663:C664"/>
    <mergeCell ref="D663:D664"/>
    <mergeCell ref="A678:A679"/>
    <mergeCell ref="B678:B679"/>
    <mergeCell ref="C678:C679"/>
    <mergeCell ref="D678:E678"/>
    <mergeCell ref="F678:F679"/>
    <mergeCell ref="G678:G679"/>
    <mergeCell ref="G669:G670"/>
    <mergeCell ref="A672:A673"/>
    <mergeCell ref="B672:B673"/>
    <mergeCell ref="C672:C673"/>
    <mergeCell ref="D672:E672"/>
    <mergeCell ref="F672:F673"/>
    <mergeCell ref="G672:G673"/>
    <mergeCell ref="E655:E656"/>
    <mergeCell ref="F655:F656"/>
    <mergeCell ref="G655:G656"/>
    <mergeCell ref="A657:A658"/>
    <mergeCell ref="B657:B658"/>
    <mergeCell ref="C657:C658"/>
    <mergeCell ref="D657:E657"/>
    <mergeCell ref="F657:F658"/>
    <mergeCell ref="G657:G658"/>
    <mergeCell ref="A655:A656"/>
    <mergeCell ref="C655:C656"/>
    <mergeCell ref="D655:D656"/>
    <mergeCell ref="E659:E660"/>
    <mergeCell ref="F659:F660"/>
    <mergeCell ref="G659:G660"/>
    <mergeCell ref="A661:A662"/>
    <mergeCell ref="B661:B662"/>
    <mergeCell ref="C661:C662"/>
    <mergeCell ref="D661:E661"/>
    <mergeCell ref="F661:F662"/>
    <mergeCell ref="G661:G662"/>
    <mergeCell ref="A659:A660"/>
    <mergeCell ref="C659:C660"/>
    <mergeCell ref="D659:D660"/>
    <mergeCell ref="E647:E648"/>
    <mergeCell ref="F647:F648"/>
    <mergeCell ref="G647:G648"/>
    <mergeCell ref="A649:A650"/>
    <mergeCell ref="B649:B650"/>
    <mergeCell ref="C649:C650"/>
    <mergeCell ref="D649:E649"/>
    <mergeCell ref="F649:F650"/>
    <mergeCell ref="G649:G650"/>
    <mergeCell ref="A647:A648"/>
    <mergeCell ref="C647:C648"/>
    <mergeCell ref="D647:D648"/>
    <mergeCell ref="E651:E652"/>
    <mergeCell ref="F651:F652"/>
    <mergeCell ref="G651:G652"/>
    <mergeCell ref="A653:A654"/>
    <mergeCell ref="B653:B654"/>
    <mergeCell ref="C653:C654"/>
    <mergeCell ref="D653:E653"/>
    <mergeCell ref="F653:F654"/>
    <mergeCell ref="G653:G654"/>
    <mergeCell ref="A651:A652"/>
    <mergeCell ref="C651:C652"/>
    <mergeCell ref="D651:D652"/>
    <mergeCell ref="C645:C646"/>
    <mergeCell ref="D645:E645"/>
    <mergeCell ref="F645:F646"/>
    <mergeCell ref="G645:G646"/>
    <mergeCell ref="A643:A644"/>
    <mergeCell ref="C643:C644"/>
    <mergeCell ref="D643:D644"/>
    <mergeCell ref="E639:E640"/>
    <mergeCell ref="F639:F640"/>
    <mergeCell ref="G639:G640"/>
    <mergeCell ref="A641:A642"/>
    <mergeCell ref="B641:B642"/>
    <mergeCell ref="C641:C642"/>
    <mergeCell ref="D641:E641"/>
    <mergeCell ref="F641:F642"/>
    <mergeCell ref="G641:G642"/>
    <mergeCell ref="A639:A640"/>
    <mergeCell ref="C639:C640"/>
    <mergeCell ref="D639:D640"/>
    <mergeCell ref="G514:G515"/>
    <mergeCell ref="A520:A521"/>
    <mergeCell ref="B520:B521"/>
    <mergeCell ref="C520:C521"/>
    <mergeCell ref="D520:E520"/>
    <mergeCell ref="F520:F521"/>
    <mergeCell ref="G520:G521"/>
    <mergeCell ref="A430:A431"/>
    <mergeCell ref="B430:B431"/>
    <mergeCell ref="C430:C431"/>
    <mergeCell ref="D430:E430"/>
    <mergeCell ref="F430:F431"/>
    <mergeCell ref="G430:G431"/>
    <mergeCell ref="A436:A437"/>
    <mergeCell ref="G502:G503"/>
    <mergeCell ref="A466:A467"/>
    <mergeCell ref="B466:B467"/>
    <mergeCell ref="C466:C467"/>
    <mergeCell ref="D466:E466"/>
    <mergeCell ref="F466:F467"/>
    <mergeCell ref="G466:G467"/>
    <mergeCell ref="B436:B437"/>
    <mergeCell ref="C436:C437"/>
    <mergeCell ref="D436:E436"/>
    <mergeCell ref="C370:C371"/>
    <mergeCell ref="D370:E370"/>
    <mergeCell ref="F370:F371"/>
    <mergeCell ref="G370:G371"/>
    <mergeCell ref="A424:A425"/>
    <mergeCell ref="B424:B425"/>
    <mergeCell ref="C424:C425"/>
    <mergeCell ref="D424:E424"/>
    <mergeCell ref="F424:F425"/>
    <mergeCell ref="G424:G425"/>
    <mergeCell ref="G394:G395"/>
    <mergeCell ref="G376:G377"/>
    <mergeCell ref="G388:G389"/>
    <mergeCell ref="F382:F383"/>
    <mergeCell ref="A400:A401"/>
    <mergeCell ref="B400:B401"/>
    <mergeCell ref="C400:C401"/>
    <mergeCell ref="D400:E400"/>
    <mergeCell ref="F400:F401"/>
    <mergeCell ref="G400:G401"/>
    <mergeCell ref="A412:A413"/>
    <mergeCell ref="B412:B413"/>
    <mergeCell ref="C412:C413"/>
    <mergeCell ref="D412:E412"/>
    <mergeCell ref="A349:A350"/>
    <mergeCell ref="B349:B350"/>
    <mergeCell ref="C349:C350"/>
    <mergeCell ref="D349:E349"/>
    <mergeCell ref="F349:F350"/>
    <mergeCell ref="G349:G350"/>
    <mergeCell ref="G382:G383"/>
    <mergeCell ref="A364:A365"/>
    <mergeCell ref="B364:B365"/>
    <mergeCell ref="C364:C365"/>
    <mergeCell ref="D364:E364"/>
    <mergeCell ref="F364:F365"/>
    <mergeCell ref="G364:G365"/>
    <mergeCell ref="A352:F352"/>
    <mergeCell ref="B355:G355"/>
    <mergeCell ref="B357:G357"/>
    <mergeCell ref="A358:A359"/>
    <mergeCell ref="B358:B359"/>
    <mergeCell ref="C358:C359"/>
    <mergeCell ref="D358:E358"/>
    <mergeCell ref="F358:F359"/>
    <mergeCell ref="G358:G359"/>
    <mergeCell ref="A370:A371"/>
    <mergeCell ref="B370:B371"/>
    <mergeCell ref="G315:G316"/>
    <mergeCell ref="A345:A346"/>
    <mergeCell ref="B345:B346"/>
    <mergeCell ref="C345:C346"/>
    <mergeCell ref="D345:E345"/>
    <mergeCell ref="F345:F346"/>
    <mergeCell ref="G345:G346"/>
    <mergeCell ref="G333:G334"/>
    <mergeCell ref="A321:F321"/>
    <mergeCell ref="A323:G323"/>
    <mergeCell ref="B328:G328"/>
    <mergeCell ref="A329:A330"/>
    <mergeCell ref="B329:B330"/>
    <mergeCell ref="C329:C330"/>
    <mergeCell ref="D329:E329"/>
    <mergeCell ref="F329:F330"/>
    <mergeCell ref="G329:G330"/>
    <mergeCell ref="A333:A334"/>
    <mergeCell ref="B333:B334"/>
    <mergeCell ref="B337:B338"/>
    <mergeCell ref="C337:C338"/>
    <mergeCell ref="D337:E337"/>
    <mergeCell ref="F337:F338"/>
    <mergeCell ref="G337:G338"/>
    <mergeCell ref="C333:C334"/>
    <mergeCell ref="D333:E333"/>
    <mergeCell ref="F333:F334"/>
    <mergeCell ref="B274:B275"/>
    <mergeCell ref="A288:A289"/>
    <mergeCell ref="B288:B289"/>
    <mergeCell ref="C288:C289"/>
    <mergeCell ref="D288:E288"/>
    <mergeCell ref="F288:F289"/>
    <mergeCell ref="A315:A316"/>
    <mergeCell ref="B315:B316"/>
    <mergeCell ref="C315:C316"/>
    <mergeCell ref="D315:E315"/>
    <mergeCell ref="F315:F316"/>
    <mergeCell ref="G288:G289"/>
    <mergeCell ref="A308:A309"/>
    <mergeCell ref="B308:B309"/>
    <mergeCell ref="C308:C309"/>
    <mergeCell ref="D308:E308"/>
    <mergeCell ref="F308:F309"/>
    <mergeCell ref="G308:G309"/>
    <mergeCell ref="A295:A296"/>
    <mergeCell ref="C274:C275"/>
    <mergeCell ref="D274:E274"/>
    <mergeCell ref="F274:F275"/>
    <mergeCell ref="G274:G275"/>
    <mergeCell ref="A267:A268"/>
    <mergeCell ref="B267:B268"/>
    <mergeCell ref="C267:C268"/>
    <mergeCell ref="D267:E267"/>
    <mergeCell ref="F267:F268"/>
    <mergeCell ref="G267:G268"/>
    <mergeCell ref="A302:A303"/>
    <mergeCell ref="B302:B303"/>
    <mergeCell ref="C302:C303"/>
    <mergeCell ref="D302:E302"/>
    <mergeCell ref="F302:F303"/>
    <mergeCell ref="G302:G303"/>
    <mergeCell ref="G295:G296"/>
    <mergeCell ref="A281:A282"/>
    <mergeCell ref="B281:B282"/>
    <mergeCell ref="C281:C282"/>
    <mergeCell ref="B295:B296"/>
    <mergeCell ref="C295:C296"/>
    <mergeCell ref="D295:E295"/>
    <mergeCell ref="F295:F296"/>
    <mergeCell ref="D281:E281"/>
    <mergeCell ref="F281:F282"/>
    <mergeCell ref="G281:G282"/>
    <mergeCell ref="A274:A275"/>
    <mergeCell ref="A231:A232"/>
    <mergeCell ref="B231:B232"/>
    <mergeCell ref="C231:C232"/>
    <mergeCell ref="D231:E231"/>
    <mergeCell ref="F231:F232"/>
    <mergeCell ref="G231:G232"/>
    <mergeCell ref="A260:A261"/>
    <mergeCell ref="B260:B261"/>
    <mergeCell ref="C260:C261"/>
    <mergeCell ref="D260:E260"/>
    <mergeCell ref="F260:F261"/>
    <mergeCell ref="G260:G261"/>
    <mergeCell ref="A253:A254"/>
    <mergeCell ref="B253:B254"/>
    <mergeCell ref="C253:C254"/>
    <mergeCell ref="D253:E253"/>
    <mergeCell ref="F253:F254"/>
    <mergeCell ref="G253:G254"/>
    <mergeCell ref="A246:A247"/>
    <mergeCell ref="B246:B247"/>
    <mergeCell ref="C246:C247"/>
    <mergeCell ref="D246:E246"/>
    <mergeCell ref="F246:F247"/>
    <mergeCell ref="G246:G247"/>
    <mergeCell ref="A239:A240"/>
    <mergeCell ref="B239:B240"/>
    <mergeCell ref="C239:C240"/>
    <mergeCell ref="D239:E239"/>
    <mergeCell ref="F239:F240"/>
    <mergeCell ref="G239:G240"/>
    <mergeCell ref="A235:A236"/>
    <mergeCell ref="B235:B236"/>
    <mergeCell ref="C235:C236"/>
    <mergeCell ref="D235:E235"/>
    <mergeCell ref="F235:F236"/>
    <mergeCell ref="G235:G236"/>
    <mergeCell ref="B217:B218"/>
    <mergeCell ref="C217:C218"/>
    <mergeCell ref="D217:E217"/>
    <mergeCell ref="F217:F218"/>
    <mergeCell ref="G217:G218"/>
    <mergeCell ref="A222:A223"/>
    <mergeCell ref="B222:B223"/>
    <mergeCell ref="C222:C223"/>
    <mergeCell ref="D222:E222"/>
    <mergeCell ref="F222:F223"/>
    <mergeCell ref="G222:G223"/>
    <mergeCell ref="A184:A185"/>
    <mergeCell ref="B184:B185"/>
    <mergeCell ref="C184:C185"/>
    <mergeCell ref="D184:E184"/>
    <mergeCell ref="F184:F185"/>
    <mergeCell ref="G184:G185"/>
    <mergeCell ref="A227:A228"/>
    <mergeCell ref="B227:B228"/>
    <mergeCell ref="C227:C228"/>
    <mergeCell ref="D227:E227"/>
    <mergeCell ref="F227:F228"/>
    <mergeCell ref="G227:G228"/>
    <mergeCell ref="G212:G213"/>
    <mergeCell ref="A196:F196"/>
    <mergeCell ref="B200:G200"/>
    <mergeCell ref="A204:F204"/>
    <mergeCell ref="C206:F206"/>
    <mergeCell ref="B211:G211"/>
    <mergeCell ref="A212:A213"/>
    <mergeCell ref="B212:B213"/>
    <mergeCell ref="C212:C213"/>
    <mergeCell ref="D212:E212"/>
    <mergeCell ref="F212:F213"/>
    <mergeCell ref="A217:A218"/>
    <mergeCell ref="A192:A193"/>
    <mergeCell ref="B192:B193"/>
    <mergeCell ref="C192:C193"/>
    <mergeCell ref="D192:E192"/>
    <mergeCell ref="F192:F193"/>
    <mergeCell ref="G192:G193"/>
    <mergeCell ref="A188:A189"/>
    <mergeCell ref="B188:B189"/>
    <mergeCell ref="C188:C189"/>
    <mergeCell ref="D188:E188"/>
    <mergeCell ref="F188:F189"/>
    <mergeCell ref="G188:G189"/>
    <mergeCell ref="A167:A168"/>
    <mergeCell ref="B167:B168"/>
    <mergeCell ref="C167:C168"/>
    <mergeCell ref="D167:E167"/>
    <mergeCell ref="F167:F168"/>
    <mergeCell ref="G167:G168"/>
    <mergeCell ref="A156:F156"/>
    <mergeCell ref="B160:G160"/>
    <mergeCell ref="B162:G162"/>
    <mergeCell ref="A163:A164"/>
    <mergeCell ref="B163:B164"/>
    <mergeCell ref="C163:C164"/>
    <mergeCell ref="D163:E163"/>
    <mergeCell ref="F163:F164"/>
    <mergeCell ref="G163:G164"/>
    <mergeCell ref="A175:F175"/>
    <mergeCell ref="B179:G179"/>
    <mergeCell ref="A180:A181"/>
    <mergeCell ref="B180:B181"/>
    <mergeCell ref="C180:C181"/>
    <mergeCell ref="D180:E180"/>
    <mergeCell ref="F180:F181"/>
    <mergeCell ref="G180:G181"/>
    <mergeCell ref="A171:A172"/>
    <mergeCell ref="B171:B172"/>
    <mergeCell ref="C171:C172"/>
    <mergeCell ref="D171:E171"/>
    <mergeCell ref="F171:F172"/>
    <mergeCell ref="G171:G172"/>
    <mergeCell ref="A136:F136"/>
    <mergeCell ref="B138:G138"/>
    <mergeCell ref="B141:G141"/>
    <mergeCell ref="A142:A143"/>
    <mergeCell ref="B142:B143"/>
    <mergeCell ref="C142:C143"/>
    <mergeCell ref="D142:E142"/>
    <mergeCell ref="F142:F143"/>
    <mergeCell ref="G142:G143"/>
    <mergeCell ref="A150:A151"/>
    <mergeCell ref="B150:B151"/>
    <mergeCell ref="C150:C151"/>
    <mergeCell ref="D150:E150"/>
    <mergeCell ref="F150:F151"/>
    <mergeCell ref="G150:G151"/>
    <mergeCell ref="A84:A85"/>
    <mergeCell ref="B84:B85"/>
    <mergeCell ref="C84:C85"/>
    <mergeCell ref="D84:E84"/>
    <mergeCell ref="F84:F85"/>
    <mergeCell ref="G84:G85"/>
    <mergeCell ref="A88:A89"/>
    <mergeCell ref="B88:B89"/>
    <mergeCell ref="C88:C89"/>
    <mergeCell ref="D88:E88"/>
    <mergeCell ref="F88:F89"/>
    <mergeCell ref="G88:G89"/>
    <mergeCell ref="C107:F107"/>
    <mergeCell ref="B110:G110"/>
    <mergeCell ref="C100:C101"/>
    <mergeCell ref="F132:F133"/>
    <mergeCell ref="G132:G133"/>
    <mergeCell ref="A122:A123"/>
    <mergeCell ref="C122:C123"/>
    <mergeCell ref="D122:E122"/>
    <mergeCell ref="F122:F123"/>
    <mergeCell ref="G122:G123"/>
    <mergeCell ref="A116:A117"/>
    <mergeCell ref="B116:B117"/>
    <mergeCell ref="C116:C117"/>
    <mergeCell ref="D116:E116"/>
    <mergeCell ref="F116:F117"/>
    <mergeCell ref="G116:G117"/>
    <mergeCell ref="B131:G131"/>
    <mergeCell ref="A132:A133"/>
    <mergeCell ref="B132:B133"/>
    <mergeCell ref="C132:C133"/>
    <mergeCell ref="D132:E132"/>
    <mergeCell ref="B18:B19"/>
    <mergeCell ref="F61:F62"/>
    <mergeCell ref="G61:G62"/>
    <mergeCell ref="A66:A67"/>
    <mergeCell ref="B66:B67"/>
    <mergeCell ref="C66:C67"/>
    <mergeCell ref="D66:E66"/>
    <mergeCell ref="F66:F67"/>
    <mergeCell ref="G66:G67"/>
    <mergeCell ref="A45:A46"/>
    <mergeCell ref="B45:B46"/>
    <mergeCell ref="C45:C46"/>
    <mergeCell ref="D45:E45"/>
    <mergeCell ref="F45:F46"/>
    <mergeCell ref="G45:G46"/>
    <mergeCell ref="B33:G33"/>
    <mergeCell ref="A34:A35"/>
    <mergeCell ref="B34:B35"/>
    <mergeCell ref="B122:B123"/>
    <mergeCell ref="C34:C35"/>
    <mergeCell ref="D34:E34"/>
    <mergeCell ref="A61:A62"/>
    <mergeCell ref="B61:B62"/>
    <mergeCell ref="A79:A80"/>
    <mergeCell ref="D61:E61"/>
    <mergeCell ref="C61:C62"/>
    <mergeCell ref="A75:A76"/>
    <mergeCell ref="B75:B76"/>
    <mergeCell ref="D75:E75"/>
    <mergeCell ref="A48:F48"/>
    <mergeCell ref="A50:G50"/>
    <mergeCell ref="B53:G53"/>
    <mergeCell ref="A54:A55"/>
    <mergeCell ref="B54:B55"/>
    <mergeCell ref="C54:C55"/>
    <mergeCell ref="D54:E54"/>
    <mergeCell ref="F54:F55"/>
    <mergeCell ref="G54:G55"/>
    <mergeCell ref="B79:B80"/>
    <mergeCell ref="G79:G80"/>
    <mergeCell ref="A69:F69"/>
    <mergeCell ref="B74:G74"/>
    <mergeCell ref="A37:A38"/>
    <mergeCell ref="G75:G76"/>
    <mergeCell ref="A77:G77"/>
    <mergeCell ref="D79:E79"/>
    <mergeCell ref="F79:F80"/>
    <mergeCell ref="A514:A515"/>
    <mergeCell ref="B514:B515"/>
    <mergeCell ref="C514:C515"/>
    <mergeCell ref="D514:E514"/>
    <mergeCell ref="F514:F515"/>
    <mergeCell ref="C75:C76"/>
    <mergeCell ref="C79:C80"/>
    <mergeCell ref="A394:A395"/>
    <mergeCell ref="B394:B395"/>
    <mergeCell ref="C394:C395"/>
    <mergeCell ref="D394:E394"/>
    <mergeCell ref="F394:F395"/>
    <mergeCell ref="A111:A112"/>
    <mergeCell ref="B111:B112"/>
    <mergeCell ref="C111:C112"/>
    <mergeCell ref="D111:E111"/>
    <mergeCell ref="F111:F112"/>
    <mergeCell ref="A93:F93"/>
    <mergeCell ref="B97:G97"/>
    <mergeCell ref="A127:F127"/>
    <mergeCell ref="A502:A503"/>
    <mergeCell ref="B502:B503"/>
    <mergeCell ref="C502:C503"/>
    <mergeCell ref="D502:E502"/>
    <mergeCell ref="F502:F503"/>
    <mergeCell ref="A376:A377"/>
    <mergeCell ref="B376:B377"/>
    <mergeCell ref="C376:C377"/>
    <mergeCell ref="D376:E376"/>
    <mergeCell ref="F376:F377"/>
    <mergeCell ref="A388:A389"/>
    <mergeCell ref="B388:B389"/>
    <mergeCell ref="C388:C389"/>
    <mergeCell ref="D388:E388"/>
    <mergeCell ref="F388:F389"/>
    <mergeCell ref="A382:A383"/>
    <mergeCell ref="B382:B383"/>
    <mergeCell ref="C382:C383"/>
    <mergeCell ref="D382:E382"/>
    <mergeCell ref="G34:G35"/>
    <mergeCell ref="D18:E18"/>
    <mergeCell ref="F18:F19"/>
    <mergeCell ref="G18:G19"/>
    <mergeCell ref="G111:G112"/>
    <mergeCell ref="G98:G99"/>
    <mergeCell ref="A100:A104"/>
    <mergeCell ref="A105:F105"/>
    <mergeCell ref="A41:A42"/>
    <mergeCell ref="B41:B42"/>
    <mergeCell ref="C41:C42"/>
    <mergeCell ref="D41:E41"/>
    <mergeCell ref="F41:F42"/>
    <mergeCell ref="G41:G42"/>
    <mergeCell ref="D100:D101"/>
    <mergeCell ref="E100:E101"/>
    <mergeCell ref="F100:F101"/>
    <mergeCell ref="G100:G101"/>
    <mergeCell ref="A98:A99"/>
    <mergeCell ref="B98:B99"/>
    <mergeCell ref="C98:C99"/>
    <mergeCell ref="D98:E98"/>
    <mergeCell ref="F98:F99"/>
    <mergeCell ref="F75:F76"/>
    <mergeCell ref="B37:B38"/>
    <mergeCell ref="C37:C38"/>
    <mergeCell ref="D37:E37"/>
    <mergeCell ref="F37:F38"/>
    <mergeCell ref="G37:G38"/>
    <mergeCell ref="A24:F24"/>
    <mergeCell ref="C26:F26"/>
    <mergeCell ref="B31:G31"/>
    <mergeCell ref="A1:G1"/>
    <mergeCell ref="A2:G2"/>
    <mergeCell ref="A3:G3"/>
    <mergeCell ref="B6:G6"/>
    <mergeCell ref="B8:G8"/>
    <mergeCell ref="A9:A10"/>
    <mergeCell ref="B9:B10"/>
    <mergeCell ref="C9:C10"/>
    <mergeCell ref="D9:E9"/>
    <mergeCell ref="F9:F10"/>
    <mergeCell ref="G9:G10"/>
    <mergeCell ref="A14:F14"/>
    <mergeCell ref="B17:G17"/>
    <mergeCell ref="A18:A19"/>
    <mergeCell ref="C18:C19"/>
    <mergeCell ref="F34:F35"/>
    <mergeCell ref="F412:F413"/>
    <mergeCell ref="G412:G413"/>
    <mergeCell ref="A406:A407"/>
    <mergeCell ref="B406:B407"/>
    <mergeCell ref="C406:C407"/>
    <mergeCell ref="D406:E406"/>
    <mergeCell ref="F406:F407"/>
    <mergeCell ref="G406:G407"/>
    <mergeCell ref="A418:A419"/>
    <mergeCell ref="B418:B419"/>
    <mergeCell ref="C418:C419"/>
    <mergeCell ref="D418:E418"/>
    <mergeCell ref="F418:F419"/>
    <mergeCell ref="G418:G419"/>
    <mergeCell ref="F436:F437"/>
    <mergeCell ref="G436:G437"/>
    <mergeCell ref="A442:A443"/>
    <mergeCell ref="B442:B443"/>
    <mergeCell ref="C442:C443"/>
    <mergeCell ref="D442:E442"/>
    <mergeCell ref="F442:F443"/>
    <mergeCell ref="G442:G443"/>
    <mergeCell ref="A448:A449"/>
    <mergeCell ref="B448:B449"/>
    <mergeCell ref="C448:C449"/>
    <mergeCell ref="D448:E448"/>
    <mergeCell ref="F448:F449"/>
    <mergeCell ref="G448:G449"/>
    <mergeCell ref="A454:A455"/>
    <mergeCell ref="B454:B455"/>
    <mergeCell ref="C454:C455"/>
    <mergeCell ref="D454:E454"/>
    <mergeCell ref="F454:F455"/>
    <mergeCell ref="G454:G455"/>
    <mergeCell ref="A460:A461"/>
    <mergeCell ref="B460:B461"/>
    <mergeCell ref="C460:C461"/>
    <mergeCell ref="D460:E460"/>
    <mergeCell ref="F460:F461"/>
    <mergeCell ref="G460:G461"/>
    <mergeCell ref="A508:A509"/>
    <mergeCell ref="B508:B509"/>
    <mergeCell ref="C508:C509"/>
    <mergeCell ref="D508:E508"/>
    <mergeCell ref="F508:F509"/>
    <mergeCell ref="G508:G509"/>
    <mergeCell ref="A472:A473"/>
    <mergeCell ref="B472:B473"/>
    <mergeCell ref="C472:C473"/>
    <mergeCell ref="D472:E472"/>
    <mergeCell ref="F472:F473"/>
    <mergeCell ref="G472:G473"/>
    <mergeCell ref="A478:A479"/>
    <mergeCell ref="B478:B479"/>
    <mergeCell ref="C478:C479"/>
    <mergeCell ref="D478:E478"/>
    <mergeCell ref="F478:F479"/>
    <mergeCell ref="G478:G479"/>
    <mergeCell ref="A484:A485"/>
    <mergeCell ref="B484:B485"/>
    <mergeCell ref="C484:C485"/>
    <mergeCell ref="D484:E484"/>
    <mergeCell ref="F484:F485"/>
    <mergeCell ref="G484:G485"/>
    <mergeCell ref="A490:A491"/>
    <mergeCell ref="B490:B491"/>
    <mergeCell ref="C490:C491"/>
    <mergeCell ref="D490:E490"/>
    <mergeCell ref="F490:F491"/>
    <mergeCell ref="G490:G491"/>
    <mergeCell ref="A496:A497"/>
    <mergeCell ref="B496:B497"/>
    <mergeCell ref="C496:C497"/>
    <mergeCell ref="D496:E496"/>
    <mergeCell ref="F496:F497"/>
    <mergeCell ref="G496:G497"/>
    <mergeCell ref="F602:F603"/>
    <mergeCell ref="G602:G603"/>
    <mergeCell ref="A602:A603"/>
    <mergeCell ref="B602:B603"/>
    <mergeCell ref="C602:C603"/>
    <mergeCell ref="D602:E602"/>
    <mergeCell ref="A554:A555"/>
    <mergeCell ref="B554:B555"/>
    <mergeCell ref="C554:C555"/>
    <mergeCell ref="D554:E554"/>
    <mergeCell ref="F554:F555"/>
    <mergeCell ref="G554:G555"/>
    <mergeCell ref="A560:A561"/>
    <mergeCell ref="B560:B561"/>
    <mergeCell ref="C560:C561"/>
    <mergeCell ref="D560:E560"/>
    <mergeCell ref="A572:A573"/>
    <mergeCell ref="B572:B573"/>
    <mergeCell ref="C572:C573"/>
    <mergeCell ref="D572:E572"/>
    <mergeCell ref="F572:F573"/>
    <mergeCell ref="G572:G573"/>
    <mergeCell ref="G596:G597"/>
    <mergeCell ref="A530:F530"/>
    <mergeCell ref="B535:G535"/>
    <mergeCell ref="A526:A527"/>
    <mergeCell ref="B526:B527"/>
    <mergeCell ref="C526:C527"/>
    <mergeCell ref="D526:E526"/>
    <mergeCell ref="F526:F527"/>
    <mergeCell ref="G526:G527"/>
    <mergeCell ref="A536:A537"/>
    <mergeCell ref="B536:B537"/>
    <mergeCell ref="C536:C537"/>
    <mergeCell ref="D536:E536"/>
    <mergeCell ref="F536:F537"/>
    <mergeCell ref="G536:G537"/>
    <mergeCell ref="G590:G591"/>
    <mergeCell ref="F584:F585"/>
    <mergeCell ref="G584:G585"/>
    <mergeCell ref="C608:C609"/>
    <mergeCell ref="D608:E608"/>
    <mergeCell ref="F560:F561"/>
    <mergeCell ref="G560:G561"/>
    <mergeCell ref="A542:A543"/>
    <mergeCell ref="B542:B543"/>
    <mergeCell ref="C542:C543"/>
    <mergeCell ref="D542:E542"/>
    <mergeCell ref="F542:F543"/>
    <mergeCell ref="G542:G543"/>
    <mergeCell ref="A548:A549"/>
    <mergeCell ref="B548:B549"/>
    <mergeCell ref="C548:C549"/>
    <mergeCell ref="D548:E548"/>
    <mergeCell ref="F548:F549"/>
    <mergeCell ref="G548:G549"/>
    <mergeCell ref="A596:A597"/>
    <mergeCell ref="B596:B597"/>
    <mergeCell ref="C596:C597"/>
    <mergeCell ref="D596:E596"/>
    <mergeCell ref="F596:F597"/>
    <mergeCell ref="A584:A585"/>
    <mergeCell ref="B584:B585"/>
    <mergeCell ref="C584:C585"/>
    <mergeCell ref="D584:E584"/>
    <mergeCell ref="A590:A591"/>
    <mergeCell ref="B590:B591"/>
    <mergeCell ref="C590:C591"/>
    <mergeCell ref="D590:E590"/>
    <mergeCell ref="F590:F591"/>
    <mergeCell ref="A566:A567"/>
    <mergeCell ref="B566:B567"/>
    <mergeCell ref="C566:C567"/>
    <mergeCell ref="D566:E566"/>
    <mergeCell ref="F566:F567"/>
    <mergeCell ref="G566:G567"/>
    <mergeCell ref="A578:A579"/>
    <mergeCell ref="B578:B579"/>
    <mergeCell ref="C578:C579"/>
    <mergeCell ref="D578:E578"/>
    <mergeCell ref="F578:F579"/>
    <mergeCell ref="G578:G579"/>
    <mergeCell ref="F608:F609"/>
    <mergeCell ref="G608:G609"/>
    <mergeCell ref="E635:E636"/>
    <mergeCell ref="F635:F636"/>
    <mergeCell ref="G635:G636"/>
    <mergeCell ref="A637:A638"/>
    <mergeCell ref="B637:B638"/>
    <mergeCell ref="C637:C638"/>
    <mergeCell ref="D637:E637"/>
    <mergeCell ref="F637:F638"/>
    <mergeCell ref="G637:G638"/>
    <mergeCell ref="A635:A636"/>
    <mergeCell ref="C635:C636"/>
    <mergeCell ref="D635:D636"/>
    <mergeCell ref="A614:A615"/>
    <mergeCell ref="B614:B615"/>
    <mergeCell ref="C614:C615"/>
    <mergeCell ref="D614:E614"/>
    <mergeCell ref="A608:A609"/>
    <mergeCell ref="B608:B609"/>
    <mergeCell ref="A625:F625"/>
    <mergeCell ref="C627:F627"/>
    <mergeCell ref="B632:G632"/>
    <mergeCell ref="A633:A634"/>
    <mergeCell ref="F614:F615"/>
    <mergeCell ref="G614:G615"/>
    <mergeCell ref="A620:A621"/>
    <mergeCell ref="B620:B621"/>
    <mergeCell ref="C620:C621"/>
    <mergeCell ref="D620:E620"/>
    <mergeCell ref="F620:F621"/>
    <mergeCell ref="G620:G621"/>
    <mergeCell ref="F780:F781"/>
    <mergeCell ref="G780:G781"/>
    <mergeCell ref="A722:A723"/>
    <mergeCell ref="B722:B723"/>
    <mergeCell ref="C722:C723"/>
    <mergeCell ref="D722:E722"/>
    <mergeCell ref="B633:B634"/>
    <mergeCell ref="C633:C634"/>
    <mergeCell ref="D633:E633"/>
    <mergeCell ref="F633:F634"/>
    <mergeCell ref="G633:G634"/>
    <mergeCell ref="E643:E644"/>
    <mergeCell ref="F643:F644"/>
    <mergeCell ref="G643:G644"/>
    <mergeCell ref="A645:A646"/>
    <mergeCell ref="B645:B646"/>
  </mergeCells>
  <phoneticPr fontId="26" type="noConversion"/>
  <printOptions horizontalCentered="1"/>
  <pageMargins left="0.59055118110236227" right="0.39370078740157483" top="0.80870078740157481" bottom="0.39370078740157483" header="0" footer="0.19685039370078741"/>
  <pageSetup scale="38" fitToHeight="0" orientation="landscape" r:id="rId1"/>
  <headerFooter scaleWithDoc="0">
    <oddFooter>&amp;R&amp;"Calibri,Bold"&amp;8Str. &amp;P od &amp;N&amp;"Calibri,Regular" - Page &amp;P of &amp;N</oddFooter>
  </headerFooter>
  <rowBreaks count="131" manualBreakCount="131">
    <brk id="15" max="16383" man="1"/>
    <brk id="29" max="16383" man="1"/>
    <brk id="36" max="16383" man="1"/>
    <brk id="40" max="16383" man="1"/>
    <brk id="44" max="16383" man="1"/>
    <brk id="51" max="16383" man="1"/>
    <brk id="60" max="16383" man="1"/>
    <brk id="65" max="16383" man="1"/>
    <brk id="72" max="16383" man="1"/>
    <brk id="78" max="16383" man="1"/>
    <brk id="83" max="16383" man="1"/>
    <brk id="87" max="16383" man="1"/>
    <brk id="95" max="16383" man="1"/>
    <brk id="108" max="16383" man="1"/>
    <brk id="115" max="16383" man="1"/>
    <brk id="121" max="16383" man="1"/>
    <brk id="129" max="16383" man="1"/>
    <brk id="139" max="16383" man="1"/>
    <brk id="149" max="16383" man="1"/>
    <brk id="158" max="16383" man="1"/>
    <brk id="166" max="16383" man="1"/>
    <brk id="170" max="16383" man="1"/>
    <brk id="177" max="16383" man="1"/>
    <brk id="183" max="16383" man="1"/>
    <brk id="187" max="16383" man="1"/>
    <brk id="191" max="16383" man="1"/>
    <brk id="198" max="16383" man="1"/>
    <brk id="209" max="16383" man="1"/>
    <brk id="216" max="16383" man="1"/>
    <brk id="221" max="16383" man="1"/>
    <brk id="226" max="16383" man="1"/>
    <brk id="230" max="16383" man="1"/>
    <brk id="234" max="16383" man="1"/>
    <brk id="238" max="16383" man="1"/>
    <brk id="245" max="16383" man="1"/>
    <brk id="252" max="16383" man="1"/>
    <brk id="259" max="16383" man="1"/>
    <brk id="266" max="16383" man="1"/>
    <brk id="273" max="16383" man="1"/>
    <brk id="280" max="16383" man="1"/>
    <brk id="287" max="16383" man="1"/>
    <brk id="294" max="16383" man="1"/>
    <brk id="301" max="16383" man="1"/>
    <brk id="307" max="16383" man="1"/>
    <brk id="314" max="16383" man="1"/>
    <brk id="326" max="16383" man="1"/>
    <brk id="332" max="16383" man="1"/>
    <brk id="336" max="16383" man="1"/>
    <brk id="340" max="16383" man="1"/>
    <brk id="344" max="16383" man="1"/>
    <brk id="348" max="16383" man="1"/>
    <brk id="353" max="16383" man="1"/>
    <brk id="363" max="16383" man="1"/>
    <brk id="369" max="16383" man="1"/>
    <brk id="375" max="16383" man="1"/>
    <brk id="381" max="16383" man="1"/>
    <brk id="387" max="16383" man="1"/>
    <brk id="393" max="16383" man="1"/>
    <brk id="399" max="16383" man="1"/>
    <brk id="405" max="16383" man="1"/>
    <brk id="411" max="16383" man="1"/>
    <brk id="417" max="16383" man="1"/>
    <brk id="423" max="16383" man="1"/>
    <brk id="429" max="16383" man="1"/>
    <brk id="435" max="16383" man="1"/>
    <brk id="441" max="16383" man="1"/>
    <brk id="447" max="16383" man="1"/>
    <brk id="453" max="16383" man="1"/>
    <brk id="459" max="16383" man="1"/>
    <brk id="465" max="16383" man="1"/>
    <brk id="471" max="16383" man="1"/>
    <brk id="477" max="16383" man="1"/>
    <brk id="483" max="16383" man="1"/>
    <brk id="489" max="16383" man="1"/>
    <brk id="495" max="16383" man="1"/>
    <brk id="501" max="16383" man="1"/>
    <brk id="507" max="16383" man="1"/>
    <brk id="513" max="16383" man="1"/>
    <brk id="519" max="16383" man="1"/>
    <brk id="525" max="16383" man="1"/>
    <brk id="533" max="16383" man="1"/>
    <brk id="541" max="16383" man="1"/>
    <brk id="547" max="16383" man="1"/>
    <brk id="553" max="16383" man="1"/>
    <brk id="559" max="16383" man="1"/>
    <brk id="565" max="16383" man="1"/>
    <brk id="571" max="16383" man="1"/>
    <brk id="577" max="16383" man="1"/>
    <brk id="583" max="16383" man="1"/>
    <brk id="589" max="16383" man="1"/>
    <brk id="595" max="16383" man="1"/>
    <brk id="601" max="16383" man="1"/>
    <brk id="607" max="16383" man="1"/>
    <brk id="613" max="16383" man="1"/>
    <brk id="619" max="16383" man="1"/>
    <brk id="630" max="16383" man="1"/>
    <brk id="636" max="16383" man="1"/>
    <brk id="640" max="16383" man="1"/>
    <brk id="644" max="16383" man="1"/>
    <brk id="648" max="16383" man="1"/>
    <brk id="652" max="16383" man="1"/>
    <brk id="656" max="16383" man="1"/>
    <brk id="660" max="16383" man="1"/>
    <brk id="666" max="16383" man="1"/>
    <brk id="671" max="16383" man="1"/>
    <brk id="677" max="16383" man="1"/>
    <brk id="683" max="16383" man="1"/>
    <brk id="688" max="16383" man="1"/>
    <brk id="696" max="16383" man="1"/>
    <brk id="702" max="16383" man="1"/>
    <brk id="706" max="16383" man="1"/>
    <brk id="710" max="16383" man="1"/>
    <brk id="714" max="16383" man="1"/>
    <brk id="721" max="16383" man="1"/>
    <brk id="727" max="16383" man="1"/>
    <brk id="735" max="16383" man="1"/>
    <brk id="748" max="16383" man="1"/>
    <brk id="755" max="16383" man="1"/>
    <brk id="759" max="16383" man="1"/>
    <brk id="762" max="16383" man="1"/>
    <brk id="765" max="16383" man="1"/>
    <brk id="770" max="16383" man="1"/>
    <brk id="777" max="16383" man="1"/>
    <brk id="785" max="16383" man="1"/>
    <brk id="792" max="16383" man="1"/>
    <brk id="798" max="16383" man="1"/>
    <brk id="802" max="16383" man="1"/>
    <brk id="809" max="16383" man="1"/>
    <brk id="814" max="16383" man="1"/>
    <brk id="824" max="16383" man="1"/>
    <brk id="849"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47D27D-E49B-4D23-BCD7-4185D72C2977}">
  <sheetPr>
    <tabColor theme="5"/>
  </sheetPr>
  <dimension ref="A1:U1013"/>
  <sheetViews>
    <sheetView workbookViewId="0">
      <selection activeCell="O439" sqref="H439:O439"/>
    </sheetView>
  </sheetViews>
  <sheetFormatPr defaultRowHeight="13.2"/>
  <cols>
    <col min="1" max="1" width="7.88671875" style="193" customWidth="1"/>
    <col min="2" max="2" width="58.5546875" style="224" customWidth="1"/>
    <col min="3" max="3" width="7.109375" style="193" customWidth="1"/>
    <col min="4" max="4" width="9" style="225" customWidth="1"/>
    <col min="5" max="5" width="11.77734375" style="225" customWidth="1"/>
    <col min="6" max="6" width="15.77734375" style="225" customWidth="1"/>
    <col min="7" max="7" width="15.77734375" style="192" hidden="1" customWidth="1"/>
    <col min="8" max="253" width="8.88671875" style="193"/>
    <col min="254" max="254" width="7.77734375" style="193" customWidth="1"/>
    <col min="255" max="255" width="58.77734375" style="193" customWidth="1"/>
    <col min="256" max="256" width="6.77734375" style="193" customWidth="1"/>
    <col min="257" max="257" width="8.77734375" style="193" customWidth="1"/>
    <col min="258" max="258" width="11.77734375" style="193" customWidth="1"/>
    <col min="259" max="259" width="15.77734375" style="193" customWidth="1"/>
    <col min="260" max="261" width="8.88671875" style="193"/>
    <col min="262" max="262" width="11.77734375" style="193" customWidth="1"/>
    <col min="263" max="263" width="8.88671875" style="193"/>
    <col min="264" max="264" width="8.77734375" style="193" customWidth="1"/>
    <col min="265" max="509" width="8.88671875" style="193"/>
    <col min="510" max="510" width="7.77734375" style="193" customWidth="1"/>
    <col min="511" max="511" width="58.77734375" style="193" customWidth="1"/>
    <col min="512" max="512" width="6.77734375" style="193" customWidth="1"/>
    <col min="513" max="513" width="8.77734375" style="193" customWidth="1"/>
    <col min="514" max="514" width="11.77734375" style="193" customWidth="1"/>
    <col min="515" max="515" width="15.77734375" style="193" customWidth="1"/>
    <col min="516" max="517" width="8.88671875" style="193"/>
    <col min="518" max="518" width="11.77734375" style="193" customWidth="1"/>
    <col min="519" max="519" width="8.88671875" style="193"/>
    <col min="520" max="520" width="8.77734375" style="193" customWidth="1"/>
    <col min="521" max="765" width="8.88671875" style="193"/>
    <col min="766" max="766" width="7.77734375" style="193" customWidth="1"/>
    <col min="767" max="767" width="58.77734375" style="193" customWidth="1"/>
    <col min="768" max="768" width="6.77734375" style="193" customWidth="1"/>
    <col min="769" max="769" width="8.77734375" style="193" customWidth="1"/>
    <col min="770" max="770" width="11.77734375" style="193" customWidth="1"/>
    <col min="771" max="771" width="15.77734375" style="193" customWidth="1"/>
    <col min="772" max="773" width="8.88671875" style="193"/>
    <col min="774" max="774" width="11.77734375" style="193" customWidth="1"/>
    <col min="775" max="775" width="8.88671875" style="193"/>
    <col min="776" max="776" width="8.77734375" style="193" customWidth="1"/>
    <col min="777" max="1021" width="8.88671875" style="193"/>
    <col min="1022" max="1022" width="7.77734375" style="193" customWidth="1"/>
    <col min="1023" max="1023" width="58.77734375" style="193" customWidth="1"/>
    <col min="1024" max="1024" width="6.77734375" style="193" customWidth="1"/>
    <col min="1025" max="1025" width="8.77734375" style="193" customWidth="1"/>
    <col min="1026" max="1026" width="11.77734375" style="193" customWidth="1"/>
    <col min="1027" max="1027" width="15.77734375" style="193" customWidth="1"/>
    <col min="1028" max="1029" width="8.88671875" style="193"/>
    <col min="1030" max="1030" width="11.77734375" style="193" customWidth="1"/>
    <col min="1031" max="1031" width="8.88671875" style="193"/>
    <col min="1032" max="1032" width="8.77734375" style="193" customWidth="1"/>
    <col min="1033" max="1277" width="8.88671875" style="193"/>
    <col min="1278" max="1278" width="7.77734375" style="193" customWidth="1"/>
    <col min="1279" max="1279" width="58.77734375" style="193" customWidth="1"/>
    <col min="1280" max="1280" width="6.77734375" style="193" customWidth="1"/>
    <col min="1281" max="1281" width="8.77734375" style="193" customWidth="1"/>
    <col min="1282" max="1282" width="11.77734375" style="193" customWidth="1"/>
    <col min="1283" max="1283" width="15.77734375" style="193" customWidth="1"/>
    <col min="1284" max="1285" width="8.88671875" style="193"/>
    <col min="1286" max="1286" width="11.77734375" style="193" customWidth="1"/>
    <col min="1287" max="1287" width="8.88671875" style="193"/>
    <col min="1288" max="1288" width="8.77734375" style="193" customWidth="1"/>
    <col min="1289" max="1533" width="8.88671875" style="193"/>
    <col min="1534" max="1534" width="7.77734375" style="193" customWidth="1"/>
    <col min="1535" max="1535" width="58.77734375" style="193" customWidth="1"/>
    <col min="1536" max="1536" width="6.77734375" style="193" customWidth="1"/>
    <col min="1537" max="1537" width="8.77734375" style="193" customWidth="1"/>
    <col min="1538" max="1538" width="11.77734375" style="193" customWidth="1"/>
    <col min="1539" max="1539" width="15.77734375" style="193" customWidth="1"/>
    <col min="1540" max="1541" width="8.88671875" style="193"/>
    <col min="1542" max="1542" width="11.77734375" style="193" customWidth="1"/>
    <col min="1543" max="1543" width="8.88671875" style="193"/>
    <col min="1544" max="1544" width="8.77734375" style="193" customWidth="1"/>
    <col min="1545" max="1789" width="8.88671875" style="193"/>
    <col min="1790" max="1790" width="7.77734375" style="193" customWidth="1"/>
    <col min="1791" max="1791" width="58.77734375" style="193" customWidth="1"/>
    <col min="1792" max="1792" width="6.77734375" style="193" customWidth="1"/>
    <col min="1793" max="1793" width="8.77734375" style="193" customWidth="1"/>
    <col min="1794" max="1794" width="11.77734375" style="193" customWidth="1"/>
    <col min="1795" max="1795" width="15.77734375" style="193" customWidth="1"/>
    <col min="1796" max="1797" width="8.88671875" style="193"/>
    <col min="1798" max="1798" width="11.77734375" style="193" customWidth="1"/>
    <col min="1799" max="1799" width="8.88671875" style="193"/>
    <col min="1800" max="1800" width="8.77734375" style="193" customWidth="1"/>
    <col min="1801" max="2045" width="8.88671875" style="193"/>
    <col min="2046" max="2046" width="7.77734375" style="193" customWidth="1"/>
    <col min="2047" max="2047" width="58.77734375" style="193" customWidth="1"/>
    <col min="2048" max="2048" width="6.77734375" style="193" customWidth="1"/>
    <col min="2049" max="2049" width="8.77734375" style="193" customWidth="1"/>
    <col min="2050" max="2050" width="11.77734375" style="193" customWidth="1"/>
    <col min="2051" max="2051" width="15.77734375" style="193" customWidth="1"/>
    <col min="2052" max="2053" width="8.88671875" style="193"/>
    <col min="2054" max="2054" width="11.77734375" style="193" customWidth="1"/>
    <col min="2055" max="2055" width="8.88671875" style="193"/>
    <col min="2056" max="2056" width="8.77734375" style="193" customWidth="1"/>
    <col min="2057" max="2301" width="8.88671875" style="193"/>
    <col min="2302" max="2302" width="7.77734375" style="193" customWidth="1"/>
    <col min="2303" max="2303" width="58.77734375" style="193" customWidth="1"/>
    <col min="2304" max="2304" width="6.77734375" style="193" customWidth="1"/>
    <col min="2305" max="2305" width="8.77734375" style="193" customWidth="1"/>
    <col min="2306" max="2306" width="11.77734375" style="193" customWidth="1"/>
    <col min="2307" max="2307" width="15.77734375" style="193" customWidth="1"/>
    <col min="2308" max="2309" width="8.88671875" style="193"/>
    <col min="2310" max="2310" width="11.77734375" style="193" customWidth="1"/>
    <col min="2311" max="2311" width="8.88671875" style="193"/>
    <col min="2312" max="2312" width="8.77734375" style="193" customWidth="1"/>
    <col min="2313" max="2557" width="8.88671875" style="193"/>
    <col min="2558" max="2558" width="7.77734375" style="193" customWidth="1"/>
    <col min="2559" max="2559" width="58.77734375" style="193" customWidth="1"/>
    <col min="2560" max="2560" width="6.77734375" style="193" customWidth="1"/>
    <col min="2561" max="2561" width="8.77734375" style="193" customWidth="1"/>
    <col min="2562" max="2562" width="11.77734375" style="193" customWidth="1"/>
    <col min="2563" max="2563" width="15.77734375" style="193" customWidth="1"/>
    <col min="2564" max="2565" width="8.88671875" style="193"/>
    <col min="2566" max="2566" width="11.77734375" style="193" customWidth="1"/>
    <col min="2567" max="2567" width="8.88671875" style="193"/>
    <col min="2568" max="2568" width="8.77734375" style="193" customWidth="1"/>
    <col min="2569" max="2813" width="8.88671875" style="193"/>
    <col min="2814" max="2814" width="7.77734375" style="193" customWidth="1"/>
    <col min="2815" max="2815" width="58.77734375" style="193" customWidth="1"/>
    <col min="2816" max="2816" width="6.77734375" style="193" customWidth="1"/>
    <col min="2817" max="2817" width="8.77734375" style="193" customWidth="1"/>
    <col min="2818" max="2818" width="11.77734375" style="193" customWidth="1"/>
    <col min="2819" max="2819" width="15.77734375" style="193" customWidth="1"/>
    <col min="2820" max="2821" width="8.88671875" style="193"/>
    <col min="2822" max="2822" width="11.77734375" style="193" customWidth="1"/>
    <col min="2823" max="2823" width="8.88671875" style="193"/>
    <col min="2824" max="2824" width="8.77734375" style="193" customWidth="1"/>
    <col min="2825" max="3069" width="8.88671875" style="193"/>
    <col min="3070" max="3070" width="7.77734375" style="193" customWidth="1"/>
    <col min="3071" max="3071" width="58.77734375" style="193" customWidth="1"/>
    <col min="3072" max="3072" width="6.77734375" style="193" customWidth="1"/>
    <col min="3073" max="3073" width="8.77734375" style="193" customWidth="1"/>
    <col min="3074" max="3074" width="11.77734375" style="193" customWidth="1"/>
    <col min="3075" max="3075" width="15.77734375" style="193" customWidth="1"/>
    <col min="3076" max="3077" width="8.88671875" style="193"/>
    <col min="3078" max="3078" width="11.77734375" style="193" customWidth="1"/>
    <col min="3079" max="3079" width="8.88671875" style="193"/>
    <col min="3080" max="3080" width="8.77734375" style="193" customWidth="1"/>
    <col min="3081" max="3325" width="8.88671875" style="193"/>
    <col min="3326" max="3326" width="7.77734375" style="193" customWidth="1"/>
    <col min="3327" max="3327" width="58.77734375" style="193" customWidth="1"/>
    <col min="3328" max="3328" width="6.77734375" style="193" customWidth="1"/>
    <col min="3329" max="3329" width="8.77734375" style="193" customWidth="1"/>
    <col min="3330" max="3330" width="11.77734375" style="193" customWidth="1"/>
    <col min="3331" max="3331" width="15.77734375" style="193" customWidth="1"/>
    <col min="3332" max="3333" width="8.88671875" style="193"/>
    <col min="3334" max="3334" width="11.77734375" style="193" customWidth="1"/>
    <col min="3335" max="3335" width="8.88671875" style="193"/>
    <col min="3336" max="3336" width="8.77734375" style="193" customWidth="1"/>
    <col min="3337" max="3581" width="8.88671875" style="193"/>
    <col min="3582" max="3582" width="7.77734375" style="193" customWidth="1"/>
    <col min="3583" max="3583" width="58.77734375" style="193" customWidth="1"/>
    <col min="3584" max="3584" width="6.77734375" style="193" customWidth="1"/>
    <col min="3585" max="3585" width="8.77734375" style="193" customWidth="1"/>
    <col min="3586" max="3586" width="11.77734375" style="193" customWidth="1"/>
    <col min="3587" max="3587" width="15.77734375" style="193" customWidth="1"/>
    <col min="3588" max="3589" width="8.88671875" style="193"/>
    <col min="3590" max="3590" width="11.77734375" style="193" customWidth="1"/>
    <col min="3591" max="3591" width="8.88671875" style="193"/>
    <col min="3592" max="3592" width="8.77734375" style="193" customWidth="1"/>
    <col min="3593" max="3837" width="8.88671875" style="193"/>
    <col min="3838" max="3838" width="7.77734375" style="193" customWidth="1"/>
    <col min="3839" max="3839" width="58.77734375" style="193" customWidth="1"/>
    <col min="3840" max="3840" width="6.77734375" style="193" customWidth="1"/>
    <col min="3841" max="3841" width="8.77734375" style="193" customWidth="1"/>
    <col min="3842" max="3842" width="11.77734375" style="193" customWidth="1"/>
    <col min="3843" max="3843" width="15.77734375" style="193" customWidth="1"/>
    <col min="3844" max="3845" width="8.88671875" style="193"/>
    <col min="3846" max="3846" width="11.77734375" style="193" customWidth="1"/>
    <col min="3847" max="3847" width="8.88671875" style="193"/>
    <col min="3848" max="3848" width="8.77734375" style="193" customWidth="1"/>
    <col min="3849" max="4093" width="8.88671875" style="193"/>
    <col min="4094" max="4094" width="7.77734375" style="193" customWidth="1"/>
    <col min="4095" max="4095" width="58.77734375" style="193" customWidth="1"/>
    <col min="4096" max="4096" width="6.77734375" style="193" customWidth="1"/>
    <col min="4097" max="4097" width="8.77734375" style="193" customWidth="1"/>
    <col min="4098" max="4098" width="11.77734375" style="193" customWidth="1"/>
    <col min="4099" max="4099" width="15.77734375" style="193" customWidth="1"/>
    <col min="4100" max="4101" width="8.88671875" style="193"/>
    <col min="4102" max="4102" width="11.77734375" style="193" customWidth="1"/>
    <col min="4103" max="4103" width="8.88671875" style="193"/>
    <col min="4104" max="4104" width="8.77734375" style="193" customWidth="1"/>
    <col min="4105" max="4349" width="8.88671875" style="193"/>
    <col min="4350" max="4350" width="7.77734375" style="193" customWidth="1"/>
    <col min="4351" max="4351" width="58.77734375" style="193" customWidth="1"/>
    <col min="4352" max="4352" width="6.77734375" style="193" customWidth="1"/>
    <col min="4353" max="4353" width="8.77734375" style="193" customWidth="1"/>
    <col min="4354" max="4354" width="11.77734375" style="193" customWidth="1"/>
    <col min="4355" max="4355" width="15.77734375" style="193" customWidth="1"/>
    <col min="4356" max="4357" width="8.88671875" style="193"/>
    <col min="4358" max="4358" width="11.77734375" style="193" customWidth="1"/>
    <col min="4359" max="4359" width="8.88671875" style="193"/>
    <col min="4360" max="4360" width="8.77734375" style="193" customWidth="1"/>
    <col min="4361" max="4605" width="8.88671875" style="193"/>
    <col min="4606" max="4606" width="7.77734375" style="193" customWidth="1"/>
    <col min="4607" max="4607" width="58.77734375" style="193" customWidth="1"/>
    <col min="4608" max="4608" width="6.77734375" style="193" customWidth="1"/>
    <col min="4609" max="4609" width="8.77734375" style="193" customWidth="1"/>
    <col min="4610" max="4610" width="11.77734375" style="193" customWidth="1"/>
    <col min="4611" max="4611" width="15.77734375" style="193" customWidth="1"/>
    <col min="4612" max="4613" width="8.88671875" style="193"/>
    <col min="4614" max="4614" width="11.77734375" style="193" customWidth="1"/>
    <col min="4615" max="4615" width="8.88671875" style="193"/>
    <col min="4616" max="4616" width="8.77734375" style="193" customWidth="1"/>
    <col min="4617" max="4861" width="8.88671875" style="193"/>
    <col min="4862" max="4862" width="7.77734375" style="193" customWidth="1"/>
    <col min="4863" max="4863" width="58.77734375" style="193" customWidth="1"/>
    <col min="4864" max="4864" width="6.77734375" style="193" customWidth="1"/>
    <col min="4865" max="4865" width="8.77734375" style="193" customWidth="1"/>
    <col min="4866" max="4866" width="11.77734375" style="193" customWidth="1"/>
    <col min="4867" max="4867" width="15.77734375" style="193" customWidth="1"/>
    <col min="4868" max="4869" width="8.88671875" style="193"/>
    <col min="4870" max="4870" width="11.77734375" style="193" customWidth="1"/>
    <col min="4871" max="4871" width="8.88671875" style="193"/>
    <col min="4872" max="4872" width="8.77734375" style="193" customWidth="1"/>
    <col min="4873" max="5117" width="8.88671875" style="193"/>
    <col min="5118" max="5118" width="7.77734375" style="193" customWidth="1"/>
    <col min="5119" max="5119" width="58.77734375" style="193" customWidth="1"/>
    <col min="5120" max="5120" width="6.77734375" style="193" customWidth="1"/>
    <col min="5121" max="5121" width="8.77734375" style="193" customWidth="1"/>
    <col min="5122" max="5122" width="11.77734375" style="193" customWidth="1"/>
    <col min="5123" max="5123" width="15.77734375" style="193" customWidth="1"/>
    <col min="5124" max="5125" width="8.88671875" style="193"/>
    <col min="5126" max="5126" width="11.77734375" style="193" customWidth="1"/>
    <col min="5127" max="5127" width="8.88671875" style="193"/>
    <col min="5128" max="5128" width="8.77734375" style="193" customWidth="1"/>
    <col min="5129" max="5373" width="8.88671875" style="193"/>
    <col min="5374" max="5374" width="7.77734375" style="193" customWidth="1"/>
    <col min="5375" max="5375" width="58.77734375" style="193" customWidth="1"/>
    <col min="5376" max="5376" width="6.77734375" style="193" customWidth="1"/>
    <col min="5377" max="5377" width="8.77734375" style="193" customWidth="1"/>
    <col min="5378" max="5378" width="11.77734375" style="193" customWidth="1"/>
    <col min="5379" max="5379" width="15.77734375" style="193" customWidth="1"/>
    <col min="5380" max="5381" width="8.88671875" style="193"/>
    <col min="5382" max="5382" width="11.77734375" style="193" customWidth="1"/>
    <col min="5383" max="5383" width="8.88671875" style="193"/>
    <col min="5384" max="5384" width="8.77734375" style="193" customWidth="1"/>
    <col min="5385" max="5629" width="8.88671875" style="193"/>
    <col min="5630" max="5630" width="7.77734375" style="193" customWidth="1"/>
    <col min="5631" max="5631" width="58.77734375" style="193" customWidth="1"/>
    <col min="5632" max="5632" width="6.77734375" style="193" customWidth="1"/>
    <col min="5633" max="5633" width="8.77734375" style="193" customWidth="1"/>
    <col min="5634" max="5634" width="11.77734375" style="193" customWidth="1"/>
    <col min="5635" max="5635" width="15.77734375" style="193" customWidth="1"/>
    <col min="5636" max="5637" width="8.88671875" style="193"/>
    <col min="5638" max="5638" width="11.77734375" style="193" customWidth="1"/>
    <col min="5639" max="5639" width="8.88671875" style="193"/>
    <col min="5640" max="5640" width="8.77734375" style="193" customWidth="1"/>
    <col min="5641" max="5885" width="8.88671875" style="193"/>
    <col min="5886" max="5886" width="7.77734375" style="193" customWidth="1"/>
    <col min="5887" max="5887" width="58.77734375" style="193" customWidth="1"/>
    <col min="5888" max="5888" width="6.77734375" style="193" customWidth="1"/>
    <col min="5889" max="5889" width="8.77734375" style="193" customWidth="1"/>
    <col min="5890" max="5890" width="11.77734375" style="193" customWidth="1"/>
    <col min="5891" max="5891" width="15.77734375" style="193" customWidth="1"/>
    <col min="5892" max="5893" width="8.88671875" style="193"/>
    <col min="5894" max="5894" width="11.77734375" style="193" customWidth="1"/>
    <col min="5895" max="5895" width="8.88671875" style="193"/>
    <col min="5896" max="5896" width="8.77734375" style="193" customWidth="1"/>
    <col min="5897" max="6141" width="8.88671875" style="193"/>
    <col min="6142" max="6142" width="7.77734375" style="193" customWidth="1"/>
    <col min="6143" max="6143" width="58.77734375" style="193" customWidth="1"/>
    <col min="6144" max="6144" width="6.77734375" style="193" customWidth="1"/>
    <col min="6145" max="6145" width="8.77734375" style="193" customWidth="1"/>
    <col min="6146" max="6146" width="11.77734375" style="193" customWidth="1"/>
    <col min="6147" max="6147" width="15.77734375" style="193" customWidth="1"/>
    <col min="6148" max="6149" width="8.88671875" style="193"/>
    <col min="6150" max="6150" width="11.77734375" style="193" customWidth="1"/>
    <col min="6151" max="6151" width="8.88671875" style="193"/>
    <col min="6152" max="6152" width="8.77734375" style="193" customWidth="1"/>
    <col min="6153" max="6397" width="8.88671875" style="193"/>
    <col min="6398" max="6398" width="7.77734375" style="193" customWidth="1"/>
    <col min="6399" max="6399" width="58.77734375" style="193" customWidth="1"/>
    <col min="6400" max="6400" width="6.77734375" style="193" customWidth="1"/>
    <col min="6401" max="6401" width="8.77734375" style="193" customWidth="1"/>
    <col min="6402" max="6402" width="11.77734375" style="193" customWidth="1"/>
    <col min="6403" max="6403" width="15.77734375" style="193" customWidth="1"/>
    <col min="6404" max="6405" width="8.88671875" style="193"/>
    <col min="6406" max="6406" width="11.77734375" style="193" customWidth="1"/>
    <col min="6407" max="6407" width="8.88671875" style="193"/>
    <col min="6408" max="6408" width="8.77734375" style="193" customWidth="1"/>
    <col min="6409" max="6653" width="8.88671875" style="193"/>
    <col min="6654" max="6654" width="7.77734375" style="193" customWidth="1"/>
    <col min="6655" max="6655" width="58.77734375" style="193" customWidth="1"/>
    <col min="6656" max="6656" width="6.77734375" style="193" customWidth="1"/>
    <col min="6657" max="6657" width="8.77734375" style="193" customWidth="1"/>
    <col min="6658" max="6658" width="11.77734375" style="193" customWidth="1"/>
    <col min="6659" max="6659" width="15.77734375" style="193" customWidth="1"/>
    <col min="6660" max="6661" width="8.88671875" style="193"/>
    <col min="6662" max="6662" width="11.77734375" style="193" customWidth="1"/>
    <col min="6663" max="6663" width="8.88671875" style="193"/>
    <col min="6664" max="6664" width="8.77734375" style="193" customWidth="1"/>
    <col min="6665" max="6909" width="8.88671875" style="193"/>
    <col min="6910" max="6910" width="7.77734375" style="193" customWidth="1"/>
    <col min="6911" max="6911" width="58.77734375" style="193" customWidth="1"/>
    <col min="6912" max="6912" width="6.77734375" style="193" customWidth="1"/>
    <col min="6913" max="6913" width="8.77734375" style="193" customWidth="1"/>
    <col min="6914" max="6914" width="11.77734375" style="193" customWidth="1"/>
    <col min="6915" max="6915" width="15.77734375" style="193" customWidth="1"/>
    <col min="6916" max="6917" width="8.88671875" style="193"/>
    <col min="6918" max="6918" width="11.77734375" style="193" customWidth="1"/>
    <col min="6919" max="6919" width="8.88671875" style="193"/>
    <col min="6920" max="6920" width="8.77734375" style="193" customWidth="1"/>
    <col min="6921" max="7165" width="8.88671875" style="193"/>
    <col min="7166" max="7166" width="7.77734375" style="193" customWidth="1"/>
    <col min="7167" max="7167" width="58.77734375" style="193" customWidth="1"/>
    <col min="7168" max="7168" width="6.77734375" style="193" customWidth="1"/>
    <col min="7169" max="7169" width="8.77734375" style="193" customWidth="1"/>
    <col min="7170" max="7170" width="11.77734375" style="193" customWidth="1"/>
    <col min="7171" max="7171" width="15.77734375" style="193" customWidth="1"/>
    <col min="7172" max="7173" width="8.88671875" style="193"/>
    <col min="7174" max="7174" width="11.77734375" style="193" customWidth="1"/>
    <col min="7175" max="7175" width="8.88671875" style="193"/>
    <col min="7176" max="7176" width="8.77734375" style="193" customWidth="1"/>
    <col min="7177" max="7421" width="8.88671875" style="193"/>
    <col min="7422" max="7422" width="7.77734375" style="193" customWidth="1"/>
    <col min="7423" max="7423" width="58.77734375" style="193" customWidth="1"/>
    <col min="7424" max="7424" width="6.77734375" style="193" customWidth="1"/>
    <col min="7425" max="7425" width="8.77734375" style="193" customWidth="1"/>
    <col min="7426" max="7426" width="11.77734375" style="193" customWidth="1"/>
    <col min="7427" max="7427" width="15.77734375" style="193" customWidth="1"/>
    <col min="7428" max="7429" width="8.88671875" style="193"/>
    <col min="7430" max="7430" width="11.77734375" style="193" customWidth="1"/>
    <col min="7431" max="7431" width="8.88671875" style="193"/>
    <col min="7432" max="7432" width="8.77734375" style="193" customWidth="1"/>
    <col min="7433" max="7677" width="8.88671875" style="193"/>
    <col min="7678" max="7678" width="7.77734375" style="193" customWidth="1"/>
    <col min="7679" max="7679" width="58.77734375" style="193" customWidth="1"/>
    <col min="7680" max="7680" width="6.77734375" style="193" customWidth="1"/>
    <col min="7681" max="7681" width="8.77734375" style="193" customWidth="1"/>
    <col min="7682" max="7682" width="11.77734375" style="193" customWidth="1"/>
    <col min="7683" max="7683" width="15.77734375" style="193" customWidth="1"/>
    <col min="7684" max="7685" width="8.88671875" style="193"/>
    <col min="7686" max="7686" width="11.77734375" style="193" customWidth="1"/>
    <col min="7687" max="7687" width="8.88671875" style="193"/>
    <col min="7688" max="7688" width="8.77734375" style="193" customWidth="1"/>
    <col min="7689" max="7933" width="8.88671875" style="193"/>
    <col min="7934" max="7934" width="7.77734375" style="193" customWidth="1"/>
    <col min="7935" max="7935" width="58.77734375" style="193" customWidth="1"/>
    <col min="7936" max="7936" width="6.77734375" style="193" customWidth="1"/>
    <col min="7937" max="7937" width="8.77734375" style="193" customWidth="1"/>
    <col min="7938" max="7938" width="11.77734375" style="193" customWidth="1"/>
    <col min="7939" max="7939" width="15.77734375" style="193" customWidth="1"/>
    <col min="7940" max="7941" width="8.88671875" style="193"/>
    <col min="7942" max="7942" width="11.77734375" style="193" customWidth="1"/>
    <col min="7943" max="7943" width="8.88671875" style="193"/>
    <col min="7944" max="7944" width="8.77734375" style="193" customWidth="1"/>
    <col min="7945" max="8189" width="8.88671875" style="193"/>
    <col min="8190" max="8190" width="7.77734375" style="193" customWidth="1"/>
    <col min="8191" max="8191" width="58.77734375" style="193" customWidth="1"/>
    <col min="8192" max="8192" width="6.77734375" style="193" customWidth="1"/>
    <col min="8193" max="8193" width="8.77734375" style="193" customWidth="1"/>
    <col min="8194" max="8194" width="11.77734375" style="193" customWidth="1"/>
    <col min="8195" max="8195" width="15.77734375" style="193" customWidth="1"/>
    <col min="8196" max="8197" width="8.88671875" style="193"/>
    <col min="8198" max="8198" width="11.77734375" style="193" customWidth="1"/>
    <col min="8199" max="8199" width="8.88671875" style="193"/>
    <col min="8200" max="8200" width="8.77734375" style="193" customWidth="1"/>
    <col min="8201" max="8445" width="8.88671875" style="193"/>
    <col min="8446" max="8446" width="7.77734375" style="193" customWidth="1"/>
    <col min="8447" max="8447" width="58.77734375" style="193" customWidth="1"/>
    <col min="8448" max="8448" width="6.77734375" style="193" customWidth="1"/>
    <col min="8449" max="8449" width="8.77734375" style="193" customWidth="1"/>
    <col min="8450" max="8450" width="11.77734375" style="193" customWidth="1"/>
    <col min="8451" max="8451" width="15.77734375" style="193" customWidth="1"/>
    <col min="8452" max="8453" width="8.88671875" style="193"/>
    <col min="8454" max="8454" width="11.77734375" style="193" customWidth="1"/>
    <col min="8455" max="8455" width="8.88671875" style="193"/>
    <col min="8456" max="8456" width="8.77734375" style="193" customWidth="1"/>
    <col min="8457" max="8701" width="8.88671875" style="193"/>
    <col min="8702" max="8702" width="7.77734375" style="193" customWidth="1"/>
    <col min="8703" max="8703" width="58.77734375" style="193" customWidth="1"/>
    <col min="8704" max="8704" width="6.77734375" style="193" customWidth="1"/>
    <col min="8705" max="8705" width="8.77734375" style="193" customWidth="1"/>
    <col min="8706" max="8706" width="11.77734375" style="193" customWidth="1"/>
    <col min="8707" max="8707" width="15.77734375" style="193" customWidth="1"/>
    <col min="8708" max="8709" width="8.88671875" style="193"/>
    <col min="8710" max="8710" width="11.77734375" style="193" customWidth="1"/>
    <col min="8711" max="8711" width="8.88671875" style="193"/>
    <col min="8712" max="8712" width="8.77734375" style="193" customWidth="1"/>
    <col min="8713" max="8957" width="8.88671875" style="193"/>
    <col min="8958" max="8958" width="7.77734375" style="193" customWidth="1"/>
    <col min="8959" max="8959" width="58.77734375" style="193" customWidth="1"/>
    <col min="8960" max="8960" width="6.77734375" style="193" customWidth="1"/>
    <col min="8961" max="8961" width="8.77734375" style="193" customWidth="1"/>
    <col min="8962" max="8962" width="11.77734375" style="193" customWidth="1"/>
    <col min="8963" max="8963" width="15.77734375" style="193" customWidth="1"/>
    <col min="8964" max="8965" width="8.88671875" style="193"/>
    <col min="8966" max="8966" width="11.77734375" style="193" customWidth="1"/>
    <col min="8967" max="8967" width="8.88671875" style="193"/>
    <col min="8968" max="8968" width="8.77734375" style="193" customWidth="1"/>
    <col min="8969" max="9213" width="8.88671875" style="193"/>
    <col min="9214" max="9214" width="7.77734375" style="193" customWidth="1"/>
    <col min="9215" max="9215" width="58.77734375" style="193" customWidth="1"/>
    <col min="9216" max="9216" width="6.77734375" style="193" customWidth="1"/>
    <col min="9217" max="9217" width="8.77734375" style="193" customWidth="1"/>
    <col min="9218" max="9218" width="11.77734375" style="193" customWidth="1"/>
    <col min="9219" max="9219" width="15.77734375" style="193" customWidth="1"/>
    <col min="9220" max="9221" width="8.88671875" style="193"/>
    <col min="9222" max="9222" width="11.77734375" style="193" customWidth="1"/>
    <col min="9223" max="9223" width="8.88671875" style="193"/>
    <col min="9224" max="9224" width="8.77734375" style="193" customWidth="1"/>
    <col min="9225" max="9469" width="8.88671875" style="193"/>
    <col min="9470" max="9470" width="7.77734375" style="193" customWidth="1"/>
    <col min="9471" max="9471" width="58.77734375" style="193" customWidth="1"/>
    <col min="9472" max="9472" width="6.77734375" style="193" customWidth="1"/>
    <col min="9473" max="9473" width="8.77734375" style="193" customWidth="1"/>
    <col min="9474" max="9474" width="11.77734375" style="193" customWidth="1"/>
    <col min="9475" max="9475" width="15.77734375" style="193" customWidth="1"/>
    <col min="9476" max="9477" width="8.88671875" style="193"/>
    <col min="9478" max="9478" width="11.77734375" style="193" customWidth="1"/>
    <col min="9479" max="9479" width="8.88671875" style="193"/>
    <col min="9480" max="9480" width="8.77734375" style="193" customWidth="1"/>
    <col min="9481" max="9725" width="8.88671875" style="193"/>
    <col min="9726" max="9726" width="7.77734375" style="193" customWidth="1"/>
    <col min="9727" max="9727" width="58.77734375" style="193" customWidth="1"/>
    <col min="9728" max="9728" width="6.77734375" style="193" customWidth="1"/>
    <col min="9729" max="9729" width="8.77734375" style="193" customWidth="1"/>
    <col min="9730" max="9730" width="11.77734375" style="193" customWidth="1"/>
    <col min="9731" max="9731" width="15.77734375" style="193" customWidth="1"/>
    <col min="9732" max="9733" width="8.88671875" style="193"/>
    <col min="9734" max="9734" width="11.77734375" style="193" customWidth="1"/>
    <col min="9735" max="9735" width="8.88671875" style="193"/>
    <col min="9736" max="9736" width="8.77734375" style="193" customWidth="1"/>
    <col min="9737" max="9981" width="8.88671875" style="193"/>
    <col min="9982" max="9982" width="7.77734375" style="193" customWidth="1"/>
    <col min="9983" max="9983" width="58.77734375" style="193" customWidth="1"/>
    <col min="9984" max="9984" width="6.77734375" style="193" customWidth="1"/>
    <col min="9985" max="9985" width="8.77734375" style="193" customWidth="1"/>
    <col min="9986" max="9986" width="11.77734375" style="193" customWidth="1"/>
    <col min="9987" max="9987" width="15.77734375" style="193" customWidth="1"/>
    <col min="9988" max="9989" width="8.88671875" style="193"/>
    <col min="9990" max="9990" width="11.77734375" style="193" customWidth="1"/>
    <col min="9991" max="9991" width="8.88671875" style="193"/>
    <col min="9992" max="9992" width="8.77734375" style="193" customWidth="1"/>
    <col min="9993" max="10237" width="8.88671875" style="193"/>
    <col min="10238" max="10238" width="7.77734375" style="193" customWidth="1"/>
    <col min="10239" max="10239" width="58.77734375" style="193" customWidth="1"/>
    <col min="10240" max="10240" width="6.77734375" style="193" customWidth="1"/>
    <col min="10241" max="10241" width="8.77734375" style="193" customWidth="1"/>
    <col min="10242" max="10242" width="11.77734375" style="193" customWidth="1"/>
    <col min="10243" max="10243" width="15.77734375" style="193" customWidth="1"/>
    <col min="10244" max="10245" width="8.88671875" style="193"/>
    <col min="10246" max="10246" width="11.77734375" style="193" customWidth="1"/>
    <col min="10247" max="10247" width="8.88671875" style="193"/>
    <col min="10248" max="10248" width="8.77734375" style="193" customWidth="1"/>
    <col min="10249" max="10493" width="8.88671875" style="193"/>
    <col min="10494" max="10494" width="7.77734375" style="193" customWidth="1"/>
    <col min="10495" max="10495" width="58.77734375" style="193" customWidth="1"/>
    <col min="10496" max="10496" width="6.77734375" style="193" customWidth="1"/>
    <col min="10497" max="10497" width="8.77734375" style="193" customWidth="1"/>
    <col min="10498" max="10498" width="11.77734375" style="193" customWidth="1"/>
    <col min="10499" max="10499" width="15.77734375" style="193" customWidth="1"/>
    <col min="10500" max="10501" width="8.88671875" style="193"/>
    <col min="10502" max="10502" width="11.77734375" style="193" customWidth="1"/>
    <col min="10503" max="10503" width="8.88671875" style="193"/>
    <col min="10504" max="10504" width="8.77734375" style="193" customWidth="1"/>
    <col min="10505" max="10749" width="8.88671875" style="193"/>
    <col min="10750" max="10750" width="7.77734375" style="193" customWidth="1"/>
    <col min="10751" max="10751" width="58.77734375" style="193" customWidth="1"/>
    <col min="10752" max="10752" width="6.77734375" style="193" customWidth="1"/>
    <col min="10753" max="10753" width="8.77734375" style="193" customWidth="1"/>
    <col min="10754" max="10754" width="11.77734375" style="193" customWidth="1"/>
    <col min="10755" max="10755" width="15.77734375" style="193" customWidth="1"/>
    <col min="10756" max="10757" width="8.88671875" style="193"/>
    <col min="10758" max="10758" width="11.77734375" style="193" customWidth="1"/>
    <col min="10759" max="10759" width="8.88671875" style="193"/>
    <col min="10760" max="10760" width="8.77734375" style="193" customWidth="1"/>
    <col min="10761" max="11005" width="8.88671875" style="193"/>
    <col min="11006" max="11006" width="7.77734375" style="193" customWidth="1"/>
    <col min="11007" max="11007" width="58.77734375" style="193" customWidth="1"/>
    <col min="11008" max="11008" width="6.77734375" style="193" customWidth="1"/>
    <col min="11009" max="11009" width="8.77734375" style="193" customWidth="1"/>
    <col min="11010" max="11010" width="11.77734375" style="193" customWidth="1"/>
    <col min="11011" max="11011" width="15.77734375" style="193" customWidth="1"/>
    <col min="11012" max="11013" width="8.88671875" style="193"/>
    <col min="11014" max="11014" width="11.77734375" style="193" customWidth="1"/>
    <col min="11015" max="11015" width="8.88671875" style="193"/>
    <col min="11016" max="11016" width="8.77734375" style="193" customWidth="1"/>
    <col min="11017" max="11261" width="8.88671875" style="193"/>
    <col min="11262" max="11262" width="7.77734375" style="193" customWidth="1"/>
    <col min="11263" max="11263" width="58.77734375" style="193" customWidth="1"/>
    <col min="11264" max="11264" width="6.77734375" style="193" customWidth="1"/>
    <col min="11265" max="11265" width="8.77734375" style="193" customWidth="1"/>
    <col min="11266" max="11266" width="11.77734375" style="193" customWidth="1"/>
    <col min="11267" max="11267" width="15.77734375" style="193" customWidth="1"/>
    <col min="11268" max="11269" width="8.88671875" style="193"/>
    <col min="11270" max="11270" width="11.77734375" style="193" customWidth="1"/>
    <col min="11271" max="11271" width="8.88671875" style="193"/>
    <col min="11272" max="11272" width="8.77734375" style="193" customWidth="1"/>
    <col min="11273" max="11517" width="8.88671875" style="193"/>
    <col min="11518" max="11518" width="7.77734375" style="193" customWidth="1"/>
    <col min="11519" max="11519" width="58.77734375" style="193" customWidth="1"/>
    <col min="11520" max="11520" width="6.77734375" style="193" customWidth="1"/>
    <col min="11521" max="11521" width="8.77734375" style="193" customWidth="1"/>
    <col min="11522" max="11522" width="11.77734375" style="193" customWidth="1"/>
    <col min="11523" max="11523" width="15.77734375" style="193" customWidth="1"/>
    <col min="11524" max="11525" width="8.88671875" style="193"/>
    <col min="11526" max="11526" width="11.77734375" style="193" customWidth="1"/>
    <col min="11527" max="11527" width="8.88671875" style="193"/>
    <col min="11528" max="11528" width="8.77734375" style="193" customWidth="1"/>
    <col min="11529" max="11773" width="8.88671875" style="193"/>
    <col min="11774" max="11774" width="7.77734375" style="193" customWidth="1"/>
    <col min="11775" max="11775" width="58.77734375" style="193" customWidth="1"/>
    <col min="11776" max="11776" width="6.77734375" style="193" customWidth="1"/>
    <col min="11777" max="11777" width="8.77734375" style="193" customWidth="1"/>
    <col min="11778" max="11778" width="11.77734375" style="193" customWidth="1"/>
    <col min="11779" max="11779" width="15.77734375" style="193" customWidth="1"/>
    <col min="11780" max="11781" width="8.88671875" style="193"/>
    <col min="11782" max="11782" width="11.77734375" style="193" customWidth="1"/>
    <col min="11783" max="11783" width="8.88671875" style="193"/>
    <col min="11784" max="11784" width="8.77734375" style="193" customWidth="1"/>
    <col min="11785" max="12029" width="8.88671875" style="193"/>
    <col min="12030" max="12030" width="7.77734375" style="193" customWidth="1"/>
    <col min="12031" max="12031" width="58.77734375" style="193" customWidth="1"/>
    <col min="12032" max="12032" width="6.77734375" style="193" customWidth="1"/>
    <col min="12033" max="12033" width="8.77734375" style="193" customWidth="1"/>
    <col min="12034" max="12034" width="11.77734375" style="193" customWidth="1"/>
    <col min="12035" max="12035" width="15.77734375" style="193" customWidth="1"/>
    <col min="12036" max="12037" width="8.88671875" style="193"/>
    <col min="12038" max="12038" width="11.77734375" style="193" customWidth="1"/>
    <col min="12039" max="12039" width="8.88671875" style="193"/>
    <col min="12040" max="12040" width="8.77734375" style="193" customWidth="1"/>
    <col min="12041" max="12285" width="8.88671875" style="193"/>
    <col min="12286" max="12286" width="7.77734375" style="193" customWidth="1"/>
    <col min="12287" max="12287" width="58.77734375" style="193" customWidth="1"/>
    <col min="12288" max="12288" width="6.77734375" style="193" customWidth="1"/>
    <col min="12289" max="12289" width="8.77734375" style="193" customWidth="1"/>
    <col min="12290" max="12290" width="11.77734375" style="193" customWidth="1"/>
    <col min="12291" max="12291" width="15.77734375" style="193" customWidth="1"/>
    <col min="12292" max="12293" width="8.88671875" style="193"/>
    <col min="12294" max="12294" width="11.77734375" style="193" customWidth="1"/>
    <col min="12295" max="12295" width="8.88671875" style="193"/>
    <col min="12296" max="12296" width="8.77734375" style="193" customWidth="1"/>
    <col min="12297" max="12541" width="8.88671875" style="193"/>
    <col min="12542" max="12542" width="7.77734375" style="193" customWidth="1"/>
    <col min="12543" max="12543" width="58.77734375" style="193" customWidth="1"/>
    <col min="12544" max="12544" width="6.77734375" style="193" customWidth="1"/>
    <col min="12545" max="12545" width="8.77734375" style="193" customWidth="1"/>
    <col min="12546" max="12546" width="11.77734375" style="193" customWidth="1"/>
    <col min="12547" max="12547" width="15.77734375" style="193" customWidth="1"/>
    <col min="12548" max="12549" width="8.88671875" style="193"/>
    <col min="12550" max="12550" width="11.77734375" style="193" customWidth="1"/>
    <col min="12551" max="12551" width="8.88671875" style="193"/>
    <col min="12552" max="12552" width="8.77734375" style="193" customWidth="1"/>
    <col min="12553" max="12797" width="8.88671875" style="193"/>
    <col min="12798" max="12798" width="7.77734375" style="193" customWidth="1"/>
    <col min="12799" max="12799" width="58.77734375" style="193" customWidth="1"/>
    <col min="12800" max="12800" width="6.77734375" style="193" customWidth="1"/>
    <col min="12801" max="12801" width="8.77734375" style="193" customWidth="1"/>
    <col min="12802" max="12802" width="11.77734375" style="193" customWidth="1"/>
    <col min="12803" max="12803" width="15.77734375" style="193" customWidth="1"/>
    <col min="12804" max="12805" width="8.88671875" style="193"/>
    <col min="12806" max="12806" width="11.77734375" style="193" customWidth="1"/>
    <col min="12807" max="12807" width="8.88671875" style="193"/>
    <col min="12808" max="12808" width="8.77734375" style="193" customWidth="1"/>
    <col min="12809" max="13053" width="8.88671875" style="193"/>
    <col min="13054" max="13054" width="7.77734375" style="193" customWidth="1"/>
    <col min="13055" max="13055" width="58.77734375" style="193" customWidth="1"/>
    <col min="13056" max="13056" width="6.77734375" style="193" customWidth="1"/>
    <col min="13057" max="13057" width="8.77734375" style="193" customWidth="1"/>
    <col min="13058" max="13058" width="11.77734375" style="193" customWidth="1"/>
    <col min="13059" max="13059" width="15.77734375" style="193" customWidth="1"/>
    <col min="13060" max="13061" width="8.88671875" style="193"/>
    <col min="13062" max="13062" width="11.77734375" style="193" customWidth="1"/>
    <col min="13063" max="13063" width="8.88671875" style="193"/>
    <col min="13064" max="13064" width="8.77734375" style="193" customWidth="1"/>
    <col min="13065" max="13309" width="8.88671875" style="193"/>
    <col min="13310" max="13310" width="7.77734375" style="193" customWidth="1"/>
    <col min="13311" max="13311" width="58.77734375" style="193" customWidth="1"/>
    <col min="13312" max="13312" width="6.77734375" style="193" customWidth="1"/>
    <col min="13313" max="13313" width="8.77734375" style="193" customWidth="1"/>
    <col min="13314" max="13314" width="11.77734375" style="193" customWidth="1"/>
    <col min="13315" max="13315" width="15.77734375" style="193" customWidth="1"/>
    <col min="13316" max="13317" width="8.88671875" style="193"/>
    <col min="13318" max="13318" width="11.77734375" style="193" customWidth="1"/>
    <col min="13319" max="13319" width="8.88671875" style="193"/>
    <col min="13320" max="13320" width="8.77734375" style="193" customWidth="1"/>
    <col min="13321" max="13565" width="8.88671875" style="193"/>
    <col min="13566" max="13566" width="7.77734375" style="193" customWidth="1"/>
    <col min="13567" max="13567" width="58.77734375" style="193" customWidth="1"/>
    <col min="13568" max="13568" width="6.77734375" style="193" customWidth="1"/>
    <col min="13569" max="13569" width="8.77734375" style="193" customWidth="1"/>
    <col min="13570" max="13570" width="11.77734375" style="193" customWidth="1"/>
    <col min="13571" max="13571" width="15.77734375" style="193" customWidth="1"/>
    <col min="13572" max="13573" width="8.88671875" style="193"/>
    <col min="13574" max="13574" width="11.77734375" style="193" customWidth="1"/>
    <col min="13575" max="13575" width="8.88671875" style="193"/>
    <col min="13576" max="13576" width="8.77734375" style="193" customWidth="1"/>
    <col min="13577" max="13821" width="8.88671875" style="193"/>
    <col min="13822" max="13822" width="7.77734375" style="193" customWidth="1"/>
    <col min="13823" max="13823" width="58.77734375" style="193" customWidth="1"/>
    <col min="13824" max="13824" width="6.77734375" style="193" customWidth="1"/>
    <col min="13825" max="13825" width="8.77734375" style="193" customWidth="1"/>
    <col min="13826" max="13826" width="11.77734375" style="193" customWidth="1"/>
    <col min="13827" max="13827" width="15.77734375" style="193" customWidth="1"/>
    <col min="13828" max="13829" width="8.88671875" style="193"/>
    <col min="13830" max="13830" width="11.77734375" style="193" customWidth="1"/>
    <col min="13831" max="13831" width="8.88671875" style="193"/>
    <col min="13832" max="13832" width="8.77734375" style="193" customWidth="1"/>
    <col min="13833" max="14077" width="8.88671875" style="193"/>
    <col min="14078" max="14078" width="7.77734375" style="193" customWidth="1"/>
    <col min="14079" max="14079" width="58.77734375" style="193" customWidth="1"/>
    <col min="14080" max="14080" width="6.77734375" style="193" customWidth="1"/>
    <col min="14081" max="14081" width="8.77734375" style="193" customWidth="1"/>
    <col min="14082" max="14082" width="11.77734375" style="193" customWidth="1"/>
    <col min="14083" max="14083" width="15.77734375" style="193" customWidth="1"/>
    <col min="14084" max="14085" width="8.88671875" style="193"/>
    <col min="14086" max="14086" width="11.77734375" style="193" customWidth="1"/>
    <col min="14087" max="14087" width="8.88671875" style="193"/>
    <col min="14088" max="14088" width="8.77734375" style="193" customWidth="1"/>
    <col min="14089" max="14333" width="8.88671875" style="193"/>
    <col min="14334" max="14334" width="7.77734375" style="193" customWidth="1"/>
    <col min="14335" max="14335" width="58.77734375" style="193" customWidth="1"/>
    <col min="14336" max="14336" width="6.77734375" style="193" customWidth="1"/>
    <col min="14337" max="14337" width="8.77734375" style="193" customWidth="1"/>
    <col min="14338" max="14338" width="11.77734375" style="193" customWidth="1"/>
    <col min="14339" max="14339" width="15.77734375" style="193" customWidth="1"/>
    <col min="14340" max="14341" width="8.88671875" style="193"/>
    <col min="14342" max="14342" width="11.77734375" style="193" customWidth="1"/>
    <col min="14343" max="14343" width="8.88671875" style="193"/>
    <col min="14344" max="14344" width="8.77734375" style="193" customWidth="1"/>
    <col min="14345" max="14589" width="8.88671875" style="193"/>
    <col min="14590" max="14590" width="7.77734375" style="193" customWidth="1"/>
    <col min="14591" max="14591" width="58.77734375" style="193" customWidth="1"/>
    <col min="14592" max="14592" width="6.77734375" style="193" customWidth="1"/>
    <col min="14593" max="14593" width="8.77734375" style="193" customWidth="1"/>
    <col min="14594" max="14594" width="11.77734375" style="193" customWidth="1"/>
    <col min="14595" max="14595" width="15.77734375" style="193" customWidth="1"/>
    <col min="14596" max="14597" width="8.88671875" style="193"/>
    <col min="14598" max="14598" width="11.77734375" style="193" customWidth="1"/>
    <col min="14599" max="14599" width="8.88671875" style="193"/>
    <col min="14600" max="14600" width="8.77734375" style="193" customWidth="1"/>
    <col min="14601" max="14845" width="8.88671875" style="193"/>
    <col min="14846" max="14846" width="7.77734375" style="193" customWidth="1"/>
    <col min="14847" max="14847" width="58.77734375" style="193" customWidth="1"/>
    <col min="14848" max="14848" width="6.77734375" style="193" customWidth="1"/>
    <col min="14849" max="14849" width="8.77734375" style="193" customWidth="1"/>
    <col min="14850" max="14850" width="11.77734375" style="193" customWidth="1"/>
    <col min="14851" max="14851" width="15.77734375" style="193" customWidth="1"/>
    <col min="14852" max="14853" width="8.88671875" style="193"/>
    <col min="14854" max="14854" width="11.77734375" style="193" customWidth="1"/>
    <col min="14855" max="14855" width="8.88671875" style="193"/>
    <col min="14856" max="14856" width="8.77734375" style="193" customWidth="1"/>
    <col min="14857" max="15101" width="8.88671875" style="193"/>
    <col min="15102" max="15102" width="7.77734375" style="193" customWidth="1"/>
    <col min="15103" max="15103" width="58.77734375" style="193" customWidth="1"/>
    <col min="15104" max="15104" width="6.77734375" style="193" customWidth="1"/>
    <col min="15105" max="15105" width="8.77734375" style="193" customWidth="1"/>
    <col min="15106" max="15106" width="11.77734375" style="193" customWidth="1"/>
    <col min="15107" max="15107" width="15.77734375" style="193" customWidth="1"/>
    <col min="15108" max="15109" width="8.88671875" style="193"/>
    <col min="15110" max="15110" width="11.77734375" style="193" customWidth="1"/>
    <col min="15111" max="15111" width="8.88671875" style="193"/>
    <col min="15112" max="15112" width="8.77734375" style="193" customWidth="1"/>
    <col min="15113" max="15357" width="8.88671875" style="193"/>
    <col min="15358" max="15358" width="7.77734375" style="193" customWidth="1"/>
    <col min="15359" max="15359" width="58.77734375" style="193" customWidth="1"/>
    <col min="15360" max="15360" width="6.77734375" style="193" customWidth="1"/>
    <col min="15361" max="15361" width="8.77734375" style="193" customWidth="1"/>
    <col min="15362" max="15362" width="11.77734375" style="193" customWidth="1"/>
    <col min="15363" max="15363" width="15.77734375" style="193" customWidth="1"/>
    <col min="15364" max="15365" width="8.88671875" style="193"/>
    <col min="15366" max="15366" width="11.77734375" style="193" customWidth="1"/>
    <col min="15367" max="15367" width="8.88671875" style="193"/>
    <col min="15368" max="15368" width="8.77734375" style="193" customWidth="1"/>
    <col min="15369" max="15613" width="8.88671875" style="193"/>
    <col min="15614" max="15614" width="7.77734375" style="193" customWidth="1"/>
    <col min="15615" max="15615" width="58.77734375" style="193" customWidth="1"/>
    <col min="15616" max="15616" width="6.77734375" style="193" customWidth="1"/>
    <col min="15617" max="15617" width="8.77734375" style="193" customWidth="1"/>
    <col min="15618" max="15618" width="11.77734375" style="193" customWidth="1"/>
    <col min="15619" max="15619" width="15.77734375" style="193" customWidth="1"/>
    <col min="15620" max="15621" width="8.88671875" style="193"/>
    <col min="15622" max="15622" width="11.77734375" style="193" customWidth="1"/>
    <col min="15623" max="15623" width="8.88671875" style="193"/>
    <col min="15624" max="15624" width="8.77734375" style="193" customWidth="1"/>
    <col min="15625" max="15869" width="8.88671875" style="193"/>
    <col min="15870" max="15870" width="7.77734375" style="193" customWidth="1"/>
    <col min="15871" max="15871" width="58.77734375" style="193" customWidth="1"/>
    <col min="15872" max="15872" width="6.77734375" style="193" customWidth="1"/>
    <col min="15873" max="15873" width="8.77734375" style="193" customWidth="1"/>
    <col min="15874" max="15874" width="11.77734375" style="193" customWidth="1"/>
    <col min="15875" max="15875" width="15.77734375" style="193" customWidth="1"/>
    <col min="15876" max="15877" width="8.88671875" style="193"/>
    <col min="15878" max="15878" width="11.77734375" style="193" customWidth="1"/>
    <col min="15879" max="15879" width="8.88671875" style="193"/>
    <col min="15880" max="15880" width="8.77734375" style="193" customWidth="1"/>
    <col min="15881" max="16125" width="8.88671875" style="193"/>
    <col min="16126" max="16126" width="7.77734375" style="193" customWidth="1"/>
    <col min="16127" max="16127" width="58.77734375" style="193" customWidth="1"/>
    <col min="16128" max="16128" width="6.77734375" style="193" customWidth="1"/>
    <col min="16129" max="16129" width="8.77734375" style="193" customWidth="1"/>
    <col min="16130" max="16130" width="11.77734375" style="193" customWidth="1"/>
    <col min="16131" max="16131" width="15.77734375" style="193" customWidth="1"/>
    <col min="16132" max="16133" width="8.88671875" style="193"/>
    <col min="16134" max="16134" width="11.77734375" style="193" customWidth="1"/>
    <col min="16135" max="16135" width="8.88671875" style="193"/>
    <col min="16136" max="16136" width="8.77734375" style="193" customWidth="1"/>
    <col min="16137" max="16384" width="8.88671875" style="193"/>
  </cols>
  <sheetData>
    <row r="1" spans="1:9" ht="26.25" customHeight="1">
      <c r="A1" s="191" t="s">
        <v>50</v>
      </c>
      <c r="B1" s="191"/>
      <c r="C1" s="191"/>
      <c r="D1" s="191"/>
      <c r="E1" s="191"/>
      <c r="F1" s="191"/>
    </row>
    <row r="2" spans="1:9" ht="18.75" customHeight="1">
      <c r="A2" s="194" t="s">
        <v>460</v>
      </c>
      <c r="B2" s="194"/>
      <c r="C2" s="194"/>
      <c r="D2" s="194"/>
      <c r="E2" s="194"/>
      <c r="F2" s="194"/>
    </row>
    <row r="3" spans="1:9" ht="18.75" customHeight="1">
      <c r="A3" s="195" t="s">
        <v>3</v>
      </c>
      <c r="B3" s="195"/>
      <c r="C3" s="195"/>
      <c r="D3" s="195"/>
      <c r="E3" s="195"/>
      <c r="F3" s="195"/>
    </row>
    <row r="4" spans="1:9" ht="12.75" customHeight="1">
      <c r="A4" s="196"/>
      <c r="B4" s="196"/>
      <c r="C4" s="197"/>
      <c r="D4" s="196"/>
      <c r="E4" s="196"/>
      <c r="F4" s="196"/>
    </row>
    <row r="5" spans="1:9" ht="12.75" customHeight="1">
      <c r="A5" s="196"/>
      <c r="B5" s="196"/>
      <c r="C5" s="197"/>
      <c r="D5" s="196"/>
      <c r="E5" s="193"/>
      <c r="F5" s="193"/>
    </row>
    <row r="6" spans="1:9" ht="12.75" customHeight="1">
      <c r="A6" s="196"/>
      <c r="B6" s="196"/>
      <c r="C6" s="197"/>
      <c r="D6" s="196"/>
      <c r="E6" s="196"/>
      <c r="F6" s="196"/>
    </row>
    <row r="7" spans="1:9" ht="30" customHeight="1">
      <c r="A7" s="4" t="s">
        <v>0</v>
      </c>
      <c r="B7" s="117" t="s">
        <v>1</v>
      </c>
      <c r="C7" s="117"/>
      <c r="D7" s="117"/>
      <c r="E7" s="117" t="s">
        <v>2</v>
      </c>
      <c r="F7" s="117"/>
    </row>
    <row r="8" spans="1:9" ht="30" customHeight="1">
      <c r="A8" s="198" t="s">
        <v>927</v>
      </c>
      <c r="B8" s="199" t="s">
        <v>928</v>
      </c>
      <c r="C8" s="200"/>
      <c r="D8" s="200"/>
      <c r="E8" s="201"/>
      <c r="F8" s="202"/>
      <c r="H8" s="203"/>
      <c r="I8" s="203"/>
    </row>
    <row r="9" spans="1:9" ht="30" customHeight="1">
      <c r="A9" s="204">
        <v>1</v>
      </c>
      <c r="B9" s="205" t="s">
        <v>929</v>
      </c>
      <c r="C9" s="206"/>
      <c r="D9" s="206"/>
      <c r="E9" s="207">
        <f>F244</f>
        <v>0</v>
      </c>
      <c r="F9" s="208"/>
      <c r="H9" s="203"/>
      <c r="I9" s="203"/>
    </row>
    <row r="10" spans="1:9" ht="30" customHeight="1">
      <c r="A10" s="204">
        <v>2</v>
      </c>
      <c r="B10" s="205" t="s">
        <v>930</v>
      </c>
      <c r="C10" s="206"/>
      <c r="D10" s="206"/>
      <c r="E10" s="207">
        <f>F297</f>
        <v>0</v>
      </c>
      <c r="F10" s="208"/>
      <c r="H10" s="203"/>
      <c r="I10" s="203"/>
    </row>
    <row r="11" spans="1:9" ht="30" customHeight="1">
      <c r="A11" s="204">
        <v>3</v>
      </c>
      <c r="B11" s="205" t="s">
        <v>931</v>
      </c>
      <c r="C11" s="206"/>
      <c r="D11" s="206"/>
      <c r="E11" s="207">
        <f>F326</f>
        <v>0</v>
      </c>
      <c r="F11" s="208"/>
      <c r="H11" s="203"/>
      <c r="I11" s="203"/>
    </row>
    <row r="12" spans="1:9" ht="30" customHeight="1">
      <c r="A12" s="204">
        <v>4</v>
      </c>
      <c r="B12" s="205" t="s">
        <v>932</v>
      </c>
      <c r="C12" s="206"/>
      <c r="D12" s="206"/>
      <c r="E12" s="207">
        <f>F386</f>
        <v>0</v>
      </c>
      <c r="F12" s="208"/>
      <c r="H12" s="203"/>
      <c r="I12" s="203"/>
    </row>
    <row r="13" spans="1:9" ht="30" customHeight="1">
      <c r="A13" s="204">
        <v>5</v>
      </c>
      <c r="B13" s="205" t="s">
        <v>933</v>
      </c>
      <c r="C13" s="206"/>
      <c r="D13" s="206"/>
      <c r="E13" s="207">
        <f>F465</f>
        <v>0</v>
      </c>
      <c r="F13" s="208"/>
      <c r="H13" s="203"/>
      <c r="I13" s="203"/>
    </row>
    <row r="14" spans="1:9" ht="30" customHeight="1">
      <c r="A14" s="204">
        <v>6</v>
      </c>
      <c r="B14" s="205" t="s">
        <v>934</v>
      </c>
      <c r="C14" s="206"/>
      <c r="D14" s="206"/>
      <c r="E14" s="207">
        <f>F888</f>
        <v>0</v>
      </c>
      <c r="F14" s="208"/>
      <c r="H14" s="203"/>
      <c r="I14" s="203"/>
    </row>
    <row r="15" spans="1:9" ht="30" customHeight="1">
      <c r="A15" s="209" t="s">
        <v>935</v>
      </c>
      <c r="B15" s="210" t="s">
        <v>936</v>
      </c>
      <c r="C15" s="211"/>
      <c r="D15" s="199"/>
      <c r="E15" s="212">
        <f>F903</f>
        <v>0</v>
      </c>
      <c r="F15" s="213"/>
      <c r="H15" s="203"/>
      <c r="I15" s="203"/>
    </row>
    <row r="16" spans="1:9" ht="30" customHeight="1">
      <c r="A16" s="214" t="s">
        <v>937</v>
      </c>
      <c r="B16" s="215" t="s">
        <v>938</v>
      </c>
      <c r="C16" s="215"/>
      <c r="D16" s="216"/>
      <c r="E16" s="217">
        <f>F962</f>
        <v>0</v>
      </c>
      <c r="F16" s="218"/>
      <c r="H16" s="203"/>
      <c r="I16" s="203"/>
    </row>
    <row r="17" spans="1:9" ht="30" customHeight="1">
      <c r="A17" s="214" t="s">
        <v>939</v>
      </c>
      <c r="B17" s="215" t="s">
        <v>940</v>
      </c>
      <c r="C17" s="215"/>
      <c r="D17" s="216"/>
      <c r="E17" s="217">
        <f>F983</f>
        <v>0</v>
      </c>
      <c r="F17" s="218"/>
      <c r="H17" s="203"/>
      <c r="I17" s="203"/>
    </row>
    <row r="18" spans="1:9" ht="30" customHeight="1">
      <c r="A18" s="214" t="s">
        <v>941</v>
      </c>
      <c r="B18" s="215" t="s">
        <v>942</v>
      </c>
      <c r="C18" s="215"/>
      <c r="D18" s="216"/>
      <c r="E18" s="217">
        <f>F1009</f>
        <v>0</v>
      </c>
      <c r="F18" s="218"/>
      <c r="H18" s="203"/>
      <c r="I18" s="203"/>
    </row>
    <row r="19" spans="1:9" ht="30" customHeight="1">
      <c r="A19" s="219" t="s">
        <v>458</v>
      </c>
      <c r="B19" s="220"/>
      <c r="C19" s="220"/>
      <c r="D19" s="221"/>
      <c r="E19" s="222">
        <f>SUM(E9:F18)</f>
        <v>0</v>
      </c>
      <c r="F19" s="223"/>
    </row>
    <row r="20" spans="1:9" ht="30" customHeight="1">
      <c r="A20" s="122"/>
      <c r="B20" s="123"/>
      <c r="C20" s="123"/>
      <c r="D20" s="123"/>
      <c r="E20" s="123"/>
      <c r="F20" s="123"/>
    </row>
    <row r="23" spans="1:9">
      <c r="E23" s="226" t="s">
        <v>943</v>
      </c>
    </row>
    <row r="24" spans="1:9">
      <c r="E24" s="227" t="s">
        <v>944</v>
      </c>
    </row>
    <row r="27" spans="1:9" ht="26.25" customHeight="1">
      <c r="A27" s="191" t="s">
        <v>50</v>
      </c>
      <c r="B27" s="191"/>
      <c r="C27" s="191"/>
      <c r="D27" s="191"/>
      <c r="E27" s="191"/>
      <c r="F27" s="191"/>
    </row>
    <row r="28" spans="1:9" ht="18.75" customHeight="1">
      <c r="A28" s="194" t="s">
        <v>460</v>
      </c>
      <c r="B28" s="194"/>
      <c r="C28" s="194"/>
      <c r="D28" s="194"/>
      <c r="E28" s="194"/>
      <c r="F28" s="194"/>
    </row>
    <row r="29" spans="1:9" ht="18.75" customHeight="1">
      <c r="A29" s="195" t="s">
        <v>456</v>
      </c>
      <c r="B29" s="195"/>
      <c r="C29" s="195"/>
      <c r="D29" s="195"/>
      <c r="E29" s="195"/>
      <c r="F29" s="195"/>
    </row>
    <row r="31" spans="1:9" s="230" customFormat="1" ht="20.100000000000001" customHeight="1">
      <c r="A31" s="228" t="s">
        <v>945</v>
      </c>
      <c r="B31" s="229" t="s">
        <v>928</v>
      </c>
      <c r="C31" s="229"/>
      <c r="D31" s="229"/>
      <c r="E31" s="229"/>
      <c r="F31" s="229"/>
      <c r="G31" s="192"/>
    </row>
    <row r="32" spans="1:9" s="230" customFormat="1">
      <c r="A32" s="231"/>
      <c r="B32" s="232"/>
      <c r="C32" s="232"/>
      <c r="D32" s="233"/>
      <c r="E32" s="233"/>
      <c r="F32" s="233"/>
      <c r="G32" s="192"/>
    </row>
    <row r="33" spans="1:13" s="230" customFormat="1" ht="20.100000000000001" customHeight="1">
      <c r="A33" s="228" t="s">
        <v>4</v>
      </c>
      <c r="B33" s="229" t="s">
        <v>929</v>
      </c>
      <c r="C33" s="229"/>
      <c r="D33" s="229"/>
      <c r="E33" s="229"/>
      <c r="F33" s="229"/>
      <c r="G33" s="192"/>
    </row>
    <row r="34" spans="1:13" s="230" customFormat="1" ht="20.100000000000001" customHeight="1">
      <c r="A34" s="234" t="s">
        <v>946</v>
      </c>
      <c r="B34" s="235" t="s">
        <v>947</v>
      </c>
      <c r="C34" s="236"/>
      <c r="D34" s="236"/>
      <c r="E34" s="236"/>
      <c r="F34" s="237"/>
      <c r="G34" s="192"/>
    </row>
    <row r="35" spans="1:13" ht="26.25" customHeight="1">
      <c r="A35" s="8" t="s">
        <v>0</v>
      </c>
      <c r="B35" s="8" t="s">
        <v>1</v>
      </c>
      <c r="C35" s="8" t="s">
        <v>948</v>
      </c>
      <c r="D35" s="27" t="s">
        <v>949</v>
      </c>
      <c r="E35" s="8" t="s">
        <v>950</v>
      </c>
      <c r="F35" s="8" t="s">
        <v>2</v>
      </c>
      <c r="I35" s="238"/>
      <c r="J35" s="238"/>
      <c r="K35" s="238"/>
      <c r="L35" s="238"/>
      <c r="M35" s="238"/>
    </row>
    <row r="36" spans="1:13" s="29" customFormat="1" ht="145.19999999999999">
      <c r="A36" s="239" t="s">
        <v>5</v>
      </c>
      <c r="B36" s="240" t="s">
        <v>951</v>
      </c>
      <c r="C36" s="241"/>
      <c r="D36" s="241"/>
      <c r="E36" s="242"/>
      <c r="F36" s="242"/>
      <c r="G36" s="192"/>
    </row>
    <row r="37" spans="1:13" s="29" customFormat="1" ht="17.25" customHeight="1">
      <c r="A37" s="243"/>
      <c r="B37" s="244" t="s">
        <v>952</v>
      </c>
      <c r="C37" s="204" t="s">
        <v>953</v>
      </c>
      <c r="D37" s="245">
        <v>10</v>
      </c>
      <c r="E37" s="246">
        <v>0</v>
      </c>
      <c r="F37" s="246">
        <f>D37*E37</f>
        <v>0</v>
      </c>
      <c r="G37" s="192"/>
    </row>
    <row r="38" spans="1:13" s="29" customFormat="1" ht="17.25" customHeight="1">
      <c r="A38" s="243"/>
      <c r="B38" s="244" t="s">
        <v>954</v>
      </c>
      <c r="C38" s="204" t="s">
        <v>955</v>
      </c>
      <c r="D38" s="245">
        <v>45</v>
      </c>
      <c r="E38" s="246">
        <v>0</v>
      </c>
      <c r="F38" s="246">
        <f>D38*E38</f>
        <v>0</v>
      </c>
      <c r="G38" s="192"/>
    </row>
    <row r="39" spans="1:13" s="29" customFormat="1" ht="17.25" customHeight="1">
      <c r="A39" s="247"/>
      <c r="B39" s="248" t="s">
        <v>956</v>
      </c>
      <c r="C39" s="249" t="s">
        <v>957</v>
      </c>
      <c r="D39" s="250">
        <f>D37*G39</f>
        <v>1400</v>
      </c>
      <c r="E39" s="251">
        <v>0</v>
      </c>
      <c r="F39" s="251">
        <f>D39*E39</f>
        <v>0</v>
      </c>
      <c r="G39" s="192">
        <v>140</v>
      </c>
    </row>
    <row r="40" spans="1:13" s="29" customFormat="1" ht="52.8">
      <c r="A40" s="239" t="s">
        <v>6</v>
      </c>
      <c r="B40" s="252" t="s">
        <v>958</v>
      </c>
      <c r="C40" s="241"/>
      <c r="D40" s="253"/>
      <c r="E40" s="242"/>
      <c r="F40" s="242"/>
      <c r="G40" s="192"/>
    </row>
    <row r="41" spans="1:13" s="29" customFormat="1" ht="17.25" customHeight="1">
      <c r="A41" s="243"/>
      <c r="B41" s="244" t="s">
        <v>952</v>
      </c>
      <c r="C41" s="204" t="s">
        <v>953</v>
      </c>
      <c r="D41" s="245">
        <v>12</v>
      </c>
      <c r="E41" s="246">
        <v>0</v>
      </c>
      <c r="F41" s="246">
        <f>D41*E41</f>
        <v>0</v>
      </c>
      <c r="G41" s="192"/>
    </row>
    <row r="42" spans="1:13" s="29" customFormat="1" ht="17.25" customHeight="1">
      <c r="A42" s="243"/>
      <c r="B42" s="244" t="s">
        <v>959</v>
      </c>
      <c r="C42" s="204" t="s">
        <v>955</v>
      </c>
      <c r="D42" s="245">
        <v>125</v>
      </c>
      <c r="E42" s="246">
        <v>0</v>
      </c>
      <c r="F42" s="246">
        <f>D42*E42</f>
        <v>0</v>
      </c>
      <c r="G42" s="192"/>
    </row>
    <row r="43" spans="1:13" s="254" customFormat="1" ht="17.25" customHeight="1">
      <c r="A43" s="247"/>
      <c r="B43" s="248" t="s">
        <v>960</v>
      </c>
      <c r="C43" s="249" t="s">
        <v>957</v>
      </c>
      <c r="D43" s="250">
        <f>D41*G43</f>
        <v>1560</v>
      </c>
      <c r="E43" s="251">
        <v>0</v>
      </c>
      <c r="F43" s="251">
        <f>D43*E43</f>
        <v>0</v>
      </c>
      <c r="G43" s="192">
        <v>130</v>
      </c>
    </row>
    <row r="44" spans="1:13" s="29" customFormat="1" ht="52.8">
      <c r="A44" s="239" t="s">
        <v>7</v>
      </c>
      <c r="B44" s="252" t="s">
        <v>961</v>
      </c>
      <c r="C44" s="241"/>
      <c r="D44" s="253"/>
      <c r="E44" s="242"/>
      <c r="F44" s="242"/>
      <c r="G44" s="192"/>
    </row>
    <row r="45" spans="1:13" s="29" customFormat="1" ht="17.25" customHeight="1">
      <c r="A45" s="243"/>
      <c r="B45" s="244" t="s">
        <v>952</v>
      </c>
      <c r="C45" s="204" t="s">
        <v>953</v>
      </c>
      <c r="D45" s="245">
        <v>2.5</v>
      </c>
      <c r="E45" s="246">
        <v>0</v>
      </c>
      <c r="F45" s="246">
        <f>D45*E45</f>
        <v>0</v>
      </c>
      <c r="G45" s="192"/>
    </row>
    <row r="46" spans="1:13" s="29" customFormat="1" ht="17.25" customHeight="1">
      <c r="A46" s="243"/>
      <c r="B46" s="244" t="s">
        <v>959</v>
      </c>
      <c r="C46" s="204" t="s">
        <v>955</v>
      </c>
      <c r="D46" s="245">
        <v>20</v>
      </c>
      <c r="E46" s="246">
        <v>0</v>
      </c>
      <c r="F46" s="246">
        <f>D46*E46</f>
        <v>0</v>
      </c>
      <c r="G46" s="192"/>
    </row>
    <row r="47" spans="1:13" s="254" customFormat="1" ht="17.25" customHeight="1">
      <c r="A47" s="247"/>
      <c r="B47" s="248" t="s">
        <v>960</v>
      </c>
      <c r="C47" s="249" t="s">
        <v>957</v>
      </c>
      <c r="D47" s="250">
        <f>D45*G47</f>
        <v>325</v>
      </c>
      <c r="E47" s="251">
        <v>0</v>
      </c>
      <c r="F47" s="251">
        <f>D47*E47</f>
        <v>0</v>
      </c>
      <c r="G47" s="192">
        <v>130</v>
      </c>
    </row>
    <row r="48" spans="1:13" s="29" customFormat="1" ht="71.400000000000006" customHeight="1">
      <c r="A48" s="239" t="s">
        <v>962</v>
      </c>
      <c r="B48" s="240" t="s">
        <v>963</v>
      </c>
      <c r="C48" s="241"/>
      <c r="D48" s="253"/>
      <c r="E48" s="242"/>
      <c r="F48" s="242"/>
      <c r="G48" s="192"/>
    </row>
    <row r="49" spans="1:13" s="29" customFormat="1" ht="17.25" customHeight="1">
      <c r="A49" s="243"/>
      <c r="B49" s="244" t="s">
        <v>952</v>
      </c>
      <c r="C49" s="204" t="s">
        <v>953</v>
      </c>
      <c r="D49" s="245">
        <v>5</v>
      </c>
      <c r="E49" s="246">
        <v>0</v>
      </c>
      <c r="F49" s="246">
        <f>D49*E49</f>
        <v>0</v>
      </c>
      <c r="G49" s="192"/>
    </row>
    <row r="50" spans="1:13" s="29" customFormat="1" ht="17.25" customHeight="1">
      <c r="A50" s="243"/>
      <c r="B50" s="244" t="s">
        <v>959</v>
      </c>
      <c r="C50" s="204" t="s">
        <v>955</v>
      </c>
      <c r="D50" s="245">
        <v>40</v>
      </c>
      <c r="E50" s="246">
        <v>0</v>
      </c>
      <c r="F50" s="246">
        <f>D50*E50</f>
        <v>0</v>
      </c>
      <c r="G50" s="192"/>
    </row>
    <row r="51" spans="1:13" s="29" customFormat="1" ht="17.25" customHeight="1">
      <c r="A51" s="247"/>
      <c r="B51" s="248" t="s">
        <v>960</v>
      </c>
      <c r="C51" s="249" t="s">
        <v>957</v>
      </c>
      <c r="D51" s="250">
        <f>D49*G51</f>
        <v>850</v>
      </c>
      <c r="E51" s="251">
        <v>0</v>
      </c>
      <c r="F51" s="251">
        <f>D51*E51</f>
        <v>0</v>
      </c>
      <c r="G51" s="192">
        <v>170</v>
      </c>
    </row>
    <row r="52" spans="1:13" s="29" customFormat="1" ht="52.8">
      <c r="A52" s="239" t="s">
        <v>964</v>
      </c>
      <c r="B52" s="240" t="s">
        <v>965</v>
      </c>
      <c r="C52" s="241"/>
      <c r="D52" s="253"/>
      <c r="E52" s="242"/>
      <c r="F52" s="242"/>
      <c r="G52" s="192"/>
    </row>
    <row r="53" spans="1:13" s="29" customFormat="1" ht="17.25" customHeight="1">
      <c r="A53" s="243"/>
      <c r="B53" s="244" t="s">
        <v>952</v>
      </c>
      <c r="C53" s="204" t="s">
        <v>953</v>
      </c>
      <c r="D53" s="245">
        <v>7.5</v>
      </c>
      <c r="E53" s="246">
        <v>0</v>
      </c>
      <c r="F53" s="246">
        <f>D53*E53</f>
        <v>0</v>
      </c>
      <c r="G53" s="192"/>
    </row>
    <row r="54" spans="1:13" s="29" customFormat="1" ht="17.25" customHeight="1">
      <c r="A54" s="243"/>
      <c r="B54" s="244" t="s">
        <v>966</v>
      </c>
      <c r="C54" s="204" t="s">
        <v>955</v>
      </c>
      <c r="D54" s="245">
        <v>60</v>
      </c>
      <c r="E54" s="246">
        <v>0</v>
      </c>
      <c r="F54" s="246">
        <f>D54*E54</f>
        <v>0</v>
      </c>
      <c r="G54" s="192"/>
    </row>
    <row r="55" spans="1:13" s="29" customFormat="1" ht="17.25" customHeight="1">
      <c r="A55" s="247"/>
      <c r="B55" s="248" t="s">
        <v>956</v>
      </c>
      <c r="C55" s="249" t="s">
        <v>957</v>
      </c>
      <c r="D55" s="250">
        <f>D53*G55</f>
        <v>975</v>
      </c>
      <c r="E55" s="251">
        <v>0</v>
      </c>
      <c r="F55" s="251">
        <f>D55*E55</f>
        <v>0</v>
      </c>
      <c r="G55" s="192">
        <v>130</v>
      </c>
    </row>
    <row r="56" spans="1:13" s="29" customFormat="1" ht="52.8">
      <c r="A56" s="239" t="s">
        <v>967</v>
      </c>
      <c r="B56" s="240" t="s">
        <v>968</v>
      </c>
      <c r="C56" s="241"/>
      <c r="D56" s="253"/>
      <c r="E56" s="242"/>
      <c r="F56" s="242"/>
      <c r="G56" s="192"/>
    </row>
    <row r="57" spans="1:13" s="29" customFormat="1" ht="17.25" customHeight="1">
      <c r="A57" s="243"/>
      <c r="B57" s="244" t="s">
        <v>952</v>
      </c>
      <c r="C57" s="204" t="s">
        <v>953</v>
      </c>
      <c r="D57" s="245">
        <v>2.5</v>
      </c>
      <c r="E57" s="246">
        <v>0</v>
      </c>
      <c r="F57" s="246">
        <f>D57*E57</f>
        <v>0</v>
      </c>
      <c r="G57" s="192"/>
    </row>
    <row r="58" spans="1:13" s="29" customFormat="1" ht="17.25" customHeight="1">
      <c r="A58" s="243"/>
      <c r="B58" s="255" t="s">
        <v>966</v>
      </c>
      <c r="C58" s="204" t="s">
        <v>955</v>
      </c>
      <c r="D58" s="245">
        <v>25</v>
      </c>
      <c r="E58" s="246">
        <v>0</v>
      </c>
      <c r="F58" s="246">
        <f>D58*E58</f>
        <v>0</v>
      </c>
      <c r="G58" s="192"/>
    </row>
    <row r="59" spans="1:13" s="29" customFormat="1" ht="17.25" customHeight="1">
      <c r="A59" s="247"/>
      <c r="B59" s="248" t="s">
        <v>956</v>
      </c>
      <c r="C59" s="249" t="s">
        <v>957</v>
      </c>
      <c r="D59" s="250">
        <f>D57*G59</f>
        <v>325</v>
      </c>
      <c r="E59" s="251">
        <v>0</v>
      </c>
      <c r="F59" s="251">
        <f>D59*E59</f>
        <v>0</v>
      </c>
      <c r="G59" s="192">
        <v>130</v>
      </c>
    </row>
    <row r="60" spans="1:13" ht="26.25" customHeight="1">
      <c r="A60" s="8" t="s">
        <v>0</v>
      </c>
      <c r="B60" s="8" t="s">
        <v>1</v>
      </c>
      <c r="C60" s="8" t="s">
        <v>948</v>
      </c>
      <c r="D60" s="27" t="s">
        <v>949</v>
      </c>
      <c r="E60" s="8" t="s">
        <v>950</v>
      </c>
      <c r="F60" s="8" t="s">
        <v>2</v>
      </c>
      <c r="I60" s="238"/>
      <c r="J60" s="238"/>
      <c r="K60" s="238"/>
      <c r="L60" s="238"/>
      <c r="M60" s="238"/>
    </row>
    <row r="61" spans="1:13" s="29" customFormat="1" ht="52.8">
      <c r="A61" s="239" t="s">
        <v>969</v>
      </c>
      <c r="B61" s="240" t="s">
        <v>970</v>
      </c>
      <c r="C61" s="241"/>
      <c r="D61" s="253"/>
      <c r="E61" s="242"/>
      <c r="F61" s="242"/>
      <c r="G61" s="192"/>
    </row>
    <row r="62" spans="1:13" s="29" customFormat="1" ht="17.25" customHeight="1">
      <c r="A62" s="243"/>
      <c r="B62" s="244" t="s">
        <v>952</v>
      </c>
      <c r="C62" s="204" t="s">
        <v>953</v>
      </c>
      <c r="D62" s="245">
        <v>2.5</v>
      </c>
      <c r="E62" s="246">
        <v>0</v>
      </c>
      <c r="F62" s="246">
        <f>D62*E62</f>
        <v>0</v>
      </c>
      <c r="G62" s="192"/>
    </row>
    <row r="63" spans="1:13" s="29" customFormat="1" ht="17.25" customHeight="1">
      <c r="A63" s="243"/>
      <c r="B63" s="244" t="s">
        <v>971</v>
      </c>
      <c r="C63" s="204" t="s">
        <v>955</v>
      </c>
      <c r="D63" s="245">
        <v>20</v>
      </c>
      <c r="E63" s="246">
        <v>0</v>
      </c>
      <c r="F63" s="246">
        <f>D63*E63</f>
        <v>0</v>
      </c>
      <c r="G63" s="192"/>
    </row>
    <row r="64" spans="1:13" s="29" customFormat="1" ht="17.25" customHeight="1">
      <c r="A64" s="247"/>
      <c r="B64" s="248" t="s">
        <v>956</v>
      </c>
      <c r="C64" s="249" t="s">
        <v>957</v>
      </c>
      <c r="D64" s="250">
        <f>D62*G64</f>
        <v>400</v>
      </c>
      <c r="E64" s="251">
        <v>0</v>
      </c>
      <c r="F64" s="251">
        <f>D64*E64</f>
        <v>0</v>
      </c>
      <c r="G64" s="192">
        <v>160</v>
      </c>
    </row>
    <row r="65" spans="1:7" s="29" customFormat="1" ht="52.8">
      <c r="A65" s="239" t="s">
        <v>972</v>
      </c>
      <c r="B65" s="240" t="s">
        <v>973</v>
      </c>
      <c r="C65" s="241"/>
      <c r="D65" s="253"/>
      <c r="E65" s="242"/>
      <c r="F65" s="242"/>
      <c r="G65" s="192"/>
    </row>
    <row r="66" spans="1:7" s="29" customFormat="1" ht="17.25" customHeight="1">
      <c r="A66" s="243"/>
      <c r="B66" s="244" t="s">
        <v>952</v>
      </c>
      <c r="C66" s="204" t="s">
        <v>953</v>
      </c>
      <c r="D66" s="245">
        <v>15</v>
      </c>
      <c r="E66" s="246">
        <v>0</v>
      </c>
      <c r="F66" s="246">
        <f>D66*E66</f>
        <v>0</v>
      </c>
      <c r="G66" s="192"/>
    </row>
    <row r="67" spans="1:7" s="29" customFormat="1" ht="17.25" customHeight="1">
      <c r="A67" s="243"/>
      <c r="B67" s="244" t="s">
        <v>971</v>
      </c>
      <c r="C67" s="204" t="s">
        <v>955</v>
      </c>
      <c r="D67" s="245">
        <v>130</v>
      </c>
      <c r="E67" s="246">
        <v>0</v>
      </c>
      <c r="F67" s="246">
        <f>D67*E67</f>
        <v>0</v>
      </c>
      <c r="G67" s="192"/>
    </row>
    <row r="68" spans="1:7" s="29" customFormat="1" ht="17.25" customHeight="1">
      <c r="A68" s="247"/>
      <c r="B68" s="248" t="s">
        <v>956</v>
      </c>
      <c r="C68" s="249" t="s">
        <v>957</v>
      </c>
      <c r="D68" s="250">
        <f>D66*G68</f>
        <v>2400</v>
      </c>
      <c r="E68" s="251">
        <v>0</v>
      </c>
      <c r="F68" s="251">
        <f>D68*E68</f>
        <v>0</v>
      </c>
      <c r="G68" s="192">
        <v>160</v>
      </c>
    </row>
    <row r="69" spans="1:7" s="29" customFormat="1" ht="52.8">
      <c r="A69" s="239" t="s">
        <v>974</v>
      </c>
      <c r="B69" s="240" t="s">
        <v>975</v>
      </c>
      <c r="C69" s="241"/>
      <c r="D69" s="253"/>
      <c r="E69" s="242"/>
      <c r="F69" s="242"/>
      <c r="G69" s="192"/>
    </row>
    <row r="70" spans="1:7" s="29" customFormat="1" ht="17.25" customHeight="1">
      <c r="A70" s="243"/>
      <c r="B70" s="244" t="s">
        <v>952</v>
      </c>
      <c r="C70" s="204" t="s">
        <v>953</v>
      </c>
      <c r="D70" s="245">
        <v>6</v>
      </c>
      <c r="E70" s="246">
        <v>0</v>
      </c>
      <c r="F70" s="246">
        <f>D70*E70</f>
        <v>0</v>
      </c>
      <c r="G70" s="192"/>
    </row>
    <row r="71" spans="1:7" s="29" customFormat="1" ht="17.25" customHeight="1">
      <c r="A71" s="243"/>
      <c r="B71" s="244" t="s">
        <v>971</v>
      </c>
      <c r="C71" s="204" t="s">
        <v>955</v>
      </c>
      <c r="D71" s="245">
        <v>65</v>
      </c>
      <c r="E71" s="246">
        <v>0</v>
      </c>
      <c r="F71" s="246">
        <f>D71*E71</f>
        <v>0</v>
      </c>
      <c r="G71" s="192"/>
    </row>
    <row r="72" spans="1:7" s="29" customFormat="1" ht="17.25" customHeight="1">
      <c r="A72" s="247"/>
      <c r="B72" s="248" t="s">
        <v>956</v>
      </c>
      <c r="C72" s="249" t="s">
        <v>957</v>
      </c>
      <c r="D72" s="250">
        <f>D70*G72</f>
        <v>960</v>
      </c>
      <c r="E72" s="251">
        <v>0</v>
      </c>
      <c r="F72" s="251">
        <f>D72*E72</f>
        <v>0</v>
      </c>
      <c r="G72" s="192">
        <v>160</v>
      </c>
    </row>
    <row r="73" spans="1:7" s="29" customFormat="1" ht="52.8">
      <c r="A73" s="239" t="s">
        <v>976</v>
      </c>
      <c r="B73" s="240" t="s">
        <v>977</v>
      </c>
      <c r="C73" s="241"/>
      <c r="D73" s="253"/>
      <c r="E73" s="242"/>
      <c r="F73" s="242"/>
      <c r="G73" s="192"/>
    </row>
    <row r="74" spans="1:7" s="29" customFormat="1" ht="17.25" customHeight="1">
      <c r="A74" s="243"/>
      <c r="B74" s="244" t="s">
        <v>952</v>
      </c>
      <c r="C74" s="204" t="s">
        <v>953</v>
      </c>
      <c r="D74" s="245">
        <v>25</v>
      </c>
      <c r="E74" s="246">
        <v>0</v>
      </c>
      <c r="F74" s="246">
        <f>D74*E74</f>
        <v>0</v>
      </c>
      <c r="G74" s="192"/>
    </row>
    <row r="75" spans="1:7" s="29" customFormat="1" ht="17.25" customHeight="1">
      <c r="A75" s="243"/>
      <c r="B75" s="244" t="s">
        <v>959</v>
      </c>
      <c r="C75" s="204" t="s">
        <v>955</v>
      </c>
      <c r="D75" s="245">
        <v>220</v>
      </c>
      <c r="E75" s="246">
        <v>0</v>
      </c>
      <c r="F75" s="246">
        <f>D75*E75</f>
        <v>0</v>
      </c>
      <c r="G75" s="192"/>
    </row>
    <row r="76" spans="1:7" s="29" customFormat="1" ht="17.25" customHeight="1">
      <c r="A76" s="247"/>
      <c r="B76" s="248" t="s">
        <v>960</v>
      </c>
      <c r="C76" s="249" t="s">
        <v>957</v>
      </c>
      <c r="D76" s="250">
        <f>D74*G76</f>
        <v>4250</v>
      </c>
      <c r="E76" s="251">
        <v>0</v>
      </c>
      <c r="F76" s="251">
        <f>D76*E76</f>
        <v>0</v>
      </c>
      <c r="G76" s="192">
        <v>170</v>
      </c>
    </row>
    <row r="77" spans="1:7" s="230" customFormat="1" ht="20.100000000000001" customHeight="1">
      <c r="A77" s="234" t="s">
        <v>978</v>
      </c>
      <c r="B77" s="235" t="s">
        <v>979</v>
      </c>
      <c r="C77" s="236"/>
      <c r="D77" s="256"/>
      <c r="E77" s="236"/>
      <c r="F77" s="237"/>
      <c r="G77" s="192"/>
    </row>
    <row r="78" spans="1:7" ht="184.8">
      <c r="A78" s="239" t="s">
        <v>980</v>
      </c>
      <c r="B78" s="252" t="s">
        <v>981</v>
      </c>
      <c r="C78" s="241"/>
      <c r="D78" s="253"/>
      <c r="E78" s="242"/>
      <c r="F78" s="242"/>
    </row>
    <row r="79" spans="1:7" ht="17.25" customHeight="1">
      <c r="A79" s="243"/>
      <c r="B79" s="244" t="s">
        <v>952</v>
      </c>
      <c r="C79" s="204" t="s">
        <v>953</v>
      </c>
      <c r="D79" s="245">
        <v>135</v>
      </c>
      <c r="E79" s="246">
        <v>0</v>
      </c>
      <c r="F79" s="246">
        <f>D79*E79</f>
        <v>0</v>
      </c>
    </row>
    <row r="80" spans="1:7" ht="17.25" customHeight="1">
      <c r="A80" s="243"/>
      <c r="B80" s="244" t="s">
        <v>954</v>
      </c>
      <c r="C80" s="204" t="s">
        <v>955</v>
      </c>
      <c r="D80" s="245">
        <v>400</v>
      </c>
      <c r="E80" s="246">
        <v>0</v>
      </c>
      <c r="F80" s="246">
        <f>D80*E80</f>
        <v>0</v>
      </c>
    </row>
    <row r="81" spans="1:13" ht="17.25" customHeight="1">
      <c r="A81" s="243"/>
      <c r="B81" s="244" t="s">
        <v>956</v>
      </c>
      <c r="C81" s="204" t="s">
        <v>957</v>
      </c>
      <c r="D81" s="245">
        <f>D79*G81</f>
        <v>18900</v>
      </c>
      <c r="E81" s="246">
        <v>0</v>
      </c>
      <c r="F81" s="246">
        <f>D81*E81</f>
        <v>0</v>
      </c>
      <c r="G81" s="192">
        <v>140</v>
      </c>
    </row>
    <row r="82" spans="1:13" ht="17.25" customHeight="1">
      <c r="A82" s="243"/>
      <c r="B82" s="255" t="s">
        <v>982</v>
      </c>
      <c r="C82" s="257" t="s">
        <v>983</v>
      </c>
      <c r="D82" s="245">
        <v>2</v>
      </c>
      <c r="E82" s="246">
        <v>0</v>
      </c>
      <c r="F82" s="246">
        <f t="shared" ref="F82:F84" si="0">D82*E82</f>
        <v>0</v>
      </c>
    </row>
    <row r="83" spans="1:13" ht="17.25" customHeight="1">
      <c r="A83" s="243"/>
      <c r="B83" s="255" t="s">
        <v>984</v>
      </c>
      <c r="C83" s="258" t="s">
        <v>983</v>
      </c>
      <c r="D83" s="245">
        <v>6</v>
      </c>
      <c r="E83" s="246">
        <v>0</v>
      </c>
      <c r="F83" s="246">
        <f t="shared" si="0"/>
        <v>0</v>
      </c>
    </row>
    <row r="84" spans="1:13" ht="17.25" customHeight="1">
      <c r="A84" s="243"/>
      <c r="B84" s="255" t="s">
        <v>985</v>
      </c>
      <c r="C84" s="257" t="s">
        <v>983</v>
      </c>
      <c r="D84" s="245">
        <v>2</v>
      </c>
      <c r="E84" s="246">
        <v>0</v>
      </c>
      <c r="F84" s="246">
        <f t="shared" si="0"/>
        <v>0</v>
      </c>
    </row>
    <row r="85" spans="1:13" ht="17.25" customHeight="1">
      <c r="A85" s="243"/>
      <c r="B85" s="255" t="s">
        <v>986</v>
      </c>
      <c r="C85" s="257" t="s">
        <v>983</v>
      </c>
      <c r="D85" s="245">
        <v>220</v>
      </c>
      <c r="E85" s="246">
        <v>0</v>
      </c>
      <c r="F85" s="246">
        <f>D85*E85</f>
        <v>0</v>
      </c>
    </row>
    <row r="86" spans="1:13" ht="17.25" customHeight="1">
      <c r="A86" s="247"/>
      <c r="B86" s="259" t="s">
        <v>987</v>
      </c>
      <c r="C86" s="260" t="s">
        <v>983</v>
      </c>
      <c r="D86" s="250">
        <v>50</v>
      </c>
      <c r="E86" s="251">
        <v>0</v>
      </c>
      <c r="F86" s="251">
        <f>D86*E86</f>
        <v>0</v>
      </c>
    </row>
    <row r="87" spans="1:13" ht="26.25" customHeight="1">
      <c r="A87" s="8" t="s">
        <v>0</v>
      </c>
      <c r="B87" s="8" t="s">
        <v>1</v>
      </c>
      <c r="C87" s="8" t="s">
        <v>948</v>
      </c>
      <c r="D87" s="27" t="s">
        <v>949</v>
      </c>
      <c r="E87" s="8" t="s">
        <v>950</v>
      </c>
      <c r="F87" s="8" t="s">
        <v>2</v>
      </c>
      <c r="I87" s="238"/>
      <c r="J87" s="238"/>
      <c r="K87" s="238"/>
      <c r="L87" s="238"/>
      <c r="M87" s="238"/>
    </row>
    <row r="88" spans="1:13" ht="184.8">
      <c r="A88" s="239" t="s">
        <v>988</v>
      </c>
      <c r="B88" s="261" t="s">
        <v>989</v>
      </c>
      <c r="C88" s="204"/>
      <c r="D88" s="245"/>
      <c r="E88" s="246"/>
      <c r="F88" s="246"/>
    </row>
    <row r="89" spans="1:13" ht="17.25" customHeight="1">
      <c r="A89" s="243"/>
      <c r="B89" s="244" t="s">
        <v>952</v>
      </c>
      <c r="C89" s="204" t="s">
        <v>953</v>
      </c>
      <c r="D89" s="245">
        <v>105</v>
      </c>
      <c r="E89" s="246">
        <v>0</v>
      </c>
      <c r="F89" s="246">
        <f>D89*E89</f>
        <v>0</v>
      </c>
    </row>
    <row r="90" spans="1:13" ht="17.25" customHeight="1">
      <c r="A90" s="243"/>
      <c r="B90" s="244" t="s">
        <v>954</v>
      </c>
      <c r="C90" s="204" t="s">
        <v>955</v>
      </c>
      <c r="D90" s="245">
        <v>345</v>
      </c>
      <c r="E90" s="246">
        <v>0</v>
      </c>
      <c r="F90" s="246">
        <f>D90*E90</f>
        <v>0</v>
      </c>
    </row>
    <row r="91" spans="1:13" ht="17.25" customHeight="1">
      <c r="A91" s="243"/>
      <c r="B91" s="244" t="s">
        <v>956</v>
      </c>
      <c r="C91" s="204" t="s">
        <v>957</v>
      </c>
      <c r="D91" s="245">
        <f>D89*G91</f>
        <v>14700</v>
      </c>
      <c r="E91" s="246">
        <v>0</v>
      </c>
      <c r="F91" s="246">
        <f>D91*E91</f>
        <v>0</v>
      </c>
      <c r="G91" s="192">
        <v>140</v>
      </c>
    </row>
    <row r="92" spans="1:13" ht="17.25" customHeight="1">
      <c r="A92" s="243"/>
      <c r="B92" s="255" t="s">
        <v>990</v>
      </c>
      <c r="C92" s="257" t="s">
        <v>983</v>
      </c>
      <c r="D92" s="245">
        <v>7</v>
      </c>
      <c r="E92" s="246">
        <v>0</v>
      </c>
      <c r="F92" s="246">
        <f t="shared" ref="F92:F93" si="1">D92*E92</f>
        <v>0</v>
      </c>
    </row>
    <row r="93" spans="1:13" ht="17.25" customHeight="1">
      <c r="A93" s="243"/>
      <c r="B93" s="255" t="s">
        <v>991</v>
      </c>
      <c r="C93" s="258" t="s">
        <v>983</v>
      </c>
      <c r="D93" s="245">
        <v>2</v>
      </c>
      <c r="E93" s="246">
        <v>0</v>
      </c>
      <c r="F93" s="246">
        <f t="shared" si="1"/>
        <v>0</v>
      </c>
    </row>
    <row r="94" spans="1:13" ht="17.25" customHeight="1">
      <c r="A94" s="243"/>
      <c r="B94" s="255" t="s">
        <v>986</v>
      </c>
      <c r="C94" s="257" t="s">
        <v>983</v>
      </c>
      <c r="D94" s="245">
        <v>20</v>
      </c>
      <c r="E94" s="246">
        <v>0</v>
      </c>
      <c r="F94" s="246">
        <f>D94*E94</f>
        <v>0</v>
      </c>
    </row>
    <row r="95" spans="1:13" ht="17.25" customHeight="1">
      <c r="A95" s="247"/>
      <c r="B95" s="255" t="s">
        <v>987</v>
      </c>
      <c r="C95" s="257" t="s">
        <v>983</v>
      </c>
      <c r="D95" s="245">
        <v>5</v>
      </c>
      <c r="E95" s="246">
        <v>0</v>
      </c>
      <c r="F95" s="246">
        <f>D95*E95</f>
        <v>0</v>
      </c>
    </row>
    <row r="96" spans="1:13" s="29" customFormat="1" ht="52.8">
      <c r="A96" s="239" t="s">
        <v>992</v>
      </c>
      <c r="B96" s="240" t="s">
        <v>993</v>
      </c>
      <c r="C96" s="241"/>
      <c r="D96" s="253"/>
      <c r="E96" s="242"/>
      <c r="F96" s="242"/>
      <c r="G96" s="192"/>
    </row>
    <row r="97" spans="1:7" s="29" customFormat="1" ht="17.25" customHeight="1">
      <c r="A97" s="243"/>
      <c r="B97" s="244" t="s">
        <v>952</v>
      </c>
      <c r="C97" s="204" t="s">
        <v>953</v>
      </c>
      <c r="D97" s="245">
        <v>8</v>
      </c>
      <c r="E97" s="246">
        <v>0</v>
      </c>
      <c r="F97" s="246">
        <f>D97*E97</f>
        <v>0</v>
      </c>
      <c r="G97" s="192"/>
    </row>
    <row r="98" spans="1:7" s="29" customFormat="1" ht="17.25" customHeight="1">
      <c r="A98" s="243"/>
      <c r="B98" s="244" t="s">
        <v>966</v>
      </c>
      <c r="C98" s="204" t="s">
        <v>955</v>
      </c>
      <c r="D98" s="245">
        <v>50</v>
      </c>
      <c r="E98" s="246">
        <v>0</v>
      </c>
      <c r="F98" s="246">
        <f>D98*E98</f>
        <v>0</v>
      </c>
      <c r="G98" s="192"/>
    </row>
    <row r="99" spans="1:7" s="29" customFormat="1" ht="17.25" customHeight="1">
      <c r="A99" s="247"/>
      <c r="B99" s="248" t="s">
        <v>956</v>
      </c>
      <c r="C99" s="249" t="s">
        <v>957</v>
      </c>
      <c r="D99" s="250">
        <f>D97*G99</f>
        <v>1040</v>
      </c>
      <c r="E99" s="251">
        <v>0</v>
      </c>
      <c r="F99" s="251">
        <f>D99*E99</f>
        <v>0</v>
      </c>
      <c r="G99" s="192">
        <v>130</v>
      </c>
    </row>
    <row r="100" spans="1:7" s="29" customFormat="1" ht="52.8">
      <c r="A100" s="239" t="s">
        <v>994</v>
      </c>
      <c r="B100" s="240" t="s">
        <v>965</v>
      </c>
      <c r="C100" s="241"/>
      <c r="D100" s="253"/>
      <c r="E100" s="242"/>
      <c r="F100" s="242"/>
      <c r="G100" s="192"/>
    </row>
    <row r="101" spans="1:7" s="29" customFormat="1" ht="17.25" customHeight="1">
      <c r="A101" s="243"/>
      <c r="B101" s="244" t="s">
        <v>952</v>
      </c>
      <c r="C101" s="204" t="s">
        <v>953</v>
      </c>
      <c r="D101" s="245">
        <v>12</v>
      </c>
      <c r="E101" s="246">
        <v>0</v>
      </c>
      <c r="F101" s="246">
        <f>D101*E101</f>
        <v>0</v>
      </c>
      <c r="G101" s="192"/>
    </row>
    <row r="102" spans="1:7" s="29" customFormat="1" ht="17.25" customHeight="1">
      <c r="A102" s="243"/>
      <c r="B102" s="244" t="s">
        <v>966</v>
      </c>
      <c r="C102" s="204" t="s">
        <v>955</v>
      </c>
      <c r="D102" s="245">
        <v>92</v>
      </c>
      <c r="E102" s="246">
        <v>0</v>
      </c>
      <c r="F102" s="246">
        <f>D102*E102</f>
        <v>0</v>
      </c>
      <c r="G102" s="192"/>
    </row>
    <row r="103" spans="1:7" s="29" customFormat="1" ht="17.25" customHeight="1">
      <c r="A103" s="247"/>
      <c r="B103" s="248" t="s">
        <v>956</v>
      </c>
      <c r="C103" s="249" t="s">
        <v>957</v>
      </c>
      <c r="D103" s="250">
        <f>D101*G103</f>
        <v>1560</v>
      </c>
      <c r="E103" s="251">
        <v>0</v>
      </c>
      <c r="F103" s="251">
        <f>D103*E103</f>
        <v>0</v>
      </c>
      <c r="G103" s="192">
        <v>130</v>
      </c>
    </row>
    <row r="104" spans="1:7" ht="52.8">
      <c r="A104" s="239" t="s">
        <v>995</v>
      </c>
      <c r="B104" s="240" t="s">
        <v>996</v>
      </c>
      <c r="C104" s="241"/>
      <c r="D104" s="253"/>
      <c r="E104" s="242"/>
      <c r="F104" s="242"/>
    </row>
    <row r="105" spans="1:7" ht="17.25" customHeight="1">
      <c r="A105" s="243"/>
      <c r="B105" s="244" t="s">
        <v>952</v>
      </c>
      <c r="C105" s="204" t="s">
        <v>953</v>
      </c>
      <c r="D105" s="245">
        <v>12</v>
      </c>
      <c r="E105" s="246">
        <v>0</v>
      </c>
      <c r="F105" s="246">
        <f>D105*E105</f>
        <v>0</v>
      </c>
    </row>
    <row r="106" spans="1:7" s="29" customFormat="1" ht="17.25" customHeight="1">
      <c r="A106" s="243"/>
      <c r="B106" s="244" t="s">
        <v>997</v>
      </c>
      <c r="C106" s="204" t="s">
        <v>955</v>
      </c>
      <c r="D106" s="245">
        <v>78</v>
      </c>
      <c r="E106" s="246">
        <v>0</v>
      </c>
      <c r="F106" s="246">
        <f>D106*E106</f>
        <v>0</v>
      </c>
      <c r="G106" s="192"/>
    </row>
    <row r="107" spans="1:7" s="29" customFormat="1" ht="17.25" customHeight="1">
      <c r="A107" s="247"/>
      <c r="B107" s="248" t="s">
        <v>956</v>
      </c>
      <c r="C107" s="249" t="s">
        <v>957</v>
      </c>
      <c r="D107" s="250">
        <f>D105*G107</f>
        <v>2880</v>
      </c>
      <c r="E107" s="251">
        <v>0</v>
      </c>
      <c r="F107" s="251">
        <f>D107*E107</f>
        <v>0</v>
      </c>
      <c r="G107" s="192">
        <v>240</v>
      </c>
    </row>
    <row r="108" spans="1:7" s="29" customFormat="1" ht="52.8">
      <c r="A108" s="239" t="s">
        <v>998</v>
      </c>
      <c r="B108" s="240" t="s">
        <v>999</v>
      </c>
      <c r="C108" s="241"/>
      <c r="D108" s="253"/>
      <c r="E108" s="242"/>
      <c r="F108" s="242"/>
      <c r="G108" s="192"/>
    </row>
    <row r="109" spans="1:7" s="29" customFormat="1" ht="17.25" customHeight="1">
      <c r="A109" s="243"/>
      <c r="B109" s="244" t="s">
        <v>952</v>
      </c>
      <c r="C109" s="204" t="s">
        <v>953</v>
      </c>
      <c r="D109" s="245">
        <v>8</v>
      </c>
      <c r="E109" s="246">
        <v>0</v>
      </c>
      <c r="F109" s="246">
        <f>D109*E109</f>
        <v>0</v>
      </c>
      <c r="G109" s="192"/>
    </row>
    <row r="110" spans="1:7" s="29" customFormat="1" ht="17.25" customHeight="1">
      <c r="A110" s="243"/>
      <c r="B110" s="244" t="s">
        <v>971</v>
      </c>
      <c r="C110" s="204" t="s">
        <v>955</v>
      </c>
      <c r="D110" s="245">
        <v>65</v>
      </c>
      <c r="E110" s="246">
        <v>0</v>
      </c>
      <c r="F110" s="246">
        <f>D110*E110</f>
        <v>0</v>
      </c>
      <c r="G110" s="192"/>
    </row>
    <row r="111" spans="1:7" s="29" customFormat="1" ht="17.25" customHeight="1">
      <c r="A111" s="247"/>
      <c r="B111" s="248" t="s">
        <v>956</v>
      </c>
      <c r="C111" s="249" t="s">
        <v>957</v>
      </c>
      <c r="D111" s="250">
        <f>D109*G111</f>
        <v>1520</v>
      </c>
      <c r="E111" s="251">
        <v>0</v>
      </c>
      <c r="F111" s="251">
        <f>D111*E111</f>
        <v>0</v>
      </c>
      <c r="G111" s="192">
        <v>190</v>
      </c>
    </row>
    <row r="112" spans="1:7" ht="52.8">
      <c r="A112" s="239" t="s">
        <v>1000</v>
      </c>
      <c r="B112" s="240" t="s">
        <v>1001</v>
      </c>
      <c r="C112" s="241"/>
      <c r="D112" s="253"/>
      <c r="E112" s="242"/>
      <c r="F112" s="242"/>
    </row>
    <row r="113" spans="1:13" ht="17.25" customHeight="1">
      <c r="A113" s="243"/>
      <c r="B113" s="244" t="s">
        <v>952</v>
      </c>
      <c r="C113" s="204" t="s">
        <v>953</v>
      </c>
      <c r="D113" s="245">
        <v>12</v>
      </c>
      <c r="E113" s="246">
        <v>0</v>
      </c>
      <c r="F113" s="246">
        <f>D113*E113</f>
        <v>0</v>
      </c>
    </row>
    <row r="114" spans="1:13" s="29" customFormat="1" ht="17.25" customHeight="1">
      <c r="A114" s="243"/>
      <c r="B114" s="244" t="s">
        <v>971</v>
      </c>
      <c r="C114" s="204" t="s">
        <v>955</v>
      </c>
      <c r="D114" s="245">
        <v>70</v>
      </c>
      <c r="E114" s="246">
        <v>0</v>
      </c>
      <c r="F114" s="246">
        <f>D114*E114</f>
        <v>0</v>
      </c>
      <c r="G114" s="192"/>
    </row>
    <row r="115" spans="1:13" s="29" customFormat="1" ht="17.25" customHeight="1">
      <c r="A115" s="247"/>
      <c r="B115" s="248" t="s">
        <v>956</v>
      </c>
      <c r="C115" s="249" t="s">
        <v>957</v>
      </c>
      <c r="D115" s="250">
        <f>D113*G115</f>
        <v>2280</v>
      </c>
      <c r="E115" s="251">
        <v>0</v>
      </c>
      <c r="F115" s="251">
        <f>D115*E115</f>
        <v>0</v>
      </c>
      <c r="G115" s="192">
        <v>190</v>
      </c>
    </row>
    <row r="116" spans="1:13" ht="52.8">
      <c r="A116" s="239" t="s">
        <v>1002</v>
      </c>
      <c r="B116" s="240" t="s">
        <v>1003</v>
      </c>
      <c r="C116" s="241"/>
      <c r="D116" s="253"/>
      <c r="E116" s="242"/>
      <c r="F116" s="242"/>
    </row>
    <row r="117" spans="1:13" ht="17.25" customHeight="1">
      <c r="A117" s="243"/>
      <c r="B117" s="244" t="s">
        <v>952</v>
      </c>
      <c r="C117" s="204" t="s">
        <v>953</v>
      </c>
      <c r="D117" s="245">
        <v>4</v>
      </c>
      <c r="E117" s="246">
        <v>0</v>
      </c>
      <c r="F117" s="246">
        <f>D117*E117</f>
        <v>0</v>
      </c>
    </row>
    <row r="118" spans="1:13" s="29" customFormat="1" ht="17.25" customHeight="1">
      <c r="A118" s="243"/>
      <c r="B118" s="244" t="s">
        <v>971</v>
      </c>
      <c r="C118" s="204" t="s">
        <v>955</v>
      </c>
      <c r="D118" s="245">
        <v>23</v>
      </c>
      <c r="E118" s="246">
        <v>0</v>
      </c>
      <c r="F118" s="246">
        <f>D118*E118</f>
        <v>0</v>
      </c>
      <c r="G118" s="192"/>
    </row>
    <row r="119" spans="1:13" s="29" customFormat="1" ht="17.25" customHeight="1">
      <c r="A119" s="247"/>
      <c r="B119" s="248" t="s">
        <v>956</v>
      </c>
      <c r="C119" s="249" t="s">
        <v>957</v>
      </c>
      <c r="D119" s="250">
        <f>D117*G119</f>
        <v>760</v>
      </c>
      <c r="E119" s="251">
        <v>0</v>
      </c>
      <c r="F119" s="251">
        <f>D119*E119</f>
        <v>0</v>
      </c>
      <c r="G119" s="192">
        <v>190</v>
      </c>
    </row>
    <row r="120" spans="1:13" ht="26.25" customHeight="1">
      <c r="A120" s="8" t="s">
        <v>0</v>
      </c>
      <c r="B120" s="8" t="s">
        <v>1</v>
      </c>
      <c r="C120" s="8" t="s">
        <v>948</v>
      </c>
      <c r="D120" s="27" t="s">
        <v>949</v>
      </c>
      <c r="E120" s="8" t="s">
        <v>950</v>
      </c>
      <c r="F120" s="8" t="s">
        <v>2</v>
      </c>
      <c r="I120" s="238"/>
      <c r="J120" s="238"/>
      <c r="K120" s="238"/>
      <c r="L120" s="238"/>
      <c r="M120" s="238"/>
    </row>
    <row r="121" spans="1:13" s="230" customFormat="1" ht="20.100000000000001" customHeight="1">
      <c r="A121" s="234" t="s">
        <v>1004</v>
      </c>
      <c r="B121" s="235" t="s">
        <v>1005</v>
      </c>
      <c r="C121" s="236"/>
      <c r="D121" s="256"/>
      <c r="E121" s="236"/>
      <c r="F121" s="237"/>
      <c r="G121" s="192"/>
    </row>
    <row r="122" spans="1:13" ht="184.8">
      <c r="A122" s="262" t="s">
        <v>8</v>
      </c>
      <c r="B122" s="252" t="s">
        <v>1006</v>
      </c>
      <c r="C122" s="241"/>
      <c r="D122" s="253"/>
      <c r="E122" s="242"/>
      <c r="F122" s="242"/>
    </row>
    <row r="123" spans="1:13" ht="17.25" customHeight="1">
      <c r="A123" s="263"/>
      <c r="B123" s="244" t="s">
        <v>952</v>
      </c>
      <c r="C123" s="204" t="s">
        <v>953</v>
      </c>
      <c r="D123" s="245">
        <v>18.5</v>
      </c>
      <c r="E123" s="246">
        <v>0</v>
      </c>
      <c r="F123" s="246">
        <f>D123*E123</f>
        <v>0</v>
      </c>
    </row>
    <row r="124" spans="1:13" ht="17.25" customHeight="1">
      <c r="A124" s="263"/>
      <c r="B124" s="244" t="s">
        <v>954</v>
      </c>
      <c r="C124" s="204" t="s">
        <v>955</v>
      </c>
      <c r="D124" s="245">
        <v>70</v>
      </c>
      <c r="E124" s="246">
        <v>0</v>
      </c>
      <c r="F124" s="246">
        <f>D124*E124</f>
        <v>0</v>
      </c>
    </row>
    <row r="125" spans="1:13" s="29" customFormat="1" ht="17.25" customHeight="1">
      <c r="A125" s="263"/>
      <c r="B125" s="244" t="s">
        <v>956</v>
      </c>
      <c r="C125" s="204" t="s">
        <v>957</v>
      </c>
      <c r="D125" s="245">
        <f>D123*G125</f>
        <v>2590</v>
      </c>
      <c r="E125" s="246">
        <v>0</v>
      </c>
      <c r="F125" s="246">
        <f>D125*E125</f>
        <v>0</v>
      </c>
      <c r="G125" s="192">
        <v>140</v>
      </c>
    </row>
    <row r="126" spans="1:13" ht="17.25" customHeight="1">
      <c r="A126" s="263"/>
      <c r="B126" s="255" t="s">
        <v>1007</v>
      </c>
      <c r="C126" s="257" t="s">
        <v>983</v>
      </c>
      <c r="D126" s="245">
        <v>1</v>
      </c>
      <c r="E126" s="246">
        <v>0</v>
      </c>
      <c r="F126" s="246">
        <f t="shared" ref="F126" si="2">D126*E126</f>
        <v>0</v>
      </c>
      <c r="G126" s="264"/>
    </row>
    <row r="127" spans="1:13" ht="17.25" customHeight="1">
      <c r="A127" s="263"/>
      <c r="B127" s="255" t="s">
        <v>986</v>
      </c>
      <c r="C127" s="257" t="s">
        <v>983</v>
      </c>
      <c r="D127" s="245">
        <v>100</v>
      </c>
      <c r="E127" s="246">
        <v>0</v>
      </c>
      <c r="F127" s="246">
        <f>D127*E127</f>
        <v>0</v>
      </c>
    </row>
    <row r="128" spans="1:13" s="254" customFormat="1" ht="17.25" customHeight="1">
      <c r="A128" s="265"/>
      <c r="B128" s="248" t="s">
        <v>987</v>
      </c>
      <c r="C128" s="249" t="s">
        <v>983</v>
      </c>
      <c r="D128" s="250">
        <v>30</v>
      </c>
      <c r="E128" s="251">
        <v>0</v>
      </c>
      <c r="F128" s="251">
        <f>D128*E128</f>
        <v>0</v>
      </c>
      <c r="G128" s="192"/>
    </row>
    <row r="129" spans="1:13" ht="171.6">
      <c r="A129" s="262" t="s">
        <v>27</v>
      </c>
      <c r="B129" s="252" t="s">
        <v>1008</v>
      </c>
      <c r="C129" s="241"/>
      <c r="D129" s="253"/>
      <c r="E129" s="242"/>
      <c r="F129" s="242"/>
    </row>
    <row r="130" spans="1:13" ht="17.25" customHeight="1">
      <c r="A130" s="263"/>
      <c r="B130" s="244" t="s">
        <v>952</v>
      </c>
      <c r="C130" s="204" t="s">
        <v>953</v>
      </c>
      <c r="D130" s="245">
        <v>15</v>
      </c>
      <c r="E130" s="246">
        <v>0</v>
      </c>
      <c r="F130" s="246">
        <f>D130*E130</f>
        <v>0</v>
      </c>
    </row>
    <row r="131" spans="1:13" ht="17.25" customHeight="1">
      <c r="A131" s="263"/>
      <c r="B131" s="244" t="s">
        <v>954</v>
      </c>
      <c r="C131" s="204" t="s">
        <v>955</v>
      </c>
      <c r="D131" s="245">
        <v>40</v>
      </c>
      <c r="E131" s="246">
        <v>0</v>
      </c>
      <c r="F131" s="246">
        <f>D131*E131</f>
        <v>0</v>
      </c>
    </row>
    <row r="132" spans="1:13" ht="17.25" customHeight="1">
      <c r="A132" s="263"/>
      <c r="B132" s="244" t="s">
        <v>956</v>
      </c>
      <c r="C132" s="204" t="s">
        <v>957</v>
      </c>
      <c r="D132" s="245">
        <f>D130*G132</f>
        <v>2100</v>
      </c>
      <c r="E132" s="246">
        <v>0</v>
      </c>
      <c r="F132" s="246">
        <f>D132*E132</f>
        <v>0</v>
      </c>
      <c r="G132" s="192">
        <v>140</v>
      </c>
    </row>
    <row r="133" spans="1:13" ht="17.25" customHeight="1">
      <c r="A133" s="263"/>
      <c r="B133" s="255" t="s">
        <v>986</v>
      </c>
      <c r="C133" s="257" t="s">
        <v>983</v>
      </c>
      <c r="D133" s="245">
        <v>180</v>
      </c>
      <c r="E133" s="246">
        <v>0</v>
      </c>
      <c r="F133" s="246">
        <f>D133*E133</f>
        <v>0</v>
      </c>
    </row>
    <row r="134" spans="1:13" s="254" customFormat="1" ht="17.25" customHeight="1">
      <c r="A134" s="265"/>
      <c r="B134" s="248" t="s">
        <v>987</v>
      </c>
      <c r="C134" s="249" t="s">
        <v>983</v>
      </c>
      <c r="D134" s="250">
        <v>50</v>
      </c>
      <c r="E134" s="251">
        <v>0</v>
      </c>
      <c r="F134" s="251">
        <f>D134*E134</f>
        <v>0</v>
      </c>
      <c r="G134" s="192"/>
    </row>
    <row r="135" spans="1:13" ht="171.6">
      <c r="A135" s="266" t="s">
        <v>28</v>
      </c>
      <c r="B135" s="252" t="s">
        <v>1009</v>
      </c>
      <c r="C135" s="241"/>
      <c r="D135" s="253"/>
      <c r="E135" s="242"/>
      <c r="F135" s="242"/>
    </row>
    <row r="136" spans="1:13" ht="17.25" customHeight="1">
      <c r="A136" s="263"/>
      <c r="B136" s="244" t="s">
        <v>952</v>
      </c>
      <c r="C136" s="204" t="s">
        <v>953</v>
      </c>
      <c r="D136" s="245">
        <v>15</v>
      </c>
      <c r="E136" s="246">
        <v>0</v>
      </c>
      <c r="F136" s="246">
        <f>D136*E136</f>
        <v>0</v>
      </c>
    </row>
    <row r="137" spans="1:13" ht="17.25" customHeight="1">
      <c r="A137" s="263"/>
      <c r="B137" s="244" t="s">
        <v>954</v>
      </c>
      <c r="C137" s="204" t="s">
        <v>955</v>
      </c>
      <c r="D137" s="245">
        <v>70</v>
      </c>
      <c r="E137" s="246">
        <v>0</v>
      </c>
      <c r="F137" s="246">
        <f>D137*E137</f>
        <v>0</v>
      </c>
    </row>
    <row r="138" spans="1:13" s="29" customFormat="1" ht="17.25" customHeight="1">
      <c r="A138" s="263"/>
      <c r="B138" s="244" t="s">
        <v>956</v>
      </c>
      <c r="C138" s="204" t="s">
        <v>957</v>
      </c>
      <c r="D138" s="245">
        <f>D136*G138</f>
        <v>2100</v>
      </c>
      <c r="E138" s="246">
        <v>0</v>
      </c>
      <c r="F138" s="246">
        <f>D138*E138</f>
        <v>0</v>
      </c>
      <c r="G138" s="192">
        <v>140</v>
      </c>
    </row>
    <row r="139" spans="1:13" ht="17.25" customHeight="1">
      <c r="A139" s="263"/>
      <c r="B139" s="255" t="s">
        <v>986</v>
      </c>
      <c r="C139" s="257" t="s">
        <v>983</v>
      </c>
      <c r="D139" s="245">
        <v>160</v>
      </c>
      <c r="E139" s="246">
        <v>0</v>
      </c>
      <c r="F139" s="246">
        <f>D139*E139</f>
        <v>0</v>
      </c>
    </row>
    <row r="140" spans="1:13" s="254" customFormat="1" ht="17.25" customHeight="1">
      <c r="A140" s="265"/>
      <c r="B140" s="248" t="s">
        <v>987</v>
      </c>
      <c r="C140" s="249" t="s">
        <v>983</v>
      </c>
      <c r="D140" s="250">
        <v>40</v>
      </c>
      <c r="E140" s="251">
        <v>0</v>
      </c>
      <c r="F140" s="251">
        <f>D140*E140</f>
        <v>0</v>
      </c>
      <c r="G140" s="192"/>
    </row>
    <row r="141" spans="1:13" ht="26.25" customHeight="1">
      <c r="A141" s="8" t="s">
        <v>0</v>
      </c>
      <c r="B141" s="8" t="s">
        <v>1</v>
      </c>
      <c r="C141" s="8" t="s">
        <v>948</v>
      </c>
      <c r="D141" s="27" t="s">
        <v>949</v>
      </c>
      <c r="E141" s="8" t="s">
        <v>950</v>
      </c>
      <c r="F141" s="8" t="s">
        <v>2</v>
      </c>
      <c r="I141" s="238"/>
      <c r="J141" s="238"/>
      <c r="K141" s="238"/>
      <c r="L141" s="238"/>
      <c r="M141" s="238"/>
    </row>
    <row r="142" spans="1:13" ht="52.8">
      <c r="A142" s="267" t="s">
        <v>658</v>
      </c>
      <c r="B142" s="268" t="s">
        <v>1010</v>
      </c>
      <c r="C142" s="204"/>
      <c r="D142" s="245"/>
      <c r="E142" s="246"/>
      <c r="F142" s="246"/>
    </row>
    <row r="143" spans="1:13" ht="16.5" customHeight="1">
      <c r="A143" s="243"/>
      <c r="B143" s="244" t="s">
        <v>952</v>
      </c>
      <c r="C143" s="204" t="s">
        <v>953</v>
      </c>
      <c r="D143" s="245">
        <v>2</v>
      </c>
      <c r="E143" s="246">
        <v>0</v>
      </c>
      <c r="F143" s="246">
        <f>D143*E143</f>
        <v>0</v>
      </c>
    </row>
    <row r="144" spans="1:13" ht="16.5" customHeight="1">
      <c r="A144" s="243"/>
      <c r="B144" s="244" t="s">
        <v>997</v>
      </c>
      <c r="C144" s="204" t="s">
        <v>955</v>
      </c>
      <c r="D144" s="245">
        <v>10</v>
      </c>
      <c r="E144" s="246">
        <v>0</v>
      </c>
      <c r="F144" s="246">
        <f>D144*E144</f>
        <v>0</v>
      </c>
    </row>
    <row r="145" spans="1:7" s="29" customFormat="1" ht="16.5" customHeight="1">
      <c r="A145" s="247"/>
      <c r="B145" s="248" t="s">
        <v>956</v>
      </c>
      <c r="C145" s="249" t="s">
        <v>957</v>
      </c>
      <c r="D145" s="250">
        <f>D143*G145</f>
        <v>380</v>
      </c>
      <c r="E145" s="251">
        <v>0</v>
      </c>
      <c r="F145" s="251">
        <f>D145*E145</f>
        <v>0</v>
      </c>
      <c r="G145" s="192">
        <v>190</v>
      </c>
    </row>
    <row r="146" spans="1:7" s="29" customFormat="1" ht="52.8">
      <c r="A146" s="267" t="s">
        <v>1011</v>
      </c>
      <c r="B146" s="240" t="s">
        <v>993</v>
      </c>
      <c r="C146" s="241"/>
      <c r="D146" s="253"/>
      <c r="E146" s="242"/>
      <c r="F146" s="242"/>
      <c r="G146" s="192"/>
    </row>
    <row r="147" spans="1:7" s="29" customFormat="1" ht="17.25" customHeight="1">
      <c r="A147" s="243"/>
      <c r="B147" s="244" t="s">
        <v>952</v>
      </c>
      <c r="C147" s="204" t="s">
        <v>953</v>
      </c>
      <c r="D147" s="245">
        <v>10</v>
      </c>
      <c r="E147" s="246">
        <v>0</v>
      </c>
      <c r="F147" s="246">
        <f>D147*E147</f>
        <v>0</v>
      </c>
      <c r="G147" s="192"/>
    </row>
    <row r="148" spans="1:7" s="29" customFormat="1" ht="17.25" customHeight="1">
      <c r="A148" s="243"/>
      <c r="B148" s="244" t="s">
        <v>966</v>
      </c>
      <c r="C148" s="204" t="s">
        <v>955</v>
      </c>
      <c r="D148" s="245">
        <v>60</v>
      </c>
      <c r="E148" s="246">
        <v>0</v>
      </c>
      <c r="F148" s="246">
        <f>D148*E148</f>
        <v>0</v>
      </c>
      <c r="G148" s="192"/>
    </row>
    <row r="149" spans="1:7" s="29" customFormat="1" ht="17.25" customHeight="1">
      <c r="A149" s="247"/>
      <c r="B149" s="248" t="s">
        <v>956</v>
      </c>
      <c r="C149" s="249" t="s">
        <v>957</v>
      </c>
      <c r="D149" s="250">
        <f>D147*G149</f>
        <v>1300</v>
      </c>
      <c r="E149" s="251">
        <v>0</v>
      </c>
      <c r="F149" s="251">
        <f>D149*E149</f>
        <v>0</v>
      </c>
      <c r="G149" s="192">
        <v>130</v>
      </c>
    </row>
    <row r="150" spans="1:7" s="29" customFormat="1" ht="52.8">
      <c r="A150" s="267" t="s">
        <v>1012</v>
      </c>
      <c r="B150" s="240" t="s">
        <v>965</v>
      </c>
      <c r="C150" s="241"/>
      <c r="D150" s="253"/>
      <c r="E150" s="242"/>
      <c r="F150" s="242"/>
      <c r="G150" s="192"/>
    </row>
    <row r="151" spans="1:7" s="29" customFormat="1" ht="17.25" customHeight="1">
      <c r="A151" s="243"/>
      <c r="B151" s="244" t="s">
        <v>952</v>
      </c>
      <c r="C151" s="204" t="s">
        <v>953</v>
      </c>
      <c r="D151" s="245">
        <v>15</v>
      </c>
      <c r="E151" s="246">
        <v>0</v>
      </c>
      <c r="F151" s="246">
        <f>D151*E151</f>
        <v>0</v>
      </c>
      <c r="G151" s="264"/>
    </row>
    <row r="152" spans="1:7" s="29" customFormat="1" ht="17.25" customHeight="1">
      <c r="A152" s="243"/>
      <c r="B152" s="244" t="s">
        <v>966</v>
      </c>
      <c r="C152" s="204" t="s">
        <v>955</v>
      </c>
      <c r="D152" s="245">
        <v>90</v>
      </c>
      <c r="E152" s="246">
        <v>0</v>
      </c>
      <c r="F152" s="246">
        <f>D152*E152</f>
        <v>0</v>
      </c>
      <c r="G152" s="192"/>
    </row>
    <row r="153" spans="1:7" s="29" customFormat="1" ht="17.25" customHeight="1">
      <c r="A153" s="247"/>
      <c r="B153" s="248" t="s">
        <v>956</v>
      </c>
      <c r="C153" s="249" t="s">
        <v>957</v>
      </c>
      <c r="D153" s="250">
        <f>D151*G153</f>
        <v>1950</v>
      </c>
      <c r="E153" s="251">
        <v>0</v>
      </c>
      <c r="F153" s="251">
        <f>D153*E153</f>
        <v>0</v>
      </c>
      <c r="G153" s="192">
        <v>130</v>
      </c>
    </row>
    <row r="154" spans="1:7" s="230" customFormat="1" ht="20.100000000000001" customHeight="1">
      <c r="A154" s="234" t="s">
        <v>1013</v>
      </c>
      <c r="B154" s="235" t="s">
        <v>1014</v>
      </c>
      <c r="C154" s="236"/>
      <c r="D154" s="256"/>
      <c r="E154" s="236"/>
      <c r="F154" s="237"/>
      <c r="G154" s="192"/>
    </row>
    <row r="155" spans="1:7" ht="184.8">
      <c r="A155" s="262" t="s">
        <v>1015</v>
      </c>
      <c r="B155" s="252" t="s">
        <v>1016</v>
      </c>
      <c r="C155" s="241"/>
      <c r="D155" s="253"/>
      <c r="E155" s="242"/>
      <c r="F155" s="242"/>
    </row>
    <row r="156" spans="1:7" ht="17.25" customHeight="1">
      <c r="A156" s="263"/>
      <c r="B156" s="244" t="s">
        <v>952</v>
      </c>
      <c r="C156" s="204" t="s">
        <v>953</v>
      </c>
      <c r="D156" s="245">
        <v>18.5</v>
      </c>
      <c r="E156" s="246">
        <v>0</v>
      </c>
      <c r="F156" s="246">
        <f>D156*E156</f>
        <v>0</v>
      </c>
    </row>
    <row r="157" spans="1:7" ht="17.25" customHeight="1">
      <c r="A157" s="263"/>
      <c r="B157" s="244" t="s">
        <v>954</v>
      </c>
      <c r="C157" s="204" t="s">
        <v>955</v>
      </c>
      <c r="D157" s="245">
        <v>65</v>
      </c>
      <c r="E157" s="246">
        <v>0</v>
      </c>
      <c r="F157" s="246">
        <f>D157*E157</f>
        <v>0</v>
      </c>
    </row>
    <row r="158" spans="1:7" s="29" customFormat="1" ht="17.25" customHeight="1">
      <c r="A158" s="263"/>
      <c r="B158" s="244" t="s">
        <v>956</v>
      </c>
      <c r="C158" s="204" t="s">
        <v>957</v>
      </c>
      <c r="D158" s="245">
        <f>D156*G158</f>
        <v>2590</v>
      </c>
      <c r="E158" s="246">
        <v>0</v>
      </c>
      <c r="F158" s="246">
        <f>D158*E158</f>
        <v>0</v>
      </c>
      <c r="G158" s="192">
        <v>140</v>
      </c>
    </row>
    <row r="159" spans="1:7" ht="17.25" customHeight="1">
      <c r="A159" s="263"/>
      <c r="B159" s="255" t="s">
        <v>1017</v>
      </c>
      <c r="C159" s="257" t="s">
        <v>983</v>
      </c>
      <c r="D159" s="245">
        <v>1</v>
      </c>
      <c r="E159" s="246">
        <v>0</v>
      </c>
      <c r="F159" s="246">
        <f t="shared" ref="F159" si="3">D159*E159</f>
        <v>0</v>
      </c>
    </row>
    <row r="160" spans="1:7" ht="17.25" customHeight="1">
      <c r="A160" s="263"/>
      <c r="B160" s="244" t="s">
        <v>986</v>
      </c>
      <c r="C160" s="204" t="s">
        <v>983</v>
      </c>
      <c r="D160" s="245">
        <v>100</v>
      </c>
      <c r="E160" s="246">
        <v>0</v>
      </c>
      <c r="F160" s="246">
        <f>D160*E160</f>
        <v>0</v>
      </c>
    </row>
    <row r="161" spans="1:13" s="254" customFormat="1" ht="17.25" customHeight="1">
      <c r="A161" s="265"/>
      <c r="B161" s="248" t="s">
        <v>987</v>
      </c>
      <c r="C161" s="249" t="s">
        <v>983</v>
      </c>
      <c r="D161" s="250">
        <v>30</v>
      </c>
      <c r="E161" s="251">
        <v>0</v>
      </c>
      <c r="F161" s="251">
        <f>D161*E161</f>
        <v>0</v>
      </c>
      <c r="G161" s="192"/>
    </row>
    <row r="162" spans="1:13" ht="48.75" customHeight="1">
      <c r="A162" s="239" t="s">
        <v>1018</v>
      </c>
      <c r="B162" s="268" t="s">
        <v>1019</v>
      </c>
      <c r="C162" s="204"/>
      <c r="D162" s="245"/>
      <c r="E162" s="246"/>
      <c r="F162" s="246"/>
    </row>
    <row r="163" spans="1:13" ht="17.25" customHeight="1">
      <c r="A163" s="243"/>
      <c r="B163" s="244" t="s">
        <v>952</v>
      </c>
      <c r="C163" s="204" t="s">
        <v>953</v>
      </c>
      <c r="D163" s="245">
        <v>1.2</v>
      </c>
      <c r="E163" s="246">
        <v>0</v>
      </c>
      <c r="F163" s="246">
        <f>D163*E163</f>
        <v>0</v>
      </c>
    </row>
    <row r="164" spans="1:13" ht="17.25" customHeight="1">
      <c r="A164" s="243"/>
      <c r="B164" s="244" t="s">
        <v>971</v>
      </c>
      <c r="C164" s="204" t="s">
        <v>955</v>
      </c>
      <c r="D164" s="245">
        <v>7.2</v>
      </c>
      <c r="E164" s="246">
        <v>0</v>
      </c>
      <c r="F164" s="246">
        <f>D164*E164</f>
        <v>0</v>
      </c>
    </row>
    <row r="165" spans="1:13" s="29" customFormat="1" ht="17.25" customHeight="1">
      <c r="A165" s="247"/>
      <c r="B165" s="248" t="s">
        <v>956</v>
      </c>
      <c r="C165" s="249" t="s">
        <v>957</v>
      </c>
      <c r="D165" s="250">
        <f>D163*G165</f>
        <v>228</v>
      </c>
      <c r="E165" s="251">
        <v>0</v>
      </c>
      <c r="F165" s="251">
        <f>D165*E165</f>
        <v>0</v>
      </c>
      <c r="G165" s="192">
        <v>190</v>
      </c>
    </row>
    <row r="166" spans="1:13" s="29" customFormat="1" ht="60.75" customHeight="1">
      <c r="A166" s="239" t="s">
        <v>1020</v>
      </c>
      <c r="B166" s="240" t="s">
        <v>993</v>
      </c>
      <c r="C166" s="241"/>
      <c r="D166" s="253"/>
      <c r="E166" s="242"/>
      <c r="F166" s="242"/>
      <c r="G166" s="192"/>
    </row>
    <row r="167" spans="1:13" s="29" customFormat="1" ht="17.25" customHeight="1">
      <c r="A167" s="243"/>
      <c r="B167" s="244" t="s">
        <v>952</v>
      </c>
      <c r="C167" s="204" t="s">
        <v>953</v>
      </c>
      <c r="D167" s="245">
        <v>7</v>
      </c>
      <c r="E167" s="246">
        <v>0</v>
      </c>
      <c r="F167" s="246">
        <f>D167*E167</f>
        <v>0</v>
      </c>
      <c r="G167" s="192"/>
    </row>
    <row r="168" spans="1:13" s="29" customFormat="1" ht="17.25" customHeight="1">
      <c r="A168" s="243"/>
      <c r="B168" s="244" t="s">
        <v>966</v>
      </c>
      <c r="C168" s="204" t="s">
        <v>955</v>
      </c>
      <c r="D168" s="245">
        <v>50</v>
      </c>
      <c r="E168" s="246">
        <v>0</v>
      </c>
      <c r="F168" s="246">
        <f>D168*E168</f>
        <v>0</v>
      </c>
      <c r="G168" s="192"/>
    </row>
    <row r="169" spans="1:13" s="29" customFormat="1" ht="17.25" customHeight="1">
      <c r="A169" s="247"/>
      <c r="B169" s="248" t="s">
        <v>956</v>
      </c>
      <c r="C169" s="249" t="s">
        <v>957</v>
      </c>
      <c r="D169" s="250">
        <f>D167*G169</f>
        <v>910</v>
      </c>
      <c r="E169" s="251">
        <v>0</v>
      </c>
      <c r="F169" s="251">
        <f>D169*E169</f>
        <v>0</v>
      </c>
      <c r="G169" s="192">
        <v>130</v>
      </c>
    </row>
    <row r="170" spans="1:13" ht="26.25" customHeight="1">
      <c r="A170" s="8" t="s">
        <v>0</v>
      </c>
      <c r="B170" s="8" t="s">
        <v>1</v>
      </c>
      <c r="C170" s="8" t="s">
        <v>948</v>
      </c>
      <c r="D170" s="27" t="s">
        <v>949</v>
      </c>
      <c r="E170" s="8" t="s">
        <v>950</v>
      </c>
      <c r="F170" s="8" t="s">
        <v>2</v>
      </c>
      <c r="I170" s="238"/>
      <c r="J170" s="238"/>
      <c r="K170" s="238"/>
      <c r="L170" s="238"/>
      <c r="M170" s="238"/>
    </row>
    <row r="171" spans="1:13" s="29" customFormat="1" ht="60.75" customHeight="1">
      <c r="A171" s="239" t="s">
        <v>1021</v>
      </c>
      <c r="B171" s="240" t="s">
        <v>965</v>
      </c>
      <c r="C171" s="241"/>
      <c r="D171" s="253"/>
      <c r="E171" s="242"/>
      <c r="F171" s="242"/>
      <c r="G171" s="192"/>
    </row>
    <row r="172" spans="1:13" s="29" customFormat="1" ht="17.25" customHeight="1">
      <c r="A172" s="243"/>
      <c r="B172" s="244" t="s">
        <v>952</v>
      </c>
      <c r="C172" s="204" t="s">
        <v>953</v>
      </c>
      <c r="D172" s="245">
        <v>10.5</v>
      </c>
      <c r="E172" s="246">
        <v>0</v>
      </c>
      <c r="F172" s="246">
        <f>D172*E172</f>
        <v>0</v>
      </c>
      <c r="G172" s="192"/>
    </row>
    <row r="173" spans="1:13" s="29" customFormat="1" ht="17.25" customHeight="1">
      <c r="A173" s="243"/>
      <c r="B173" s="244" t="s">
        <v>966</v>
      </c>
      <c r="C173" s="204" t="s">
        <v>955</v>
      </c>
      <c r="D173" s="245">
        <v>85</v>
      </c>
      <c r="E173" s="246">
        <v>0</v>
      </c>
      <c r="F173" s="246">
        <f>D173*E173</f>
        <v>0</v>
      </c>
      <c r="G173" s="192"/>
    </row>
    <row r="174" spans="1:13" s="29" customFormat="1" ht="17.25" customHeight="1">
      <c r="A174" s="247"/>
      <c r="B174" s="248" t="s">
        <v>956</v>
      </c>
      <c r="C174" s="249" t="s">
        <v>957</v>
      </c>
      <c r="D174" s="250">
        <f>D172*G174</f>
        <v>1365</v>
      </c>
      <c r="E174" s="251">
        <v>0</v>
      </c>
      <c r="F174" s="251">
        <f>D174*E174</f>
        <v>0</v>
      </c>
      <c r="G174" s="192">
        <v>130</v>
      </c>
    </row>
    <row r="175" spans="1:13" s="254" customFormat="1" ht="66">
      <c r="A175" s="239" t="s">
        <v>1022</v>
      </c>
      <c r="B175" s="240" t="s">
        <v>1023</v>
      </c>
      <c r="C175" s="241"/>
      <c r="D175" s="253"/>
      <c r="E175" s="242"/>
      <c r="F175" s="269" t="s">
        <v>1024</v>
      </c>
      <c r="G175" s="192"/>
    </row>
    <row r="176" spans="1:13" s="254" customFormat="1" ht="17.25" customHeight="1">
      <c r="A176" s="243"/>
      <c r="B176" s="244" t="s">
        <v>952</v>
      </c>
      <c r="C176" s="204" t="s">
        <v>953</v>
      </c>
      <c r="D176" s="245">
        <v>15</v>
      </c>
      <c r="E176" s="246">
        <v>0</v>
      </c>
      <c r="F176" s="246">
        <f>D176*E176</f>
        <v>0</v>
      </c>
      <c r="G176" s="192"/>
    </row>
    <row r="177" spans="1:7" s="254" customFormat="1" ht="17.25" customHeight="1">
      <c r="A177" s="243"/>
      <c r="B177" s="244" t="s">
        <v>954</v>
      </c>
      <c r="C177" s="204" t="s">
        <v>955</v>
      </c>
      <c r="D177" s="245">
        <v>40</v>
      </c>
      <c r="E177" s="246">
        <v>0</v>
      </c>
      <c r="F177" s="246">
        <f>D177*E177</f>
        <v>0</v>
      </c>
      <c r="G177" s="192"/>
    </row>
    <row r="178" spans="1:7" s="254" customFormat="1" ht="17.25" customHeight="1">
      <c r="A178" s="247"/>
      <c r="B178" s="248" t="s">
        <v>956</v>
      </c>
      <c r="C178" s="249" t="s">
        <v>957</v>
      </c>
      <c r="D178" s="250">
        <f>D176*G178</f>
        <v>2550</v>
      </c>
      <c r="E178" s="251">
        <v>0</v>
      </c>
      <c r="F178" s="251">
        <f>D178*E178</f>
        <v>0</v>
      </c>
      <c r="G178" s="192">
        <v>170</v>
      </c>
    </row>
    <row r="179" spans="1:7" s="254" customFormat="1" ht="66">
      <c r="A179" s="239" t="s">
        <v>1025</v>
      </c>
      <c r="B179" s="240" t="s">
        <v>1026</v>
      </c>
      <c r="C179" s="241"/>
      <c r="D179" s="253"/>
      <c r="E179" s="242"/>
      <c r="F179" s="269" t="s">
        <v>1024</v>
      </c>
      <c r="G179" s="264"/>
    </row>
    <row r="180" spans="1:7" s="254" customFormat="1" ht="17.25" customHeight="1">
      <c r="A180" s="243"/>
      <c r="B180" s="244" t="s">
        <v>952</v>
      </c>
      <c r="C180" s="204" t="s">
        <v>953</v>
      </c>
      <c r="D180" s="245">
        <v>5</v>
      </c>
      <c r="E180" s="246">
        <v>0</v>
      </c>
      <c r="F180" s="246">
        <f>D180*E180</f>
        <v>0</v>
      </c>
      <c r="G180" s="192"/>
    </row>
    <row r="181" spans="1:7" s="254" customFormat="1" ht="17.25" customHeight="1">
      <c r="A181" s="243"/>
      <c r="B181" s="244" t="s">
        <v>959</v>
      </c>
      <c r="C181" s="204" t="s">
        <v>955</v>
      </c>
      <c r="D181" s="245">
        <v>30</v>
      </c>
      <c r="E181" s="246">
        <v>0</v>
      </c>
      <c r="F181" s="246">
        <f>D181*E181</f>
        <v>0</v>
      </c>
      <c r="G181" s="192"/>
    </row>
    <row r="182" spans="1:7" s="254" customFormat="1" ht="17.25" customHeight="1">
      <c r="A182" s="247"/>
      <c r="B182" s="248" t="s">
        <v>960</v>
      </c>
      <c r="C182" s="249" t="s">
        <v>957</v>
      </c>
      <c r="D182" s="250">
        <f>D180*G182</f>
        <v>850</v>
      </c>
      <c r="E182" s="251">
        <v>0</v>
      </c>
      <c r="F182" s="251">
        <f>D182*E182</f>
        <v>0</v>
      </c>
      <c r="G182" s="192">
        <v>170</v>
      </c>
    </row>
    <row r="183" spans="1:7" s="230" customFormat="1" ht="20.100000000000001" customHeight="1">
      <c r="A183" s="234" t="s">
        <v>1027</v>
      </c>
      <c r="B183" s="235" t="s">
        <v>1028</v>
      </c>
      <c r="C183" s="236"/>
      <c r="D183" s="256"/>
      <c r="E183" s="236"/>
      <c r="F183" s="237"/>
      <c r="G183" s="192"/>
    </row>
    <row r="184" spans="1:7" s="29" customFormat="1" ht="184.8">
      <c r="A184" s="262" t="s">
        <v>1029</v>
      </c>
      <c r="B184" s="252" t="s">
        <v>1030</v>
      </c>
      <c r="C184" s="241"/>
      <c r="D184" s="253"/>
      <c r="E184" s="242"/>
      <c r="F184" s="242"/>
      <c r="G184" s="192"/>
    </row>
    <row r="185" spans="1:7" s="29" customFormat="1" ht="18.75" customHeight="1">
      <c r="A185" s="263"/>
      <c r="B185" s="244" t="s">
        <v>952</v>
      </c>
      <c r="C185" s="204" t="s">
        <v>953</v>
      </c>
      <c r="D185" s="245">
        <v>67</v>
      </c>
      <c r="E185" s="246">
        <v>0</v>
      </c>
      <c r="F185" s="246">
        <f>D185*E185</f>
        <v>0</v>
      </c>
      <c r="G185" s="192"/>
    </row>
    <row r="186" spans="1:7" s="29" customFormat="1" ht="18.75" customHeight="1">
      <c r="A186" s="263"/>
      <c r="B186" s="244" t="s">
        <v>954</v>
      </c>
      <c r="C186" s="204" t="s">
        <v>955</v>
      </c>
      <c r="D186" s="245">
        <v>220</v>
      </c>
      <c r="E186" s="246">
        <v>0</v>
      </c>
      <c r="F186" s="246">
        <f>D186*E186</f>
        <v>0</v>
      </c>
      <c r="G186" s="264"/>
    </row>
    <row r="187" spans="1:7" s="29" customFormat="1" ht="18.75" customHeight="1">
      <c r="A187" s="263"/>
      <c r="B187" s="244" t="s">
        <v>956</v>
      </c>
      <c r="C187" s="204" t="s">
        <v>957</v>
      </c>
      <c r="D187" s="245">
        <f>D185*G187</f>
        <v>9380</v>
      </c>
      <c r="E187" s="246">
        <v>0</v>
      </c>
      <c r="F187" s="246">
        <f>D187*E187</f>
        <v>0</v>
      </c>
      <c r="G187" s="192">
        <v>140</v>
      </c>
    </row>
    <row r="188" spans="1:7" ht="17.25" customHeight="1">
      <c r="A188" s="263"/>
      <c r="B188" s="255" t="s">
        <v>1007</v>
      </c>
      <c r="C188" s="257" t="s">
        <v>983</v>
      </c>
      <c r="D188" s="270">
        <v>1</v>
      </c>
      <c r="E188" s="246">
        <v>0</v>
      </c>
      <c r="F188" s="246">
        <f t="shared" ref="F188" si="4">D188*E188</f>
        <v>0</v>
      </c>
    </row>
    <row r="189" spans="1:7" ht="17.25" customHeight="1">
      <c r="A189" s="263"/>
      <c r="B189" s="244" t="s">
        <v>986</v>
      </c>
      <c r="C189" s="204" t="s">
        <v>983</v>
      </c>
      <c r="D189" s="245">
        <v>480</v>
      </c>
      <c r="E189" s="246">
        <v>0</v>
      </c>
      <c r="F189" s="246">
        <f>D189*E189</f>
        <v>0</v>
      </c>
    </row>
    <row r="190" spans="1:7" s="254" customFormat="1" ht="17.25" customHeight="1">
      <c r="A190" s="265"/>
      <c r="B190" s="248" t="s">
        <v>987</v>
      </c>
      <c r="C190" s="249" t="s">
        <v>983</v>
      </c>
      <c r="D190" s="250">
        <v>100</v>
      </c>
      <c r="E190" s="251">
        <v>0</v>
      </c>
      <c r="F190" s="251">
        <f>D190*E190</f>
        <v>0</v>
      </c>
      <c r="G190" s="192"/>
    </row>
    <row r="191" spans="1:7" s="29" customFormat="1" ht="130.5" customHeight="1">
      <c r="A191" s="262" t="s">
        <v>1031</v>
      </c>
      <c r="B191" s="240" t="s">
        <v>1032</v>
      </c>
      <c r="C191" s="241"/>
      <c r="D191" s="253"/>
      <c r="E191" s="242"/>
      <c r="F191" s="242"/>
      <c r="G191" s="192"/>
    </row>
    <row r="192" spans="1:7" s="29" customFormat="1" ht="18.75" customHeight="1">
      <c r="A192" s="263"/>
      <c r="B192" s="244" t="s">
        <v>952</v>
      </c>
      <c r="C192" s="204" t="s">
        <v>953</v>
      </c>
      <c r="D192" s="245">
        <v>5</v>
      </c>
      <c r="E192" s="246">
        <v>0</v>
      </c>
      <c r="F192" s="246">
        <f>D192*E192</f>
        <v>0</v>
      </c>
      <c r="G192" s="192"/>
    </row>
    <row r="193" spans="1:13" s="29" customFormat="1" ht="18.75" customHeight="1">
      <c r="A193" s="263"/>
      <c r="B193" s="244" t="s">
        <v>954</v>
      </c>
      <c r="C193" s="204" t="s">
        <v>955</v>
      </c>
      <c r="D193" s="245">
        <v>16</v>
      </c>
      <c r="E193" s="246">
        <v>0</v>
      </c>
      <c r="F193" s="246">
        <f>D193*E193</f>
        <v>0</v>
      </c>
      <c r="G193" s="192"/>
    </row>
    <row r="194" spans="1:13" s="29" customFormat="1" ht="18.75" customHeight="1">
      <c r="A194" s="263"/>
      <c r="B194" s="244" t="s">
        <v>956</v>
      </c>
      <c r="C194" s="204" t="s">
        <v>957</v>
      </c>
      <c r="D194" s="245">
        <f>D192*G194</f>
        <v>700</v>
      </c>
      <c r="E194" s="246">
        <v>0</v>
      </c>
      <c r="F194" s="246">
        <f>D194*E194</f>
        <v>0</v>
      </c>
      <c r="G194" s="192">
        <v>140</v>
      </c>
    </row>
    <row r="195" spans="1:13" s="254" customFormat="1" ht="17.25" customHeight="1">
      <c r="A195" s="263"/>
      <c r="B195" s="244" t="s">
        <v>986</v>
      </c>
      <c r="C195" s="204" t="s">
        <v>983</v>
      </c>
      <c r="D195" s="245">
        <v>110</v>
      </c>
      <c r="E195" s="246">
        <v>0</v>
      </c>
      <c r="F195" s="246">
        <f>D195*E195</f>
        <v>0</v>
      </c>
      <c r="G195" s="192"/>
    </row>
    <row r="196" spans="1:13" s="254" customFormat="1" ht="17.25" customHeight="1">
      <c r="A196" s="265"/>
      <c r="B196" s="248" t="s">
        <v>987</v>
      </c>
      <c r="C196" s="249" t="s">
        <v>983</v>
      </c>
      <c r="D196" s="250">
        <v>30</v>
      </c>
      <c r="E196" s="251">
        <v>0</v>
      </c>
      <c r="F196" s="251">
        <f>D196*E196</f>
        <v>0</v>
      </c>
      <c r="G196" s="192"/>
    </row>
    <row r="197" spans="1:13" ht="26.25" customHeight="1">
      <c r="A197" s="8" t="s">
        <v>0</v>
      </c>
      <c r="B197" s="8" t="s">
        <v>1</v>
      </c>
      <c r="C197" s="8" t="s">
        <v>948</v>
      </c>
      <c r="D197" s="27" t="s">
        <v>949</v>
      </c>
      <c r="E197" s="8" t="s">
        <v>950</v>
      </c>
      <c r="F197" s="8" t="s">
        <v>2</v>
      </c>
      <c r="I197" s="238"/>
      <c r="J197" s="238"/>
      <c r="K197" s="238"/>
      <c r="L197" s="238"/>
      <c r="M197" s="238"/>
    </row>
    <row r="198" spans="1:13" ht="52.8">
      <c r="A198" s="239" t="s">
        <v>1033</v>
      </c>
      <c r="B198" s="268" t="s">
        <v>1019</v>
      </c>
      <c r="C198" s="204"/>
      <c r="D198" s="245"/>
      <c r="E198" s="246"/>
      <c r="F198" s="246"/>
    </row>
    <row r="199" spans="1:13" ht="17.25" customHeight="1">
      <c r="A199" s="243"/>
      <c r="B199" s="244" t="s">
        <v>952</v>
      </c>
      <c r="C199" s="204" t="s">
        <v>953</v>
      </c>
      <c r="D199" s="245">
        <v>2</v>
      </c>
      <c r="E199" s="246">
        <v>0</v>
      </c>
      <c r="F199" s="246">
        <f>D199*E199</f>
        <v>0</v>
      </c>
    </row>
    <row r="200" spans="1:13" ht="17.25" customHeight="1">
      <c r="A200" s="243"/>
      <c r="B200" s="244" t="s">
        <v>971</v>
      </c>
      <c r="C200" s="204" t="s">
        <v>955</v>
      </c>
      <c r="D200" s="245">
        <v>10</v>
      </c>
      <c r="E200" s="246">
        <v>0</v>
      </c>
      <c r="F200" s="246">
        <f>D200*E200</f>
        <v>0</v>
      </c>
    </row>
    <row r="201" spans="1:13" s="29" customFormat="1" ht="17.25" customHeight="1">
      <c r="A201" s="247"/>
      <c r="B201" s="248" t="s">
        <v>956</v>
      </c>
      <c r="C201" s="249" t="s">
        <v>957</v>
      </c>
      <c r="D201" s="250">
        <f>D199*G201</f>
        <v>380</v>
      </c>
      <c r="E201" s="251">
        <v>0</v>
      </c>
      <c r="F201" s="251">
        <f>D201*E201</f>
        <v>0</v>
      </c>
      <c r="G201" s="192">
        <v>190</v>
      </c>
    </row>
    <row r="202" spans="1:13" s="29" customFormat="1" ht="60.75" customHeight="1">
      <c r="A202" s="239" t="s">
        <v>1034</v>
      </c>
      <c r="B202" s="240" t="s">
        <v>993</v>
      </c>
      <c r="C202" s="241"/>
      <c r="D202" s="253"/>
      <c r="E202" s="242"/>
      <c r="F202" s="242"/>
      <c r="G202" s="192"/>
    </row>
    <row r="203" spans="1:13" s="29" customFormat="1" ht="17.25" customHeight="1">
      <c r="A203" s="243"/>
      <c r="B203" s="244" t="s">
        <v>952</v>
      </c>
      <c r="C203" s="204" t="s">
        <v>953</v>
      </c>
      <c r="D203" s="245">
        <v>10</v>
      </c>
      <c r="E203" s="246">
        <v>0</v>
      </c>
      <c r="F203" s="246">
        <f>D203*E203</f>
        <v>0</v>
      </c>
      <c r="G203" s="192"/>
    </row>
    <row r="204" spans="1:13" s="29" customFormat="1" ht="17.25" customHeight="1">
      <c r="A204" s="243"/>
      <c r="B204" s="244" t="s">
        <v>966</v>
      </c>
      <c r="C204" s="204" t="s">
        <v>955</v>
      </c>
      <c r="D204" s="245">
        <v>55</v>
      </c>
      <c r="E204" s="246">
        <v>0</v>
      </c>
      <c r="F204" s="246">
        <f>D204*E204</f>
        <v>0</v>
      </c>
      <c r="G204" s="192"/>
    </row>
    <row r="205" spans="1:13" s="29" customFormat="1" ht="17.25" customHeight="1">
      <c r="A205" s="247"/>
      <c r="B205" s="248" t="s">
        <v>956</v>
      </c>
      <c r="C205" s="249" t="s">
        <v>957</v>
      </c>
      <c r="D205" s="250">
        <f>D203*G205</f>
        <v>1300</v>
      </c>
      <c r="E205" s="251">
        <v>0</v>
      </c>
      <c r="F205" s="251">
        <f>D205*E205</f>
        <v>0</v>
      </c>
      <c r="G205" s="192">
        <v>130</v>
      </c>
    </row>
    <row r="206" spans="1:13" s="29" customFormat="1" ht="60.75" customHeight="1">
      <c r="A206" s="239" t="s">
        <v>1035</v>
      </c>
      <c r="B206" s="240" t="s">
        <v>965</v>
      </c>
      <c r="C206" s="241"/>
      <c r="D206" s="253"/>
      <c r="E206" s="242"/>
      <c r="F206" s="242"/>
      <c r="G206" s="192"/>
    </row>
    <row r="207" spans="1:13" s="29" customFormat="1" ht="17.25" customHeight="1">
      <c r="A207" s="243"/>
      <c r="B207" s="244" t="s">
        <v>952</v>
      </c>
      <c r="C207" s="204" t="s">
        <v>953</v>
      </c>
      <c r="D207" s="245">
        <v>15</v>
      </c>
      <c r="E207" s="246">
        <v>0</v>
      </c>
      <c r="F207" s="246">
        <f>D207*E207</f>
        <v>0</v>
      </c>
      <c r="G207" s="192"/>
    </row>
    <row r="208" spans="1:13" s="29" customFormat="1" ht="17.25" customHeight="1">
      <c r="A208" s="243"/>
      <c r="B208" s="244" t="s">
        <v>966</v>
      </c>
      <c r="C208" s="204" t="s">
        <v>955</v>
      </c>
      <c r="D208" s="245">
        <v>95</v>
      </c>
      <c r="E208" s="246">
        <v>0</v>
      </c>
      <c r="F208" s="246">
        <f>D208*E208</f>
        <v>0</v>
      </c>
      <c r="G208" s="192"/>
    </row>
    <row r="209" spans="1:7" s="29" customFormat="1" ht="17.25" customHeight="1">
      <c r="A209" s="247"/>
      <c r="B209" s="248" t="s">
        <v>956</v>
      </c>
      <c r="C209" s="249" t="s">
        <v>957</v>
      </c>
      <c r="D209" s="250">
        <f>D207*G209</f>
        <v>1950</v>
      </c>
      <c r="E209" s="251">
        <v>0</v>
      </c>
      <c r="F209" s="251">
        <f>D209*E209</f>
        <v>0</v>
      </c>
      <c r="G209" s="192">
        <v>130</v>
      </c>
    </row>
    <row r="210" spans="1:7" s="29" customFormat="1" ht="66">
      <c r="A210" s="239" t="s">
        <v>1036</v>
      </c>
      <c r="B210" s="240" t="s">
        <v>1037</v>
      </c>
      <c r="C210" s="241"/>
      <c r="D210" s="253"/>
      <c r="E210" s="242"/>
      <c r="F210" s="269" t="s">
        <v>1024</v>
      </c>
      <c r="G210" s="192"/>
    </row>
    <row r="211" spans="1:7" s="29" customFormat="1" ht="17.25" customHeight="1">
      <c r="A211" s="243"/>
      <c r="B211" s="244" t="s">
        <v>952</v>
      </c>
      <c r="C211" s="204" t="s">
        <v>953</v>
      </c>
      <c r="D211" s="245">
        <v>17</v>
      </c>
      <c r="E211" s="246">
        <v>0</v>
      </c>
      <c r="F211" s="246">
        <f>D211*E211</f>
        <v>0</v>
      </c>
      <c r="G211" s="192"/>
    </row>
    <row r="212" spans="1:7" s="29" customFormat="1" ht="17.25" customHeight="1">
      <c r="A212" s="243"/>
      <c r="B212" s="244" t="s">
        <v>966</v>
      </c>
      <c r="C212" s="204" t="s">
        <v>955</v>
      </c>
      <c r="D212" s="245">
        <v>155</v>
      </c>
      <c r="E212" s="246">
        <v>0</v>
      </c>
      <c r="F212" s="246">
        <f>D212*E212</f>
        <v>0</v>
      </c>
      <c r="G212" s="192"/>
    </row>
    <row r="213" spans="1:7" s="29" customFormat="1" ht="17.25" customHeight="1">
      <c r="A213" s="247"/>
      <c r="B213" s="248" t="s">
        <v>956</v>
      </c>
      <c r="C213" s="249" t="s">
        <v>957</v>
      </c>
      <c r="D213" s="250">
        <f>D211*G213</f>
        <v>2210</v>
      </c>
      <c r="E213" s="251">
        <v>0</v>
      </c>
      <c r="F213" s="251">
        <f>D213*E213</f>
        <v>0</v>
      </c>
      <c r="G213" s="192">
        <v>130</v>
      </c>
    </row>
    <row r="214" spans="1:7" s="29" customFormat="1" ht="66">
      <c r="A214" s="239" t="s">
        <v>1038</v>
      </c>
      <c r="B214" s="240" t="s">
        <v>1039</v>
      </c>
      <c r="C214" s="241"/>
      <c r="D214" s="253"/>
      <c r="E214" s="242"/>
      <c r="F214" s="269" t="s">
        <v>1024</v>
      </c>
      <c r="G214" s="271"/>
    </row>
    <row r="215" spans="1:7" s="29" customFormat="1" ht="17.25" customHeight="1">
      <c r="A215" s="243"/>
      <c r="B215" s="244" t="s">
        <v>952</v>
      </c>
      <c r="C215" s="204" t="s">
        <v>953</v>
      </c>
      <c r="D215" s="245">
        <v>50</v>
      </c>
      <c r="E215" s="246">
        <v>0</v>
      </c>
      <c r="F215" s="246">
        <f>D215*E215</f>
        <v>0</v>
      </c>
      <c r="G215" s="192"/>
    </row>
    <row r="216" spans="1:7" s="29" customFormat="1" ht="17.25" customHeight="1">
      <c r="A216" s="243"/>
      <c r="B216" s="244" t="s">
        <v>966</v>
      </c>
      <c r="C216" s="204" t="s">
        <v>955</v>
      </c>
      <c r="D216" s="245">
        <v>400</v>
      </c>
      <c r="E216" s="246">
        <v>0</v>
      </c>
      <c r="F216" s="246">
        <f>D216*E216</f>
        <v>0</v>
      </c>
      <c r="G216" s="192"/>
    </row>
    <row r="217" spans="1:7" s="29" customFormat="1" ht="17.25" customHeight="1">
      <c r="A217" s="247"/>
      <c r="B217" s="248" t="s">
        <v>956</v>
      </c>
      <c r="C217" s="249" t="s">
        <v>957</v>
      </c>
      <c r="D217" s="250">
        <f>D215*G217</f>
        <v>6500</v>
      </c>
      <c r="E217" s="251">
        <v>0</v>
      </c>
      <c r="F217" s="251">
        <f>D217*E217</f>
        <v>0</v>
      </c>
      <c r="G217" s="192">
        <v>130</v>
      </c>
    </row>
    <row r="218" spans="1:7" s="254" customFormat="1" ht="66">
      <c r="A218" s="239" t="s">
        <v>1040</v>
      </c>
      <c r="B218" s="240" t="s">
        <v>1041</v>
      </c>
      <c r="C218" s="241"/>
      <c r="D218" s="253"/>
      <c r="E218" s="242"/>
      <c r="F218" s="269" t="s">
        <v>1024</v>
      </c>
      <c r="G218" s="271"/>
    </row>
    <row r="219" spans="1:7" s="29" customFormat="1" ht="17.25" customHeight="1">
      <c r="A219" s="243"/>
      <c r="B219" s="244" t="s">
        <v>952</v>
      </c>
      <c r="C219" s="204" t="s">
        <v>953</v>
      </c>
      <c r="D219" s="245">
        <v>10</v>
      </c>
      <c r="E219" s="246">
        <v>0</v>
      </c>
      <c r="F219" s="246">
        <f>D219*E219</f>
        <v>0</v>
      </c>
      <c r="G219" s="192"/>
    </row>
    <row r="220" spans="1:7" s="29" customFormat="1" ht="17.25" customHeight="1">
      <c r="A220" s="243"/>
      <c r="B220" s="244" t="s">
        <v>954</v>
      </c>
      <c r="C220" s="204" t="s">
        <v>955</v>
      </c>
      <c r="D220" s="245">
        <v>40</v>
      </c>
      <c r="E220" s="246">
        <v>0</v>
      </c>
      <c r="F220" s="246">
        <f>D220*E220</f>
        <v>0</v>
      </c>
      <c r="G220" s="192"/>
    </row>
    <row r="221" spans="1:7" s="254" customFormat="1" ht="17.25" customHeight="1">
      <c r="A221" s="247"/>
      <c r="B221" s="248" t="s">
        <v>956</v>
      </c>
      <c r="C221" s="249" t="s">
        <v>957</v>
      </c>
      <c r="D221" s="250">
        <f>D219*G221</f>
        <v>1700</v>
      </c>
      <c r="E221" s="251">
        <v>0</v>
      </c>
      <c r="F221" s="251">
        <f>D221*E221</f>
        <v>0</v>
      </c>
      <c r="G221" s="192">
        <v>170</v>
      </c>
    </row>
    <row r="222" spans="1:7" s="254" customFormat="1" ht="66">
      <c r="A222" s="239" t="s">
        <v>1042</v>
      </c>
      <c r="B222" s="240" t="s">
        <v>1043</v>
      </c>
      <c r="C222" s="272"/>
      <c r="D222" s="273"/>
      <c r="E222" s="274"/>
      <c r="F222" s="269" t="s">
        <v>1024</v>
      </c>
      <c r="G222" s="192"/>
    </row>
    <row r="223" spans="1:7" s="29" customFormat="1" ht="17.25" customHeight="1">
      <c r="A223" s="243"/>
      <c r="B223" s="244" t="s">
        <v>952</v>
      </c>
      <c r="C223" s="204" t="s">
        <v>953</v>
      </c>
      <c r="D223" s="245">
        <v>10</v>
      </c>
      <c r="E223" s="246">
        <v>0</v>
      </c>
      <c r="F223" s="246">
        <f>D223*E223</f>
        <v>0</v>
      </c>
      <c r="G223" s="192"/>
    </row>
    <row r="224" spans="1:7" s="29" customFormat="1" ht="17.25" customHeight="1">
      <c r="A224" s="243"/>
      <c r="B224" s="244" t="s">
        <v>954</v>
      </c>
      <c r="C224" s="204" t="s">
        <v>955</v>
      </c>
      <c r="D224" s="245">
        <v>35</v>
      </c>
      <c r="E224" s="246">
        <v>0</v>
      </c>
      <c r="F224" s="246">
        <f>D224*E224</f>
        <v>0</v>
      </c>
      <c r="G224" s="192"/>
    </row>
    <row r="225" spans="1:13" s="254" customFormat="1" ht="17.25" customHeight="1">
      <c r="A225" s="247"/>
      <c r="B225" s="248" t="s">
        <v>956</v>
      </c>
      <c r="C225" s="249" t="s">
        <v>957</v>
      </c>
      <c r="D225" s="250">
        <f>D223*G225</f>
        <v>1700</v>
      </c>
      <c r="E225" s="251">
        <v>0</v>
      </c>
      <c r="F225" s="251">
        <f>D225*E225</f>
        <v>0</v>
      </c>
      <c r="G225" s="192">
        <v>170</v>
      </c>
    </row>
    <row r="226" spans="1:13" s="29" customFormat="1" ht="66">
      <c r="A226" s="239" t="s">
        <v>1044</v>
      </c>
      <c r="B226" s="252" t="s">
        <v>1045</v>
      </c>
      <c r="C226" s="241"/>
      <c r="D226" s="253"/>
      <c r="E226" s="242"/>
      <c r="F226" s="269" t="s">
        <v>1024</v>
      </c>
      <c r="G226" s="192"/>
    </row>
    <row r="227" spans="1:13" s="29" customFormat="1" ht="17.25" customHeight="1">
      <c r="A227" s="243"/>
      <c r="B227" s="244" t="s">
        <v>952</v>
      </c>
      <c r="C227" s="204" t="s">
        <v>953</v>
      </c>
      <c r="D227" s="245">
        <v>5</v>
      </c>
      <c r="E227" s="246">
        <v>0</v>
      </c>
      <c r="F227" s="246">
        <f>D227*E227</f>
        <v>0</v>
      </c>
      <c r="G227" s="192"/>
    </row>
    <row r="228" spans="1:13" s="29" customFormat="1" ht="17.25" customHeight="1">
      <c r="A228" s="243"/>
      <c r="B228" s="244" t="s">
        <v>959</v>
      </c>
      <c r="C228" s="204" t="s">
        <v>955</v>
      </c>
      <c r="D228" s="245">
        <v>30</v>
      </c>
      <c r="E228" s="246">
        <v>0</v>
      </c>
      <c r="F228" s="246">
        <f>D228*E228</f>
        <v>0</v>
      </c>
      <c r="G228" s="192"/>
    </row>
    <row r="229" spans="1:13" s="29" customFormat="1" ht="17.25" customHeight="1">
      <c r="A229" s="247"/>
      <c r="B229" s="248" t="s">
        <v>960</v>
      </c>
      <c r="C229" s="249" t="s">
        <v>957</v>
      </c>
      <c r="D229" s="250">
        <f>D227*G229</f>
        <v>800</v>
      </c>
      <c r="E229" s="251">
        <v>0</v>
      </c>
      <c r="F229" s="251">
        <f>D229*E229</f>
        <v>0</v>
      </c>
      <c r="G229" s="192">
        <v>160</v>
      </c>
    </row>
    <row r="230" spans="1:13" ht="26.25" customHeight="1">
      <c r="A230" s="8" t="s">
        <v>0</v>
      </c>
      <c r="B230" s="8" t="s">
        <v>1</v>
      </c>
      <c r="C230" s="8" t="s">
        <v>948</v>
      </c>
      <c r="D230" s="27" t="s">
        <v>949</v>
      </c>
      <c r="E230" s="8" t="s">
        <v>950</v>
      </c>
      <c r="F230" s="8" t="s">
        <v>2</v>
      </c>
      <c r="I230" s="238"/>
      <c r="J230" s="238"/>
      <c r="K230" s="238"/>
      <c r="L230" s="238"/>
      <c r="M230" s="238"/>
    </row>
    <row r="231" spans="1:13" s="230" customFormat="1" ht="20.100000000000001" customHeight="1">
      <c r="A231" s="234" t="s">
        <v>1046</v>
      </c>
      <c r="B231" s="235" t="s">
        <v>1047</v>
      </c>
      <c r="C231" s="236"/>
      <c r="D231" s="256"/>
      <c r="E231" s="236"/>
      <c r="F231" s="237"/>
      <c r="G231" s="192"/>
    </row>
    <row r="232" spans="1:13" ht="61.5" customHeight="1">
      <c r="A232" s="239" t="s">
        <v>1048</v>
      </c>
      <c r="B232" s="240" t="s">
        <v>993</v>
      </c>
      <c r="C232" s="241"/>
      <c r="D232" s="253"/>
      <c r="E232" s="242"/>
      <c r="F232" s="242"/>
    </row>
    <row r="233" spans="1:13" ht="18.75" customHeight="1">
      <c r="A233" s="243"/>
      <c r="B233" s="244" t="s">
        <v>952</v>
      </c>
      <c r="C233" s="204" t="s">
        <v>953</v>
      </c>
      <c r="D233" s="245">
        <v>8</v>
      </c>
      <c r="E233" s="246">
        <v>0</v>
      </c>
      <c r="F233" s="246">
        <f>D233*E233</f>
        <v>0</v>
      </c>
    </row>
    <row r="234" spans="1:13" ht="18.75" customHeight="1">
      <c r="A234" s="243"/>
      <c r="B234" s="244" t="s">
        <v>966</v>
      </c>
      <c r="C234" s="204" t="s">
        <v>955</v>
      </c>
      <c r="D234" s="245">
        <v>50</v>
      </c>
      <c r="E234" s="246">
        <v>0</v>
      </c>
      <c r="F234" s="246">
        <f>D234*E234</f>
        <v>0</v>
      </c>
    </row>
    <row r="235" spans="1:13" s="29" customFormat="1" ht="18.75" customHeight="1">
      <c r="A235" s="247"/>
      <c r="B235" s="248" t="s">
        <v>956</v>
      </c>
      <c r="C235" s="249" t="s">
        <v>957</v>
      </c>
      <c r="D235" s="250">
        <f>D233*G235</f>
        <v>1040</v>
      </c>
      <c r="E235" s="251">
        <v>0</v>
      </c>
      <c r="F235" s="251">
        <f>D235*E235</f>
        <v>0</v>
      </c>
      <c r="G235" s="192">
        <v>130</v>
      </c>
    </row>
    <row r="236" spans="1:13" s="29" customFormat="1" ht="60.75" customHeight="1">
      <c r="A236" s="239" t="s">
        <v>1049</v>
      </c>
      <c r="B236" s="240" t="s">
        <v>1050</v>
      </c>
      <c r="C236" s="241"/>
      <c r="D236" s="253"/>
      <c r="E236" s="242"/>
      <c r="F236" s="242"/>
      <c r="G236" s="192"/>
    </row>
    <row r="237" spans="1:13" s="29" customFormat="1" ht="17.25" customHeight="1">
      <c r="A237" s="243"/>
      <c r="B237" s="244" t="s">
        <v>952</v>
      </c>
      <c r="C237" s="204" t="s">
        <v>953</v>
      </c>
      <c r="D237" s="245">
        <v>12</v>
      </c>
      <c r="E237" s="246">
        <v>0</v>
      </c>
      <c r="F237" s="246">
        <f>D237*E237</f>
        <v>0</v>
      </c>
      <c r="G237" s="192"/>
    </row>
    <row r="238" spans="1:13" s="29" customFormat="1" ht="17.25" customHeight="1">
      <c r="A238" s="243"/>
      <c r="B238" s="244" t="s">
        <v>966</v>
      </c>
      <c r="C238" s="204" t="s">
        <v>955</v>
      </c>
      <c r="D238" s="245">
        <v>90</v>
      </c>
      <c r="E238" s="246">
        <v>0</v>
      </c>
      <c r="F238" s="246">
        <f>D238*E238</f>
        <v>0</v>
      </c>
      <c r="G238" s="192"/>
    </row>
    <row r="239" spans="1:13" s="29" customFormat="1" ht="17.25" customHeight="1">
      <c r="A239" s="247"/>
      <c r="B239" s="248" t="s">
        <v>956</v>
      </c>
      <c r="C239" s="249" t="s">
        <v>957</v>
      </c>
      <c r="D239" s="250">
        <f>D237*G239</f>
        <v>1560</v>
      </c>
      <c r="E239" s="251">
        <v>0</v>
      </c>
      <c r="F239" s="251">
        <f>D239*E239</f>
        <v>0</v>
      </c>
      <c r="G239" s="192">
        <v>130</v>
      </c>
    </row>
    <row r="240" spans="1:13" ht="52.8">
      <c r="A240" s="239" t="s">
        <v>1051</v>
      </c>
      <c r="B240" s="240" t="s">
        <v>1052</v>
      </c>
      <c r="C240" s="241"/>
      <c r="D240" s="253"/>
      <c r="E240" s="242"/>
      <c r="F240" s="242"/>
    </row>
    <row r="241" spans="1:13" ht="18" customHeight="1">
      <c r="A241" s="243"/>
      <c r="B241" s="244" t="s">
        <v>952</v>
      </c>
      <c r="C241" s="204" t="s">
        <v>953</v>
      </c>
      <c r="D241" s="245">
        <v>40</v>
      </c>
      <c r="E241" s="246">
        <v>0</v>
      </c>
      <c r="F241" s="246">
        <f>D241*E241</f>
        <v>0</v>
      </c>
    </row>
    <row r="242" spans="1:13" ht="18" customHeight="1">
      <c r="A242" s="243"/>
      <c r="B242" s="244" t="s">
        <v>1053</v>
      </c>
      <c r="C242" s="204" t="s">
        <v>955</v>
      </c>
      <c r="D242" s="245">
        <v>200</v>
      </c>
      <c r="E242" s="246">
        <v>0</v>
      </c>
      <c r="F242" s="246">
        <f>D242*E242</f>
        <v>0</v>
      </c>
    </row>
    <row r="243" spans="1:13" ht="18" customHeight="1">
      <c r="A243" s="247"/>
      <c r="B243" s="248" t="s">
        <v>956</v>
      </c>
      <c r="C243" s="249" t="s">
        <v>957</v>
      </c>
      <c r="D243" s="250">
        <f>D241*G243</f>
        <v>5200</v>
      </c>
      <c r="E243" s="251">
        <v>0</v>
      </c>
      <c r="F243" s="251">
        <f>D243*E243</f>
        <v>0</v>
      </c>
      <c r="G243" s="192">
        <v>130</v>
      </c>
    </row>
    <row r="244" spans="1:13" s="230" customFormat="1" ht="18.75" customHeight="1">
      <c r="A244" s="164" t="s">
        <v>1054</v>
      </c>
      <c r="B244" s="165"/>
      <c r="C244" s="165"/>
      <c r="D244" s="165"/>
      <c r="E244" s="275"/>
      <c r="F244" s="276">
        <f>SUM(F36:F243)</f>
        <v>0</v>
      </c>
      <c r="G244" s="192"/>
    </row>
    <row r="245" spans="1:13" s="230" customFormat="1">
      <c r="A245" s="29"/>
      <c r="B245" s="277"/>
      <c r="C245" s="277"/>
      <c r="D245" s="278"/>
      <c r="E245" s="278"/>
      <c r="F245" s="278"/>
      <c r="G245" s="192"/>
    </row>
    <row r="246" spans="1:13" s="230" customFormat="1">
      <c r="A246" s="29"/>
      <c r="B246" s="277"/>
      <c r="C246" s="277"/>
      <c r="D246" s="278"/>
      <c r="E246" s="278"/>
      <c r="F246" s="278"/>
      <c r="G246" s="192"/>
    </row>
    <row r="247" spans="1:13" s="230" customFormat="1">
      <c r="A247" s="29"/>
      <c r="B247" s="277"/>
      <c r="C247" s="277"/>
      <c r="D247" s="278"/>
      <c r="E247" s="278"/>
      <c r="F247" s="278"/>
      <c r="G247" s="192"/>
    </row>
    <row r="248" spans="1:13" s="230" customFormat="1" ht="20.100000000000001" customHeight="1">
      <c r="A248" s="228" t="s">
        <v>9</v>
      </c>
      <c r="B248" s="229" t="s">
        <v>930</v>
      </c>
      <c r="C248" s="229"/>
      <c r="D248" s="229"/>
      <c r="E248" s="229"/>
      <c r="F248" s="229"/>
      <c r="G248" s="192"/>
    </row>
    <row r="249" spans="1:13" s="230" customFormat="1" ht="20.100000000000001" customHeight="1">
      <c r="A249" s="234" t="s">
        <v>29</v>
      </c>
      <c r="B249" s="235" t="s">
        <v>947</v>
      </c>
      <c r="C249" s="236"/>
      <c r="D249" s="236"/>
      <c r="E249" s="236"/>
      <c r="F249" s="237"/>
      <c r="G249" s="192"/>
    </row>
    <row r="250" spans="1:13" ht="26.25" customHeight="1">
      <c r="A250" s="8" t="s">
        <v>0</v>
      </c>
      <c r="B250" s="8" t="s">
        <v>1</v>
      </c>
      <c r="C250" s="8" t="s">
        <v>948</v>
      </c>
      <c r="D250" s="27" t="s">
        <v>949</v>
      </c>
      <c r="E250" s="8" t="s">
        <v>950</v>
      </c>
      <c r="F250" s="8" t="s">
        <v>2</v>
      </c>
      <c r="I250" s="238"/>
      <c r="J250" s="238"/>
      <c r="K250" s="238"/>
      <c r="L250" s="238"/>
      <c r="M250" s="238"/>
    </row>
    <row r="251" spans="1:13" ht="52.8">
      <c r="A251" s="239" t="s">
        <v>30</v>
      </c>
      <c r="B251" s="240" t="s">
        <v>1055</v>
      </c>
      <c r="C251" s="241"/>
      <c r="D251" s="241"/>
      <c r="E251" s="242"/>
      <c r="F251" s="242"/>
    </row>
    <row r="252" spans="1:13" ht="18.75" customHeight="1">
      <c r="A252" s="243"/>
      <c r="B252" s="244" t="s">
        <v>952</v>
      </c>
      <c r="C252" s="204" t="s">
        <v>953</v>
      </c>
      <c r="D252" s="245">
        <v>20</v>
      </c>
      <c r="E252" s="246">
        <v>0</v>
      </c>
      <c r="F252" s="246">
        <f>D252*E252</f>
        <v>0</v>
      </c>
    </row>
    <row r="253" spans="1:13" ht="18.75" customHeight="1">
      <c r="A253" s="243"/>
      <c r="B253" s="244" t="s">
        <v>971</v>
      </c>
      <c r="C253" s="204" t="s">
        <v>955</v>
      </c>
      <c r="D253" s="245">
        <v>165</v>
      </c>
      <c r="E253" s="246">
        <v>0</v>
      </c>
      <c r="F253" s="246">
        <f>D253*E253</f>
        <v>0</v>
      </c>
    </row>
    <row r="254" spans="1:13" s="29" customFormat="1" ht="18.75" customHeight="1">
      <c r="A254" s="247"/>
      <c r="B254" s="248" t="s">
        <v>956</v>
      </c>
      <c r="C254" s="249" t="s">
        <v>957</v>
      </c>
      <c r="D254" s="250">
        <f>D252*G254</f>
        <v>2600</v>
      </c>
      <c r="E254" s="251">
        <v>0</v>
      </c>
      <c r="F254" s="251">
        <f>D254*E254</f>
        <v>0</v>
      </c>
      <c r="G254" s="192">
        <v>130</v>
      </c>
    </row>
    <row r="255" spans="1:13" ht="60.75" customHeight="1">
      <c r="A255" s="239" t="s">
        <v>31</v>
      </c>
      <c r="B255" s="240" t="s">
        <v>1056</v>
      </c>
      <c r="C255" s="241"/>
      <c r="D255" s="253"/>
      <c r="E255" s="242"/>
      <c r="F255" s="242"/>
    </row>
    <row r="256" spans="1:13" ht="18.75" customHeight="1">
      <c r="A256" s="243"/>
      <c r="B256" s="244" t="s">
        <v>952</v>
      </c>
      <c r="C256" s="204" t="s">
        <v>953</v>
      </c>
      <c r="D256" s="245">
        <v>20</v>
      </c>
      <c r="E256" s="246">
        <v>0</v>
      </c>
      <c r="F256" s="246">
        <f>D256*E256</f>
        <v>0</v>
      </c>
    </row>
    <row r="257" spans="1:13" ht="18.75" customHeight="1">
      <c r="A257" s="243"/>
      <c r="B257" s="244" t="s">
        <v>959</v>
      </c>
      <c r="C257" s="204" t="s">
        <v>955</v>
      </c>
      <c r="D257" s="245">
        <v>150</v>
      </c>
      <c r="E257" s="246">
        <v>0</v>
      </c>
      <c r="F257" s="246">
        <f>D257*E257</f>
        <v>0</v>
      </c>
      <c r="G257" s="264"/>
    </row>
    <row r="258" spans="1:13" s="29" customFormat="1" ht="18.75" customHeight="1">
      <c r="A258" s="247"/>
      <c r="B258" s="248" t="s">
        <v>960</v>
      </c>
      <c r="C258" s="249" t="s">
        <v>957</v>
      </c>
      <c r="D258" s="250">
        <f>D256*G258</f>
        <v>3400</v>
      </c>
      <c r="E258" s="251">
        <v>0</v>
      </c>
      <c r="F258" s="251">
        <f>D258*E258</f>
        <v>0</v>
      </c>
      <c r="G258" s="192">
        <v>170</v>
      </c>
    </row>
    <row r="259" spans="1:13" s="29" customFormat="1" ht="60.75" customHeight="1">
      <c r="A259" s="239" t="s">
        <v>71</v>
      </c>
      <c r="B259" s="252" t="s">
        <v>1057</v>
      </c>
      <c r="C259" s="241"/>
      <c r="D259" s="253"/>
      <c r="E259" s="242"/>
      <c r="F259" s="242"/>
      <c r="G259" s="192"/>
    </row>
    <row r="260" spans="1:13" s="29" customFormat="1" ht="17.25" customHeight="1">
      <c r="A260" s="243"/>
      <c r="B260" s="244" t="s">
        <v>952</v>
      </c>
      <c r="C260" s="204" t="s">
        <v>953</v>
      </c>
      <c r="D260" s="245">
        <v>12</v>
      </c>
      <c r="E260" s="246">
        <v>0</v>
      </c>
      <c r="F260" s="246">
        <f>D260*E260</f>
        <v>0</v>
      </c>
      <c r="G260" s="192"/>
    </row>
    <row r="261" spans="1:13" s="29" customFormat="1" ht="17.25" customHeight="1">
      <c r="A261" s="243"/>
      <c r="B261" s="244" t="s">
        <v>959</v>
      </c>
      <c r="C261" s="204" t="s">
        <v>1058</v>
      </c>
      <c r="D261" s="245">
        <v>60</v>
      </c>
      <c r="E261" s="246">
        <v>0</v>
      </c>
      <c r="F261" s="246">
        <f>D261*E261</f>
        <v>0</v>
      </c>
      <c r="G261" s="192"/>
    </row>
    <row r="262" spans="1:13" s="254" customFormat="1" ht="17.25" customHeight="1">
      <c r="A262" s="247"/>
      <c r="B262" s="248" t="s">
        <v>960</v>
      </c>
      <c r="C262" s="249" t="s">
        <v>957</v>
      </c>
      <c r="D262" s="250">
        <f>D260*G262</f>
        <v>1200</v>
      </c>
      <c r="E262" s="251">
        <v>0</v>
      </c>
      <c r="F262" s="251">
        <f>D262*E262</f>
        <v>0</v>
      </c>
      <c r="G262" s="192">
        <v>100</v>
      </c>
    </row>
    <row r="263" spans="1:13" ht="26.25" customHeight="1">
      <c r="A263" s="8" t="s">
        <v>0</v>
      </c>
      <c r="B263" s="8" t="s">
        <v>1</v>
      </c>
      <c r="C263" s="8" t="s">
        <v>948</v>
      </c>
      <c r="D263" s="27" t="s">
        <v>949</v>
      </c>
      <c r="E263" s="8" t="s">
        <v>950</v>
      </c>
      <c r="F263" s="8" t="s">
        <v>2</v>
      </c>
      <c r="I263" s="238"/>
      <c r="J263" s="238"/>
      <c r="K263" s="238"/>
      <c r="L263" s="238"/>
      <c r="M263" s="238"/>
    </row>
    <row r="264" spans="1:13" s="230" customFormat="1" ht="20.100000000000001" customHeight="1">
      <c r="A264" s="234" t="s">
        <v>1059</v>
      </c>
      <c r="B264" s="235" t="s">
        <v>979</v>
      </c>
      <c r="C264" s="236"/>
      <c r="D264" s="256"/>
      <c r="E264" s="236"/>
      <c r="F264" s="237"/>
      <c r="G264" s="192"/>
    </row>
    <row r="265" spans="1:13" ht="184.8">
      <c r="A265" s="262" t="s">
        <v>32</v>
      </c>
      <c r="B265" s="252" t="s">
        <v>1060</v>
      </c>
      <c r="C265" s="241"/>
      <c r="D265" s="253"/>
      <c r="E265" s="242"/>
      <c r="F265" s="242"/>
    </row>
    <row r="266" spans="1:13" ht="18.75" customHeight="1">
      <c r="A266" s="263"/>
      <c r="B266" s="244" t="s">
        <v>952</v>
      </c>
      <c r="C266" s="204" t="s">
        <v>953</v>
      </c>
      <c r="D266" s="245">
        <v>325</v>
      </c>
      <c r="E266" s="246">
        <v>0</v>
      </c>
      <c r="F266" s="246">
        <f>D266*E266</f>
        <v>0</v>
      </c>
    </row>
    <row r="267" spans="1:13" ht="18.75" customHeight="1">
      <c r="A267" s="263"/>
      <c r="B267" s="244" t="s">
        <v>954</v>
      </c>
      <c r="C267" s="204" t="s">
        <v>955</v>
      </c>
      <c r="D267" s="245">
        <v>970</v>
      </c>
      <c r="E267" s="246">
        <v>0</v>
      </c>
      <c r="F267" s="246">
        <f>D267*E267</f>
        <v>0</v>
      </c>
    </row>
    <row r="268" spans="1:13" s="29" customFormat="1" ht="18.75" customHeight="1">
      <c r="A268" s="263"/>
      <c r="B268" s="244" t="s">
        <v>956</v>
      </c>
      <c r="C268" s="204" t="s">
        <v>957</v>
      </c>
      <c r="D268" s="245">
        <f>D266*G268</f>
        <v>45500</v>
      </c>
      <c r="E268" s="246">
        <v>0</v>
      </c>
      <c r="F268" s="246">
        <f>D268*E268</f>
        <v>0</v>
      </c>
      <c r="G268" s="192">
        <v>140</v>
      </c>
    </row>
    <row r="269" spans="1:13" s="29" customFormat="1" ht="18.75" customHeight="1">
      <c r="A269" s="263"/>
      <c r="B269" s="255" t="s">
        <v>1061</v>
      </c>
      <c r="C269" s="257" t="s">
        <v>983</v>
      </c>
      <c r="D269" s="270">
        <v>8</v>
      </c>
      <c r="E269" s="246">
        <v>0</v>
      </c>
      <c r="F269" s="246">
        <f t="shared" ref="F269" si="5">D269*E269</f>
        <v>0</v>
      </c>
      <c r="G269" s="192"/>
    </row>
    <row r="270" spans="1:13" ht="17.25" customHeight="1">
      <c r="A270" s="263"/>
      <c r="B270" s="255" t="s">
        <v>1062</v>
      </c>
      <c r="C270" s="257" t="s">
        <v>983</v>
      </c>
      <c r="D270" s="270">
        <v>12</v>
      </c>
      <c r="E270" s="246">
        <v>0</v>
      </c>
      <c r="F270" s="246">
        <f>D270*E270</f>
        <v>0</v>
      </c>
    </row>
    <row r="271" spans="1:13" ht="17.25" customHeight="1">
      <c r="A271" s="263"/>
      <c r="B271" s="255" t="s">
        <v>1063</v>
      </c>
      <c r="C271" s="204" t="s">
        <v>983</v>
      </c>
      <c r="D271" s="245">
        <v>2</v>
      </c>
      <c r="E271" s="246">
        <v>0</v>
      </c>
      <c r="F271" s="246">
        <f t="shared" ref="F271:F273" si="6">D271*E271</f>
        <v>0</v>
      </c>
    </row>
    <row r="272" spans="1:13" s="254" customFormat="1" ht="17.25" customHeight="1">
      <c r="A272" s="263"/>
      <c r="B272" s="244" t="s">
        <v>986</v>
      </c>
      <c r="C272" s="204" t="s">
        <v>983</v>
      </c>
      <c r="D272" s="245">
        <v>240</v>
      </c>
      <c r="E272" s="246">
        <v>0</v>
      </c>
      <c r="F272" s="246">
        <f t="shared" si="6"/>
        <v>0</v>
      </c>
      <c r="G272" s="192"/>
    </row>
    <row r="273" spans="1:7" s="254" customFormat="1" ht="17.25" customHeight="1">
      <c r="A273" s="265"/>
      <c r="B273" s="248" t="s">
        <v>987</v>
      </c>
      <c r="C273" s="249" t="s">
        <v>983</v>
      </c>
      <c r="D273" s="250">
        <v>50</v>
      </c>
      <c r="E273" s="251">
        <v>0</v>
      </c>
      <c r="F273" s="246">
        <f t="shared" si="6"/>
        <v>0</v>
      </c>
      <c r="G273" s="192"/>
    </row>
    <row r="274" spans="1:7" ht="58.5" customHeight="1">
      <c r="A274" s="239" t="s">
        <v>33</v>
      </c>
      <c r="B274" s="268" t="s">
        <v>1064</v>
      </c>
      <c r="C274" s="204"/>
      <c r="D274" s="245"/>
      <c r="E274" s="246"/>
      <c r="F274" s="246"/>
    </row>
    <row r="275" spans="1:7" ht="18.75" customHeight="1">
      <c r="A275" s="243"/>
      <c r="B275" s="244" t="s">
        <v>952</v>
      </c>
      <c r="C275" s="204" t="s">
        <v>953</v>
      </c>
      <c r="D275" s="245">
        <v>40</v>
      </c>
      <c r="E275" s="246">
        <v>0</v>
      </c>
      <c r="F275" s="246">
        <f>D275*E275</f>
        <v>0</v>
      </c>
    </row>
    <row r="276" spans="1:7" ht="18.75" customHeight="1">
      <c r="A276" s="243"/>
      <c r="B276" s="244" t="s">
        <v>966</v>
      </c>
      <c r="C276" s="204" t="s">
        <v>955</v>
      </c>
      <c r="D276" s="245">
        <v>300</v>
      </c>
      <c r="E276" s="246">
        <v>0</v>
      </c>
      <c r="F276" s="246">
        <f>D276*E276</f>
        <v>0</v>
      </c>
    </row>
    <row r="277" spans="1:7" s="29" customFormat="1" ht="18.75" customHeight="1">
      <c r="A277" s="247"/>
      <c r="B277" s="248" t="s">
        <v>956</v>
      </c>
      <c r="C277" s="249" t="s">
        <v>957</v>
      </c>
      <c r="D277" s="250">
        <f>D275*G277</f>
        <v>5200</v>
      </c>
      <c r="E277" s="251">
        <v>0</v>
      </c>
      <c r="F277" s="251">
        <f>D277*E277</f>
        <v>0</v>
      </c>
      <c r="G277" s="192">
        <v>130</v>
      </c>
    </row>
    <row r="278" spans="1:7" s="29" customFormat="1" ht="60" customHeight="1">
      <c r="A278" s="239" t="s">
        <v>34</v>
      </c>
      <c r="B278" s="240" t="s">
        <v>1065</v>
      </c>
      <c r="C278" s="241"/>
      <c r="D278" s="253"/>
      <c r="E278" s="242"/>
      <c r="F278" s="242"/>
      <c r="G278" s="192"/>
    </row>
    <row r="279" spans="1:7" s="29" customFormat="1" ht="18.75" customHeight="1">
      <c r="A279" s="243"/>
      <c r="B279" s="244" t="s">
        <v>952</v>
      </c>
      <c r="C279" s="204" t="s">
        <v>953</v>
      </c>
      <c r="D279" s="245">
        <v>4.5</v>
      </c>
      <c r="E279" s="246">
        <v>0</v>
      </c>
      <c r="F279" s="246">
        <f>D279*E279</f>
        <v>0</v>
      </c>
      <c r="G279" s="192"/>
    </row>
    <row r="280" spans="1:7" s="29" customFormat="1" ht="18.75" customHeight="1">
      <c r="A280" s="243"/>
      <c r="B280" s="244" t="s">
        <v>966</v>
      </c>
      <c r="C280" s="204" t="s">
        <v>955</v>
      </c>
      <c r="D280" s="245">
        <v>45</v>
      </c>
      <c r="E280" s="246">
        <v>0</v>
      </c>
      <c r="F280" s="246">
        <f>D280*E280</f>
        <v>0</v>
      </c>
      <c r="G280" s="192"/>
    </row>
    <row r="281" spans="1:7" s="29" customFormat="1" ht="18.75" customHeight="1">
      <c r="A281" s="247"/>
      <c r="B281" s="248" t="s">
        <v>956</v>
      </c>
      <c r="C281" s="249" t="s">
        <v>957</v>
      </c>
      <c r="D281" s="250">
        <f>D279*G281</f>
        <v>585</v>
      </c>
      <c r="E281" s="251">
        <v>0</v>
      </c>
      <c r="F281" s="251">
        <f>D281*E281</f>
        <v>0</v>
      </c>
      <c r="G281" s="192">
        <v>130</v>
      </c>
    </row>
    <row r="282" spans="1:7" ht="52.8">
      <c r="A282" s="239" t="s">
        <v>35</v>
      </c>
      <c r="B282" s="240" t="s">
        <v>1066</v>
      </c>
      <c r="C282" s="241"/>
      <c r="D282" s="253"/>
      <c r="E282" s="242"/>
      <c r="F282" s="242"/>
    </row>
    <row r="283" spans="1:7" ht="18.75" customHeight="1">
      <c r="A283" s="243"/>
      <c r="B283" s="244" t="s">
        <v>952</v>
      </c>
      <c r="C283" s="204" t="s">
        <v>953</v>
      </c>
      <c r="D283" s="245">
        <v>33</v>
      </c>
      <c r="E283" s="246">
        <v>0</v>
      </c>
      <c r="F283" s="246">
        <f>D283*E283</f>
        <v>0</v>
      </c>
    </row>
    <row r="284" spans="1:7" ht="18.75" customHeight="1">
      <c r="A284" s="243"/>
      <c r="B284" s="244" t="s">
        <v>971</v>
      </c>
      <c r="C284" s="204" t="s">
        <v>955</v>
      </c>
      <c r="D284" s="245">
        <v>220</v>
      </c>
      <c r="E284" s="246">
        <v>0</v>
      </c>
      <c r="F284" s="246">
        <f>D284*E284</f>
        <v>0</v>
      </c>
    </row>
    <row r="285" spans="1:7" s="29" customFormat="1" ht="18.75" customHeight="1">
      <c r="A285" s="247"/>
      <c r="B285" s="248" t="s">
        <v>956</v>
      </c>
      <c r="C285" s="249" t="s">
        <v>957</v>
      </c>
      <c r="D285" s="250">
        <f>D283*G285</f>
        <v>6270</v>
      </c>
      <c r="E285" s="251">
        <v>0</v>
      </c>
      <c r="F285" s="251">
        <f>D285*E285</f>
        <v>0</v>
      </c>
      <c r="G285" s="192">
        <v>190</v>
      </c>
    </row>
    <row r="286" spans="1:7" ht="66">
      <c r="A286" s="267" t="s">
        <v>36</v>
      </c>
      <c r="B286" s="240" t="s">
        <v>1067</v>
      </c>
      <c r="C286" s="241"/>
      <c r="D286" s="253"/>
      <c r="E286" s="242"/>
      <c r="F286" s="242"/>
    </row>
    <row r="287" spans="1:7" ht="18.75" customHeight="1">
      <c r="A287" s="243"/>
      <c r="B287" s="244" t="s">
        <v>952</v>
      </c>
      <c r="C287" s="204" t="s">
        <v>953</v>
      </c>
      <c r="D287" s="245">
        <v>6</v>
      </c>
      <c r="E287" s="246">
        <v>0</v>
      </c>
      <c r="F287" s="246">
        <f>D287*E287</f>
        <v>0</v>
      </c>
    </row>
    <row r="288" spans="1:7" ht="18.75" customHeight="1">
      <c r="A288" s="243"/>
      <c r="B288" s="244" t="s">
        <v>954</v>
      </c>
      <c r="C288" s="204" t="s">
        <v>955</v>
      </c>
      <c r="D288" s="245">
        <v>25</v>
      </c>
      <c r="E288" s="246">
        <v>0</v>
      </c>
      <c r="F288" s="246">
        <f>D288*E288</f>
        <v>0</v>
      </c>
    </row>
    <row r="289" spans="1:13" ht="18.75" customHeight="1">
      <c r="A289" s="243"/>
      <c r="B289" s="244" t="s">
        <v>956</v>
      </c>
      <c r="C289" s="204" t="s">
        <v>957</v>
      </c>
      <c r="D289" s="245">
        <f>D287*G289</f>
        <v>810</v>
      </c>
      <c r="E289" s="246">
        <v>0</v>
      </c>
      <c r="F289" s="246">
        <f>D289*E289</f>
        <v>0</v>
      </c>
      <c r="G289" s="192">
        <v>135</v>
      </c>
    </row>
    <row r="290" spans="1:13" ht="18.75" customHeight="1">
      <c r="A290" s="247"/>
      <c r="B290" s="248" t="s">
        <v>956</v>
      </c>
      <c r="C290" s="249" t="s">
        <v>957</v>
      </c>
      <c r="D290" s="250">
        <f>D287*G290</f>
        <v>780</v>
      </c>
      <c r="E290" s="251">
        <v>0</v>
      </c>
      <c r="F290" s="251">
        <f>D290*E290</f>
        <v>0</v>
      </c>
      <c r="G290" s="192">
        <v>130</v>
      </c>
    </row>
    <row r="291" spans="1:13" ht="26.25" customHeight="1">
      <c r="A291" s="8" t="s">
        <v>0</v>
      </c>
      <c r="B291" s="8" t="s">
        <v>1</v>
      </c>
      <c r="C291" s="8" t="s">
        <v>948</v>
      </c>
      <c r="D291" s="27" t="s">
        <v>949</v>
      </c>
      <c r="E291" s="8" t="s">
        <v>950</v>
      </c>
      <c r="F291" s="8" t="s">
        <v>2</v>
      </c>
      <c r="I291" s="238"/>
      <c r="J291" s="238"/>
      <c r="K291" s="238"/>
      <c r="L291" s="238"/>
      <c r="M291" s="238"/>
    </row>
    <row r="292" spans="1:13" s="230" customFormat="1" ht="20.100000000000001" customHeight="1">
      <c r="A292" s="234" t="s">
        <v>81</v>
      </c>
      <c r="B292" s="235" t="s">
        <v>1047</v>
      </c>
      <c r="C292" s="236"/>
      <c r="D292" s="256"/>
      <c r="E292" s="236"/>
      <c r="F292" s="237"/>
      <c r="G292" s="192"/>
    </row>
    <row r="293" spans="1:13" ht="52.8">
      <c r="A293" s="279" t="s">
        <v>83</v>
      </c>
      <c r="B293" s="280" t="s">
        <v>1068</v>
      </c>
      <c r="C293" s="281"/>
      <c r="D293" s="282"/>
      <c r="E293" s="283"/>
      <c r="F293" s="283"/>
    </row>
    <row r="294" spans="1:13" ht="18" customHeight="1">
      <c r="A294" s="284"/>
      <c r="B294" s="285" t="s">
        <v>952</v>
      </c>
      <c r="C294" s="286" t="s">
        <v>953</v>
      </c>
      <c r="D294" s="287">
        <v>13</v>
      </c>
      <c r="E294" s="288">
        <v>0</v>
      </c>
      <c r="F294" s="288">
        <f>D294*E294</f>
        <v>0</v>
      </c>
    </row>
    <row r="295" spans="1:13" ht="18" customHeight="1">
      <c r="A295" s="284"/>
      <c r="B295" s="285" t="s">
        <v>1053</v>
      </c>
      <c r="C295" s="286" t="s">
        <v>955</v>
      </c>
      <c r="D295" s="287">
        <v>135</v>
      </c>
      <c r="E295" s="288">
        <v>0</v>
      </c>
      <c r="F295" s="288">
        <f>D295*E295</f>
        <v>0</v>
      </c>
    </row>
    <row r="296" spans="1:13" ht="18" customHeight="1">
      <c r="A296" s="289"/>
      <c r="B296" s="290" t="s">
        <v>956</v>
      </c>
      <c r="C296" s="291" t="s">
        <v>957</v>
      </c>
      <c r="D296" s="292">
        <f>D294*G296</f>
        <v>1690</v>
      </c>
      <c r="E296" s="293">
        <v>0</v>
      </c>
      <c r="F296" s="293">
        <f>D296*E296</f>
        <v>0</v>
      </c>
      <c r="G296" s="192">
        <v>130</v>
      </c>
    </row>
    <row r="297" spans="1:13" s="230" customFormat="1" ht="18.75" customHeight="1">
      <c r="A297" s="143" t="s">
        <v>1069</v>
      </c>
      <c r="B297" s="144"/>
      <c r="C297" s="144"/>
      <c r="D297" s="144"/>
      <c r="E297" s="144"/>
      <c r="F297" s="276">
        <f>SUM(F251:F296)</f>
        <v>0</v>
      </c>
      <c r="G297" s="192"/>
    </row>
    <row r="298" spans="1:13" s="230" customFormat="1">
      <c r="A298" s="29"/>
      <c r="B298" s="277"/>
      <c r="C298" s="277"/>
      <c r="D298" s="278"/>
      <c r="E298" s="278"/>
      <c r="F298" s="278"/>
      <c r="G298" s="192"/>
    </row>
    <row r="299" spans="1:13" s="230" customFormat="1">
      <c r="A299" s="29"/>
      <c r="B299" s="277"/>
      <c r="C299" s="277"/>
      <c r="D299" s="278"/>
      <c r="E299" s="278"/>
      <c r="F299" s="278"/>
      <c r="G299" s="192"/>
    </row>
    <row r="300" spans="1:13" s="230" customFormat="1">
      <c r="A300" s="29"/>
      <c r="B300" s="277"/>
      <c r="C300" s="277"/>
      <c r="D300" s="278"/>
      <c r="E300" s="278"/>
      <c r="F300" s="278"/>
      <c r="G300" s="192"/>
    </row>
    <row r="301" spans="1:13" s="230" customFormat="1" ht="20.100000000000001" customHeight="1">
      <c r="A301" s="228" t="s">
        <v>11</v>
      </c>
      <c r="B301" s="229" t="s">
        <v>931</v>
      </c>
      <c r="C301" s="229"/>
      <c r="D301" s="229"/>
      <c r="E301" s="229"/>
      <c r="F301" s="229"/>
      <c r="G301" s="192"/>
    </row>
    <row r="302" spans="1:13" s="230" customFormat="1" ht="20.100000000000001" customHeight="1">
      <c r="A302" s="234" t="s">
        <v>1070</v>
      </c>
      <c r="B302" s="235" t="s">
        <v>947</v>
      </c>
      <c r="C302" s="236"/>
      <c r="D302" s="236"/>
      <c r="E302" s="236"/>
      <c r="F302" s="237"/>
      <c r="G302" s="192"/>
    </row>
    <row r="303" spans="1:13" ht="26.25" customHeight="1">
      <c r="A303" s="8" t="s">
        <v>0</v>
      </c>
      <c r="B303" s="8" t="s">
        <v>1</v>
      </c>
      <c r="C303" s="8" t="s">
        <v>948</v>
      </c>
      <c r="D303" s="27" t="s">
        <v>949</v>
      </c>
      <c r="E303" s="8" t="s">
        <v>950</v>
      </c>
      <c r="F303" s="8" t="s">
        <v>2</v>
      </c>
      <c r="I303" s="238"/>
      <c r="J303" s="238"/>
      <c r="K303" s="238"/>
      <c r="L303" s="238"/>
      <c r="M303" s="238"/>
    </row>
    <row r="304" spans="1:13" ht="52.8">
      <c r="A304" s="239" t="s">
        <v>1071</v>
      </c>
      <c r="B304" s="240" t="s">
        <v>1072</v>
      </c>
      <c r="C304" s="241"/>
      <c r="D304" s="241"/>
      <c r="E304" s="242"/>
      <c r="F304" s="242"/>
      <c r="G304" s="264"/>
    </row>
    <row r="305" spans="1:7" ht="16.5" customHeight="1">
      <c r="A305" s="243"/>
      <c r="B305" s="244" t="s">
        <v>952</v>
      </c>
      <c r="C305" s="204" t="s">
        <v>953</v>
      </c>
      <c r="D305" s="245">
        <v>20</v>
      </c>
      <c r="E305" s="246">
        <v>0</v>
      </c>
      <c r="F305" s="246">
        <f>D305*E305</f>
        <v>0</v>
      </c>
    </row>
    <row r="306" spans="1:7" ht="16.5" customHeight="1">
      <c r="A306" s="243"/>
      <c r="B306" s="244" t="s">
        <v>971</v>
      </c>
      <c r="C306" s="204" t="s">
        <v>955</v>
      </c>
      <c r="D306" s="245">
        <v>170</v>
      </c>
      <c r="E306" s="246">
        <v>0</v>
      </c>
      <c r="F306" s="246">
        <f>D306*E306</f>
        <v>0</v>
      </c>
    </row>
    <row r="307" spans="1:7" s="29" customFormat="1" ht="16.5" customHeight="1">
      <c r="A307" s="247"/>
      <c r="B307" s="248" t="s">
        <v>956</v>
      </c>
      <c r="C307" s="249" t="s">
        <v>957</v>
      </c>
      <c r="D307" s="250">
        <f>D305*G307</f>
        <v>2600</v>
      </c>
      <c r="E307" s="251">
        <v>0</v>
      </c>
      <c r="F307" s="251">
        <f>D307*E307</f>
        <v>0</v>
      </c>
      <c r="G307" s="192">
        <v>130</v>
      </c>
    </row>
    <row r="308" spans="1:7" ht="52.8">
      <c r="A308" s="239" t="s">
        <v>1073</v>
      </c>
      <c r="B308" s="240" t="s">
        <v>1074</v>
      </c>
      <c r="C308" s="241"/>
      <c r="D308" s="253"/>
      <c r="E308" s="242"/>
      <c r="F308" s="242"/>
    </row>
    <row r="309" spans="1:7" ht="16.5" customHeight="1">
      <c r="A309" s="243"/>
      <c r="B309" s="244" t="s">
        <v>952</v>
      </c>
      <c r="C309" s="204" t="s">
        <v>953</v>
      </c>
      <c r="D309" s="245">
        <v>20</v>
      </c>
      <c r="E309" s="246">
        <v>0</v>
      </c>
      <c r="F309" s="246">
        <f>D309*E309</f>
        <v>0</v>
      </c>
    </row>
    <row r="310" spans="1:7" ht="16.5" customHeight="1">
      <c r="A310" s="243"/>
      <c r="B310" s="244" t="s">
        <v>1075</v>
      </c>
      <c r="C310" s="204" t="s">
        <v>1058</v>
      </c>
      <c r="D310" s="245">
        <v>150</v>
      </c>
      <c r="E310" s="246">
        <v>0</v>
      </c>
      <c r="F310" s="246">
        <f>D310*E310</f>
        <v>0</v>
      </c>
    </row>
    <row r="311" spans="1:7" s="29" customFormat="1" ht="16.5" customHeight="1">
      <c r="A311" s="247"/>
      <c r="B311" s="248" t="s">
        <v>960</v>
      </c>
      <c r="C311" s="249" t="s">
        <v>957</v>
      </c>
      <c r="D311" s="250">
        <f>D309*G311</f>
        <v>3200</v>
      </c>
      <c r="E311" s="251">
        <v>0</v>
      </c>
      <c r="F311" s="251">
        <f>D311*E311</f>
        <v>0</v>
      </c>
      <c r="G311" s="192">
        <v>160</v>
      </c>
    </row>
    <row r="312" spans="1:7" s="230" customFormat="1" ht="20.100000000000001" customHeight="1">
      <c r="A312" s="234" t="s">
        <v>1076</v>
      </c>
      <c r="B312" s="235" t="s">
        <v>979</v>
      </c>
      <c r="C312" s="236"/>
      <c r="D312" s="256"/>
      <c r="E312" s="236"/>
      <c r="F312" s="237"/>
      <c r="G312" s="192"/>
    </row>
    <row r="313" spans="1:7" ht="184.8">
      <c r="A313" s="262" t="s">
        <v>1077</v>
      </c>
      <c r="B313" s="252" t="s">
        <v>1078</v>
      </c>
      <c r="C313" s="241"/>
      <c r="D313" s="253"/>
      <c r="E313" s="242"/>
      <c r="F313" s="242"/>
    </row>
    <row r="314" spans="1:7" ht="15" customHeight="1">
      <c r="A314" s="263"/>
      <c r="B314" s="244" t="s">
        <v>952</v>
      </c>
      <c r="C314" s="204" t="s">
        <v>953</v>
      </c>
      <c r="D314" s="245">
        <v>380</v>
      </c>
      <c r="E314" s="246">
        <v>0</v>
      </c>
      <c r="F314" s="246">
        <f>D314*E314</f>
        <v>0</v>
      </c>
    </row>
    <row r="315" spans="1:7" ht="15" customHeight="1">
      <c r="A315" s="263"/>
      <c r="B315" s="244" t="s">
        <v>954</v>
      </c>
      <c r="C315" s="204" t="s">
        <v>955</v>
      </c>
      <c r="D315" s="245">
        <v>1135</v>
      </c>
      <c r="E315" s="246">
        <v>0</v>
      </c>
      <c r="F315" s="246">
        <f>D315*E315</f>
        <v>0</v>
      </c>
    </row>
    <row r="316" spans="1:7" s="29" customFormat="1" ht="15" customHeight="1">
      <c r="A316" s="263"/>
      <c r="B316" s="244" t="s">
        <v>956</v>
      </c>
      <c r="C316" s="204" t="s">
        <v>957</v>
      </c>
      <c r="D316" s="245">
        <f>D314*G316</f>
        <v>53200</v>
      </c>
      <c r="E316" s="246">
        <v>0</v>
      </c>
      <c r="F316" s="246">
        <f>D316*E316</f>
        <v>0</v>
      </c>
      <c r="G316" s="192">
        <v>140</v>
      </c>
    </row>
    <row r="317" spans="1:7" s="29" customFormat="1" ht="15" customHeight="1">
      <c r="A317" s="263"/>
      <c r="B317" s="255" t="s">
        <v>1079</v>
      </c>
      <c r="C317" s="257" t="s">
        <v>983</v>
      </c>
      <c r="D317" s="270">
        <v>12</v>
      </c>
      <c r="E317" s="246">
        <v>0</v>
      </c>
      <c r="F317" s="246">
        <f t="shared" ref="F317" si="7">D317*E317</f>
        <v>0</v>
      </c>
      <c r="G317" s="192"/>
    </row>
    <row r="318" spans="1:7" ht="15" customHeight="1">
      <c r="A318" s="263"/>
      <c r="B318" s="255" t="s">
        <v>1080</v>
      </c>
      <c r="C318" s="257" t="s">
        <v>983</v>
      </c>
      <c r="D318" s="270">
        <v>16</v>
      </c>
      <c r="E318" s="246">
        <v>0</v>
      </c>
      <c r="F318" s="246">
        <f>D318*E318</f>
        <v>0</v>
      </c>
    </row>
    <row r="319" spans="1:7" ht="15" customHeight="1">
      <c r="A319" s="263"/>
      <c r="B319" s="255" t="s">
        <v>1081</v>
      </c>
      <c r="C319" s="204" t="s">
        <v>983</v>
      </c>
      <c r="D319" s="245">
        <v>3</v>
      </c>
      <c r="E319" s="246">
        <v>0</v>
      </c>
      <c r="F319" s="246">
        <f t="shared" ref="F319:F320" si="8">D319*E319</f>
        <v>0</v>
      </c>
    </row>
    <row r="320" spans="1:7" s="254" customFormat="1" ht="15" customHeight="1">
      <c r="A320" s="263"/>
      <c r="B320" s="244" t="s">
        <v>986</v>
      </c>
      <c r="C320" s="204" t="s">
        <v>983</v>
      </c>
      <c r="D320" s="245">
        <v>280</v>
      </c>
      <c r="E320" s="246">
        <v>0</v>
      </c>
      <c r="F320" s="246">
        <f t="shared" si="8"/>
        <v>0</v>
      </c>
      <c r="G320" s="192"/>
    </row>
    <row r="321" spans="1:13" s="254" customFormat="1" ht="15" customHeight="1">
      <c r="A321" s="265"/>
      <c r="B321" s="248" t="s">
        <v>986</v>
      </c>
      <c r="C321" s="249" t="s">
        <v>983</v>
      </c>
      <c r="D321" s="250">
        <v>60</v>
      </c>
      <c r="E321" s="251">
        <v>0</v>
      </c>
      <c r="F321" s="251">
        <f>D321*E321</f>
        <v>0</v>
      </c>
      <c r="G321" s="192"/>
    </row>
    <row r="322" spans="1:13" ht="52.8">
      <c r="A322" s="239" t="s">
        <v>1082</v>
      </c>
      <c r="B322" s="268" t="s">
        <v>1066</v>
      </c>
      <c r="C322" s="204"/>
      <c r="D322" s="245"/>
      <c r="E322" s="246"/>
      <c r="F322" s="246"/>
    </row>
    <row r="323" spans="1:13" ht="18.75" customHeight="1">
      <c r="A323" s="243"/>
      <c r="B323" s="244" t="s">
        <v>952</v>
      </c>
      <c r="C323" s="204" t="s">
        <v>953</v>
      </c>
      <c r="D323" s="245">
        <v>45</v>
      </c>
      <c r="E323" s="246">
        <v>0</v>
      </c>
      <c r="F323" s="246">
        <f>D323*E323</f>
        <v>0</v>
      </c>
    </row>
    <row r="324" spans="1:13" ht="18.75" customHeight="1">
      <c r="A324" s="243"/>
      <c r="B324" s="244" t="s">
        <v>971</v>
      </c>
      <c r="C324" s="204" t="s">
        <v>955</v>
      </c>
      <c r="D324" s="245">
        <v>290</v>
      </c>
      <c r="E324" s="246">
        <v>0</v>
      </c>
      <c r="F324" s="246">
        <f>D324*E324</f>
        <v>0</v>
      </c>
    </row>
    <row r="325" spans="1:13" s="29" customFormat="1" ht="18.75" customHeight="1">
      <c r="A325" s="247"/>
      <c r="B325" s="248" t="s">
        <v>956</v>
      </c>
      <c r="C325" s="249" t="s">
        <v>957</v>
      </c>
      <c r="D325" s="250">
        <f>D323*G325</f>
        <v>8550</v>
      </c>
      <c r="E325" s="251">
        <v>0</v>
      </c>
      <c r="F325" s="251">
        <f>D325*E325</f>
        <v>0</v>
      </c>
      <c r="G325" s="192">
        <v>190</v>
      </c>
    </row>
    <row r="326" spans="1:13" s="230" customFormat="1" ht="18.75" customHeight="1">
      <c r="A326" s="143" t="s">
        <v>1083</v>
      </c>
      <c r="B326" s="144"/>
      <c r="C326" s="144"/>
      <c r="D326" s="144"/>
      <c r="E326" s="144"/>
      <c r="F326" s="276">
        <f>SUM(F304:F325)</f>
        <v>0</v>
      </c>
      <c r="G326" s="192"/>
    </row>
    <row r="327" spans="1:13" s="230" customFormat="1">
      <c r="A327" s="29"/>
      <c r="B327" s="277"/>
      <c r="C327" s="277"/>
      <c r="D327" s="278"/>
      <c r="E327" s="278"/>
      <c r="F327" s="278"/>
      <c r="G327" s="192"/>
    </row>
    <row r="328" spans="1:13" s="230" customFormat="1">
      <c r="A328" s="29"/>
      <c r="B328" s="277"/>
      <c r="C328" s="277"/>
      <c r="D328" s="278"/>
      <c r="E328" s="278"/>
      <c r="F328" s="278"/>
      <c r="G328" s="192"/>
    </row>
    <row r="329" spans="1:13" s="230" customFormat="1">
      <c r="A329" s="29"/>
      <c r="B329" s="277"/>
      <c r="C329" s="277"/>
      <c r="D329" s="278"/>
      <c r="E329" s="278"/>
      <c r="F329" s="278"/>
      <c r="G329" s="192"/>
    </row>
    <row r="330" spans="1:13" s="230" customFormat="1" ht="20.100000000000001" customHeight="1">
      <c r="A330" s="228" t="s">
        <v>12</v>
      </c>
      <c r="B330" s="229" t="s">
        <v>932</v>
      </c>
      <c r="C330" s="229"/>
      <c r="D330" s="229"/>
      <c r="E330" s="229"/>
      <c r="F330" s="229"/>
      <c r="G330" s="192"/>
    </row>
    <row r="331" spans="1:13" s="230" customFormat="1" ht="20.100000000000001" customHeight="1">
      <c r="A331" s="234" t="s">
        <v>1084</v>
      </c>
      <c r="B331" s="235" t="s">
        <v>947</v>
      </c>
      <c r="C331" s="236"/>
      <c r="D331" s="236"/>
      <c r="E331" s="236"/>
      <c r="F331" s="237"/>
      <c r="G331" s="192"/>
    </row>
    <row r="332" spans="1:13" ht="26.25" customHeight="1">
      <c r="A332" s="8" t="s">
        <v>0</v>
      </c>
      <c r="B332" s="8" t="s">
        <v>1</v>
      </c>
      <c r="C332" s="8" t="s">
        <v>948</v>
      </c>
      <c r="D332" s="27" t="s">
        <v>949</v>
      </c>
      <c r="E332" s="8" t="s">
        <v>950</v>
      </c>
      <c r="F332" s="8" t="s">
        <v>2</v>
      </c>
      <c r="I332" s="238"/>
      <c r="J332" s="238"/>
      <c r="K332" s="238"/>
      <c r="L332" s="238"/>
      <c r="M332" s="238"/>
    </row>
    <row r="333" spans="1:13" ht="52.8">
      <c r="A333" s="239" t="s">
        <v>1085</v>
      </c>
      <c r="B333" s="240" t="s">
        <v>1086</v>
      </c>
      <c r="C333" s="241"/>
      <c r="D333" s="241"/>
      <c r="E333" s="242"/>
      <c r="F333" s="242"/>
    </row>
    <row r="334" spans="1:13" ht="18.75" customHeight="1">
      <c r="A334" s="243"/>
      <c r="B334" s="244" t="s">
        <v>952</v>
      </c>
      <c r="C334" s="204" t="s">
        <v>953</v>
      </c>
      <c r="D334" s="245">
        <v>8</v>
      </c>
      <c r="E334" s="246">
        <v>0</v>
      </c>
      <c r="F334" s="246">
        <f>D334*E334</f>
        <v>0</v>
      </c>
    </row>
    <row r="335" spans="1:13" ht="18.75" customHeight="1">
      <c r="A335" s="243"/>
      <c r="B335" s="244" t="s">
        <v>971</v>
      </c>
      <c r="C335" s="204" t="s">
        <v>955</v>
      </c>
      <c r="D335" s="245">
        <v>75</v>
      </c>
      <c r="E335" s="246">
        <v>0</v>
      </c>
      <c r="F335" s="246">
        <f>D335*E335</f>
        <v>0</v>
      </c>
    </row>
    <row r="336" spans="1:13" s="29" customFormat="1" ht="18.75" customHeight="1">
      <c r="A336" s="247"/>
      <c r="B336" s="248" t="s">
        <v>956</v>
      </c>
      <c r="C336" s="249" t="s">
        <v>957</v>
      </c>
      <c r="D336" s="250">
        <f>D334*G336</f>
        <v>1280</v>
      </c>
      <c r="E336" s="251">
        <v>0</v>
      </c>
      <c r="F336" s="251">
        <f>D336*E336</f>
        <v>0</v>
      </c>
      <c r="G336" s="192">
        <v>160</v>
      </c>
    </row>
    <row r="337" spans="1:7" ht="52.8">
      <c r="A337" s="239" t="s">
        <v>1087</v>
      </c>
      <c r="B337" s="240" t="s">
        <v>1088</v>
      </c>
      <c r="C337" s="241"/>
      <c r="D337" s="241"/>
      <c r="E337" s="242"/>
      <c r="F337" s="242"/>
    </row>
    <row r="338" spans="1:7" ht="18.75" customHeight="1">
      <c r="A338" s="243"/>
      <c r="B338" s="244" t="s">
        <v>952</v>
      </c>
      <c r="C338" s="204" t="s">
        <v>953</v>
      </c>
      <c r="D338" s="245">
        <v>14</v>
      </c>
      <c r="E338" s="246">
        <v>0</v>
      </c>
      <c r="F338" s="246">
        <f>D338*E338</f>
        <v>0</v>
      </c>
    </row>
    <row r="339" spans="1:7" ht="18.75" customHeight="1">
      <c r="A339" s="243"/>
      <c r="B339" s="244" t="s">
        <v>971</v>
      </c>
      <c r="C339" s="204" t="s">
        <v>955</v>
      </c>
      <c r="D339" s="245">
        <v>121</v>
      </c>
      <c r="E339" s="246">
        <v>0</v>
      </c>
      <c r="F339" s="246">
        <f>D339*E339</f>
        <v>0</v>
      </c>
    </row>
    <row r="340" spans="1:7" s="29" customFormat="1" ht="18.75" customHeight="1">
      <c r="A340" s="247"/>
      <c r="B340" s="248" t="s">
        <v>956</v>
      </c>
      <c r="C340" s="249" t="s">
        <v>957</v>
      </c>
      <c r="D340" s="250">
        <f>D338*G340</f>
        <v>2240</v>
      </c>
      <c r="E340" s="251">
        <v>0</v>
      </c>
      <c r="F340" s="251">
        <f>D340*E340</f>
        <v>0</v>
      </c>
      <c r="G340" s="192">
        <v>160</v>
      </c>
    </row>
    <row r="341" spans="1:7" ht="52.8">
      <c r="A341" s="239" t="s">
        <v>1089</v>
      </c>
      <c r="B341" s="240" t="s">
        <v>1090</v>
      </c>
      <c r="C341" s="241"/>
      <c r="D341" s="241"/>
      <c r="E341" s="242"/>
      <c r="F341" s="242"/>
    </row>
    <row r="342" spans="1:7" ht="18.75" customHeight="1">
      <c r="A342" s="243"/>
      <c r="B342" s="244" t="s">
        <v>952</v>
      </c>
      <c r="C342" s="204" t="s">
        <v>953</v>
      </c>
      <c r="D342" s="245">
        <v>5</v>
      </c>
      <c r="E342" s="246">
        <v>0</v>
      </c>
      <c r="F342" s="246">
        <f>D342*E342</f>
        <v>0</v>
      </c>
    </row>
    <row r="343" spans="1:7" ht="18.75" customHeight="1">
      <c r="A343" s="243"/>
      <c r="B343" s="244" t="s">
        <v>971</v>
      </c>
      <c r="C343" s="204" t="s">
        <v>955</v>
      </c>
      <c r="D343" s="245">
        <v>40</v>
      </c>
      <c r="E343" s="246">
        <v>0</v>
      </c>
      <c r="F343" s="246">
        <f>D343*E343</f>
        <v>0</v>
      </c>
    </row>
    <row r="344" spans="1:7" s="29" customFormat="1" ht="18.75" customHeight="1">
      <c r="A344" s="247"/>
      <c r="B344" s="248" t="s">
        <v>956</v>
      </c>
      <c r="C344" s="249" t="s">
        <v>957</v>
      </c>
      <c r="D344" s="250">
        <f>D342*G344</f>
        <v>800</v>
      </c>
      <c r="E344" s="251">
        <v>0</v>
      </c>
      <c r="F344" s="251">
        <f>D344*E344</f>
        <v>0</v>
      </c>
      <c r="G344" s="192">
        <v>160</v>
      </c>
    </row>
    <row r="345" spans="1:7" ht="52.8">
      <c r="A345" s="239" t="s">
        <v>1091</v>
      </c>
      <c r="B345" s="240" t="s">
        <v>1092</v>
      </c>
      <c r="C345" s="241"/>
      <c r="D345" s="241"/>
      <c r="E345" s="242"/>
      <c r="F345" s="242"/>
    </row>
    <row r="346" spans="1:7" ht="18.75" customHeight="1">
      <c r="A346" s="243"/>
      <c r="B346" s="244" t="s">
        <v>952</v>
      </c>
      <c r="C346" s="204" t="s">
        <v>953</v>
      </c>
      <c r="D346" s="245">
        <v>3</v>
      </c>
      <c r="E346" s="246">
        <v>0</v>
      </c>
      <c r="F346" s="246">
        <f>D346*E346</f>
        <v>0</v>
      </c>
    </row>
    <row r="347" spans="1:7" ht="18.75" customHeight="1">
      <c r="A347" s="243"/>
      <c r="B347" s="244" t="s">
        <v>971</v>
      </c>
      <c r="C347" s="204" t="s">
        <v>955</v>
      </c>
      <c r="D347" s="245">
        <v>23</v>
      </c>
      <c r="E347" s="246">
        <v>0</v>
      </c>
      <c r="F347" s="246">
        <f>D347*E347</f>
        <v>0</v>
      </c>
    </row>
    <row r="348" spans="1:7" s="29" customFormat="1" ht="18.75" customHeight="1">
      <c r="A348" s="247"/>
      <c r="B348" s="248" t="s">
        <v>956</v>
      </c>
      <c r="C348" s="249" t="s">
        <v>957</v>
      </c>
      <c r="D348" s="250">
        <f>D346*G348</f>
        <v>480</v>
      </c>
      <c r="E348" s="251">
        <v>0</v>
      </c>
      <c r="F348" s="251">
        <f>D348*E348</f>
        <v>0</v>
      </c>
      <c r="G348" s="192">
        <v>160</v>
      </c>
    </row>
    <row r="349" spans="1:7" ht="52.8">
      <c r="A349" s="239" t="s">
        <v>1093</v>
      </c>
      <c r="B349" s="240" t="s">
        <v>1094</v>
      </c>
      <c r="C349" s="241"/>
      <c r="D349" s="241"/>
      <c r="E349" s="242"/>
      <c r="F349" s="242"/>
      <c r="G349" s="264"/>
    </row>
    <row r="350" spans="1:7" ht="18.75" customHeight="1">
      <c r="A350" s="243"/>
      <c r="B350" s="244" t="s">
        <v>952</v>
      </c>
      <c r="C350" s="204" t="s">
        <v>953</v>
      </c>
      <c r="D350" s="245">
        <v>2</v>
      </c>
      <c r="E350" s="246">
        <v>0</v>
      </c>
      <c r="F350" s="246">
        <f>D350*E350</f>
        <v>0</v>
      </c>
    </row>
    <row r="351" spans="1:7" ht="18.75" customHeight="1">
      <c r="A351" s="243"/>
      <c r="B351" s="244" t="s">
        <v>971</v>
      </c>
      <c r="C351" s="204" t="s">
        <v>955</v>
      </c>
      <c r="D351" s="245">
        <v>15</v>
      </c>
      <c r="E351" s="246">
        <v>0</v>
      </c>
      <c r="F351" s="246">
        <f>D351*E351</f>
        <v>0</v>
      </c>
    </row>
    <row r="352" spans="1:7" s="29" customFormat="1" ht="18.75" customHeight="1">
      <c r="A352" s="247"/>
      <c r="B352" s="248" t="s">
        <v>956</v>
      </c>
      <c r="C352" s="249" t="s">
        <v>957</v>
      </c>
      <c r="D352" s="250">
        <f>D350*G352</f>
        <v>320</v>
      </c>
      <c r="E352" s="251">
        <v>0</v>
      </c>
      <c r="F352" s="251">
        <f>D352*E352</f>
        <v>0</v>
      </c>
      <c r="G352" s="192">
        <v>160</v>
      </c>
    </row>
    <row r="353" spans="1:13" ht="52.8">
      <c r="A353" s="239" t="s">
        <v>1095</v>
      </c>
      <c r="B353" s="240" t="s">
        <v>1074</v>
      </c>
      <c r="C353" s="241"/>
      <c r="D353" s="253"/>
      <c r="E353" s="242"/>
      <c r="F353" s="242"/>
    </row>
    <row r="354" spans="1:13" ht="18.75" customHeight="1">
      <c r="A354" s="243"/>
      <c r="B354" s="244" t="s">
        <v>952</v>
      </c>
      <c r="C354" s="204" t="s">
        <v>953</v>
      </c>
      <c r="D354" s="245">
        <v>30</v>
      </c>
      <c r="E354" s="246">
        <v>0</v>
      </c>
      <c r="F354" s="246">
        <f>D354*E354</f>
        <v>0</v>
      </c>
    </row>
    <row r="355" spans="1:13" ht="18.75" customHeight="1">
      <c r="A355" s="243"/>
      <c r="B355" s="244" t="s">
        <v>959</v>
      </c>
      <c r="C355" s="204" t="s">
        <v>1058</v>
      </c>
      <c r="D355" s="245">
        <v>225</v>
      </c>
      <c r="E355" s="246">
        <v>0</v>
      </c>
      <c r="F355" s="246">
        <f>D355*E355</f>
        <v>0</v>
      </c>
    </row>
    <row r="356" spans="1:13" s="29" customFormat="1" ht="18.75" customHeight="1">
      <c r="A356" s="247"/>
      <c r="B356" s="248" t="s">
        <v>960</v>
      </c>
      <c r="C356" s="249" t="s">
        <v>957</v>
      </c>
      <c r="D356" s="250">
        <f>D354*G356</f>
        <v>5100</v>
      </c>
      <c r="E356" s="251">
        <v>0</v>
      </c>
      <c r="F356" s="251">
        <f>D356*E356</f>
        <v>0</v>
      </c>
      <c r="G356" s="192">
        <v>170</v>
      </c>
    </row>
    <row r="357" spans="1:13" ht="26.25" customHeight="1">
      <c r="A357" s="8" t="s">
        <v>0</v>
      </c>
      <c r="B357" s="8" t="s">
        <v>1</v>
      </c>
      <c r="C357" s="8" t="s">
        <v>948</v>
      </c>
      <c r="D357" s="27" t="s">
        <v>949</v>
      </c>
      <c r="E357" s="8" t="s">
        <v>950</v>
      </c>
      <c r="F357" s="8" t="s">
        <v>2</v>
      </c>
      <c r="I357" s="238"/>
      <c r="J357" s="238"/>
      <c r="K357" s="238"/>
      <c r="L357" s="238"/>
      <c r="M357" s="238"/>
    </row>
    <row r="358" spans="1:13" s="230" customFormat="1" ht="20.100000000000001" customHeight="1">
      <c r="A358" s="234" t="s">
        <v>1096</v>
      </c>
      <c r="B358" s="235" t="s">
        <v>979</v>
      </c>
      <c r="C358" s="236"/>
      <c r="D358" s="256"/>
      <c r="E358" s="236"/>
      <c r="F358" s="237"/>
      <c r="G358" s="294"/>
    </row>
    <row r="359" spans="1:13" ht="158.4">
      <c r="A359" s="262" t="s">
        <v>1097</v>
      </c>
      <c r="B359" s="240" t="s">
        <v>1098</v>
      </c>
      <c r="C359" s="241"/>
      <c r="D359" s="253"/>
      <c r="E359" s="242"/>
      <c r="F359" s="242"/>
      <c r="G359" s="294"/>
    </row>
    <row r="360" spans="1:13" ht="18.75" customHeight="1">
      <c r="A360" s="263"/>
      <c r="B360" s="244" t="s">
        <v>952</v>
      </c>
      <c r="C360" s="204" t="s">
        <v>953</v>
      </c>
      <c r="D360" s="245">
        <v>605</v>
      </c>
      <c r="E360" s="246">
        <v>0</v>
      </c>
      <c r="F360" s="246">
        <f>D360*E360</f>
        <v>0</v>
      </c>
      <c r="G360" s="294"/>
    </row>
    <row r="361" spans="1:13" ht="18.75" customHeight="1">
      <c r="A361" s="263"/>
      <c r="B361" s="244" t="s">
        <v>954</v>
      </c>
      <c r="C361" s="204" t="s">
        <v>955</v>
      </c>
      <c r="D361" s="245">
        <v>1800</v>
      </c>
      <c r="E361" s="246">
        <v>0</v>
      </c>
      <c r="F361" s="246">
        <f>D361*E361</f>
        <v>0</v>
      </c>
      <c r="G361" s="294"/>
    </row>
    <row r="362" spans="1:13" s="29" customFormat="1" ht="18.75" customHeight="1">
      <c r="A362" s="263"/>
      <c r="B362" s="244" t="s">
        <v>956</v>
      </c>
      <c r="C362" s="204" t="s">
        <v>957</v>
      </c>
      <c r="D362" s="245">
        <f>D360*G362</f>
        <v>84700</v>
      </c>
      <c r="E362" s="246">
        <v>0</v>
      </c>
      <c r="F362" s="246">
        <f>D362*E362</f>
        <v>0</v>
      </c>
      <c r="G362" s="294">
        <v>140</v>
      </c>
    </row>
    <row r="363" spans="1:13" ht="17.25" customHeight="1">
      <c r="A363" s="263"/>
      <c r="B363" s="255" t="s">
        <v>1099</v>
      </c>
      <c r="C363" s="257" t="s">
        <v>983</v>
      </c>
      <c r="D363" s="270">
        <v>7</v>
      </c>
      <c r="E363" s="246">
        <v>0</v>
      </c>
      <c r="F363" s="246">
        <f>D363*E363</f>
        <v>0</v>
      </c>
      <c r="G363" s="294"/>
    </row>
    <row r="364" spans="1:13" ht="17.25" customHeight="1">
      <c r="A364" s="263"/>
      <c r="B364" s="255" t="s">
        <v>1100</v>
      </c>
      <c r="C364" s="204" t="s">
        <v>983</v>
      </c>
      <c r="D364" s="245">
        <v>2</v>
      </c>
      <c r="E364" s="246">
        <v>0</v>
      </c>
      <c r="F364" s="246">
        <f t="shared" ref="F364:F369" si="9">D364*E364</f>
        <v>0</v>
      </c>
      <c r="G364" s="294"/>
    </row>
    <row r="365" spans="1:13" ht="17.25" customHeight="1">
      <c r="A365" s="263"/>
      <c r="B365" s="255" t="s">
        <v>1101</v>
      </c>
      <c r="C365" s="204" t="s">
        <v>983</v>
      </c>
      <c r="D365" s="245">
        <v>22</v>
      </c>
      <c r="E365" s="246">
        <v>0</v>
      </c>
      <c r="F365" s="246">
        <f t="shared" si="9"/>
        <v>0</v>
      </c>
      <c r="G365" s="294"/>
    </row>
    <row r="366" spans="1:13" ht="17.25" customHeight="1">
      <c r="A366" s="263"/>
      <c r="B366" s="255" t="s">
        <v>1102</v>
      </c>
      <c r="C366" s="204" t="s">
        <v>983</v>
      </c>
      <c r="D366" s="245">
        <v>2</v>
      </c>
      <c r="E366" s="246">
        <v>0</v>
      </c>
      <c r="F366" s="246">
        <f t="shared" si="9"/>
        <v>0</v>
      </c>
      <c r="G366" s="294"/>
    </row>
    <row r="367" spans="1:13" ht="17.25" customHeight="1">
      <c r="A367" s="263"/>
      <c r="B367" s="255" t="s">
        <v>1103</v>
      </c>
      <c r="C367" s="204" t="s">
        <v>983</v>
      </c>
      <c r="D367" s="245">
        <v>4</v>
      </c>
      <c r="E367" s="246">
        <v>0</v>
      </c>
      <c r="F367" s="246">
        <f t="shared" si="9"/>
        <v>0</v>
      </c>
      <c r="G367" s="294"/>
    </row>
    <row r="368" spans="1:13" ht="17.25" customHeight="1">
      <c r="A368" s="263"/>
      <c r="B368" s="255" t="s">
        <v>1104</v>
      </c>
      <c r="C368" s="204" t="s">
        <v>983</v>
      </c>
      <c r="D368" s="245">
        <v>11</v>
      </c>
      <c r="E368" s="246">
        <v>0</v>
      </c>
      <c r="F368" s="246">
        <f t="shared" si="9"/>
        <v>0</v>
      </c>
      <c r="G368" s="294"/>
    </row>
    <row r="369" spans="1:7" s="29" customFormat="1" ht="18.75" customHeight="1">
      <c r="A369" s="265"/>
      <c r="B369" s="255" t="s">
        <v>1105</v>
      </c>
      <c r="C369" s="249" t="s">
        <v>983</v>
      </c>
      <c r="D369" s="250">
        <v>4</v>
      </c>
      <c r="E369" s="246">
        <v>0</v>
      </c>
      <c r="F369" s="246">
        <f t="shared" si="9"/>
        <v>0</v>
      </c>
      <c r="G369" s="294"/>
    </row>
    <row r="370" spans="1:7" ht="52.8">
      <c r="A370" s="239" t="s">
        <v>1106</v>
      </c>
      <c r="B370" s="240" t="s">
        <v>1107</v>
      </c>
      <c r="C370" s="241"/>
      <c r="D370" s="253"/>
      <c r="E370" s="242"/>
      <c r="F370" s="242"/>
    </row>
    <row r="371" spans="1:7" ht="18.75" customHeight="1">
      <c r="A371" s="243"/>
      <c r="B371" s="244" t="s">
        <v>952</v>
      </c>
      <c r="C371" s="204" t="s">
        <v>953</v>
      </c>
      <c r="D371" s="245">
        <v>50</v>
      </c>
      <c r="E371" s="246">
        <v>0</v>
      </c>
      <c r="F371" s="246">
        <f>D371*E371</f>
        <v>0</v>
      </c>
    </row>
    <row r="372" spans="1:7" ht="18.75" customHeight="1">
      <c r="A372" s="243"/>
      <c r="B372" s="244" t="s">
        <v>971</v>
      </c>
      <c r="C372" s="204" t="s">
        <v>955</v>
      </c>
      <c r="D372" s="245">
        <v>320</v>
      </c>
      <c r="E372" s="246">
        <v>0</v>
      </c>
      <c r="F372" s="246">
        <f>D372*E372</f>
        <v>0</v>
      </c>
    </row>
    <row r="373" spans="1:7" s="29" customFormat="1" ht="18.75" customHeight="1">
      <c r="A373" s="247"/>
      <c r="B373" s="248" t="s">
        <v>956</v>
      </c>
      <c r="C373" s="249" t="s">
        <v>957</v>
      </c>
      <c r="D373" s="250">
        <f>D371*G373</f>
        <v>9500</v>
      </c>
      <c r="E373" s="251">
        <v>0</v>
      </c>
      <c r="F373" s="251">
        <f>D373*E373</f>
        <v>0</v>
      </c>
      <c r="G373" s="192">
        <v>190</v>
      </c>
    </row>
    <row r="374" spans="1:7" ht="52.8">
      <c r="A374" s="239" t="s">
        <v>1108</v>
      </c>
      <c r="B374" s="240" t="s">
        <v>1109</v>
      </c>
      <c r="C374" s="241"/>
      <c r="D374" s="241"/>
      <c r="E374" s="242"/>
      <c r="F374" s="242"/>
    </row>
    <row r="375" spans="1:7" ht="18.75" customHeight="1">
      <c r="A375" s="243"/>
      <c r="B375" s="244" t="s">
        <v>952</v>
      </c>
      <c r="C375" s="204" t="s">
        <v>953</v>
      </c>
      <c r="D375" s="245">
        <v>17</v>
      </c>
      <c r="E375" s="246">
        <v>0</v>
      </c>
      <c r="F375" s="246">
        <f>D375*E375</f>
        <v>0</v>
      </c>
    </row>
    <row r="376" spans="1:7" ht="18.75" customHeight="1">
      <c r="A376" s="243"/>
      <c r="B376" s="244" t="s">
        <v>971</v>
      </c>
      <c r="C376" s="204" t="s">
        <v>955</v>
      </c>
      <c r="D376" s="245">
        <v>95</v>
      </c>
      <c r="E376" s="246">
        <v>0</v>
      </c>
      <c r="F376" s="246">
        <f>D376*E376</f>
        <v>0</v>
      </c>
    </row>
    <row r="377" spans="1:7" s="29" customFormat="1" ht="18.75" customHeight="1">
      <c r="A377" s="247"/>
      <c r="B377" s="248" t="s">
        <v>956</v>
      </c>
      <c r="C377" s="249" t="s">
        <v>957</v>
      </c>
      <c r="D377" s="250">
        <f>D375*G377</f>
        <v>3230</v>
      </c>
      <c r="E377" s="251">
        <v>0</v>
      </c>
      <c r="F377" s="251">
        <f>D377*E377</f>
        <v>0</v>
      </c>
      <c r="G377" s="192">
        <v>190</v>
      </c>
    </row>
    <row r="378" spans="1:7" ht="52.8">
      <c r="A378" s="239" t="s">
        <v>1110</v>
      </c>
      <c r="B378" s="240" t="s">
        <v>1111</v>
      </c>
      <c r="C378" s="241"/>
      <c r="D378" s="253"/>
      <c r="E378" s="242"/>
      <c r="F378" s="242"/>
    </row>
    <row r="379" spans="1:7" ht="18.75" customHeight="1">
      <c r="A379" s="243"/>
      <c r="B379" s="244" t="s">
        <v>952</v>
      </c>
      <c r="C379" s="204" t="s">
        <v>953</v>
      </c>
      <c r="D379" s="245">
        <v>20</v>
      </c>
      <c r="E379" s="246">
        <v>0</v>
      </c>
      <c r="F379" s="246">
        <f>D379*E379</f>
        <v>0</v>
      </c>
    </row>
    <row r="380" spans="1:7" ht="18.75" customHeight="1">
      <c r="A380" s="243"/>
      <c r="B380" s="244" t="s">
        <v>971</v>
      </c>
      <c r="C380" s="204" t="s">
        <v>955</v>
      </c>
      <c r="D380" s="245">
        <v>115</v>
      </c>
      <c r="E380" s="246">
        <v>0</v>
      </c>
      <c r="F380" s="246">
        <f>D380*E380</f>
        <v>0</v>
      </c>
    </row>
    <row r="381" spans="1:7" s="29" customFormat="1" ht="18.75" customHeight="1">
      <c r="A381" s="247"/>
      <c r="B381" s="248" t="s">
        <v>956</v>
      </c>
      <c r="C381" s="249" t="s">
        <v>957</v>
      </c>
      <c r="D381" s="250">
        <f>D379*G381</f>
        <v>3800</v>
      </c>
      <c r="E381" s="251">
        <v>0</v>
      </c>
      <c r="F381" s="251">
        <f>D381*E381</f>
        <v>0</v>
      </c>
      <c r="G381" s="192">
        <v>190</v>
      </c>
    </row>
    <row r="382" spans="1:7" s="29" customFormat="1" ht="52.8">
      <c r="A382" s="239" t="s">
        <v>1112</v>
      </c>
      <c r="B382" s="240" t="s">
        <v>1113</v>
      </c>
      <c r="C382" s="241"/>
      <c r="D382" s="253"/>
      <c r="E382" s="242"/>
      <c r="F382" s="242"/>
      <c r="G382" s="192"/>
    </row>
    <row r="383" spans="1:7" s="29" customFormat="1" ht="18.75" customHeight="1">
      <c r="A383" s="243"/>
      <c r="B383" s="244" t="s">
        <v>952</v>
      </c>
      <c r="C383" s="204" t="s">
        <v>953</v>
      </c>
      <c r="D383" s="245">
        <v>10</v>
      </c>
      <c r="E383" s="246">
        <v>0</v>
      </c>
      <c r="F383" s="246">
        <f>D383*E383</f>
        <v>0</v>
      </c>
      <c r="G383" s="192"/>
    </row>
    <row r="384" spans="1:7" s="29" customFormat="1" ht="18.75" customHeight="1">
      <c r="A384" s="243"/>
      <c r="B384" s="244" t="s">
        <v>971</v>
      </c>
      <c r="C384" s="204" t="s">
        <v>955</v>
      </c>
      <c r="D384" s="245">
        <v>55</v>
      </c>
      <c r="E384" s="246">
        <v>0</v>
      </c>
      <c r="F384" s="246">
        <f>D384*E384</f>
        <v>0</v>
      </c>
      <c r="G384" s="192"/>
    </row>
    <row r="385" spans="1:13" s="29" customFormat="1" ht="18.75" customHeight="1">
      <c r="A385" s="247"/>
      <c r="B385" s="248" t="s">
        <v>956</v>
      </c>
      <c r="C385" s="249" t="s">
        <v>957</v>
      </c>
      <c r="D385" s="250">
        <f>D383*G385</f>
        <v>1900</v>
      </c>
      <c r="E385" s="251">
        <v>0</v>
      </c>
      <c r="F385" s="251">
        <f>D385*E385</f>
        <v>0</v>
      </c>
      <c r="G385" s="192">
        <v>190</v>
      </c>
    </row>
    <row r="386" spans="1:13" s="230" customFormat="1" ht="18.75" customHeight="1">
      <c r="A386" s="143" t="s">
        <v>1114</v>
      </c>
      <c r="B386" s="144"/>
      <c r="C386" s="144"/>
      <c r="D386" s="144"/>
      <c r="E386" s="144"/>
      <c r="F386" s="276">
        <f>SUM(F333:F385)</f>
        <v>0</v>
      </c>
      <c r="G386" s="192"/>
    </row>
    <row r="387" spans="1:13" s="230" customFormat="1">
      <c r="A387" s="29"/>
      <c r="B387" s="277"/>
      <c r="C387" s="277"/>
      <c r="D387" s="278"/>
      <c r="E387" s="278"/>
      <c r="F387" s="278"/>
      <c r="G387" s="192"/>
    </row>
    <row r="388" spans="1:13" s="230" customFormat="1">
      <c r="A388" s="29"/>
      <c r="B388" s="277"/>
      <c r="C388" s="277"/>
      <c r="D388" s="278"/>
      <c r="E388" s="278"/>
      <c r="F388" s="278"/>
      <c r="G388" s="192"/>
    </row>
    <row r="389" spans="1:13" s="230" customFormat="1">
      <c r="A389" s="29"/>
      <c r="B389" s="277"/>
      <c r="C389" s="277"/>
      <c r="D389" s="278"/>
      <c r="E389" s="278"/>
      <c r="F389" s="278"/>
      <c r="G389" s="192"/>
    </row>
    <row r="390" spans="1:13" s="230" customFormat="1" ht="20.100000000000001" customHeight="1">
      <c r="A390" s="228" t="s">
        <v>13</v>
      </c>
      <c r="B390" s="229" t="s">
        <v>933</v>
      </c>
      <c r="C390" s="229"/>
      <c r="D390" s="229"/>
      <c r="E390" s="229"/>
      <c r="F390" s="229"/>
      <c r="G390" s="192"/>
    </row>
    <row r="391" spans="1:13" s="230" customFormat="1" ht="20.100000000000001" customHeight="1">
      <c r="A391" s="234" t="s">
        <v>1115</v>
      </c>
      <c r="B391" s="235" t="s">
        <v>1047</v>
      </c>
      <c r="C391" s="236"/>
      <c r="D391" s="236"/>
      <c r="E391" s="236"/>
      <c r="F391" s="237"/>
      <c r="G391" s="192"/>
    </row>
    <row r="392" spans="1:13" ht="26.25" customHeight="1">
      <c r="A392" s="8" t="s">
        <v>0</v>
      </c>
      <c r="B392" s="8" t="s">
        <v>1</v>
      </c>
      <c r="C392" s="8" t="s">
        <v>948</v>
      </c>
      <c r="D392" s="27" t="s">
        <v>949</v>
      </c>
      <c r="E392" s="8" t="s">
        <v>950</v>
      </c>
      <c r="F392" s="8" t="s">
        <v>2</v>
      </c>
      <c r="I392" s="238"/>
      <c r="J392" s="238"/>
      <c r="K392" s="238"/>
      <c r="L392" s="238"/>
      <c r="M392" s="238"/>
    </row>
    <row r="393" spans="1:13" ht="145.19999999999999">
      <c r="A393" s="239" t="s">
        <v>1116</v>
      </c>
      <c r="B393" s="240" t="s">
        <v>1117</v>
      </c>
      <c r="C393" s="241"/>
      <c r="D393" s="241"/>
      <c r="E393" s="242"/>
      <c r="F393" s="242"/>
    </row>
    <row r="394" spans="1:13" ht="18.75" customHeight="1">
      <c r="A394" s="243"/>
      <c r="B394" s="244" t="s">
        <v>952</v>
      </c>
      <c r="C394" s="204" t="s">
        <v>953</v>
      </c>
      <c r="D394" s="245">
        <v>700</v>
      </c>
      <c r="E394" s="246">
        <v>0</v>
      </c>
      <c r="F394" s="246">
        <f t="shared" ref="F394:F401" si="10">D394*E394</f>
        <v>0</v>
      </c>
    </row>
    <row r="395" spans="1:13" ht="18.75" customHeight="1">
      <c r="A395" s="243"/>
      <c r="B395" s="244" t="s">
        <v>954</v>
      </c>
      <c r="C395" s="204" t="s">
        <v>955</v>
      </c>
      <c r="D395" s="245">
        <v>1800</v>
      </c>
      <c r="E395" s="246">
        <v>0</v>
      </c>
      <c r="F395" s="246">
        <f t="shared" si="10"/>
        <v>0</v>
      </c>
    </row>
    <row r="396" spans="1:13" ht="18.75" customHeight="1">
      <c r="A396" s="243"/>
      <c r="B396" s="244" t="s">
        <v>956</v>
      </c>
      <c r="C396" s="204" t="s">
        <v>957</v>
      </c>
      <c r="D396" s="245">
        <f>D394*G396</f>
        <v>98000</v>
      </c>
      <c r="E396" s="246">
        <v>0</v>
      </c>
      <c r="F396" s="246">
        <f t="shared" si="10"/>
        <v>0</v>
      </c>
      <c r="G396" s="192">
        <v>140</v>
      </c>
    </row>
    <row r="397" spans="1:13" ht="18.75" customHeight="1">
      <c r="A397" s="243"/>
      <c r="B397" s="255" t="s">
        <v>1118</v>
      </c>
      <c r="C397" s="257" t="s">
        <v>983</v>
      </c>
      <c r="D397" s="270">
        <v>5</v>
      </c>
      <c r="E397" s="246">
        <v>0</v>
      </c>
      <c r="F397" s="246">
        <f t="shared" si="10"/>
        <v>0</v>
      </c>
    </row>
    <row r="398" spans="1:13" ht="18.75" customHeight="1">
      <c r="A398" s="243"/>
      <c r="B398" s="255" t="s">
        <v>1119</v>
      </c>
      <c r="C398" s="257" t="s">
        <v>983</v>
      </c>
      <c r="D398" s="270">
        <v>6</v>
      </c>
      <c r="E398" s="246">
        <v>0</v>
      </c>
      <c r="F398" s="246">
        <f t="shared" si="10"/>
        <v>0</v>
      </c>
    </row>
    <row r="399" spans="1:13" ht="18.75" customHeight="1">
      <c r="A399" s="243"/>
      <c r="B399" s="255" t="s">
        <v>1120</v>
      </c>
      <c r="C399" s="257" t="s">
        <v>983</v>
      </c>
      <c r="D399" s="270">
        <v>1</v>
      </c>
      <c r="E399" s="246">
        <v>0</v>
      </c>
      <c r="F399" s="246">
        <f t="shared" si="10"/>
        <v>0</v>
      </c>
    </row>
    <row r="400" spans="1:13" ht="18.75" customHeight="1">
      <c r="A400" s="243"/>
      <c r="B400" s="255" t="s">
        <v>1121</v>
      </c>
      <c r="C400" s="257" t="s">
        <v>983</v>
      </c>
      <c r="D400" s="270">
        <v>3</v>
      </c>
      <c r="E400" s="246">
        <v>0</v>
      </c>
      <c r="F400" s="246">
        <f t="shared" si="10"/>
        <v>0</v>
      </c>
      <c r="G400" s="271"/>
    </row>
    <row r="401" spans="1:7" ht="18.75" customHeight="1">
      <c r="A401" s="247"/>
      <c r="B401" s="255" t="s">
        <v>1122</v>
      </c>
      <c r="C401" s="257" t="s">
        <v>983</v>
      </c>
      <c r="D401" s="270">
        <v>2</v>
      </c>
      <c r="E401" s="246">
        <v>0</v>
      </c>
      <c r="F401" s="246">
        <f t="shared" si="10"/>
        <v>0</v>
      </c>
      <c r="G401" s="271"/>
    </row>
    <row r="402" spans="1:7" ht="94.5" customHeight="1">
      <c r="A402" s="239" t="s">
        <v>1123</v>
      </c>
      <c r="B402" s="240" t="s">
        <v>1124</v>
      </c>
      <c r="C402" s="241"/>
      <c r="D402" s="253"/>
      <c r="E402" s="242"/>
      <c r="F402" s="242"/>
      <c r="G402" s="271"/>
    </row>
    <row r="403" spans="1:7" ht="18" customHeight="1">
      <c r="A403" s="243"/>
      <c r="B403" s="244" t="s">
        <v>952</v>
      </c>
      <c r="C403" s="204" t="s">
        <v>953</v>
      </c>
      <c r="D403" s="245">
        <v>90</v>
      </c>
      <c r="E403" s="246">
        <v>0</v>
      </c>
      <c r="F403" s="246">
        <f>D403*E403</f>
        <v>0</v>
      </c>
    </row>
    <row r="404" spans="1:7" ht="18" customHeight="1">
      <c r="A404" s="243"/>
      <c r="B404" s="244" t="s">
        <v>954</v>
      </c>
      <c r="C404" s="204" t="s">
        <v>955</v>
      </c>
      <c r="D404" s="245">
        <v>240</v>
      </c>
      <c r="E404" s="246">
        <v>0</v>
      </c>
      <c r="F404" s="246">
        <f>D404*E404</f>
        <v>0</v>
      </c>
    </row>
    <row r="405" spans="1:7" ht="18" customHeight="1">
      <c r="A405" s="247"/>
      <c r="B405" s="248" t="s">
        <v>956</v>
      </c>
      <c r="C405" s="249" t="s">
        <v>957</v>
      </c>
      <c r="D405" s="250">
        <f>D403*G405</f>
        <v>12600</v>
      </c>
      <c r="E405" s="251">
        <v>0</v>
      </c>
      <c r="F405" s="251">
        <f>D405*E405</f>
        <v>0</v>
      </c>
      <c r="G405" s="192">
        <v>140</v>
      </c>
    </row>
    <row r="406" spans="1:7" ht="52.8">
      <c r="A406" s="239" t="s">
        <v>1125</v>
      </c>
      <c r="B406" s="240" t="s">
        <v>1126</v>
      </c>
      <c r="C406" s="241"/>
      <c r="D406" s="253"/>
      <c r="E406" s="242"/>
      <c r="F406" s="242"/>
    </row>
    <row r="407" spans="1:7" ht="18.75" customHeight="1">
      <c r="A407" s="243"/>
      <c r="B407" s="244" t="s">
        <v>952</v>
      </c>
      <c r="C407" s="204" t="s">
        <v>953</v>
      </c>
      <c r="D407" s="245">
        <v>40</v>
      </c>
      <c r="E407" s="246">
        <v>0</v>
      </c>
      <c r="F407" s="246">
        <f>D407*E407</f>
        <v>0</v>
      </c>
    </row>
    <row r="408" spans="1:7" ht="18.75" customHeight="1">
      <c r="A408" s="243"/>
      <c r="B408" s="244" t="s">
        <v>959</v>
      </c>
      <c r="C408" s="204" t="s">
        <v>955</v>
      </c>
      <c r="D408" s="245">
        <v>230</v>
      </c>
      <c r="E408" s="246">
        <v>0</v>
      </c>
      <c r="F408" s="246">
        <f>D408*E408</f>
        <v>0</v>
      </c>
    </row>
    <row r="409" spans="1:7" s="29" customFormat="1" ht="18.75" customHeight="1">
      <c r="A409" s="247"/>
      <c r="B409" s="248" t="s">
        <v>960</v>
      </c>
      <c r="C409" s="249" t="s">
        <v>957</v>
      </c>
      <c r="D409" s="250">
        <f>D407*G409</f>
        <v>6800</v>
      </c>
      <c r="E409" s="251">
        <v>0</v>
      </c>
      <c r="F409" s="251">
        <f>D409*E409</f>
        <v>0</v>
      </c>
      <c r="G409" s="192">
        <v>170</v>
      </c>
    </row>
    <row r="410" spans="1:7" s="29" customFormat="1" ht="66">
      <c r="A410" s="239" t="s">
        <v>1127</v>
      </c>
      <c r="B410" s="240" t="s">
        <v>1128</v>
      </c>
      <c r="C410" s="241"/>
      <c r="D410" s="253"/>
      <c r="E410" s="242"/>
      <c r="F410" s="242"/>
      <c r="G410" s="192"/>
    </row>
    <row r="411" spans="1:7" s="29" customFormat="1" ht="18.75" customHeight="1">
      <c r="A411" s="243"/>
      <c r="B411" s="244" t="s">
        <v>952</v>
      </c>
      <c r="C411" s="204" t="s">
        <v>953</v>
      </c>
      <c r="D411" s="245">
        <v>35</v>
      </c>
      <c r="E411" s="246">
        <v>0</v>
      </c>
      <c r="F411" s="246">
        <f>D411*E411</f>
        <v>0</v>
      </c>
      <c r="G411" s="192"/>
    </row>
    <row r="412" spans="1:7" s="29" customFormat="1" ht="18.75" customHeight="1">
      <c r="A412" s="243"/>
      <c r="B412" s="244" t="s">
        <v>1075</v>
      </c>
      <c r="C412" s="204" t="s">
        <v>1058</v>
      </c>
      <c r="D412" s="245">
        <v>290</v>
      </c>
      <c r="E412" s="246">
        <v>0</v>
      </c>
      <c r="F412" s="246">
        <f>D412*E412</f>
        <v>0</v>
      </c>
      <c r="G412" s="192"/>
    </row>
    <row r="413" spans="1:7" s="254" customFormat="1" ht="18.75" customHeight="1">
      <c r="A413" s="247"/>
      <c r="B413" s="248" t="s">
        <v>960</v>
      </c>
      <c r="C413" s="249" t="s">
        <v>957</v>
      </c>
      <c r="D413" s="250">
        <f>D411*G413</f>
        <v>5600</v>
      </c>
      <c r="E413" s="251">
        <v>0</v>
      </c>
      <c r="F413" s="251">
        <f>D413*E413</f>
        <v>0</v>
      </c>
      <c r="G413" s="192">
        <v>160</v>
      </c>
    </row>
    <row r="414" spans="1:7" ht="52.8">
      <c r="A414" s="239" t="s">
        <v>1129</v>
      </c>
      <c r="B414" s="240" t="s">
        <v>1130</v>
      </c>
      <c r="C414" s="241"/>
      <c r="D414" s="253"/>
      <c r="E414" s="242"/>
      <c r="F414" s="242"/>
    </row>
    <row r="415" spans="1:7" ht="18.75" customHeight="1">
      <c r="A415" s="243"/>
      <c r="B415" s="244" t="s">
        <v>952</v>
      </c>
      <c r="C415" s="204" t="s">
        <v>953</v>
      </c>
      <c r="D415" s="245">
        <v>40</v>
      </c>
      <c r="E415" s="246">
        <v>0</v>
      </c>
      <c r="F415" s="246">
        <f>D415*E415</f>
        <v>0</v>
      </c>
    </row>
    <row r="416" spans="1:7" ht="18.75" customHeight="1">
      <c r="A416" s="243"/>
      <c r="B416" s="244" t="s">
        <v>971</v>
      </c>
      <c r="C416" s="204" t="s">
        <v>955</v>
      </c>
      <c r="D416" s="245">
        <v>215</v>
      </c>
      <c r="E416" s="246">
        <v>0</v>
      </c>
      <c r="F416" s="246">
        <f>D416*E416</f>
        <v>0</v>
      </c>
    </row>
    <row r="417" spans="1:13" ht="18.75" customHeight="1">
      <c r="A417" s="247"/>
      <c r="B417" s="248" t="s">
        <v>956</v>
      </c>
      <c r="C417" s="249" t="s">
        <v>957</v>
      </c>
      <c r="D417" s="250">
        <f>D415*G417</f>
        <v>7600</v>
      </c>
      <c r="E417" s="251">
        <v>0</v>
      </c>
      <c r="F417" s="251">
        <f>D417*E417</f>
        <v>0</v>
      </c>
      <c r="G417" s="192">
        <v>190</v>
      </c>
    </row>
    <row r="418" spans="1:13" ht="26.25" customHeight="1">
      <c r="A418" s="8" t="s">
        <v>0</v>
      </c>
      <c r="B418" s="8" t="s">
        <v>1</v>
      </c>
      <c r="C418" s="8" t="s">
        <v>948</v>
      </c>
      <c r="D418" s="27" t="s">
        <v>949</v>
      </c>
      <c r="E418" s="8" t="s">
        <v>950</v>
      </c>
      <c r="F418" s="8" t="s">
        <v>2</v>
      </c>
      <c r="I418" s="238"/>
      <c r="J418" s="238"/>
      <c r="K418" s="238"/>
      <c r="L418" s="238"/>
      <c r="M418" s="238"/>
    </row>
    <row r="419" spans="1:13" ht="52.8">
      <c r="A419" s="239" t="s">
        <v>1131</v>
      </c>
      <c r="B419" s="240" t="s">
        <v>1132</v>
      </c>
      <c r="C419" s="241"/>
      <c r="D419" s="253"/>
      <c r="E419" s="242"/>
      <c r="F419" s="242"/>
    </row>
    <row r="420" spans="1:13" ht="18.75" customHeight="1">
      <c r="A420" s="243"/>
      <c r="B420" s="244" t="s">
        <v>952</v>
      </c>
      <c r="C420" s="204" t="s">
        <v>953</v>
      </c>
      <c r="D420" s="245">
        <v>10</v>
      </c>
      <c r="E420" s="246">
        <v>0</v>
      </c>
      <c r="F420" s="246">
        <f>D420*E420</f>
        <v>0</v>
      </c>
      <c r="G420" s="271"/>
    </row>
    <row r="421" spans="1:13" ht="18.75" customHeight="1">
      <c r="A421" s="243"/>
      <c r="B421" s="244" t="s">
        <v>971</v>
      </c>
      <c r="C421" s="204" t="s">
        <v>955</v>
      </c>
      <c r="D421" s="245">
        <v>100</v>
      </c>
      <c r="E421" s="246">
        <v>0</v>
      </c>
      <c r="F421" s="246">
        <f>D421*E421</f>
        <v>0</v>
      </c>
      <c r="G421" s="271"/>
    </row>
    <row r="422" spans="1:13" ht="18.75" customHeight="1">
      <c r="A422" s="247"/>
      <c r="B422" s="248" t="s">
        <v>956</v>
      </c>
      <c r="C422" s="249" t="s">
        <v>957</v>
      </c>
      <c r="D422" s="250">
        <f>D420*G422</f>
        <v>1900</v>
      </c>
      <c r="E422" s="251">
        <v>0</v>
      </c>
      <c r="F422" s="251">
        <f>D422*E422</f>
        <v>0</v>
      </c>
      <c r="G422" s="192">
        <v>190</v>
      </c>
    </row>
    <row r="423" spans="1:13" ht="55.5" customHeight="1">
      <c r="A423" s="239" t="s">
        <v>1133</v>
      </c>
      <c r="B423" s="240" t="s">
        <v>1134</v>
      </c>
      <c r="C423" s="241"/>
      <c r="D423" s="253"/>
      <c r="E423" s="242"/>
      <c r="F423" s="242"/>
    </row>
    <row r="424" spans="1:13" ht="18.75" customHeight="1">
      <c r="A424" s="243"/>
      <c r="B424" s="244" t="s">
        <v>952</v>
      </c>
      <c r="C424" s="204" t="s">
        <v>953</v>
      </c>
      <c r="D424" s="245">
        <v>13</v>
      </c>
      <c r="E424" s="246">
        <v>0</v>
      </c>
      <c r="F424" s="246">
        <f>D424*E424</f>
        <v>0</v>
      </c>
    </row>
    <row r="425" spans="1:13" ht="18.75" customHeight="1">
      <c r="A425" s="243"/>
      <c r="B425" s="244" t="s">
        <v>971</v>
      </c>
      <c r="C425" s="204" t="s">
        <v>955</v>
      </c>
      <c r="D425" s="245">
        <v>85</v>
      </c>
      <c r="E425" s="246">
        <v>0</v>
      </c>
      <c r="F425" s="246">
        <f>D425*E425</f>
        <v>0</v>
      </c>
    </row>
    <row r="426" spans="1:13" ht="18.75" customHeight="1">
      <c r="A426" s="247"/>
      <c r="B426" s="248" t="s">
        <v>956</v>
      </c>
      <c r="C426" s="249" t="s">
        <v>957</v>
      </c>
      <c r="D426" s="250">
        <f>D424*G426</f>
        <v>2470</v>
      </c>
      <c r="E426" s="251">
        <v>0</v>
      </c>
      <c r="F426" s="251">
        <f>D426*E426</f>
        <v>0</v>
      </c>
      <c r="G426" s="192">
        <v>190</v>
      </c>
    </row>
    <row r="427" spans="1:13" ht="57.75" customHeight="1">
      <c r="A427" s="239" t="s">
        <v>1135</v>
      </c>
      <c r="B427" s="240" t="s">
        <v>1136</v>
      </c>
      <c r="C427" s="241"/>
      <c r="D427" s="253"/>
      <c r="E427" s="242"/>
      <c r="F427" s="242"/>
    </row>
    <row r="428" spans="1:13" ht="18.75" customHeight="1">
      <c r="A428" s="243"/>
      <c r="B428" s="244" t="s">
        <v>952</v>
      </c>
      <c r="C428" s="204" t="s">
        <v>953</v>
      </c>
      <c r="D428" s="245">
        <v>240</v>
      </c>
      <c r="E428" s="246">
        <v>0</v>
      </c>
      <c r="F428" s="246">
        <f>D428*E428</f>
        <v>0</v>
      </c>
      <c r="G428" s="295"/>
    </row>
    <row r="429" spans="1:13" ht="18.75" customHeight="1">
      <c r="A429" s="243"/>
      <c r="B429" s="244" t="s">
        <v>966</v>
      </c>
      <c r="C429" s="204" t="s">
        <v>955</v>
      </c>
      <c r="D429" s="245">
        <v>895</v>
      </c>
      <c r="E429" s="246">
        <v>0</v>
      </c>
      <c r="F429" s="246">
        <f>D429*E429</f>
        <v>0</v>
      </c>
    </row>
    <row r="430" spans="1:13" ht="18.75" customHeight="1">
      <c r="A430" s="247"/>
      <c r="B430" s="248" t="s">
        <v>956</v>
      </c>
      <c r="C430" s="249" t="s">
        <v>957</v>
      </c>
      <c r="D430" s="250">
        <f>D428*G430</f>
        <v>31200</v>
      </c>
      <c r="E430" s="251">
        <v>0</v>
      </c>
      <c r="F430" s="251">
        <f>D430*E430</f>
        <v>0</v>
      </c>
      <c r="G430" s="192">
        <v>130</v>
      </c>
    </row>
    <row r="431" spans="1:13" s="29" customFormat="1" ht="57.75" customHeight="1">
      <c r="A431" s="239" t="s">
        <v>1137</v>
      </c>
      <c r="B431" s="240" t="s">
        <v>1138</v>
      </c>
      <c r="C431" s="241"/>
      <c r="D431" s="253"/>
      <c r="E431" s="242"/>
      <c r="F431" s="242"/>
      <c r="G431" s="192"/>
    </row>
    <row r="432" spans="1:13" s="29" customFormat="1" ht="18.75" customHeight="1">
      <c r="A432" s="243"/>
      <c r="B432" s="244" t="s">
        <v>952</v>
      </c>
      <c r="C432" s="204" t="s">
        <v>953</v>
      </c>
      <c r="D432" s="245">
        <v>150</v>
      </c>
      <c r="E432" s="246">
        <v>0</v>
      </c>
      <c r="F432" s="246">
        <f>D432*E432</f>
        <v>0</v>
      </c>
      <c r="G432" s="192"/>
    </row>
    <row r="433" spans="1:13" s="29" customFormat="1" ht="18.75" customHeight="1">
      <c r="A433" s="243"/>
      <c r="B433" s="244" t="s">
        <v>966</v>
      </c>
      <c r="C433" s="204" t="s">
        <v>955</v>
      </c>
      <c r="D433" s="245">
        <v>730</v>
      </c>
      <c r="E433" s="246">
        <v>0</v>
      </c>
      <c r="F433" s="246">
        <f>D433*E433</f>
        <v>0</v>
      </c>
      <c r="G433" s="192"/>
    </row>
    <row r="434" spans="1:13" s="254" customFormat="1" ht="18.75" customHeight="1">
      <c r="A434" s="247"/>
      <c r="B434" s="248" t="s">
        <v>956</v>
      </c>
      <c r="C434" s="249" t="s">
        <v>957</v>
      </c>
      <c r="D434" s="250">
        <f>D432*G434</f>
        <v>19500</v>
      </c>
      <c r="E434" s="251">
        <v>0</v>
      </c>
      <c r="F434" s="251">
        <f>D434*E434</f>
        <v>0</v>
      </c>
      <c r="G434" s="192">
        <v>130</v>
      </c>
    </row>
    <row r="435" spans="1:13" s="254" customFormat="1" ht="57.75" customHeight="1">
      <c r="A435" s="239" t="s">
        <v>1139</v>
      </c>
      <c r="B435" s="240" t="s">
        <v>1140</v>
      </c>
      <c r="C435" s="241"/>
      <c r="D435" s="253"/>
      <c r="E435" s="242"/>
      <c r="F435" s="242"/>
      <c r="G435" s="192"/>
    </row>
    <row r="436" spans="1:13" s="254" customFormat="1" ht="18.75" customHeight="1">
      <c r="A436" s="243"/>
      <c r="B436" s="244" t="s">
        <v>952</v>
      </c>
      <c r="C436" s="204" t="s">
        <v>953</v>
      </c>
      <c r="D436" s="245">
        <v>85</v>
      </c>
      <c r="E436" s="246">
        <v>0</v>
      </c>
      <c r="F436" s="246">
        <f>D436*E436</f>
        <v>0</v>
      </c>
      <c r="G436" s="192"/>
    </row>
    <row r="437" spans="1:13" s="254" customFormat="1" ht="18.75" customHeight="1">
      <c r="A437" s="243"/>
      <c r="B437" s="244" t="s">
        <v>966</v>
      </c>
      <c r="C437" s="204" t="s">
        <v>955</v>
      </c>
      <c r="D437" s="245">
        <v>500</v>
      </c>
      <c r="E437" s="246">
        <v>0</v>
      </c>
      <c r="F437" s="246">
        <f>D437*E437</f>
        <v>0</v>
      </c>
      <c r="G437" s="192"/>
    </row>
    <row r="438" spans="1:13" s="254" customFormat="1" ht="18.75" customHeight="1">
      <c r="A438" s="247"/>
      <c r="B438" s="248" t="s">
        <v>956</v>
      </c>
      <c r="C438" s="249" t="s">
        <v>957</v>
      </c>
      <c r="D438" s="250">
        <f>D436*G438</f>
        <v>11050</v>
      </c>
      <c r="E438" s="251">
        <v>0</v>
      </c>
      <c r="F438" s="251">
        <f>D438*E438</f>
        <v>0</v>
      </c>
      <c r="G438" s="192">
        <v>130</v>
      </c>
    </row>
    <row r="439" spans="1:13" s="296" customFormat="1" ht="94.5" customHeight="1">
      <c r="A439" s="239" t="s">
        <v>1141</v>
      </c>
      <c r="B439" s="240" t="s">
        <v>1142</v>
      </c>
      <c r="C439" s="241"/>
      <c r="D439" s="253"/>
      <c r="E439" s="242"/>
      <c r="F439" s="242"/>
      <c r="G439" s="192"/>
    </row>
    <row r="440" spans="1:13" s="254" customFormat="1" ht="18" customHeight="1">
      <c r="A440" s="243"/>
      <c r="B440" s="244" t="s">
        <v>952</v>
      </c>
      <c r="C440" s="204" t="s">
        <v>953</v>
      </c>
      <c r="D440" s="245">
        <v>85</v>
      </c>
      <c r="E440" s="246">
        <v>0</v>
      </c>
      <c r="F440" s="246">
        <f>D440*E440</f>
        <v>0</v>
      </c>
      <c r="G440" s="192"/>
    </row>
    <row r="441" spans="1:13" s="254" customFormat="1" ht="18" customHeight="1">
      <c r="A441" s="243"/>
      <c r="B441" s="244" t="s">
        <v>954</v>
      </c>
      <c r="C441" s="204" t="s">
        <v>955</v>
      </c>
      <c r="D441" s="245">
        <v>30</v>
      </c>
      <c r="E441" s="246">
        <v>0</v>
      </c>
      <c r="F441" s="246">
        <f>D441*E441</f>
        <v>0</v>
      </c>
      <c r="G441" s="192"/>
    </row>
    <row r="442" spans="1:13" s="254" customFormat="1" ht="18" customHeight="1">
      <c r="A442" s="247"/>
      <c r="B442" s="248" t="s">
        <v>956</v>
      </c>
      <c r="C442" s="249" t="s">
        <v>957</v>
      </c>
      <c r="D442" s="250">
        <f>D440*G442</f>
        <v>12750</v>
      </c>
      <c r="E442" s="251">
        <v>0</v>
      </c>
      <c r="F442" s="251">
        <f>D442*E442</f>
        <v>0</v>
      </c>
      <c r="G442" s="192">
        <v>150</v>
      </c>
    </row>
    <row r="443" spans="1:13" s="254" customFormat="1" ht="66">
      <c r="A443" s="239" t="s">
        <v>1143</v>
      </c>
      <c r="B443" s="240" t="s">
        <v>1144</v>
      </c>
      <c r="C443" s="241"/>
      <c r="D443" s="253"/>
      <c r="E443" s="242"/>
      <c r="F443" s="242"/>
      <c r="G443" s="192"/>
    </row>
    <row r="444" spans="1:13" s="254" customFormat="1" ht="18.75" customHeight="1">
      <c r="A444" s="243"/>
      <c r="B444" s="244" t="s">
        <v>952</v>
      </c>
      <c r="C444" s="204" t="s">
        <v>953</v>
      </c>
      <c r="D444" s="245">
        <v>190</v>
      </c>
      <c r="E444" s="246">
        <v>0</v>
      </c>
      <c r="F444" s="246">
        <f>D444*E444</f>
        <v>0</v>
      </c>
      <c r="G444" s="192"/>
    </row>
    <row r="445" spans="1:13" s="254" customFormat="1" ht="18.75" customHeight="1">
      <c r="A445" s="243"/>
      <c r="B445" s="244" t="s">
        <v>966</v>
      </c>
      <c r="C445" s="204" t="s">
        <v>955</v>
      </c>
      <c r="D445" s="245">
        <v>950</v>
      </c>
      <c r="E445" s="246">
        <v>0</v>
      </c>
      <c r="F445" s="246">
        <f>D445*E445</f>
        <v>0</v>
      </c>
      <c r="G445" s="192"/>
    </row>
    <row r="446" spans="1:13" s="254" customFormat="1" ht="18.75" customHeight="1">
      <c r="A446" s="247"/>
      <c r="B446" s="248" t="s">
        <v>956</v>
      </c>
      <c r="C446" s="249" t="s">
        <v>957</v>
      </c>
      <c r="D446" s="250">
        <f>D444*G446</f>
        <v>24700</v>
      </c>
      <c r="E446" s="251">
        <v>0</v>
      </c>
      <c r="F446" s="251">
        <f>D446*E446</f>
        <v>0</v>
      </c>
      <c r="G446" s="192">
        <v>130</v>
      </c>
    </row>
    <row r="447" spans="1:13" ht="26.25" customHeight="1">
      <c r="A447" s="8" t="s">
        <v>0</v>
      </c>
      <c r="B447" s="8" t="s">
        <v>1</v>
      </c>
      <c r="C447" s="8" t="s">
        <v>948</v>
      </c>
      <c r="D447" s="27" t="s">
        <v>949</v>
      </c>
      <c r="E447" s="8" t="s">
        <v>950</v>
      </c>
      <c r="F447" s="8" t="s">
        <v>2</v>
      </c>
      <c r="I447" s="238"/>
      <c r="J447" s="238"/>
      <c r="K447" s="238"/>
      <c r="L447" s="238"/>
      <c r="M447" s="238"/>
    </row>
    <row r="448" spans="1:13" s="230" customFormat="1" ht="20.100000000000001" customHeight="1">
      <c r="A448" s="234" t="s">
        <v>1145</v>
      </c>
      <c r="B448" s="235" t="s">
        <v>1146</v>
      </c>
      <c r="C448" s="236"/>
      <c r="D448" s="236"/>
      <c r="E448" s="236"/>
      <c r="F448" s="237"/>
      <c r="G448" s="192"/>
    </row>
    <row r="449" spans="1:7" ht="26.4">
      <c r="A449" s="267" t="s">
        <v>1147</v>
      </c>
      <c r="B449" s="240" t="s">
        <v>1148</v>
      </c>
      <c r="C449" s="241"/>
      <c r="D449" s="253"/>
      <c r="E449" s="242"/>
      <c r="F449" s="242"/>
    </row>
    <row r="450" spans="1:7" ht="18" customHeight="1">
      <c r="A450" s="247"/>
      <c r="B450" s="244" t="s">
        <v>1149</v>
      </c>
      <c r="C450" s="204" t="s">
        <v>953</v>
      </c>
      <c r="D450" s="245">
        <f>D452*0.1</f>
        <v>113.10000000000001</v>
      </c>
      <c r="E450" s="246">
        <v>0</v>
      </c>
      <c r="F450" s="246">
        <f>D450*E450</f>
        <v>0</v>
      </c>
    </row>
    <row r="451" spans="1:7" ht="39.6">
      <c r="A451" s="267" t="s">
        <v>1150</v>
      </c>
      <c r="B451" s="240" t="s">
        <v>1151</v>
      </c>
      <c r="C451" s="241"/>
      <c r="D451" s="253"/>
      <c r="E451" s="242"/>
      <c r="F451" s="242"/>
    </row>
    <row r="452" spans="1:7" ht="18" customHeight="1">
      <c r="A452" s="243"/>
      <c r="B452" s="244" t="s">
        <v>952</v>
      </c>
      <c r="C452" s="204" t="s">
        <v>953</v>
      </c>
      <c r="D452" s="245">
        <v>1131</v>
      </c>
      <c r="E452" s="246">
        <v>0</v>
      </c>
      <c r="F452" s="246">
        <f>D452*E452</f>
        <v>0</v>
      </c>
    </row>
    <row r="453" spans="1:7" ht="18" customHeight="1">
      <c r="A453" s="243"/>
      <c r="B453" s="244" t="s">
        <v>1152</v>
      </c>
      <c r="C453" s="204" t="s">
        <v>957</v>
      </c>
      <c r="D453" s="245">
        <f>$D$452*G453*0.5</f>
        <v>62205</v>
      </c>
      <c r="E453" s="246">
        <v>0</v>
      </c>
      <c r="F453" s="246">
        <f>D453*E453</f>
        <v>0</v>
      </c>
      <c r="G453" s="192">
        <v>110</v>
      </c>
    </row>
    <row r="454" spans="1:7" ht="18" customHeight="1">
      <c r="A454" s="243"/>
      <c r="B454" s="244" t="s">
        <v>1153</v>
      </c>
      <c r="C454" s="204" t="s">
        <v>957</v>
      </c>
      <c r="D454" s="245">
        <f>$D$452*G454*0.5</f>
        <v>62205</v>
      </c>
      <c r="E454" s="246">
        <v>0</v>
      </c>
      <c r="F454" s="246">
        <f>D454*E454</f>
        <v>0</v>
      </c>
      <c r="G454" s="192">
        <v>110</v>
      </c>
    </row>
    <row r="455" spans="1:7" ht="18" customHeight="1">
      <c r="A455" s="247"/>
      <c r="B455" s="248" t="s">
        <v>1154</v>
      </c>
      <c r="C455" s="249" t="s">
        <v>957</v>
      </c>
      <c r="D455" s="245">
        <f>$D$452*G455*0.7</f>
        <v>87087</v>
      </c>
      <c r="E455" s="251">
        <v>0</v>
      </c>
      <c r="F455" s="251">
        <f>D455*E455</f>
        <v>0</v>
      </c>
      <c r="G455" s="192">
        <v>110</v>
      </c>
    </row>
    <row r="456" spans="1:7" ht="39.6">
      <c r="A456" s="267" t="s">
        <v>1155</v>
      </c>
      <c r="B456" s="240" t="s">
        <v>1156</v>
      </c>
      <c r="C456" s="241"/>
      <c r="D456" s="253"/>
      <c r="E456" s="242"/>
      <c r="F456" s="242"/>
    </row>
    <row r="457" spans="1:7" ht="18" customHeight="1">
      <c r="A457" s="243"/>
      <c r="B457" s="244" t="s">
        <v>952</v>
      </c>
      <c r="C457" s="204" t="s">
        <v>953</v>
      </c>
      <c r="D457" s="245">
        <v>60</v>
      </c>
      <c r="E457" s="246">
        <v>0</v>
      </c>
      <c r="F457" s="246">
        <f>D457*E457</f>
        <v>0</v>
      </c>
    </row>
    <row r="458" spans="1:7" ht="18" customHeight="1">
      <c r="A458" s="243"/>
      <c r="B458" s="244" t="s">
        <v>1152</v>
      </c>
      <c r="C458" s="204" t="s">
        <v>957</v>
      </c>
      <c r="D458" s="245">
        <f>$D$457*G458*0.5</f>
        <v>3300</v>
      </c>
      <c r="E458" s="246">
        <v>0</v>
      </c>
      <c r="F458" s="246">
        <f>D458*E458</f>
        <v>0</v>
      </c>
      <c r="G458" s="192">
        <v>110</v>
      </c>
    </row>
    <row r="459" spans="1:7" ht="18" customHeight="1">
      <c r="A459" s="243"/>
      <c r="B459" s="244" t="s">
        <v>1153</v>
      </c>
      <c r="C459" s="204" t="s">
        <v>957</v>
      </c>
      <c r="D459" s="245">
        <f>$D$457*G459*0.5</f>
        <v>3300</v>
      </c>
      <c r="E459" s="246">
        <v>0</v>
      </c>
      <c r="F459" s="246">
        <f>D459*E459</f>
        <v>0</v>
      </c>
      <c r="G459" s="192">
        <v>110</v>
      </c>
    </row>
    <row r="460" spans="1:7" ht="18" customHeight="1">
      <c r="A460" s="247"/>
      <c r="B460" s="248" t="s">
        <v>1154</v>
      </c>
      <c r="C460" s="249" t="s">
        <v>957</v>
      </c>
      <c r="D460" s="245">
        <f>$D$457*G460*0.7</f>
        <v>4620</v>
      </c>
      <c r="E460" s="251">
        <v>0</v>
      </c>
      <c r="F460" s="251">
        <f>D460*E460</f>
        <v>0</v>
      </c>
      <c r="G460" s="192">
        <v>110</v>
      </c>
    </row>
    <row r="461" spans="1:7" ht="52.8">
      <c r="A461" s="267" t="s">
        <v>1157</v>
      </c>
      <c r="B461" s="240" t="s">
        <v>1158</v>
      </c>
      <c r="C461" s="241"/>
      <c r="D461" s="253"/>
      <c r="E461" s="242"/>
      <c r="F461" s="242"/>
    </row>
    <row r="462" spans="1:7" ht="18" customHeight="1">
      <c r="A462" s="243"/>
      <c r="B462" s="244" t="s">
        <v>1159</v>
      </c>
      <c r="C462" s="204" t="s">
        <v>953</v>
      </c>
      <c r="D462" s="245">
        <v>35</v>
      </c>
      <c r="E462" s="246">
        <v>0</v>
      </c>
      <c r="F462" s="246">
        <f>D462*E462</f>
        <v>0</v>
      </c>
    </row>
    <row r="463" spans="1:7" ht="18" customHeight="1">
      <c r="A463" s="243"/>
      <c r="B463" s="244" t="s">
        <v>1053</v>
      </c>
      <c r="C463" s="204" t="s">
        <v>955</v>
      </c>
      <c r="D463" s="245">
        <f>D462/0.2</f>
        <v>175</v>
      </c>
      <c r="E463" s="246">
        <v>0</v>
      </c>
      <c r="F463" s="246">
        <f>D463*E463</f>
        <v>0</v>
      </c>
    </row>
    <row r="464" spans="1:7" ht="18" customHeight="1">
      <c r="A464" s="247"/>
      <c r="B464" s="248" t="s">
        <v>956</v>
      </c>
      <c r="C464" s="249" t="s">
        <v>957</v>
      </c>
      <c r="D464" s="250">
        <f>D462*G464</f>
        <v>5950</v>
      </c>
      <c r="E464" s="251">
        <v>0</v>
      </c>
      <c r="F464" s="251">
        <f>D464*E464</f>
        <v>0</v>
      </c>
      <c r="G464" s="192">
        <v>170</v>
      </c>
    </row>
    <row r="465" spans="1:13" s="230" customFormat="1" ht="18.75" customHeight="1">
      <c r="A465" s="164" t="s">
        <v>1160</v>
      </c>
      <c r="B465" s="165"/>
      <c r="C465" s="165"/>
      <c r="D465" s="165"/>
      <c r="E465" s="275"/>
      <c r="F465" s="276">
        <f>SUM(F393:F464)</f>
        <v>0</v>
      </c>
      <c r="G465" s="192"/>
    </row>
    <row r="468" spans="1:13" s="230" customFormat="1">
      <c r="A468" s="29"/>
      <c r="B468" s="277"/>
      <c r="C468" s="277"/>
      <c r="D468" s="278"/>
      <c r="E468" s="278"/>
      <c r="F468" s="278"/>
      <c r="G468" s="192"/>
    </row>
    <row r="469" spans="1:13" s="230" customFormat="1" ht="20.100000000000001" customHeight="1">
      <c r="A469" s="228" t="s">
        <v>14</v>
      </c>
      <c r="B469" s="229" t="s">
        <v>934</v>
      </c>
      <c r="C469" s="229"/>
      <c r="D469" s="229"/>
      <c r="E469" s="229"/>
      <c r="F469" s="229"/>
      <c r="G469" s="192"/>
    </row>
    <row r="470" spans="1:13" s="230" customFormat="1" ht="20.100000000000001" customHeight="1">
      <c r="A470" s="297" t="s">
        <v>1161</v>
      </c>
      <c r="B470" s="298" t="s">
        <v>1162</v>
      </c>
      <c r="C470" s="299"/>
      <c r="D470" s="299"/>
      <c r="E470" s="299"/>
      <c r="F470" s="300"/>
      <c r="G470" s="192"/>
    </row>
    <row r="471" spans="1:13" ht="26.25" customHeight="1">
      <c r="A471" s="106" t="s">
        <v>0</v>
      </c>
      <c r="B471" s="8" t="s">
        <v>1</v>
      </c>
      <c r="C471" s="301" t="s">
        <v>948</v>
      </c>
      <c r="D471" s="27" t="s">
        <v>949</v>
      </c>
      <c r="E471" s="301" t="s">
        <v>950</v>
      </c>
      <c r="F471" s="8" t="s">
        <v>2</v>
      </c>
      <c r="I471" s="238"/>
      <c r="J471" s="238"/>
      <c r="K471" s="238"/>
      <c r="L471" s="238"/>
      <c r="M471" s="238"/>
    </row>
    <row r="472" spans="1:13" ht="52.8">
      <c r="A472" s="243" t="s">
        <v>115</v>
      </c>
      <c r="B472" s="268" t="s">
        <v>1163</v>
      </c>
      <c r="C472" s="204"/>
      <c r="D472" s="245"/>
      <c r="E472" s="246"/>
      <c r="F472" s="246"/>
    </row>
    <row r="473" spans="1:13" ht="18" customHeight="1">
      <c r="A473" s="243"/>
      <c r="B473" s="244" t="s">
        <v>952</v>
      </c>
      <c r="C473" s="204" t="s">
        <v>953</v>
      </c>
      <c r="D473" s="245">
        <v>120</v>
      </c>
      <c r="E473" s="246">
        <v>0</v>
      </c>
      <c r="F473" s="246">
        <f>D473*E473</f>
        <v>0</v>
      </c>
    </row>
    <row r="474" spans="1:13" ht="18" customHeight="1">
      <c r="A474" s="243"/>
      <c r="B474" s="244" t="s">
        <v>971</v>
      </c>
      <c r="C474" s="204" t="s">
        <v>955</v>
      </c>
      <c r="D474" s="245">
        <v>510</v>
      </c>
      <c r="E474" s="246">
        <v>0</v>
      </c>
      <c r="F474" s="246">
        <f>D474*E474</f>
        <v>0</v>
      </c>
    </row>
    <row r="475" spans="1:13" s="29" customFormat="1" ht="18" customHeight="1">
      <c r="A475" s="247"/>
      <c r="B475" s="248" t="s">
        <v>956</v>
      </c>
      <c r="C475" s="249" t="s">
        <v>957</v>
      </c>
      <c r="D475" s="250">
        <f>D473*G475</f>
        <v>21600</v>
      </c>
      <c r="E475" s="251">
        <v>0</v>
      </c>
      <c r="F475" s="251">
        <f>D475*E475</f>
        <v>0</v>
      </c>
      <c r="G475" s="192">
        <v>180</v>
      </c>
    </row>
    <row r="476" spans="1:13" ht="52.8">
      <c r="A476" s="239" t="s">
        <v>116</v>
      </c>
      <c r="B476" s="240" t="s">
        <v>1164</v>
      </c>
      <c r="C476" s="241"/>
      <c r="D476" s="253"/>
      <c r="E476" s="242"/>
      <c r="F476" s="242"/>
    </row>
    <row r="477" spans="1:13" ht="18" customHeight="1">
      <c r="A477" s="243"/>
      <c r="B477" s="244" t="s">
        <v>952</v>
      </c>
      <c r="C477" s="204" t="s">
        <v>953</v>
      </c>
      <c r="D477" s="245">
        <v>30</v>
      </c>
      <c r="E477" s="246">
        <v>0</v>
      </c>
      <c r="F477" s="246">
        <f>D477*E477</f>
        <v>0</v>
      </c>
    </row>
    <row r="478" spans="1:13" ht="18" customHeight="1">
      <c r="A478" s="243"/>
      <c r="B478" s="244" t="s">
        <v>971</v>
      </c>
      <c r="C478" s="204" t="s">
        <v>955</v>
      </c>
      <c r="D478" s="245">
        <v>150</v>
      </c>
      <c r="E478" s="246">
        <v>0</v>
      </c>
      <c r="F478" s="246">
        <f>D478*E478</f>
        <v>0</v>
      </c>
    </row>
    <row r="479" spans="1:13" s="29" customFormat="1" ht="18" customHeight="1">
      <c r="A479" s="247"/>
      <c r="B479" s="248" t="s">
        <v>956</v>
      </c>
      <c r="C479" s="249" t="s">
        <v>957</v>
      </c>
      <c r="D479" s="250">
        <f>D477*G479</f>
        <v>7200</v>
      </c>
      <c r="E479" s="251">
        <v>0</v>
      </c>
      <c r="F479" s="251">
        <f>D479*E479</f>
        <v>0</v>
      </c>
      <c r="G479" s="192">
        <v>240</v>
      </c>
    </row>
    <row r="480" spans="1:13" s="254" customFormat="1" ht="52.8">
      <c r="A480" s="239" t="s">
        <v>118</v>
      </c>
      <c r="B480" s="240" t="s">
        <v>1066</v>
      </c>
      <c r="C480" s="241"/>
      <c r="D480" s="253"/>
      <c r="E480" s="242"/>
      <c r="F480" s="242"/>
      <c r="G480" s="192"/>
    </row>
    <row r="481" spans="1:13" s="254" customFormat="1" ht="18" customHeight="1">
      <c r="A481" s="243"/>
      <c r="B481" s="244" t="s">
        <v>952</v>
      </c>
      <c r="C481" s="204" t="s">
        <v>953</v>
      </c>
      <c r="D481" s="245">
        <v>15</v>
      </c>
      <c r="E481" s="246">
        <v>0</v>
      </c>
      <c r="F481" s="246">
        <f>D481*E481</f>
        <v>0</v>
      </c>
      <c r="G481" s="192"/>
    </row>
    <row r="482" spans="1:13" s="254" customFormat="1" ht="18" customHeight="1">
      <c r="A482" s="243"/>
      <c r="B482" s="244" t="s">
        <v>971</v>
      </c>
      <c r="C482" s="204" t="s">
        <v>955</v>
      </c>
      <c r="D482" s="245">
        <v>90</v>
      </c>
      <c r="E482" s="246">
        <v>0</v>
      </c>
      <c r="F482" s="246">
        <f>D482*E482</f>
        <v>0</v>
      </c>
      <c r="G482" s="192"/>
    </row>
    <row r="483" spans="1:13" s="254" customFormat="1" ht="18" customHeight="1">
      <c r="A483" s="247"/>
      <c r="B483" s="248" t="s">
        <v>956</v>
      </c>
      <c r="C483" s="249" t="s">
        <v>957</v>
      </c>
      <c r="D483" s="250">
        <f>D481*G483</f>
        <v>3600</v>
      </c>
      <c r="E483" s="251">
        <v>0</v>
      </c>
      <c r="F483" s="251">
        <f>D483*E483</f>
        <v>0</v>
      </c>
      <c r="G483" s="192">
        <v>240</v>
      </c>
    </row>
    <row r="484" spans="1:13" ht="26.25" customHeight="1">
      <c r="A484" s="8" t="s">
        <v>0</v>
      </c>
      <c r="B484" s="8" t="s">
        <v>1</v>
      </c>
      <c r="C484" s="8" t="s">
        <v>948</v>
      </c>
      <c r="D484" s="27" t="s">
        <v>949</v>
      </c>
      <c r="E484" s="8" t="s">
        <v>950</v>
      </c>
      <c r="F484" s="8" t="s">
        <v>2</v>
      </c>
      <c r="I484" s="238"/>
      <c r="J484" s="238"/>
      <c r="K484" s="238"/>
      <c r="L484" s="238"/>
      <c r="M484" s="238"/>
    </row>
    <row r="485" spans="1:13" ht="145.19999999999999">
      <c r="A485" s="262" t="s">
        <v>120</v>
      </c>
      <c r="B485" s="252" t="s">
        <v>1165</v>
      </c>
      <c r="C485" s="241"/>
      <c r="D485" s="253"/>
      <c r="E485" s="242"/>
      <c r="F485" s="242"/>
    </row>
    <row r="486" spans="1:13" ht="18" customHeight="1">
      <c r="A486" s="263"/>
      <c r="B486" s="244" t="s">
        <v>952</v>
      </c>
      <c r="C486" s="204" t="s">
        <v>953</v>
      </c>
      <c r="D486" s="245">
        <v>1650</v>
      </c>
      <c r="E486" s="246">
        <v>0</v>
      </c>
      <c r="F486" s="246">
        <f t="shared" ref="F486:F496" si="11">D486*E486</f>
        <v>0</v>
      </c>
    </row>
    <row r="487" spans="1:13" ht="18" customHeight="1">
      <c r="A487" s="263"/>
      <c r="B487" s="244" t="s">
        <v>954</v>
      </c>
      <c r="C487" s="204" t="s">
        <v>955</v>
      </c>
      <c r="D487" s="245">
        <v>6000</v>
      </c>
      <c r="E487" s="246">
        <v>0</v>
      </c>
      <c r="F487" s="246">
        <f t="shared" si="11"/>
        <v>0</v>
      </c>
    </row>
    <row r="488" spans="1:13" ht="18" customHeight="1">
      <c r="A488" s="263"/>
      <c r="B488" s="244" t="s">
        <v>956</v>
      </c>
      <c r="C488" s="204" t="s">
        <v>957</v>
      </c>
      <c r="D488" s="245">
        <f>D486*G488</f>
        <v>231000</v>
      </c>
      <c r="E488" s="246">
        <v>0</v>
      </c>
      <c r="F488" s="246">
        <f t="shared" si="11"/>
        <v>0</v>
      </c>
      <c r="G488" s="192">
        <v>140</v>
      </c>
    </row>
    <row r="489" spans="1:13" ht="17.25" customHeight="1">
      <c r="A489" s="263"/>
      <c r="B489" s="255" t="s">
        <v>1166</v>
      </c>
      <c r="C489" s="257" t="s">
        <v>983</v>
      </c>
      <c r="D489" s="270">
        <v>8</v>
      </c>
      <c r="E489" s="246">
        <v>0</v>
      </c>
      <c r="F489" s="246">
        <f t="shared" si="11"/>
        <v>0</v>
      </c>
    </row>
    <row r="490" spans="1:13" ht="17.25" customHeight="1">
      <c r="A490" s="263"/>
      <c r="B490" s="255" t="s">
        <v>1167</v>
      </c>
      <c r="C490" s="257" t="s">
        <v>983</v>
      </c>
      <c r="D490" s="270">
        <v>26</v>
      </c>
      <c r="E490" s="246">
        <v>0</v>
      </c>
      <c r="F490" s="246">
        <f t="shared" si="11"/>
        <v>0</v>
      </c>
    </row>
    <row r="491" spans="1:13" ht="17.25" customHeight="1">
      <c r="A491" s="263"/>
      <c r="B491" s="255" t="s">
        <v>1168</v>
      </c>
      <c r="C491" s="257" t="s">
        <v>983</v>
      </c>
      <c r="D491" s="270">
        <v>22</v>
      </c>
      <c r="E491" s="246">
        <v>0</v>
      </c>
      <c r="F491" s="246">
        <f t="shared" si="11"/>
        <v>0</v>
      </c>
    </row>
    <row r="492" spans="1:13" ht="17.25" customHeight="1">
      <c r="A492" s="263"/>
      <c r="B492" s="255" t="s">
        <v>1169</v>
      </c>
      <c r="C492" s="257" t="s">
        <v>983</v>
      </c>
      <c r="D492" s="270">
        <v>11</v>
      </c>
      <c r="E492" s="246">
        <v>0</v>
      </c>
      <c r="F492" s="246">
        <f t="shared" si="11"/>
        <v>0</v>
      </c>
    </row>
    <row r="493" spans="1:13" ht="17.25" customHeight="1">
      <c r="A493" s="263"/>
      <c r="B493" s="255" t="s">
        <v>1170</v>
      </c>
      <c r="C493" s="257" t="s">
        <v>983</v>
      </c>
      <c r="D493" s="270">
        <v>3</v>
      </c>
      <c r="E493" s="246">
        <v>0</v>
      </c>
      <c r="F493" s="246">
        <f t="shared" si="11"/>
        <v>0</v>
      </c>
    </row>
    <row r="494" spans="1:13" ht="17.25" customHeight="1">
      <c r="A494" s="263"/>
      <c r="B494" s="255" t="s">
        <v>1171</v>
      </c>
      <c r="C494" s="257" t="s">
        <v>983</v>
      </c>
      <c r="D494" s="270">
        <v>4</v>
      </c>
      <c r="E494" s="246">
        <v>0</v>
      </c>
      <c r="F494" s="246">
        <f t="shared" si="11"/>
        <v>0</v>
      </c>
    </row>
    <row r="495" spans="1:13" ht="17.25" customHeight="1">
      <c r="A495" s="263"/>
      <c r="B495" s="255" t="s">
        <v>1172</v>
      </c>
      <c r="C495" s="257" t="s">
        <v>983</v>
      </c>
      <c r="D495" s="270">
        <v>4</v>
      </c>
      <c r="E495" s="246">
        <v>0</v>
      </c>
      <c r="F495" s="246">
        <f t="shared" si="11"/>
        <v>0</v>
      </c>
    </row>
    <row r="496" spans="1:13" s="29" customFormat="1" ht="18" customHeight="1">
      <c r="A496" s="265"/>
      <c r="B496" s="255" t="s">
        <v>1173</v>
      </c>
      <c r="C496" s="257" t="s">
        <v>983</v>
      </c>
      <c r="D496" s="270">
        <v>4</v>
      </c>
      <c r="E496" s="246">
        <v>0</v>
      </c>
      <c r="F496" s="246">
        <f t="shared" si="11"/>
        <v>0</v>
      </c>
      <c r="G496" s="192"/>
    </row>
    <row r="497" spans="1:7" ht="93.75" customHeight="1">
      <c r="A497" s="239" t="s">
        <v>122</v>
      </c>
      <c r="B497" s="240" t="s">
        <v>1174</v>
      </c>
      <c r="C497" s="241"/>
      <c r="D497" s="253"/>
      <c r="E497" s="242"/>
      <c r="F497" s="242"/>
    </row>
    <row r="498" spans="1:7" s="29" customFormat="1" ht="18.75" customHeight="1">
      <c r="A498" s="243"/>
      <c r="B498" s="244" t="s">
        <v>952</v>
      </c>
      <c r="C498" s="204" t="s">
        <v>953</v>
      </c>
      <c r="D498" s="245">
        <v>50</v>
      </c>
      <c r="E498" s="246">
        <v>0</v>
      </c>
      <c r="F498" s="246">
        <f>D498*E498</f>
        <v>0</v>
      </c>
      <c r="G498" s="192"/>
    </row>
    <row r="499" spans="1:7" s="29" customFormat="1" ht="18.75" customHeight="1">
      <c r="A499" s="243"/>
      <c r="B499" s="244" t="s">
        <v>954</v>
      </c>
      <c r="C499" s="204" t="s">
        <v>955</v>
      </c>
      <c r="D499" s="245">
        <v>200</v>
      </c>
      <c r="E499" s="246">
        <v>0</v>
      </c>
      <c r="F499" s="246">
        <f>D499*E499</f>
        <v>0</v>
      </c>
      <c r="G499" s="192"/>
    </row>
    <row r="500" spans="1:7" s="29" customFormat="1" ht="18.75" customHeight="1">
      <c r="A500" s="247"/>
      <c r="B500" s="248" t="s">
        <v>956</v>
      </c>
      <c r="C500" s="249" t="s">
        <v>957</v>
      </c>
      <c r="D500" s="250">
        <f>D498*G500</f>
        <v>7000</v>
      </c>
      <c r="E500" s="251">
        <v>0</v>
      </c>
      <c r="F500" s="251">
        <f>D500*E500</f>
        <v>0</v>
      </c>
      <c r="G500" s="192">
        <v>140</v>
      </c>
    </row>
    <row r="501" spans="1:7" s="29" customFormat="1" ht="93.75" customHeight="1">
      <c r="A501" s="239" t="s">
        <v>484</v>
      </c>
      <c r="B501" s="240" t="s">
        <v>1175</v>
      </c>
      <c r="C501" s="241"/>
      <c r="D501" s="253"/>
      <c r="E501" s="242"/>
      <c r="F501" s="242"/>
      <c r="G501" s="192"/>
    </row>
    <row r="502" spans="1:7" s="29" customFormat="1" ht="18.75" customHeight="1">
      <c r="A502" s="243"/>
      <c r="B502" s="244" t="s">
        <v>952</v>
      </c>
      <c r="C502" s="204" t="s">
        <v>953</v>
      </c>
      <c r="D502" s="245">
        <v>50</v>
      </c>
      <c r="E502" s="246">
        <v>0</v>
      </c>
      <c r="F502" s="246">
        <f>D502*E502</f>
        <v>0</v>
      </c>
      <c r="G502" s="192"/>
    </row>
    <row r="503" spans="1:7" s="29" customFormat="1" ht="18.75" customHeight="1">
      <c r="A503" s="243"/>
      <c r="B503" s="244" t="s">
        <v>954</v>
      </c>
      <c r="C503" s="204" t="s">
        <v>955</v>
      </c>
      <c r="D503" s="245">
        <v>200</v>
      </c>
      <c r="E503" s="246">
        <v>0</v>
      </c>
      <c r="F503" s="246">
        <f>D503*E503</f>
        <v>0</v>
      </c>
      <c r="G503" s="192"/>
    </row>
    <row r="504" spans="1:7" s="29" customFormat="1" ht="18.75" customHeight="1">
      <c r="A504" s="247"/>
      <c r="B504" s="248" t="s">
        <v>956</v>
      </c>
      <c r="C504" s="249" t="s">
        <v>957</v>
      </c>
      <c r="D504" s="250">
        <f>D502*G504</f>
        <v>7000</v>
      </c>
      <c r="E504" s="251">
        <v>0</v>
      </c>
      <c r="F504" s="251">
        <f>D504*E504</f>
        <v>0</v>
      </c>
      <c r="G504" s="192">
        <v>140</v>
      </c>
    </row>
    <row r="505" spans="1:7" ht="62.25" customHeight="1">
      <c r="A505" s="239" t="s">
        <v>1176</v>
      </c>
      <c r="B505" s="240" t="s">
        <v>1177</v>
      </c>
      <c r="C505" s="241"/>
      <c r="D505" s="253"/>
      <c r="E505" s="242"/>
      <c r="F505" s="242"/>
    </row>
    <row r="506" spans="1:7" s="29" customFormat="1" ht="17.25" customHeight="1">
      <c r="A506" s="243"/>
      <c r="B506" s="244" t="s">
        <v>952</v>
      </c>
      <c r="C506" s="204" t="s">
        <v>953</v>
      </c>
      <c r="D506" s="245">
        <v>320</v>
      </c>
      <c r="E506" s="246">
        <v>0</v>
      </c>
      <c r="F506" s="246">
        <f>D506*E506</f>
        <v>0</v>
      </c>
      <c r="G506" s="192"/>
    </row>
    <row r="507" spans="1:7" s="29" customFormat="1" ht="17.25" customHeight="1">
      <c r="A507" s="243"/>
      <c r="B507" s="244" t="s">
        <v>966</v>
      </c>
      <c r="C507" s="204" t="s">
        <v>955</v>
      </c>
      <c r="D507" s="245">
        <v>2200</v>
      </c>
      <c r="E507" s="246">
        <v>0</v>
      </c>
      <c r="F507" s="246">
        <f>D507*E507</f>
        <v>0</v>
      </c>
      <c r="G507" s="192"/>
    </row>
    <row r="508" spans="1:7" s="29" customFormat="1" ht="17.25" customHeight="1">
      <c r="A508" s="247"/>
      <c r="B508" s="248" t="s">
        <v>956</v>
      </c>
      <c r="C508" s="249" t="s">
        <v>957</v>
      </c>
      <c r="D508" s="250">
        <f>D506*G508</f>
        <v>41600</v>
      </c>
      <c r="E508" s="251">
        <v>0</v>
      </c>
      <c r="F508" s="251">
        <f>D508*E508</f>
        <v>0</v>
      </c>
      <c r="G508" s="192">
        <v>130</v>
      </c>
    </row>
    <row r="509" spans="1:7" s="29" customFormat="1" ht="62.25" customHeight="1">
      <c r="A509" s="239" t="s">
        <v>1178</v>
      </c>
      <c r="B509" s="240" t="s">
        <v>1179</v>
      </c>
      <c r="C509" s="241"/>
      <c r="D509" s="253"/>
      <c r="E509" s="242"/>
      <c r="F509" s="242"/>
      <c r="G509" s="192"/>
    </row>
    <row r="510" spans="1:7" s="29" customFormat="1" ht="17.25" customHeight="1">
      <c r="A510" s="243"/>
      <c r="B510" s="244" t="s">
        <v>952</v>
      </c>
      <c r="C510" s="204" t="s">
        <v>953</v>
      </c>
      <c r="D510" s="245">
        <v>190</v>
      </c>
      <c r="E510" s="246">
        <v>0</v>
      </c>
      <c r="F510" s="246">
        <f>D510*E510</f>
        <v>0</v>
      </c>
      <c r="G510" s="192"/>
    </row>
    <row r="511" spans="1:7" s="29" customFormat="1" ht="17.25" customHeight="1">
      <c r="A511" s="243"/>
      <c r="B511" s="244" t="s">
        <v>966</v>
      </c>
      <c r="C511" s="204" t="s">
        <v>955</v>
      </c>
      <c r="D511" s="245">
        <v>1250</v>
      </c>
      <c r="E511" s="246">
        <v>0</v>
      </c>
      <c r="F511" s="246">
        <f>D511*E511</f>
        <v>0</v>
      </c>
      <c r="G511" s="192"/>
    </row>
    <row r="512" spans="1:7" s="29" customFormat="1" ht="17.25" customHeight="1">
      <c r="A512" s="247"/>
      <c r="B512" s="248" t="s">
        <v>956</v>
      </c>
      <c r="C512" s="249" t="s">
        <v>957</v>
      </c>
      <c r="D512" s="250">
        <f>D510*G512</f>
        <v>24700</v>
      </c>
      <c r="E512" s="251">
        <v>0</v>
      </c>
      <c r="F512" s="251">
        <f>D512*E512</f>
        <v>0</v>
      </c>
      <c r="G512" s="192">
        <v>130</v>
      </c>
    </row>
    <row r="513" spans="1:13" ht="26.25" customHeight="1">
      <c r="A513" s="8" t="s">
        <v>0</v>
      </c>
      <c r="B513" s="8" t="s">
        <v>1</v>
      </c>
      <c r="C513" s="8" t="s">
        <v>948</v>
      </c>
      <c r="D513" s="27" t="s">
        <v>949</v>
      </c>
      <c r="E513" s="8" t="s">
        <v>950</v>
      </c>
      <c r="F513" s="8" t="s">
        <v>2</v>
      </c>
      <c r="I513" s="238"/>
      <c r="J513" s="238"/>
      <c r="K513" s="238"/>
      <c r="L513" s="238"/>
      <c r="M513" s="238"/>
    </row>
    <row r="514" spans="1:13" s="254" customFormat="1" ht="66">
      <c r="A514" s="239" t="s">
        <v>1180</v>
      </c>
      <c r="B514" s="240" t="s">
        <v>1181</v>
      </c>
      <c r="C514" s="241"/>
      <c r="D514" s="253"/>
      <c r="E514" s="242"/>
      <c r="F514" s="242"/>
      <c r="G514" s="192"/>
    </row>
    <row r="515" spans="1:13" s="254" customFormat="1" ht="17.25" customHeight="1">
      <c r="A515" s="243"/>
      <c r="B515" s="244" t="s">
        <v>952</v>
      </c>
      <c r="C515" s="204" t="s">
        <v>953</v>
      </c>
      <c r="D515" s="245">
        <v>15</v>
      </c>
      <c r="E515" s="246">
        <v>0</v>
      </c>
      <c r="F515" s="246">
        <f>D515*E515</f>
        <v>0</v>
      </c>
      <c r="G515" s="192"/>
    </row>
    <row r="516" spans="1:13" s="254" customFormat="1" ht="17.25" customHeight="1">
      <c r="A516" s="243"/>
      <c r="B516" s="244" t="s">
        <v>966</v>
      </c>
      <c r="C516" s="204" t="s">
        <v>955</v>
      </c>
      <c r="D516" s="245">
        <v>85</v>
      </c>
      <c r="E516" s="246">
        <v>0</v>
      </c>
      <c r="F516" s="246">
        <f>D516*E516</f>
        <v>0</v>
      </c>
      <c r="G516" s="192"/>
    </row>
    <row r="517" spans="1:13" s="254" customFormat="1" ht="17.25" customHeight="1">
      <c r="A517" s="247"/>
      <c r="B517" s="248" t="s">
        <v>956</v>
      </c>
      <c r="C517" s="249" t="s">
        <v>957</v>
      </c>
      <c r="D517" s="250">
        <f>D515*G517</f>
        <v>2400</v>
      </c>
      <c r="E517" s="251">
        <v>0</v>
      </c>
      <c r="F517" s="251">
        <f>D517*E517</f>
        <v>0</v>
      </c>
      <c r="G517" s="192">
        <v>160</v>
      </c>
    </row>
    <row r="518" spans="1:13" s="254" customFormat="1" ht="66">
      <c r="A518" s="239" t="s">
        <v>1182</v>
      </c>
      <c r="B518" s="240" t="s">
        <v>1183</v>
      </c>
      <c r="C518" s="241"/>
      <c r="D518" s="253"/>
      <c r="E518" s="242"/>
      <c r="F518" s="242"/>
      <c r="G518" s="192"/>
    </row>
    <row r="519" spans="1:13" s="254" customFormat="1" ht="17.25" customHeight="1">
      <c r="A519" s="243"/>
      <c r="B519" s="244" t="s">
        <v>952</v>
      </c>
      <c r="C519" s="204" t="s">
        <v>953</v>
      </c>
      <c r="D519" s="245">
        <v>15</v>
      </c>
      <c r="E519" s="246">
        <v>0</v>
      </c>
      <c r="F519" s="246">
        <f>D519*E519</f>
        <v>0</v>
      </c>
      <c r="G519" s="192"/>
    </row>
    <row r="520" spans="1:13" s="254" customFormat="1" ht="17.25" customHeight="1">
      <c r="A520" s="243"/>
      <c r="B520" s="244" t="s">
        <v>966</v>
      </c>
      <c r="C520" s="204" t="s">
        <v>955</v>
      </c>
      <c r="D520" s="245">
        <v>85</v>
      </c>
      <c r="E520" s="246">
        <v>0</v>
      </c>
      <c r="F520" s="246">
        <f>D520*E520</f>
        <v>0</v>
      </c>
      <c r="G520" s="192"/>
    </row>
    <row r="521" spans="1:13" s="254" customFormat="1" ht="17.25" customHeight="1">
      <c r="A521" s="247"/>
      <c r="B521" s="248" t="s">
        <v>956</v>
      </c>
      <c r="C521" s="249" t="s">
        <v>957</v>
      </c>
      <c r="D521" s="250">
        <f>D519*G521</f>
        <v>2400</v>
      </c>
      <c r="E521" s="251">
        <v>0</v>
      </c>
      <c r="F521" s="251">
        <f>D521*E521</f>
        <v>0</v>
      </c>
      <c r="G521" s="192">
        <v>160</v>
      </c>
    </row>
    <row r="522" spans="1:13" s="254" customFormat="1" ht="66">
      <c r="A522" s="239" t="s">
        <v>1184</v>
      </c>
      <c r="B522" s="240" t="s">
        <v>1185</v>
      </c>
      <c r="C522" s="241"/>
      <c r="D522" s="253"/>
      <c r="E522" s="242"/>
      <c r="F522" s="242"/>
      <c r="G522" s="192"/>
    </row>
    <row r="523" spans="1:13" s="254" customFormat="1" ht="17.25" customHeight="1">
      <c r="A523" s="243"/>
      <c r="B523" s="244" t="s">
        <v>1159</v>
      </c>
      <c r="C523" s="204" t="s">
        <v>953</v>
      </c>
      <c r="D523" s="245">
        <v>22</v>
      </c>
      <c r="E523" s="246">
        <v>0</v>
      </c>
      <c r="F523" s="246">
        <f>D523*E523</f>
        <v>0</v>
      </c>
      <c r="G523" s="192"/>
    </row>
    <row r="524" spans="1:13" s="254" customFormat="1" ht="17.25" customHeight="1">
      <c r="A524" s="243"/>
      <c r="B524" s="244" t="s">
        <v>966</v>
      </c>
      <c r="C524" s="204" t="s">
        <v>955</v>
      </c>
      <c r="D524" s="245">
        <v>140</v>
      </c>
      <c r="E524" s="246">
        <v>0</v>
      </c>
      <c r="F524" s="246">
        <f>D524*E524</f>
        <v>0</v>
      </c>
      <c r="G524" s="192"/>
    </row>
    <row r="525" spans="1:13" s="254" customFormat="1" ht="17.25" customHeight="1">
      <c r="A525" s="247"/>
      <c r="B525" s="248" t="s">
        <v>956</v>
      </c>
      <c r="C525" s="249" t="s">
        <v>957</v>
      </c>
      <c r="D525" s="250">
        <f>D523*G525</f>
        <v>3520</v>
      </c>
      <c r="E525" s="251">
        <v>0</v>
      </c>
      <c r="F525" s="251">
        <f>D525*E525</f>
        <v>0</v>
      </c>
      <c r="G525" s="192">
        <v>160</v>
      </c>
    </row>
    <row r="526" spans="1:13" s="254" customFormat="1" ht="66">
      <c r="A526" s="239" t="s">
        <v>1186</v>
      </c>
      <c r="B526" s="240" t="s">
        <v>1187</v>
      </c>
      <c r="C526" s="241"/>
      <c r="D526" s="253"/>
      <c r="E526" s="242"/>
      <c r="F526" s="242"/>
      <c r="G526" s="192"/>
    </row>
    <row r="527" spans="1:13" s="254" customFormat="1" ht="17.25" customHeight="1">
      <c r="A527" s="243"/>
      <c r="B527" s="244" t="s">
        <v>1159</v>
      </c>
      <c r="C527" s="204" t="s">
        <v>953</v>
      </c>
      <c r="D527" s="245">
        <v>25</v>
      </c>
      <c r="E527" s="246">
        <v>0</v>
      </c>
      <c r="F527" s="246">
        <f>D527*E527</f>
        <v>0</v>
      </c>
      <c r="G527" s="192"/>
    </row>
    <row r="528" spans="1:13" s="254" customFormat="1" ht="17.25" customHeight="1">
      <c r="A528" s="243"/>
      <c r="B528" s="244" t="s">
        <v>966</v>
      </c>
      <c r="C528" s="204" t="s">
        <v>955</v>
      </c>
      <c r="D528" s="245">
        <v>130</v>
      </c>
      <c r="E528" s="246">
        <v>0</v>
      </c>
      <c r="F528" s="246">
        <f>D528*E528</f>
        <v>0</v>
      </c>
      <c r="G528" s="192"/>
    </row>
    <row r="529" spans="1:13" s="254" customFormat="1" ht="17.25" customHeight="1">
      <c r="A529" s="247"/>
      <c r="B529" s="248" t="s">
        <v>956</v>
      </c>
      <c r="C529" s="249" t="s">
        <v>957</v>
      </c>
      <c r="D529" s="250">
        <f>D527*G529</f>
        <v>4000</v>
      </c>
      <c r="E529" s="251">
        <v>0</v>
      </c>
      <c r="F529" s="251">
        <f>D529*E529</f>
        <v>0</v>
      </c>
      <c r="G529" s="192">
        <v>160</v>
      </c>
    </row>
    <row r="530" spans="1:13" ht="66">
      <c r="A530" s="267" t="s">
        <v>1188</v>
      </c>
      <c r="B530" s="240" t="s">
        <v>1067</v>
      </c>
      <c r="C530" s="241"/>
      <c r="D530" s="253"/>
      <c r="E530" s="242"/>
      <c r="F530" s="242"/>
    </row>
    <row r="531" spans="1:13" ht="18.75" customHeight="1">
      <c r="A531" s="243"/>
      <c r="B531" s="244" t="s">
        <v>952</v>
      </c>
      <c r="C531" s="204" t="s">
        <v>953</v>
      </c>
      <c r="D531" s="245">
        <v>20</v>
      </c>
      <c r="E531" s="246">
        <v>0</v>
      </c>
      <c r="F531" s="246">
        <f>D531*E531</f>
        <v>0</v>
      </c>
    </row>
    <row r="532" spans="1:13" ht="18.75" customHeight="1">
      <c r="A532" s="243"/>
      <c r="B532" s="244" t="s">
        <v>954</v>
      </c>
      <c r="C532" s="204" t="s">
        <v>955</v>
      </c>
      <c r="D532" s="245">
        <v>100</v>
      </c>
      <c r="E532" s="246">
        <v>0</v>
      </c>
      <c r="F532" s="246">
        <f>D532*E532</f>
        <v>0</v>
      </c>
    </row>
    <row r="533" spans="1:13" ht="18.75" customHeight="1">
      <c r="A533" s="243"/>
      <c r="B533" s="244" t="s">
        <v>956</v>
      </c>
      <c r="C533" s="204" t="s">
        <v>957</v>
      </c>
      <c r="D533" s="245">
        <f>D531*G533</f>
        <v>2700</v>
      </c>
      <c r="E533" s="246">
        <v>0</v>
      </c>
      <c r="F533" s="246">
        <f>D533*E533</f>
        <v>0</v>
      </c>
      <c r="G533" s="192">
        <v>135</v>
      </c>
    </row>
    <row r="534" spans="1:13" ht="18.75" customHeight="1">
      <c r="A534" s="247"/>
      <c r="B534" s="248" t="s">
        <v>956</v>
      </c>
      <c r="C534" s="249" t="s">
        <v>957</v>
      </c>
      <c r="D534" s="250">
        <f>D531*G534</f>
        <v>2600</v>
      </c>
      <c r="E534" s="251">
        <v>0</v>
      </c>
      <c r="F534" s="251">
        <f>D534*E534</f>
        <v>0</v>
      </c>
      <c r="G534" s="192">
        <v>130</v>
      </c>
    </row>
    <row r="535" spans="1:13" ht="26.25" customHeight="1">
      <c r="A535" s="8" t="s">
        <v>0</v>
      </c>
      <c r="B535" s="8" t="s">
        <v>1</v>
      </c>
      <c r="C535" s="8" t="s">
        <v>948</v>
      </c>
      <c r="D535" s="27" t="s">
        <v>949</v>
      </c>
      <c r="E535" s="8" t="s">
        <v>950</v>
      </c>
      <c r="F535" s="8" t="s">
        <v>2</v>
      </c>
      <c r="I535" s="238"/>
      <c r="J535" s="238"/>
      <c r="K535" s="238"/>
      <c r="L535" s="238"/>
      <c r="M535" s="238"/>
    </row>
    <row r="536" spans="1:13" s="230" customFormat="1" ht="20.100000000000001" customHeight="1">
      <c r="A536" s="234" t="s">
        <v>1189</v>
      </c>
      <c r="B536" s="235" t="s">
        <v>1047</v>
      </c>
      <c r="C536" s="236"/>
      <c r="D536" s="256"/>
      <c r="E536" s="236"/>
      <c r="F536" s="237"/>
      <c r="G536" s="192"/>
    </row>
    <row r="537" spans="1:13" ht="158.4">
      <c r="A537" s="262" t="s">
        <v>125</v>
      </c>
      <c r="B537" s="240" t="s">
        <v>1190</v>
      </c>
      <c r="C537" s="241"/>
      <c r="D537" s="253"/>
      <c r="E537" s="242"/>
      <c r="F537" s="242"/>
    </row>
    <row r="538" spans="1:13" s="29" customFormat="1" ht="17.25" customHeight="1">
      <c r="A538" s="263"/>
      <c r="B538" s="244" t="s">
        <v>952</v>
      </c>
      <c r="C538" s="204" t="s">
        <v>953</v>
      </c>
      <c r="D538" s="245">
        <v>840</v>
      </c>
      <c r="E538" s="246">
        <v>0</v>
      </c>
      <c r="F538" s="246">
        <f t="shared" ref="F538:F548" si="12">D538*E538</f>
        <v>0</v>
      </c>
      <c r="G538" s="192"/>
    </row>
    <row r="539" spans="1:13" s="29" customFormat="1" ht="17.25" customHeight="1">
      <c r="A539" s="263"/>
      <c r="B539" s="244" t="s">
        <v>954</v>
      </c>
      <c r="C539" s="204" t="s">
        <v>955</v>
      </c>
      <c r="D539" s="245">
        <v>2800</v>
      </c>
      <c r="E539" s="246">
        <v>0</v>
      </c>
      <c r="F539" s="246">
        <f t="shared" si="12"/>
        <v>0</v>
      </c>
      <c r="G539" s="192"/>
    </row>
    <row r="540" spans="1:13" s="29" customFormat="1" ht="17.25" customHeight="1">
      <c r="A540" s="263"/>
      <c r="B540" s="244" t="s">
        <v>956</v>
      </c>
      <c r="C540" s="204" t="s">
        <v>957</v>
      </c>
      <c r="D540" s="245">
        <f>D538*G540</f>
        <v>117600</v>
      </c>
      <c r="E540" s="246">
        <v>0</v>
      </c>
      <c r="F540" s="246">
        <f t="shared" si="12"/>
        <v>0</v>
      </c>
      <c r="G540" s="192">
        <v>140</v>
      </c>
    </row>
    <row r="541" spans="1:13" s="29" customFormat="1" ht="17.25" customHeight="1">
      <c r="A541" s="263"/>
      <c r="B541" s="255" t="s">
        <v>1191</v>
      </c>
      <c r="C541" s="257" t="s">
        <v>983</v>
      </c>
      <c r="D541" s="270">
        <v>1</v>
      </c>
      <c r="E541" s="246">
        <v>0</v>
      </c>
      <c r="F541" s="246">
        <f t="shared" si="12"/>
        <v>0</v>
      </c>
      <c r="G541" s="192"/>
    </row>
    <row r="542" spans="1:13" s="29" customFormat="1" ht="17.25" customHeight="1">
      <c r="A542" s="263"/>
      <c r="B542" s="255" t="s">
        <v>1192</v>
      </c>
      <c r="C542" s="257" t="s">
        <v>983</v>
      </c>
      <c r="D542" s="270">
        <v>6</v>
      </c>
      <c r="E542" s="246">
        <v>0</v>
      </c>
      <c r="F542" s="246">
        <f t="shared" si="12"/>
        <v>0</v>
      </c>
      <c r="G542" s="192"/>
    </row>
    <row r="543" spans="1:13" s="29" customFormat="1" ht="17.25" customHeight="1">
      <c r="A543" s="263"/>
      <c r="B543" s="255" t="s">
        <v>1192</v>
      </c>
      <c r="C543" s="257" t="s">
        <v>983</v>
      </c>
      <c r="D543" s="270">
        <v>6</v>
      </c>
      <c r="E543" s="246">
        <v>0</v>
      </c>
      <c r="F543" s="246">
        <f t="shared" si="12"/>
        <v>0</v>
      </c>
      <c r="G543" s="192"/>
    </row>
    <row r="544" spans="1:13" s="29" customFormat="1" ht="17.25" customHeight="1">
      <c r="A544" s="263"/>
      <c r="B544" s="255" t="s">
        <v>1193</v>
      </c>
      <c r="C544" s="257" t="s">
        <v>983</v>
      </c>
      <c r="D544" s="270">
        <v>5</v>
      </c>
      <c r="E544" s="246">
        <v>0</v>
      </c>
      <c r="F544" s="246">
        <f t="shared" si="12"/>
        <v>0</v>
      </c>
      <c r="G544" s="192"/>
    </row>
    <row r="545" spans="1:7" s="29" customFormat="1" ht="17.25" customHeight="1">
      <c r="A545" s="263"/>
      <c r="B545" s="255" t="s">
        <v>1194</v>
      </c>
      <c r="C545" s="257" t="s">
        <v>983</v>
      </c>
      <c r="D545" s="270">
        <v>2</v>
      </c>
      <c r="E545" s="246">
        <v>0</v>
      </c>
      <c r="F545" s="246">
        <f t="shared" si="12"/>
        <v>0</v>
      </c>
      <c r="G545" s="192"/>
    </row>
    <row r="546" spans="1:7" s="29" customFormat="1" ht="17.25" customHeight="1">
      <c r="A546" s="263"/>
      <c r="B546" s="255" t="s">
        <v>1195</v>
      </c>
      <c r="C546" s="257" t="s">
        <v>983</v>
      </c>
      <c r="D546" s="270">
        <v>1</v>
      </c>
      <c r="E546" s="246">
        <v>0</v>
      </c>
      <c r="F546" s="246">
        <f t="shared" si="12"/>
        <v>0</v>
      </c>
      <c r="G546" s="192"/>
    </row>
    <row r="547" spans="1:7" s="29" customFormat="1" ht="17.25" customHeight="1">
      <c r="A547" s="263"/>
      <c r="B547" s="255" t="s">
        <v>1196</v>
      </c>
      <c r="C547" s="257" t="s">
        <v>983</v>
      </c>
      <c r="D547" s="270">
        <v>2</v>
      </c>
      <c r="E547" s="246">
        <v>0</v>
      </c>
      <c r="F547" s="246">
        <f t="shared" si="12"/>
        <v>0</v>
      </c>
      <c r="G547" s="192"/>
    </row>
    <row r="548" spans="1:7" s="29" customFormat="1" ht="17.25" customHeight="1">
      <c r="A548" s="265"/>
      <c r="B548" s="259" t="s">
        <v>1197</v>
      </c>
      <c r="C548" s="260" t="s">
        <v>983</v>
      </c>
      <c r="D548" s="302">
        <v>18</v>
      </c>
      <c r="E548" s="251">
        <v>0</v>
      </c>
      <c r="F548" s="251">
        <f t="shared" si="12"/>
        <v>0</v>
      </c>
      <c r="G548" s="192"/>
    </row>
    <row r="549" spans="1:7" ht="145.19999999999999">
      <c r="A549" s="239" t="s">
        <v>126</v>
      </c>
      <c r="B549" s="240" t="s">
        <v>1198</v>
      </c>
      <c r="C549" s="241"/>
      <c r="D549" s="253"/>
      <c r="E549" s="242"/>
      <c r="F549" s="242"/>
    </row>
    <row r="550" spans="1:7" s="29" customFormat="1" ht="17.25" customHeight="1">
      <c r="A550" s="243"/>
      <c r="B550" s="244" t="s">
        <v>952</v>
      </c>
      <c r="C550" s="204" t="s">
        <v>953</v>
      </c>
      <c r="D550" s="245">
        <v>368</v>
      </c>
      <c r="E550" s="246">
        <v>0</v>
      </c>
      <c r="F550" s="246">
        <f>D550*E550</f>
        <v>0</v>
      </c>
      <c r="G550" s="192"/>
    </row>
    <row r="551" spans="1:7" s="29" customFormat="1" ht="17.25" customHeight="1">
      <c r="A551" s="243"/>
      <c r="B551" s="244" t="s">
        <v>954</v>
      </c>
      <c r="C551" s="204" t="s">
        <v>955</v>
      </c>
      <c r="D551" s="245">
        <v>954</v>
      </c>
      <c r="E551" s="246">
        <v>0</v>
      </c>
      <c r="F551" s="246">
        <f>D551*E551</f>
        <v>0</v>
      </c>
      <c r="G551" s="192"/>
    </row>
    <row r="552" spans="1:7" s="29" customFormat="1" ht="17.25" customHeight="1">
      <c r="A552" s="243"/>
      <c r="B552" s="244" t="s">
        <v>956</v>
      </c>
      <c r="C552" s="204" t="s">
        <v>957</v>
      </c>
      <c r="D552" s="245">
        <f>D550*G552</f>
        <v>51520</v>
      </c>
      <c r="E552" s="246">
        <v>0</v>
      </c>
      <c r="F552" s="246">
        <f>D552*E552</f>
        <v>0</v>
      </c>
      <c r="G552" s="192">
        <v>140</v>
      </c>
    </row>
    <row r="553" spans="1:7" s="29" customFormat="1" ht="17.25" customHeight="1">
      <c r="A553" s="243"/>
      <c r="B553" s="255" t="s">
        <v>1199</v>
      </c>
      <c r="C553" s="257" t="s">
        <v>983</v>
      </c>
      <c r="D553" s="270">
        <v>3</v>
      </c>
      <c r="E553" s="303">
        <v>0</v>
      </c>
      <c r="F553" s="303">
        <f>D553*E553</f>
        <v>0</v>
      </c>
      <c r="G553" s="192"/>
    </row>
    <row r="554" spans="1:7" s="29" customFormat="1" ht="17.25" customHeight="1">
      <c r="A554" s="247"/>
      <c r="B554" s="255" t="s">
        <v>1200</v>
      </c>
      <c r="C554" s="257" t="s">
        <v>983</v>
      </c>
      <c r="D554" s="270">
        <v>2</v>
      </c>
      <c r="E554" s="303">
        <v>0</v>
      </c>
      <c r="F554" s="303">
        <f>D554*E554</f>
        <v>0</v>
      </c>
      <c r="G554" s="192"/>
    </row>
    <row r="555" spans="1:7" ht="145.19999999999999">
      <c r="A555" s="239" t="s">
        <v>127</v>
      </c>
      <c r="B555" s="240" t="s">
        <v>1201</v>
      </c>
      <c r="C555" s="241"/>
      <c r="D555" s="253"/>
      <c r="E555" s="242"/>
      <c r="F555" s="242"/>
    </row>
    <row r="556" spans="1:7" s="29" customFormat="1" ht="17.25" customHeight="1">
      <c r="A556" s="243"/>
      <c r="B556" s="244" t="s">
        <v>952</v>
      </c>
      <c r="C556" s="204" t="s">
        <v>953</v>
      </c>
      <c r="D556" s="245">
        <v>245</v>
      </c>
      <c r="E556" s="246">
        <v>0</v>
      </c>
      <c r="F556" s="246">
        <f>D556*E556</f>
        <v>0</v>
      </c>
      <c r="G556" s="192"/>
    </row>
    <row r="557" spans="1:7" s="29" customFormat="1" ht="17.25" customHeight="1">
      <c r="A557" s="243"/>
      <c r="B557" s="244" t="s">
        <v>954</v>
      </c>
      <c r="C557" s="204" t="s">
        <v>955</v>
      </c>
      <c r="D557" s="245">
        <v>855</v>
      </c>
      <c r="E557" s="246">
        <v>0</v>
      </c>
      <c r="F557" s="246">
        <f>D557*E557</f>
        <v>0</v>
      </c>
      <c r="G557" s="192"/>
    </row>
    <row r="558" spans="1:7" s="29" customFormat="1" ht="17.25" customHeight="1">
      <c r="A558" s="243"/>
      <c r="B558" s="244" t="s">
        <v>956</v>
      </c>
      <c r="C558" s="204" t="s">
        <v>957</v>
      </c>
      <c r="D558" s="245">
        <f>D556*G558</f>
        <v>34300</v>
      </c>
      <c r="E558" s="246">
        <v>0</v>
      </c>
      <c r="F558" s="246">
        <f>D558*E558</f>
        <v>0</v>
      </c>
      <c r="G558" s="192">
        <v>140</v>
      </c>
    </row>
    <row r="559" spans="1:7" s="29" customFormat="1" ht="17.25" customHeight="1">
      <c r="A559" s="243"/>
      <c r="B559" s="255" t="s">
        <v>1191</v>
      </c>
      <c r="C559" s="257" t="s">
        <v>983</v>
      </c>
      <c r="D559" s="270">
        <v>1</v>
      </c>
      <c r="E559" s="303">
        <v>0</v>
      </c>
      <c r="F559" s="303">
        <f t="shared" ref="F559:F563" si="13">D559*E559</f>
        <v>0</v>
      </c>
      <c r="G559" s="192"/>
    </row>
    <row r="560" spans="1:7" s="29" customFormat="1" ht="17.25" customHeight="1">
      <c r="A560" s="243"/>
      <c r="B560" s="255" t="s">
        <v>1193</v>
      </c>
      <c r="C560" s="257" t="s">
        <v>983</v>
      </c>
      <c r="D560" s="270">
        <v>2</v>
      </c>
      <c r="E560" s="303">
        <v>0</v>
      </c>
      <c r="F560" s="303">
        <f t="shared" si="13"/>
        <v>0</v>
      </c>
      <c r="G560" s="192"/>
    </row>
    <row r="561" spans="1:13" s="29" customFormat="1" ht="17.25" customHeight="1">
      <c r="A561" s="243"/>
      <c r="B561" s="255" t="s">
        <v>1202</v>
      </c>
      <c r="C561" s="257" t="s">
        <v>983</v>
      </c>
      <c r="D561" s="270">
        <v>1</v>
      </c>
      <c r="E561" s="303">
        <v>0</v>
      </c>
      <c r="F561" s="303">
        <f t="shared" si="13"/>
        <v>0</v>
      </c>
      <c r="G561" s="192"/>
    </row>
    <row r="562" spans="1:13" s="29" customFormat="1" ht="17.25" customHeight="1">
      <c r="A562" s="243"/>
      <c r="B562" s="255" t="s">
        <v>1203</v>
      </c>
      <c r="C562" s="257" t="s">
        <v>983</v>
      </c>
      <c r="D562" s="270">
        <v>2</v>
      </c>
      <c r="E562" s="303">
        <v>0</v>
      </c>
      <c r="F562" s="303">
        <f t="shared" si="13"/>
        <v>0</v>
      </c>
      <c r="G562" s="192"/>
    </row>
    <row r="563" spans="1:13" s="29" customFormat="1" ht="17.25" customHeight="1">
      <c r="A563" s="247"/>
      <c r="B563" s="259" t="s">
        <v>1204</v>
      </c>
      <c r="C563" s="260" t="s">
        <v>983</v>
      </c>
      <c r="D563" s="302">
        <v>1</v>
      </c>
      <c r="E563" s="304">
        <v>0</v>
      </c>
      <c r="F563" s="304">
        <f t="shared" si="13"/>
        <v>0</v>
      </c>
      <c r="G563" s="192">
        <v>140</v>
      </c>
    </row>
    <row r="564" spans="1:13" ht="26.25" customHeight="1">
      <c r="A564" s="8" t="s">
        <v>0</v>
      </c>
      <c r="B564" s="8" t="s">
        <v>1</v>
      </c>
      <c r="C564" s="8" t="s">
        <v>948</v>
      </c>
      <c r="D564" s="27" t="s">
        <v>949</v>
      </c>
      <c r="E564" s="8" t="s">
        <v>950</v>
      </c>
      <c r="F564" s="8" t="s">
        <v>2</v>
      </c>
      <c r="I564" s="238"/>
      <c r="J564" s="238"/>
      <c r="K564" s="238"/>
      <c r="L564" s="238"/>
      <c r="M564" s="238"/>
    </row>
    <row r="565" spans="1:13" ht="145.19999999999999">
      <c r="A565" s="239" t="s">
        <v>128</v>
      </c>
      <c r="B565" s="240" t="s">
        <v>1205</v>
      </c>
      <c r="C565" s="241"/>
      <c r="D565" s="253"/>
      <c r="E565" s="242"/>
      <c r="F565" s="242"/>
    </row>
    <row r="566" spans="1:13" s="29" customFormat="1" ht="17.25" customHeight="1">
      <c r="A566" s="243"/>
      <c r="B566" s="244" t="s">
        <v>952</v>
      </c>
      <c r="C566" s="204" t="s">
        <v>953</v>
      </c>
      <c r="D566" s="245">
        <v>812</v>
      </c>
      <c r="E566" s="246">
        <v>0</v>
      </c>
      <c r="F566" s="246">
        <f>D566*E566</f>
        <v>0</v>
      </c>
      <c r="G566" s="192"/>
    </row>
    <row r="567" spans="1:13" s="29" customFormat="1" ht="17.25" customHeight="1">
      <c r="A567" s="243"/>
      <c r="B567" s="244" t="s">
        <v>954</v>
      </c>
      <c r="C567" s="204" t="s">
        <v>955</v>
      </c>
      <c r="D567" s="245">
        <v>2780</v>
      </c>
      <c r="E567" s="246">
        <v>0</v>
      </c>
      <c r="F567" s="246">
        <f>D567*E567</f>
        <v>0</v>
      </c>
      <c r="G567" s="192"/>
    </row>
    <row r="568" spans="1:13" s="29" customFormat="1" ht="17.25" customHeight="1">
      <c r="A568" s="243"/>
      <c r="B568" s="244" t="s">
        <v>956</v>
      </c>
      <c r="C568" s="204" t="s">
        <v>957</v>
      </c>
      <c r="D568" s="245">
        <f>D566*G568</f>
        <v>113680</v>
      </c>
      <c r="E568" s="246">
        <v>0</v>
      </c>
      <c r="F568" s="246">
        <f>D568*E568</f>
        <v>0</v>
      </c>
      <c r="G568" s="192">
        <v>140</v>
      </c>
    </row>
    <row r="569" spans="1:13" s="29" customFormat="1" ht="17.25" customHeight="1">
      <c r="A569" s="243"/>
      <c r="B569" s="255" t="s">
        <v>1191</v>
      </c>
      <c r="C569" s="257" t="s">
        <v>983</v>
      </c>
      <c r="D569" s="270">
        <v>10</v>
      </c>
      <c r="E569" s="303">
        <v>0</v>
      </c>
      <c r="F569" s="303">
        <f t="shared" ref="F569:F571" si="14">D569*E569</f>
        <v>0</v>
      </c>
      <c r="G569" s="192"/>
    </row>
    <row r="570" spans="1:13" s="29" customFormat="1" ht="17.25" customHeight="1">
      <c r="A570" s="243"/>
      <c r="B570" s="255" t="s">
        <v>1206</v>
      </c>
      <c r="C570" s="257" t="s">
        <v>983</v>
      </c>
      <c r="D570" s="270">
        <v>18</v>
      </c>
      <c r="E570" s="303">
        <v>0</v>
      </c>
      <c r="F570" s="303">
        <f t="shared" si="14"/>
        <v>0</v>
      </c>
      <c r="G570" s="192"/>
    </row>
    <row r="571" spans="1:13" s="29" customFormat="1" ht="17.25" customHeight="1">
      <c r="A571" s="247"/>
      <c r="B571" s="255" t="s">
        <v>1207</v>
      </c>
      <c r="C571" s="257" t="s">
        <v>983</v>
      </c>
      <c r="D571" s="270">
        <v>1</v>
      </c>
      <c r="E571" s="303">
        <v>0</v>
      </c>
      <c r="F571" s="303">
        <f t="shared" si="14"/>
        <v>0</v>
      </c>
      <c r="G571" s="192"/>
    </row>
    <row r="572" spans="1:13" ht="132">
      <c r="A572" s="239" t="s">
        <v>129</v>
      </c>
      <c r="B572" s="240" t="s">
        <v>1208</v>
      </c>
      <c r="C572" s="241"/>
      <c r="D572" s="253"/>
      <c r="E572" s="242"/>
      <c r="F572" s="242"/>
    </row>
    <row r="573" spans="1:13" s="29" customFormat="1" ht="17.25" customHeight="1">
      <c r="A573" s="243"/>
      <c r="B573" s="244" t="s">
        <v>952</v>
      </c>
      <c r="C573" s="204" t="s">
        <v>953</v>
      </c>
      <c r="D573" s="245">
        <v>80</v>
      </c>
      <c r="E573" s="246">
        <v>0</v>
      </c>
      <c r="F573" s="246">
        <f>D573*E573</f>
        <v>0</v>
      </c>
      <c r="G573" s="192"/>
    </row>
    <row r="574" spans="1:13" s="29" customFormat="1" ht="17.25" customHeight="1">
      <c r="A574" s="243"/>
      <c r="B574" s="244" t="s">
        <v>954</v>
      </c>
      <c r="C574" s="204" t="s">
        <v>955</v>
      </c>
      <c r="D574" s="245">
        <v>282</v>
      </c>
      <c r="E574" s="246">
        <v>0</v>
      </c>
      <c r="F574" s="246">
        <f>D574*E574</f>
        <v>0</v>
      </c>
      <c r="G574" s="192"/>
    </row>
    <row r="575" spans="1:13" s="29" customFormat="1" ht="17.25" customHeight="1">
      <c r="A575" s="247"/>
      <c r="B575" s="248" t="s">
        <v>956</v>
      </c>
      <c r="C575" s="249" t="s">
        <v>957</v>
      </c>
      <c r="D575" s="250">
        <f>D573*G575</f>
        <v>11200</v>
      </c>
      <c r="E575" s="251">
        <v>0</v>
      </c>
      <c r="F575" s="251">
        <f>D575*E575</f>
        <v>0</v>
      </c>
      <c r="G575" s="192">
        <v>140</v>
      </c>
    </row>
    <row r="576" spans="1:13" ht="132">
      <c r="A576" s="239" t="s">
        <v>130</v>
      </c>
      <c r="B576" s="240" t="s">
        <v>1209</v>
      </c>
      <c r="C576" s="241"/>
      <c r="D576" s="253"/>
      <c r="E576" s="242"/>
      <c r="F576" s="242"/>
    </row>
    <row r="577" spans="1:13" ht="18.75" customHeight="1">
      <c r="A577" s="243"/>
      <c r="B577" s="244" t="s">
        <v>1159</v>
      </c>
      <c r="C577" s="204" t="s">
        <v>953</v>
      </c>
      <c r="D577" s="245">
        <v>1130</v>
      </c>
      <c r="E577" s="246">
        <v>0</v>
      </c>
      <c r="F577" s="246">
        <f>D577*E577</f>
        <v>0</v>
      </c>
    </row>
    <row r="578" spans="1:13" ht="18.75" customHeight="1">
      <c r="A578" s="243"/>
      <c r="B578" s="244" t="s">
        <v>954</v>
      </c>
      <c r="C578" s="204" t="s">
        <v>955</v>
      </c>
      <c r="D578" s="287">
        <v>900</v>
      </c>
      <c r="E578" s="246">
        <v>0</v>
      </c>
      <c r="F578" s="246">
        <f>D578*E578</f>
        <v>0</v>
      </c>
      <c r="H578" s="305"/>
      <c r="I578" s="305"/>
      <c r="J578" s="305"/>
      <c r="K578" s="305"/>
      <c r="L578" s="305"/>
      <c r="M578" s="305"/>
    </row>
    <row r="579" spans="1:13" ht="18.75" customHeight="1">
      <c r="A579" s="247"/>
      <c r="B579" s="248" t="s">
        <v>956</v>
      </c>
      <c r="C579" s="249" t="s">
        <v>957</v>
      </c>
      <c r="D579" s="306">
        <f>D577*G579</f>
        <v>158200</v>
      </c>
      <c r="E579" s="251">
        <v>0</v>
      </c>
      <c r="F579" s="251">
        <f>D579*E579</f>
        <v>0</v>
      </c>
      <c r="G579" s="192">
        <v>140</v>
      </c>
    </row>
    <row r="580" spans="1:13" ht="93.75" customHeight="1">
      <c r="A580" s="239" t="s">
        <v>131</v>
      </c>
      <c r="B580" s="240" t="s">
        <v>1174</v>
      </c>
      <c r="C580" s="241"/>
      <c r="D580" s="253"/>
      <c r="E580" s="242"/>
      <c r="F580" s="242"/>
    </row>
    <row r="581" spans="1:13" s="29" customFormat="1" ht="18.75" customHeight="1">
      <c r="A581" s="243"/>
      <c r="B581" s="244" t="s">
        <v>952</v>
      </c>
      <c r="C581" s="204" t="s">
        <v>953</v>
      </c>
      <c r="D581" s="245">
        <v>45</v>
      </c>
      <c r="E581" s="246">
        <v>0</v>
      </c>
      <c r="F581" s="246">
        <f>D581*E581</f>
        <v>0</v>
      </c>
      <c r="G581" s="192"/>
    </row>
    <row r="582" spans="1:13" s="29" customFormat="1" ht="18.75" customHeight="1">
      <c r="A582" s="243"/>
      <c r="B582" s="244" t="s">
        <v>954</v>
      </c>
      <c r="C582" s="204" t="s">
        <v>955</v>
      </c>
      <c r="D582" s="245">
        <v>190</v>
      </c>
      <c r="E582" s="246">
        <v>0</v>
      </c>
      <c r="F582" s="246">
        <f>D582*E582</f>
        <v>0</v>
      </c>
      <c r="G582" s="192"/>
    </row>
    <row r="583" spans="1:13" s="29" customFormat="1" ht="18.75" customHeight="1">
      <c r="A583" s="247"/>
      <c r="B583" s="248" t="s">
        <v>956</v>
      </c>
      <c r="C583" s="249" t="s">
        <v>957</v>
      </c>
      <c r="D583" s="250">
        <f>D581*G583</f>
        <v>6300</v>
      </c>
      <c r="E583" s="251">
        <v>0</v>
      </c>
      <c r="F583" s="251">
        <f>D583*E583</f>
        <v>0</v>
      </c>
      <c r="G583" s="192">
        <v>140</v>
      </c>
    </row>
    <row r="584" spans="1:13" s="29" customFormat="1" ht="93.75" customHeight="1">
      <c r="A584" s="239" t="s">
        <v>132</v>
      </c>
      <c r="B584" s="240" t="s">
        <v>1175</v>
      </c>
      <c r="C584" s="241"/>
      <c r="D584" s="253"/>
      <c r="E584" s="242"/>
      <c r="F584" s="242"/>
      <c r="G584" s="192"/>
    </row>
    <row r="585" spans="1:13" s="29" customFormat="1" ht="18.75" customHeight="1">
      <c r="A585" s="243"/>
      <c r="B585" s="244" t="s">
        <v>952</v>
      </c>
      <c r="C585" s="204" t="s">
        <v>953</v>
      </c>
      <c r="D585" s="245">
        <v>45</v>
      </c>
      <c r="E585" s="246">
        <v>0</v>
      </c>
      <c r="F585" s="246">
        <f>D585*E585</f>
        <v>0</v>
      </c>
      <c r="G585" s="192"/>
    </row>
    <row r="586" spans="1:13" s="29" customFormat="1" ht="18.75" customHeight="1">
      <c r="A586" s="243"/>
      <c r="B586" s="244" t="s">
        <v>954</v>
      </c>
      <c r="C586" s="204" t="s">
        <v>955</v>
      </c>
      <c r="D586" s="245">
        <v>190</v>
      </c>
      <c r="E586" s="246">
        <v>0</v>
      </c>
      <c r="F586" s="246">
        <f>D586*E586</f>
        <v>0</v>
      </c>
      <c r="G586" s="192"/>
    </row>
    <row r="587" spans="1:13" s="29" customFormat="1" ht="18.75" customHeight="1">
      <c r="A587" s="247"/>
      <c r="B587" s="248" t="s">
        <v>956</v>
      </c>
      <c r="C587" s="249" t="s">
        <v>957</v>
      </c>
      <c r="D587" s="250">
        <f>D585*G587</f>
        <v>6300</v>
      </c>
      <c r="E587" s="251">
        <v>0</v>
      </c>
      <c r="F587" s="251">
        <f>D587*E587</f>
        <v>0</v>
      </c>
      <c r="G587" s="192">
        <v>140</v>
      </c>
    </row>
    <row r="588" spans="1:13" ht="26.25" customHeight="1">
      <c r="A588" s="8" t="s">
        <v>0</v>
      </c>
      <c r="B588" s="8" t="s">
        <v>1</v>
      </c>
      <c r="C588" s="8" t="s">
        <v>948</v>
      </c>
      <c r="D588" s="27" t="s">
        <v>949</v>
      </c>
      <c r="E588" s="8" t="s">
        <v>950</v>
      </c>
      <c r="F588" s="8" t="s">
        <v>2</v>
      </c>
      <c r="I588" s="238"/>
      <c r="J588" s="238"/>
      <c r="K588" s="238"/>
      <c r="L588" s="238"/>
      <c r="M588" s="238"/>
    </row>
    <row r="589" spans="1:13" ht="52.8">
      <c r="A589" s="239" t="s">
        <v>1125</v>
      </c>
      <c r="B589" s="240" t="s">
        <v>1210</v>
      </c>
      <c r="C589" s="241"/>
      <c r="D589" s="253"/>
      <c r="E589" s="242"/>
      <c r="F589" s="242"/>
    </row>
    <row r="590" spans="1:13" ht="18.75" customHeight="1">
      <c r="A590" s="243"/>
      <c r="B590" s="244" t="s">
        <v>952</v>
      </c>
      <c r="C590" s="204" t="s">
        <v>953</v>
      </c>
      <c r="D590" s="245">
        <v>40</v>
      </c>
      <c r="E590" s="246">
        <v>0</v>
      </c>
      <c r="F590" s="246">
        <f>D590*E590</f>
        <v>0</v>
      </c>
    </row>
    <row r="591" spans="1:13" ht="18.75" customHeight="1">
      <c r="A591" s="243"/>
      <c r="B591" s="244" t="s">
        <v>959</v>
      </c>
      <c r="C591" s="204" t="s">
        <v>955</v>
      </c>
      <c r="D591" s="245">
        <v>205</v>
      </c>
      <c r="E591" s="246">
        <v>0</v>
      </c>
      <c r="F591" s="246">
        <f>D591*E591</f>
        <v>0</v>
      </c>
    </row>
    <row r="592" spans="1:13" s="29" customFormat="1" ht="18.75" customHeight="1">
      <c r="A592" s="247"/>
      <c r="B592" s="248" t="s">
        <v>960</v>
      </c>
      <c r="C592" s="249" t="s">
        <v>957</v>
      </c>
      <c r="D592" s="250">
        <f>D590*G592</f>
        <v>6800</v>
      </c>
      <c r="E592" s="251">
        <v>0</v>
      </c>
      <c r="F592" s="251">
        <f>D592*E592</f>
        <v>0</v>
      </c>
      <c r="G592" s="192">
        <v>170</v>
      </c>
    </row>
    <row r="593" spans="1:7" ht="52.8">
      <c r="A593" s="239" t="s">
        <v>1125</v>
      </c>
      <c r="B593" s="240" t="s">
        <v>1211</v>
      </c>
      <c r="C593" s="241"/>
      <c r="D593" s="253"/>
      <c r="E593" s="242"/>
      <c r="F593" s="242"/>
    </row>
    <row r="594" spans="1:7" ht="18.75" customHeight="1">
      <c r="A594" s="243"/>
      <c r="B594" s="244" t="s">
        <v>952</v>
      </c>
      <c r="C594" s="204" t="s">
        <v>953</v>
      </c>
      <c r="D594" s="245">
        <v>7</v>
      </c>
      <c r="E594" s="246">
        <v>0</v>
      </c>
      <c r="F594" s="246">
        <f>D594*E594</f>
        <v>0</v>
      </c>
    </row>
    <row r="595" spans="1:7" ht="18.75" customHeight="1">
      <c r="A595" s="243"/>
      <c r="B595" s="244" t="s">
        <v>959</v>
      </c>
      <c r="C595" s="204" t="s">
        <v>955</v>
      </c>
      <c r="D595" s="245">
        <v>40</v>
      </c>
      <c r="E595" s="246">
        <v>0</v>
      </c>
      <c r="F595" s="246">
        <f>D595*E595</f>
        <v>0</v>
      </c>
    </row>
    <row r="596" spans="1:7" s="29" customFormat="1" ht="18.75" customHeight="1">
      <c r="A596" s="247"/>
      <c r="B596" s="248" t="s">
        <v>960</v>
      </c>
      <c r="C596" s="249" t="s">
        <v>957</v>
      </c>
      <c r="D596" s="250">
        <f>D594*G596</f>
        <v>1190</v>
      </c>
      <c r="E596" s="251">
        <v>0</v>
      </c>
      <c r="F596" s="251">
        <f>D596*E596</f>
        <v>0</v>
      </c>
      <c r="G596" s="192">
        <v>170</v>
      </c>
    </row>
    <row r="597" spans="1:7" ht="52.8">
      <c r="A597" s="239" t="s">
        <v>1125</v>
      </c>
      <c r="B597" s="240" t="s">
        <v>1212</v>
      </c>
      <c r="C597" s="241"/>
      <c r="D597" s="253"/>
      <c r="E597" s="242"/>
      <c r="F597" s="242"/>
    </row>
    <row r="598" spans="1:7" ht="18.75" customHeight="1">
      <c r="A598" s="243"/>
      <c r="B598" s="244" t="s">
        <v>952</v>
      </c>
      <c r="C598" s="204" t="s">
        <v>953</v>
      </c>
      <c r="D598" s="245">
        <v>65</v>
      </c>
      <c r="E598" s="246">
        <v>0</v>
      </c>
      <c r="F598" s="246">
        <f>D598*E598</f>
        <v>0</v>
      </c>
    </row>
    <row r="599" spans="1:7" ht="18.75" customHeight="1">
      <c r="A599" s="243"/>
      <c r="B599" s="244" t="s">
        <v>959</v>
      </c>
      <c r="C599" s="204" t="s">
        <v>955</v>
      </c>
      <c r="D599" s="245">
        <v>380</v>
      </c>
      <c r="E599" s="246">
        <v>0</v>
      </c>
      <c r="F599" s="246">
        <f>D599*E599</f>
        <v>0</v>
      </c>
    </row>
    <row r="600" spans="1:7" s="29" customFormat="1" ht="18.75" customHeight="1">
      <c r="A600" s="247"/>
      <c r="B600" s="248" t="s">
        <v>960</v>
      </c>
      <c r="C600" s="249" t="s">
        <v>957</v>
      </c>
      <c r="D600" s="250">
        <f>D598*G600</f>
        <v>11050</v>
      </c>
      <c r="E600" s="251">
        <v>0</v>
      </c>
      <c r="F600" s="251">
        <f>D600*E600</f>
        <v>0</v>
      </c>
      <c r="G600" s="192">
        <v>170</v>
      </c>
    </row>
    <row r="601" spans="1:7" ht="52.8">
      <c r="A601" s="239" t="s">
        <v>1213</v>
      </c>
      <c r="B601" s="240" t="s">
        <v>1214</v>
      </c>
      <c r="C601" s="241"/>
      <c r="D601" s="253"/>
      <c r="E601" s="242"/>
      <c r="F601" s="242"/>
    </row>
    <row r="602" spans="1:7" ht="17.25" customHeight="1">
      <c r="A602" s="243"/>
      <c r="B602" s="244" t="s">
        <v>952</v>
      </c>
      <c r="C602" s="204" t="s">
        <v>953</v>
      </c>
      <c r="D602" s="245">
        <v>100</v>
      </c>
      <c r="E602" s="246">
        <v>0</v>
      </c>
      <c r="F602" s="246">
        <f>D602*E602</f>
        <v>0</v>
      </c>
    </row>
    <row r="603" spans="1:7" ht="17.25" customHeight="1">
      <c r="A603" s="243"/>
      <c r="B603" s="244" t="s">
        <v>971</v>
      </c>
      <c r="C603" s="204" t="s">
        <v>955</v>
      </c>
      <c r="D603" s="245">
        <v>760</v>
      </c>
      <c r="E603" s="246">
        <v>0</v>
      </c>
      <c r="F603" s="246">
        <f>D603*E603</f>
        <v>0</v>
      </c>
    </row>
    <row r="604" spans="1:7" ht="17.25" customHeight="1">
      <c r="A604" s="247"/>
      <c r="B604" s="248" t="s">
        <v>956</v>
      </c>
      <c r="C604" s="249" t="s">
        <v>957</v>
      </c>
      <c r="D604" s="250">
        <f>D602*G604</f>
        <v>18000</v>
      </c>
      <c r="E604" s="251">
        <v>0</v>
      </c>
      <c r="F604" s="251">
        <f>D604*E604</f>
        <v>0</v>
      </c>
      <c r="G604" s="192">
        <v>180</v>
      </c>
    </row>
    <row r="605" spans="1:7" s="29" customFormat="1" ht="52.8">
      <c r="A605" s="239" t="s">
        <v>1215</v>
      </c>
      <c r="B605" s="240" t="s">
        <v>1216</v>
      </c>
      <c r="C605" s="241"/>
      <c r="D605" s="253"/>
      <c r="E605" s="242"/>
      <c r="F605" s="242"/>
      <c r="G605" s="192"/>
    </row>
    <row r="606" spans="1:7" s="29" customFormat="1" ht="17.25" customHeight="1">
      <c r="A606" s="243"/>
      <c r="B606" s="244" t="s">
        <v>952</v>
      </c>
      <c r="C606" s="204" t="s">
        <v>953</v>
      </c>
      <c r="D606" s="245">
        <v>120</v>
      </c>
      <c r="E606" s="246">
        <v>0</v>
      </c>
      <c r="F606" s="246">
        <f>D606*E606</f>
        <v>0</v>
      </c>
      <c r="G606" s="192"/>
    </row>
    <row r="607" spans="1:7" s="29" customFormat="1" ht="17.25" customHeight="1">
      <c r="A607" s="243"/>
      <c r="B607" s="244" t="s">
        <v>971</v>
      </c>
      <c r="C607" s="204" t="s">
        <v>955</v>
      </c>
      <c r="D607" s="245">
        <v>520</v>
      </c>
      <c r="E607" s="246">
        <v>0</v>
      </c>
      <c r="F607" s="246">
        <f>D607*E607</f>
        <v>0</v>
      </c>
      <c r="G607" s="192"/>
    </row>
    <row r="608" spans="1:7" s="29" customFormat="1" ht="17.25" customHeight="1">
      <c r="A608" s="247"/>
      <c r="B608" s="248" t="s">
        <v>956</v>
      </c>
      <c r="C608" s="249" t="s">
        <v>957</v>
      </c>
      <c r="D608" s="250">
        <f>D606*G608</f>
        <v>28800</v>
      </c>
      <c r="E608" s="251">
        <v>0</v>
      </c>
      <c r="F608" s="251">
        <f>D608*E608</f>
        <v>0</v>
      </c>
      <c r="G608" s="192">
        <v>240</v>
      </c>
    </row>
    <row r="609" spans="1:13" s="29" customFormat="1" ht="52.8">
      <c r="A609" s="239" t="s">
        <v>1217</v>
      </c>
      <c r="B609" s="240" t="s">
        <v>1218</v>
      </c>
      <c r="C609" s="241"/>
      <c r="D609" s="253"/>
      <c r="E609" s="242"/>
      <c r="F609" s="242"/>
      <c r="G609" s="192"/>
    </row>
    <row r="610" spans="1:13" s="29" customFormat="1" ht="17.25" customHeight="1">
      <c r="A610" s="243"/>
      <c r="B610" s="244" t="s">
        <v>952</v>
      </c>
      <c r="C610" s="204" t="s">
        <v>953</v>
      </c>
      <c r="D610" s="245">
        <v>16</v>
      </c>
      <c r="E610" s="246">
        <v>0</v>
      </c>
      <c r="F610" s="246">
        <f>D610*E610</f>
        <v>0</v>
      </c>
      <c r="G610" s="192"/>
    </row>
    <row r="611" spans="1:13" s="29" customFormat="1" ht="17.25" customHeight="1">
      <c r="A611" s="243"/>
      <c r="B611" s="244" t="s">
        <v>971</v>
      </c>
      <c r="C611" s="204" t="s">
        <v>955</v>
      </c>
      <c r="D611" s="245">
        <v>110</v>
      </c>
      <c r="E611" s="246">
        <v>0</v>
      </c>
      <c r="F611" s="246">
        <f>D611*E611</f>
        <v>0</v>
      </c>
      <c r="G611" s="192"/>
    </row>
    <row r="612" spans="1:13" s="29" customFormat="1" ht="17.25" customHeight="1">
      <c r="A612" s="247"/>
      <c r="B612" s="248" t="s">
        <v>956</v>
      </c>
      <c r="C612" s="249" t="s">
        <v>957</v>
      </c>
      <c r="D612" s="250">
        <f>D610*G612</f>
        <v>3840</v>
      </c>
      <c r="E612" s="251">
        <v>0</v>
      </c>
      <c r="F612" s="251">
        <f>D612*E612</f>
        <v>0</v>
      </c>
      <c r="G612" s="192">
        <v>240</v>
      </c>
    </row>
    <row r="613" spans="1:13" ht="66">
      <c r="A613" s="239" t="s">
        <v>1219</v>
      </c>
      <c r="B613" s="240" t="s">
        <v>1177</v>
      </c>
      <c r="C613" s="241"/>
      <c r="D613" s="253"/>
      <c r="E613" s="242"/>
      <c r="F613" s="242"/>
    </row>
    <row r="614" spans="1:13" s="29" customFormat="1" ht="17.25" customHeight="1">
      <c r="A614" s="243"/>
      <c r="B614" s="244" t="s">
        <v>952</v>
      </c>
      <c r="C614" s="204" t="s">
        <v>953</v>
      </c>
      <c r="D614" s="245">
        <v>500</v>
      </c>
      <c r="E614" s="246">
        <v>0</v>
      </c>
      <c r="F614" s="246">
        <f>D614*E614</f>
        <v>0</v>
      </c>
      <c r="G614" s="192"/>
    </row>
    <row r="615" spans="1:13" s="29" customFormat="1" ht="17.25" customHeight="1">
      <c r="A615" s="243"/>
      <c r="B615" s="244" t="s">
        <v>966</v>
      </c>
      <c r="C615" s="204" t="s">
        <v>955</v>
      </c>
      <c r="D615" s="245">
        <v>3100</v>
      </c>
      <c r="E615" s="246">
        <v>0</v>
      </c>
      <c r="F615" s="246">
        <f>D615*E615</f>
        <v>0</v>
      </c>
      <c r="G615" s="192"/>
    </row>
    <row r="616" spans="1:13" s="29" customFormat="1" ht="17.25" customHeight="1">
      <c r="A616" s="247"/>
      <c r="B616" s="248" t="s">
        <v>956</v>
      </c>
      <c r="C616" s="249" t="s">
        <v>957</v>
      </c>
      <c r="D616" s="250">
        <f>D614*G616</f>
        <v>65000</v>
      </c>
      <c r="E616" s="251">
        <v>0</v>
      </c>
      <c r="F616" s="251">
        <f>D616*E616</f>
        <v>0</v>
      </c>
      <c r="G616" s="192">
        <v>130</v>
      </c>
    </row>
    <row r="617" spans="1:13" s="29" customFormat="1" ht="66">
      <c r="A617" s="239" t="s">
        <v>1220</v>
      </c>
      <c r="B617" s="240" t="s">
        <v>1179</v>
      </c>
      <c r="C617" s="241"/>
      <c r="D617" s="253"/>
      <c r="E617" s="242"/>
      <c r="F617" s="242"/>
      <c r="G617" s="192"/>
    </row>
    <row r="618" spans="1:13" s="29" customFormat="1" ht="17.25" customHeight="1">
      <c r="A618" s="243"/>
      <c r="B618" s="244" t="s">
        <v>952</v>
      </c>
      <c r="C618" s="204" t="s">
        <v>953</v>
      </c>
      <c r="D618" s="245">
        <v>150</v>
      </c>
      <c r="E618" s="246">
        <v>0</v>
      </c>
      <c r="F618" s="246">
        <f>D618*E618</f>
        <v>0</v>
      </c>
      <c r="G618" s="192"/>
    </row>
    <row r="619" spans="1:13" s="29" customFormat="1" ht="17.25" customHeight="1">
      <c r="A619" s="243"/>
      <c r="B619" s="244" t="s">
        <v>966</v>
      </c>
      <c r="C619" s="204" t="s">
        <v>955</v>
      </c>
      <c r="D619" s="245">
        <v>750</v>
      </c>
      <c r="E619" s="246">
        <v>0</v>
      </c>
      <c r="F619" s="246">
        <f>D619*E619</f>
        <v>0</v>
      </c>
      <c r="G619" s="192"/>
    </row>
    <row r="620" spans="1:13" s="29" customFormat="1" ht="17.25" customHeight="1">
      <c r="A620" s="247"/>
      <c r="B620" s="248" t="s">
        <v>956</v>
      </c>
      <c r="C620" s="249" t="s">
        <v>957</v>
      </c>
      <c r="D620" s="250">
        <f>D618*G620</f>
        <v>19500</v>
      </c>
      <c r="E620" s="251">
        <v>0</v>
      </c>
      <c r="F620" s="251">
        <f>D620*E620</f>
        <v>0</v>
      </c>
      <c r="G620" s="192">
        <v>130</v>
      </c>
    </row>
    <row r="621" spans="1:13" ht="26.25" customHeight="1">
      <c r="A621" s="8" t="s">
        <v>0</v>
      </c>
      <c r="B621" s="8" t="s">
        <v>1</v>
      </c>
      <c r="C621" s="8" t="s">
        <v>948</v>
      </c>
      <c r="D621" s="27" t="s">
        <v>949</v>
      </c>
      <c r="E621" s="8" t="s">
        <v>950</v>
      </c>
      <c r="F621" s="8" t="s">
        <v>2</v>
      </c>
      <c r="I621" s="238"/>
      <c r="J621" s="238"/>
      <c r="K621" s="238"/>
      <c r="L621" s="238"/>
      <c r="M621" s="238"/>
    </row>
    <row r="622" spans="1:13" s="29" customFormat="1" ht="66">
      <c r="A622" s="239" t="s">
        <v>1221</v>
      </c>
      <c r="B622" s="240" t="s">
        <v>1222</v>
      </c>
      <c r="C622" s="241"/>
      <c r="D622" s="253"/>
      <c r="E622" s="242"/>
      <c r="F622" s="242"/>
      <c r="G622" s="192"/>
    </row>
    <row r="623" spans="1:13" s="29" customFormat="1" ht="17.25" customHeight="1">
      <c r="A623" s="243"/>
      <c r="B623" s="244" t="s">
        <v>952</v>
      </c>
      <c r="C623" s="204" t="s">
        <v>953</v>
      </c>
      <c r="D623" s="245">
        <v>19</v>
      </c>
      <c r="E623" s="246">
        <v>0</v>
      </c>
      <c r="F623" s="246">
        <f>D623*E623</f>
        <v>0</v>
      </c>
      <c r="G623" s="192"/>
    </row>
    <row r="624" spans="1:13" s="29" customFormat="1" ht="17.25" customHeight="1">
      <c r="A624" s="243"/>
      <c r="B624" s="244" t="s">
        <v>966</v>
      </c>
      <c r="C624" s="204" t="s">
        <v>955</v>
      </c>
      <c r="D624" s="245">
        <v>80</v>
      </c>
      <c r="E624" s="246">
        <v>0</v>
      </c>
      <c r="F624" s="246">
        <f>D624*E624</f>
        <v>0</v>
      </c>
      <c r="G624" s="192"/>
    </row>
    <row r="625" spans="1:7" s="29" customFormat="1" ht="17.25" customHeight="1">
      <c r="A625" s="247"/>
      <c r="B625" s="248" t="s">
        <v>956</v>
      </c>
      <c r="C625" s="249" t="s">
        <v>957</v>
      </c>
      <c r="D625" s="250">
        <f>D623*G625</f>
        <v>2470</v>
      </c>
      <c r="E625" s="251">
        <v>0</v>
      </c>
      <c r="F625" s="251">
        <f>D625*E625</f>
        <v>0</v>
      </c>
      <c r="G625" s="192">
        <v>130</v>
      </c>
    </row>
    <row r="626" spans="1:7" s="254" customFormat="1" ht="66">
      <c r="A626" s="239" t="s">
        <v>1223</v>
      </c>
      <c r="B626" s="240" t="s">
        <v>1181</v>
      </c>
      <c r="C626" s="241"/>
      <c r="D626" s="253"/>
      <c r="E626" s="242"/>
      <c r="F626" s="242"/>
      <c r="G626" s="192"/>
    </row>
    <row r="627" spans="1:7" s="254" customFormat="1" ht="17.25" customHeight="1">
      <c r="A627" s="243"/>
      <c r="B627" s="244" t="s">
        <v>952</v>
      </c>
      <c r="C627" s="204" t="s">
        <v>953</v>
      </c>
      <c r="D627" s="245">
        <v>12</v>
      </c>
      <c r="E627" s="246">
        <v>0</v>
      </c>
      <c r="F627" s="246">
        <f>D627*E627</f>
        <v>0</v>
      </c>
      <c r="G627" s="192"/>
    </row>
    <row r="628" spans="1:7" s="254" customFormat="1" ht="17.25" customHeight="1">
      <c r="A628" s="243"/>
      <c r="B628" s="244" t="s">
        <v>966</v>
      </c>
      <c r="C628" s="204" t="s">
        <v>955</v>
      </c>
      <c r="D628" s="245">
        <v>80</v>
      </c>
      <c r="E628" s="246">
        <v>0</v>
      </c>
      <c r="F628" s="246">
        <f>D628*E628</f>
        <v>0</v>
      </c>
      <c r="G628" s="192"/>
    </row>
    <row r="629" spans="1:7" s="254" customFormat="1" ht="17.25" customHeight="1">
      <c r="A629" s="247"/>
      <c r="B629" s="248" t="s">
        <v>956</v>
      </c>
      <c r="C629" s="249" t="s">
        <v>957</v>
      </c>
      <c r="D629" s="250">
        <f>D627*G629</f>
        <v>1920</v>
      </c>
      <c r="E629" s="251">
        <v>0</v>
      </c>
      <c r="F629" s="251">
        <f>D629*E629</f>
        <v>0</v>
      </c>
      <c r="G629" s="192">
        <v>160</v>
      </c>
    </row>
    <row r="630" spans="1:7" s="254" customFormat="1" ht="66">
      <c r="A630" s="239" t="s">
        <v>1224</v>
      </c>
      <c r="B630" s="240" t="s">
        <v>1183</v>
      </c>
      <c r="C630" s="241"/>
      <c r="D630" s="253"/>
      <c r="E630" s="242"/>
      <c r="F630" s="242"/>
      <c r="G630" s="192"/>
    </row>
    <row r="631" spans="1:7" s="254" customFormat="1" ht="17.25" customHeight="1">
      <c r="A631" s="243"/>
      <c r="B631" s="244" t="s">
        <v>952</v>
      </c>
      <c r="C631" s="204" t="s">
        <v>953</v>
      </c>
      <c r="D631" s="245">
        <v>12</v>
      </c>
      <c r="E631" s="246">
        <v>0</v>
      </c>
      <c r="F631" s="246">
        <f>D631*E631</f>
        <v>0</v>
      </c>
      <c r="G631" s="192"/>
    </row>
    <row r="632" spans="1:7" s="254" customFormat="1" ht="17.25" customHeight="1">
      <c r="A632" s="243"/>
      <c r="B632" s="244" t="s">
        <v>966</v>
      </c>
      <c r="C632" s="204" t="s">
        <v>955</v>
      </c>
      <c r="D632" s="245">
        <v>80</v>
      </c>
      <c r="E632" s="246">
        <v>0</v>
      </c>
      <c r="F632" s="246">
        <f>D632*E632</f>
        <v>0</v>
      </c>
      <c r="G632" s="192"/>
    </row>
    <row r="633" spans="1:7" s="254" customFormat="1" ht="17.25" customHeight="1">
      <c r="A633" s="247"/>
      <c r="B633" s="248" t="s">
        <v>956</v>
      </c>
      <c r="C633" s="249" t="s">
        <v>957</v>
      </c>
      <c r="D633" s="250">
        <f>D631*G633</f>
        <v>1920</v>
      </c>
      <c r="E633" s="251">
        <v>0</v>
      </c>
      <c r="F633" s="251">
        <f>D633*E633</f>
        <v>0</v>
      </c>
      <c r="G633" s="192">
        <v>160</v>
      </c>
    </row>
    <row r="634" spans="1:7" s="254" customFormat="1" ht="66">
      <c r="A634" s="239" t="s">
        <v>1225</v>
      </c>
      <c r="B634" s="240" t="s">
        <v>1226</v>
      </c>
      <c r="C634" s="241"/>
      <c r="D634" s="253"/>
      <c r="E634" s="242"/>
      <c r="F634" s="242"/>
      <c r="G634" s="192"/>
    </row>
    <row r="635" spans="1:7" s="254" customFormat="1" ht="17.25" customHeight="1">
      <c r="A635" s="243"/>
      <c r="B635" s="244" t="s">
        <v>1159</v>
      </c>
      <c r="C635" s="204" t="s">
        <v>953</v>
      </c>
      <c r="D635" s="245">
        <v>30</v>
      </c>
      <c r="E635" s="246">
        <v>0</v>
      </c>
      <c r="F635" s="246">
        <f>D635*E635</f>
        <v>0</v>
      </c>
      <c r="G635" s="192"/>
    </row>
    <row r="636" spans="1:7" s="254" customFormat="1" ht="17.25" customHeight="1">
      <c r="A636" s="243"/>
      <c r="B636" s="244" t="s">
        <v>966</v>
      </c>
      <c r="C636" s="204" t="s">
        <v>955</v>
      </c>
      <c r="D636" s="245">
        <v>180</v>
      </c>
      <c r="E636" s="246">
        <v>0</v>
      </c>
      <c r="F636" s="246">
        <f>D636*E636</f>
        <v>0</v>
      </c>
      <c r="G636" s="192"/>
    </row>
    <row r="637" spans="1:7" s="254" customFormat="1" ht="17.25" customHeight="1">
      <c r="A637" s="247"/>
      <c r="B637" s="248" t="s">
        <v>956</v>
      </c>
      <c r="C637" s="249" t="s">
        <v>957</v>
      </c>
      <c r="D637" s="250">
        <f>D635*G637</f>
        <v>4800</v>
      </c>
      <c r="E637" s="251">
        <v>0</v>
      </c>
      <c r="F637" s="251">
        <f>D637*E637</f>
        <v>0</v>
      </c>
      <c r="G637" s="192">
        <v>160</v>
      </c>
    </row>
    <row r="638" spans="1:7" s="254" customFormat="1" ht="66">
      <c r="A638" s="239" t="s">
        <v>1227</v>
      </c>
      <c r="B638" s="240" t="s">
        <v>1228</v>
      </c>
      <c r="C638" s="241"/>
      <c r="D638" s="253"/>
      <c r="E638" s="242"/>
      <c r="F638" s="242"/>
      <c r="G638" s="192"/>
    </row>
    <row r="639" spans="1:7" s="254" customFormat="1" ht="17.25" customHeight="1">
      <c r="A639" s="243"/>
      <c r="B639" s="244" t="s">
        <v>1159</v>
      </c>
      <c r="C639" s="204" t="s">
        <v>953</v>
      </c>
      <c r="D639" s="245">
        <v>30</v>
      </c>
      <c r="E639" s="246">
        <v>0</v>
      </c>
      <c r="F639" s="246">
        <f>D639*E639</f>
        <v>0</v>
      </c>
      <c r="G639" s="192"/>
    </row>
    <row r="640" spans="1:7" s="254" customFormat="1" ht="17.25" customHeight="1">
      <c r="A640" s="243"/>
      <c r="B640" s="244" t="s">
        <v>966</v>
      </c>
      <c r="C640" s="204" t="s">
        <v>955</v>
      </c>
      <c r="D640" s="245">
        <v>170</v>
      </c>
      <c r="E640" s="246">
        <v>0</v>
      </c>
      <c r="F640" s="246">
        <f>D640*E640</f>
        <v>0</v>
      </c>
      <c r="G640" s="192"/>
    </row>
    <row r="641" spans="1:21" s="254" customFormat="1" ht="17.25" customHeight="1">
      <c r="A641" s="247"/>
      <c r="B641" s="248" t="s">
        <v>956</v>
      </c>
      <c r="C641" s="249" t="s">
        <v>957</v>
      </c>
      <c r="D641" s="250">
        <f>D639*G641</f>
        <v>4800</v>
      </c>
      <c r="E641" s="251">
        <v>0</v>
      </c>
      <c r="F641" s="251">
        <f>D641*E641</f>
        <v>0</v>
      </c>
      <c r="G641" s="192">
        <v>160</v>
      </c>
    </row>
    <row r="642" spans="1:21" s="254" customFormat="1" ht="66">
      <c r="A642" s="239" t="s">
        <v>1229</v>
      </c>
      <c r="B642" s="240" t="s">
        <v>1230</v>
      </c>
      <c r="C642" s="241"/>
      <c r="D642" s="253"/>
      <c r="E642" s="242"/>
      <c r="F642" s="242"/>
      <c r="G642" s="192"/>
    </row>
    <row r="643" spans="1:21" s="254" customFormat="1" ht="17.25" customHeight="1">
      <c r="A643" s="243"/>
      <c r="B643" s="244" t="s">
        <v>1159</v>
      </c>
      <c r="C643" s="204" t="s">
        <v>953</v>
      </c>
      <c r="D643" s="245">
        <v>30</v>
      </c>
      <c r="E643" s="246">
        <v>0</v>
      </c>
      <c r="F643" s="246">
        <f>D643*E643</f>
        <v>0</v>
      </c>
      <c r="G643" s="192"/>
    </row>
    <row r="644" spans="1:21" s="254" customFormat="1" ht="17.25" customHeight="1">
      <c r="A644" s="243"/>
      <c r="B644" s="244" t="s">
        <v>966</v>
      </c>
      <c r="C644" s="204" t="s">
        <v>955</v>
      </c>
      <c r="D644" s="245">
        <v>180</v>
      </c>
      <c r="E644" s="246">
        <v>0</v>
      </c>
      <c r="F644" s="246">
        <f>D644*E644</f>
        <v>0</v>
      </c>
      <c r="G644" s="192"/>
    </row>
    <row r="645" spans="1:21" s="254" customFormat="1" ht="17.25" customHeight="1">
      <c r="A645" s="247"/>
      <c r="B645" s="248" t="s">
        <v>956</v>
      </c>
      <c r="C645" s="249" t="s">
        <v>957</v>
      </c>
      <c r="D645" s="250">
        <f>D643*G645</f>
        <v>4800</v>
      </c>
      <c r="E645" s="251">
        <v>0</v>
      </c>
      <c r="F645" s="251">
        <f>D645*E645</f>
        <v>0</v>
      </c>
      <c r="G645" s="192">
        <v>160</v>
      </c>
    </row>
    <row r="646" spans="1:21" s="254" customFormat="1" ht="57.75" customHeight="1">
      <c r="A646" s="239" t="s">
        <v>1231</v>
      </c>
      <c r="B646" s="240" t="s">
        <v>1232</v>
      </c>
      <c r="C646" s="241"/>
      <c r="D646" s="253"/>
      <c r="E646" s="242"/>
      <c r="F646" s="242"/>
      <c r="G646" s="192"/>
    </row>
    <row r="647" spans="1:21" s="254" customFormat="1" ht="17.25" customHeight="1">
      <c r="A647" s="243"/>
      <c r="B647" s="244" t="s">
        <v>1233</v>
      </c>
      <c r="C647" s="204" t="s">
        <v>953</v>
      </c>
      <c r="D647" s="245">
        <v>20</v>
      </c>
      <c r="E647" s="246">
        <v>0</v>
      </c>
      <c r="F647" s="246">
        <f>D647*E647</f>
        <v>0</v>
      </c>
      <c r="G647" s="192"/>
    </row>
    <row r="648" spans="1:21" s="254" customFormat="1" ht="17.25" customHeight="1">
      <c r="A648" s="243"/>
      <c r="B648" s="244" t="s">
        <v>1234</v>
      </c>
      <c r="C648" s="204" t="s">
        <v>955</v>
      </c>
      <c r="D648" s="245">
        <v>180</v>
      </c>
      <c r="E648" s="246">
        <v>0</v>
      </c>
      <c r="F648" s="246">
        <f>D648*E648</f>
        <v>0</v>
      </c>
      <c r="G648" s="192"/>
    </row>
    <row r="649" spans="1:21" s="254" customFormat="1" ht="17.25" customHeight="1">
      <c r="A649" s="247"/>
      <c r="B649" s="248" t="s">
        <v>956</v>
      </c>
      <c r="C649" s="249" t="s">
        <v>957</v>
      </c>
      <c r="D649" s="250">
        <f>D647*G649</f>
        <v>3200</v>
      </c>
      <c r="E649" s="251">
        <v>0</v>
      </c>
      <c r="F649" s="251">
        <f>D649*E649</f>
        <v>0</v>
      </c>
      <c r="G649" s="192">
        <v>160</v>
      </c>
    </row>
    <row r="650" spans="1:21" s="254" customFormat="1" ht="59.25" customHeight="1">
      <c r="A650" s="239" t="s">
        <v>1235</v>
      </c>
      <c r="B650" s="240" t="s">
        <v>1236</v>
      </c>
      <c r="C650" s="241"/>
      <c r="D650" s="253"/>
      <c r="E650" s="242"/>
      <c r="F650" s="242"/>
      <c r="G650" s="192"/>
    </row>
    <row r="651" spans="1:21" s="254" customFormat="1" ht="18.75" customHeight="1">
      <c r="A651" s="243"/>
      <c r="B651" s="244" t="s">
        <v>1159</v>
      </c>
      <c r="C651" s="204" t="s">
        <v>953</v>
      </c>
      <c r="D651" s="245">
        <v>1100</v>
      </c>
      <c r="E651" s="246">
        <v>0</v>
      </c>
      <c r="F651" s="246">
        <f>D651*E651</f>
        <v>0</v>
      </c>
      <c r="G651" s="192"/>
    </row>
    <row r="652" spans="1:21" s="254" customFormat="1" ht="18.75" customHeight="1">
      <c r="A652" s="243"/>
      <c r="B652" s="244" t="s">
        <v>1234</v>
      </c>
      <c r="C652" s="204" t="s">
        <v>955</v>
      </c>
      <c r="D652" s="287">
        <v>1700</v>
      </c>
      <c r="E652" s="246">
        <v>0</v>
      </c>
      <c r="F652" s="246">
        <f>D652*E652</f>
        <v>0</v>
      </c>
      <c r="G652" s="192"/>
      <c r="Q652" s="307"/>
      <c r="R652" s="307"/>
      <c r="S652" s="307"/>
      <c r="T652" s="307"/>
      <c r="U652" s="307"/>
    </row>
    <row r="653" spans="1:21" s="254" customFormat="1" ht="18.75" customHeight="1">
      <c r="A653" s="247"/>
      <c r="B653" s="248" t="s">
        <v>956</v>
      </c>
      <c r="C653" s="249" t="s">
        <v>957</v>
      </c>
      <c r="D653" s="306">
        <f>D651*G653</f>
        <v>143000</v>
      </c>
      <c r="E653" s="251">
        <v>0</v>
      </c>
      <c r="F653" s="251">
        <f>D653*E653</f>
        <v>0</v>
      </c>
      <c r="G653" s="192">
        <v>130</v>
      </c>
    </row>
    <row r="654" spans="1:21" ht="26.25" customHeight="1">
      <c r="A654" s="8" t="s">
        <v>0</v>
      </c>
      <c r="B654" s="8" t="s">
        <v>1</v>
      </c>
      <c r="C654" s="8" t="s">
        <v>948</v>
      </c>
      <c r="D654" s="27" t="s">
        <v>949</v>
      </c>
      <c r="E654" s="8" t="s">
        <v>950</v>
      </c>
      <c r="F654" s="8" t="s">
        <v>2</v>
      </c>
      <c r="I654" s="238"/>
      <c r="J654" s="238"/>
      <c r="K654" s="238"/>
      <c r="L654" s="238"/>
      <c r="M654" s="238"/>
    </row>
    <row r="655" spans="1:21" ht="66">
      <c r="A655" s="267" t="s">
        <v>1237</v>
      </c>
      <c r="B655" s="240" t="s">
        <v>1067</v>
      </c>
      <c r="C655" s="241"/>
      <c r="D655" s="253"/>
      <c r="E655" s="242"/>
      <c r="F655" s="242"/>
    </row>
    <row r="656" spans="1:21" ht="18.75" customHeight="1">
      <c r="A656" s="243"/>
      <c r="B656" s="244" t="s">
        <v>952</v>
      </c>
      <c r="C656" s="204" t="s">
        <v>953</v>
      </c>
      <c r="D656" s="245">
        <v>25</v>
      </c>
      <c r="E656" s="246">
        <v>0</v>
      </c>
      <c r="F656" s="246">
        <f>D656*E656</f>
        <v>0</v>
      </c>
    </row>
    <row r="657" spans="1:7" ht="18.75" customHeight="1">
      <c r="A657" s="243"/>
      <c r="B657" s="244" t="s">
        <v>954</v>
      </c>
      <c r="C657" s="204" t="s">
        <v>955</v>
      </c>
      <c r="D657" s="245">
        <v>135</v>
      </c>
      <c r="E657" s="246">
        <v>0</v>
      </c>
      <c r="F657" s="246">
        <f>D657*E657</f>
        <v>0</v>
      </c>
    </row>
    <row r="658" spans="1:7" ht="18.75" customHeight="1">
      <c r="A658" s="243"/>
      <c r="B658" s="244" t="s">
        <v>956</v>
      </c>
      <c r="C658" s="204" t="s">
        <v>957</v>
      </c>
      <c r="D658" s="245">
        <f>D656*G658</f>
        <v>3375</v>
      </c>
      <c r="E658" s="246">
        <v>0</v>
      </c>
      <c r="F658" s="246">
        <f>D658*E658</f>
        <v>0</v>
      </c>
      <c r="G658" s="192">
        <v>135</v>
      </c>
    </row>
    <row r="659" spans="1:7" ht="18.75" customHeight="1">
      <c r="A659" s="247"/>
      <c r="B659" s="248" t="s">
        <v>956</v>
      </c>
      <c r="C659" s="249" t="s">
        <v>957</v>
      </c>
      <c r="D659" s="250">
        <f>D656*G659</f>
        <v>3250</v>
      </c>
      <c r="E659" s="251">
        <v>0</v>
      </c>
      <c r="F659" s="251">
        <f>D659*E659</f>
        <v>0</v>
      </c>
      <c r="G659" s="192">
        <v>130</v>
      </c>
    </row>
    <row r="660" spans="1:7" s="230" customFormat="1" ht="20.100000000000001" customHeight="1">
      <c r="A660" s="234" t="s">
        <v>1238</v>
      </c>
      <c r="B660" s="235" t="s">
        <v>1028</v>
      </c>
      <c r="C660" s="236"/>
      <c r="D660" s="256"/>
      <c r="E660" s="236"/>
      <c r="F660" s="237"/>
      <c r="G660" s="192"/>
    </row>
    <row r="661" spans="1:7" ht="158.4">
      <c r="A661" s="239" t="s">
        <v>136</v>
      </c>
      <c r="B661" s="240" t="s">
        <v>1239</v>
      </c>
      <c r="C661" s="241"/>
      <c r="D661" s="253"/>
      <c r="E661" s="242"/>
      <c r="F661" s="242"/>
    </row>
    <row r="662" spans="1:7" ht="17.25" customHeight="1">
      <c r="A662" s="243"/>
      <c r="B662" s="244" t="s">
        <v>952</v>
      </c>
      <c r="C662" s="204" t="s">
        <v>953</v>
      </c>
      <c r="D662" s="245">
        <v>465</v>
      </c>
      <c r="E662" s="246">
        <v>0</v>
      </c>
      <c r="F662" s="246">
        <f>D662*E662</f>
        <v>0</v>
      </c>
    </row>
    <row r="663" spans="1:7" ht="17.25" customHeight="1">
      <c r="A663" s="243"/>
      <c r="B663" s="244" t="s">
        <v>954</v>
      </c>
      <c r="C663" s="204" t="s">
        <v>955</v>
      </c>
      <c r="D663" s="245">
        <v>1605</v>
      </c>
      <c r="E663" s="246">
        <v>0</v>
      </c>
      <c r="F663" s="246">
        <f>D663*E663</f>
        <v>0</v>
      </c>
    </row>
    <row r="664" spans="1:7" ht="17.25" customHeight="1">
      <c r="A664" s="243"/>
      <c r="B664" s="244" t="s">
        <v>956</v>
      </c>
      <c r="C664" s="204" t="s">
        <v>957</v>
      </c>
      <c r="D664" s="245">
        <f>D662*G664</f>
        <v>65100</v>
      </c>
      <c r="E664" s="246">
        <v>0</v>
      </c>
      <c r="F664" s="246">
        <f>D664*E664</f>
        <v>0</v>
      </c>
      <c r="G664" s="192">
        <v>140</v>
      </c>
    </row>
    <row r="665" spans="1:7" ht="17.25" customHeight="1">
      <c r="A665" s="243"/>
      <c r="B665" s="255" t="s">
        <v>1240</v>
      </c>
      <c r="C665" s="257" t="s">
        <v>983</v>
      </c>
      <c r="D665" s="270">
        <v>11</v>
      </c>
      <c r="E665" s="303">
        <v>0</v>
      </c>
      <c r="F665" s="303">
        <f t="shared" ref="F665:F669" si="15">D665*E665</f>
        <v>0</v>
      </c>
    </row>
    <row r="666" spans="1:7" ht="17.25" customHeight="1">
      <c r="A666" s="243"/>
      <c r="B666" s="255" t="s">
        <v>1241</v>
      </c>
      <c r="C666" s="257" t="s">
        <v>983</v>
      </c>
      <c r="D666" s="270">
        <v>2</v>
      </c>
      <c r="E666" s="303">
        <v>0</v>
      </c>
      <c r="F666" s="303">
        <f t="shared" si="15"/>
        <v>0</v>
      </c>
      <c r="G666" s="271"/>
    </row>
    <row r="667" spans="1:7" ht="17.25" customHeight="1">
      <c r="A667" s="243"/>
      <c r="B667" s="255" t="s">
        <v>1242</v>
      </c>
      <c r="C667" s="257" t="s">
        <v>983</v>
      </c>
      <c r="D667" s="270">
        <v>10</v>
      </c>
      <c r="E667" s="303">
        <v>0</v>
      </c>
      <c r="F667" s="303">
        <f t="shared" si="15"/>
        <v>0</v>
      </c>
      <c r="G667" s="271"/>
    </row>
    <row r="668" spans="1:7" ht="17.25" customHeight="1">
      <c r="A668" s="243"/>
      <c r="B668" s="255" t="s">
        <v>1243</v>
      </c>
      <c r="C668" s="257" t="s">
        <v>983</v>
      </c>
      <c r="D668" s="270">
        <v>2</v>
      </c>
      <c r="E668" s="303">
        <v>0</v>
      </c>
      <c r="F668" s="303">
        <f t="shared" si="15"/>
        <v>0</v>
      </c>
      <c r="G668" s="271"/>
    </row>
    <row r="669" spans="1:7" ht="17.25" customHeight="1">
      <c r="A669" s="247"/>
      <c r="B669" s="255" t="s">
        <v>1244</v>
      </c>
      <c r="C669" s="257" t="s">
        <v>983</v>
      </c>
      <c r="D669" s="270">
        <v>1</v>
      </c>
      <c r="E669" s="303">
        <v>0</v>
      </c>
      <c r="F669" s="303">
        <f t="shared" si="15"/>
        <v>0</v>
      </c>
    </row>
    <row r="670" spans="1:7" ht="145.19999999999999">
      <c r="A670" s="239" t="s">
        <v>137</v>
      </c>
      <c r="B670" s="240" t="s">
        <v>1245</v>
      </c>
      <c r="C670" s="241"/>
      <c r="D670" s="253"/>
      <c r="E670" s="242"/>
      <c r="F670" s="242"/>
    </row>
    <row r="671" spans="1:7" ht="17.25" customHeight="1">
      <c r="A671" s="243"/>
      <c r="B671" s="244" t="s">
        <v>952</v>
      </c>
      <c r="C671" s="204" t="s">
        <v>953</v>
      </c>
      <c r="D671" s="245">
        <v>20</v>
      </c>
      <c r="E671" s="246">
        <v>0</v>
      </c>
      <c r="F671" s="246">
        <f>D671*E671</f>
        <v>0</v>
      </c>
    </row>
    <row r="672" spans="1:7" ht="17.25" customHeight="1">
      <c r="A672" s="243"/>
      <c r="B672" s="244" t="s">
        <v>954</v>
      </c>
      <c r="C672" s="204" t="s">
        <v>955</v>
      </c>
      <c r="D672" s="245">
        <v>80</v>
      </c>
      <c r="E672" s="246">
        <v>0</v>
      </c>
      <c r="F672" s="246">
        <f>D672*E672</f>
        <v>0</v>
      </c>
    </row>
    <row r="673" spans="1:13" ht="17.25" customHeight="1">
      <c r="A673" s="243"/>
      <c r="B673" s="244" t="s">
        <v>956</v>
      </c>
      <c r="C673" s="204" t="s">
        <v>957</v>
      </c>
      <c r="D673" s="245">
        <f>D671*G673</f>
        <v>2800</v>
      </c>
      <c r="E673" s="246">
        <v>0</v>
      </c>
      <c r="F673" s="246">
        <f>D673*E673</f>
        <v>0</v>
      </c>
      <c r="G673" s="192">
        <v>140</v>
      </c>
    </row>
    <row r="674" spans="1:13" ht="17.25" customHeight="1">
      <c r="A674" s="243"/>
      <c r="B674" s="255" t="s">
        <v>1246</v>
      </c>
      <c r="C674" s="257" t="s">
        <v>983</v>
      </c>
      <c r="D674" s="270">
        <v>2</v>
      </c>
      <c r="E674" s="303">
        <v>0</v>
      </c>
      <c r="F674" s="303">
        <f t="shared" ref="F674:F675" si="16">D674*E674</f>
        <v>0</v>
      </c>
    </row>
    <row r="675" spans="1:13" ht="17.25" customHeight="1">
      <c r="A675" s="243"/>
      <c r="B675" s="255" t="s">
        <v>1243</v>
      </c>
      <c r="C675" s="257" t="s">
        <v>983</v>
      </c>
      <c r="D675" s="270">
        <v>1</v>
      </c>
      <c r="E675" s="303">
        <v>0</v>
      </c>
      <c r="F675" s="303">
        <f t="shared" si="16"/>
        <v>0</v>
      </c>
    </row>
    <row r="676" spans="1:13" ht="17.25" customHeight="1">
      <c r="A676" s="243"/>
      <c r="B676" s="255"/>
      <c r="C676" s="257"/>
      <c r="D676" s="270"/>
      <c r="E676" s="303"/>
      <c r="F676" s="303"/>
    </row>
    <row r="677" spans="1:13" ht="18.75" customHeight="1">
      <c r="A677" s="243"/>
      <c r="B677" s="268" t="s">
        <v>1247</v>
      </c>
      <c r="C677" s="204"/>
      <c r="D677" s="245"/>
      <c r="E677" s="246"/>
      <c r="F677" s="246"/>
    </row>
    <row r="678" spans="1:13" ht="18.75" customHeight="1">
      <c r="A678" s="243"/>
      <c r="B678" s="244" t="s">
        <v>1248</v>
      </c>
      <c r="C678" s="204" t="s">
        <v>983</v>
      </c>
      <c r="D678" s="245">
        <v>40</v>
      </c>
      <c r="E678" s="246">
        <v>0</v>
      </c>
      <c r="F678" s="246">
        <f>D678*E678</f>
        <v>0</v>
      </c>
    </row>
    <row r="679" spans="1:13" ht="18.75" customHeight="1">
      <c r="A679" s="243"/>
      <c r="B679" s="244" t="s">
        <v>1249</v>
      </c>
      <c r="C679" s="204" t="s">
        <v>955</v>
      </c>
      <c r="D679" s="245">
        <v>3</v>
      </c>
      <c r="E679" s="246">
        <v>0</v>
      </c>
      <c r="F679" s="246">
        <f t="shared" ref="F679:F680" si="17">D679*E679</f>
        <v>0</v>
      </c>
    </row>
    <row r="680" spans="1:13" ht="18.75" customHeight="1">
      <c r="A680" s="243"/>
      <c r="B680" s="248" t="s">
        <v>1250</v>
      </c>
      <c r="C680" s="249" t="s">
        <v>957</v>
      </c>
      <c r="D680" s="250">
        <v>840</v>
      </c>
      <c r="E680" s="246">
        <v>0</v>
      </c>
      <c r="F680" s="246">
        <f t="shared" si="17"/>
        <v>0</v>
      </c>
    </row>
    <row r="681" spans="1:13" ht="45.75" customHeight="1">
      <c r="A681" s="239" t="s">
        <v>1251</v>
      </c>
      <c r="B681" s="240" t="s">
        <v>1134</v>
      </c>
      <c r="C681" s="241"/>
      <c r="D681" s="253"/>
      <c r="E681" s="242"/>
      <c r="F681" s="242"/>
    </row>
    <row r="682" spans="1:13" ht="17.25" customHeight="1">
      <c r="A682" s="243"/>
      <c r="B682" s="244" t="s">
        <v>952</v>
      </c>
      <c r="C682" s="204" t="s">
        <v>953</v>
      </c>
      <c r="D682" s="245">
        <v>55</v>
      </c>
      <c r="E682" s="246">
        <v>0</v>
      </c>
      <c r="F682" s="246">
        <f>D682*E682</f>
        <v>0</v>
      </c>
    </row>
    <row r="683" spans="1:13" ht="17.25" customHeight="1">
      <c r="A683" s="243"/>
      <c r="B683" s="244" t="s">
        <v>971</v>
      </c>
      <c r="C683" s="204" t="s">
        <v>955</v>
      </c>
      <c r="D683" s="245">
        <v>350</v>
      </c>
      <c r="E683" s="246">
        <v>0</v>
      </c>
      <c r="F683" s="246">
        <f>D683*E683</f>
        <v>0</v>
      </c>
    </row>
    <row r="684" spans="1:13" ht="17.25" customHeight="1">
      <c r="A684" s="247"/>
      <c r="B684" s="248" t="s">
        <v>956</v>
      </c>
      <c r="C684" s="249" t="s">
        <v>957</v>
      </c>
      <c r="D684" s="250">
        <f>D682*G684</f>
        <v>13200</v>
      </c>
      <c r="E684" s="251">
        <v>0</v>
      </c>
      <c r="F684" s="251">
        <f>D684*E684</f>
        <v>0</v>
      </c>
      <c r="G684" s="192">
        <v>240</v>
      </c>
    </row>
    <row r="685" spans="1:13" ht="26.25" customHeight="1">
      <c r="A685" s="8" t="s">
        <v>0</v>
      </c>
      <c r="B685" s="8" t="s">
        <v>1</v>
      </c>
      <c r="C685" s="8" t="s">
        <v>948</v>
      </c>
      <c r="D685" s="27" t="s">
        <v>949</v>
      </c>
      <c r="E685" s="8" t="s">
        <v>950</v>
      </c>
      <c r="F685" s="8" t="s">
        <v>2</v>
      </c>
      <c r="I685" s="238"/>
      <c r="J685" s="238"/>
      <c r="K685" s="238"/>
      <c r="L685" s="238"/>
      <c r="M685" s="238"/>
    </row>
    <row r="686" spans="1:13" s="29" customFormat="1" ht="66">
      <c r="A686" s="239" t="s">
        <v>1252</v>
      </c>
      <c r="B686" s="240" t="s">
        <v>1228</v>
      </c>
      <c r="C686" s="241"/>
      <c r="D686" s="253"/>
      <c r="E686" s="242"/>
      <c r="F686" s="242"/>
      <c r="G686" s="192"/>
    </row>
    <row r="687" spans="1:13" s="29" customFormat="1" ht="17.25" customHeight="1">
      <c r="A687" s="243"/>
      <c r="B687" s="244" t="s">
        <v>1159</v>
      </c>
      <c r="C687" s="204" t="s">
        <v>953</v>
      </c>
      <c r="D687" s="245">
        <v>25</v>
      </c>
      <c r="E687" s="246">
        <v>0</v>
      </c>
      <c r="F687" s="246">
        <f>D687*E687</f>
        <v>0</v>
      </c>
      <c r="G687" s="192"/>
    </row>
    <row r="688" spans="1:13" s="29" customFormat="1" ht="17.25" customHeight="1">
      <c r="A688" s="243"/>
      <c r="B688" s="244" t="s">
        <v>966</v>
      </c>
      <c r="C688" s="204" t="s">
        <v>955</v>
      </c>
      <c r="D688" s="245">
        <v>160</v>
      </c>
      <c r="E688" s="246">
        <v>0</v>
      </c>
      <c r="F688" s="246">
        <f>D688*E688</f>
        <v>0</v>
      </c>
      <c r="G688" s="192"/>
    </row>
    <row r="689" spans="1:7" s="29" customFormat="1" ht="17.25" customHeight="1">
      <c r="A689" s="247"/>
      <c r="B689" s="248" t="s">
        <v>956</v>
      </c>
      <c r="C689" s="249" t="s">
        <v>957</v>
      </c>
      <c r="D689" s="250">
        <f>D687*G689</f>
        <v>4000</v>
      </c>
      <c r="E689" s="251">
        <v>0</v>
      </c>
      <c r="F689" s="251">
        <f>D689*E689</f>
        <v>0</v>
      </c>
      <c r="G689" s="192">
        <v>160</v>
      </c>
    </row>
    <row r="690" spans="1:7" s="254" customFormat="1" ht="66">
      <c r="A690" s="239" t="s">
        <v>1253</v>
      </c>
      <c r="B690" s="240" t="s">
        <v>1254</v>
      </c>
      <c r="C690" s="241"/>
      <c r="D690" s="253"/>
      <c r="E690" s="242"/>
      <c r="F690" s="242"/>
      <c r="G690" s="192"/>
    </row>
    <row r="691" spans="1:7" s="254" customFormat="1" ht="17.25" customHeight="1">
      <c r="A691" s="243"/>
      <c r="B691" s="244" t="s">
        <v>1159</v>
      </c>
      <c r="C691" s="204" t="s">
        <v>953</v>
      </c>
      <c r="D691" s="245">
        <v>15</v>
      </c>
      <c r="E691" s="246">
        <v>0</v>
      </c>
      <c r="F691" s="246">
        <f>D691*E691</f>
        <v>0</v>
      </c>
      <c r="G691" s="192"/>
    </row>
    <row r="692" spans="1:7" s="254" customFormat="1" ht="17.25" customHeight="1">
      <c r="A692" s="243"/>
      <c r="B692" s="244" t="s">
        <v>966</v>
      </c>
      <c r="C692" s="204" t="s">
        <v>955</v>
      </c>
      <c r="D692" s="245">
        <v>110</v>
      </c>
      <c r="E692" s="246">
        <v>0</v>
      </c>
      <c r="F692" s="246">
        <f>D692*E692</f>
        <v>0</v>
      </c>
      <c r="G692" s="192"/>
    </row>
    <row r="693" spans="1:7" s="254" customFormat="1" ht="17.25" customHeight="1">
      <c r="A693" s="247"/>
      <c r="B693" s="248" t="s">
        <v>956</v>
      </c>
      <c r="C693" s="249" t="s">
        <v>957</v>
      </c>
      <c r="D693" s="250">
        <f>D691*G693</f>
        <v>2400</v>
      </c>
      <c r="E693" s="251">
        <v>0</v>
      </c>
      <c r="F693" s="251">
        <f>D693*E693</f>
        <v>0</v>
      </c>
      <c r="G693" s="192">
        <v>160</v>
      </c>
    </row>
    <row r="694" spans="1:7" s="254" customFormat="1" ht="57.75" customHeight="1">
      <c r="A694" s="239" t="s">
        <v>1255</v>
      </c>
      <c r="B694" s="240" t="s">
        <v>1256</v>
      </c>
      <c r="C694" s="241"/>
      <c r="D694" s="253"/>
      <c r="E694" s="242"/>
      <c r="F694" s="242"/>
      <c r="G694" s="192"/>
    </row>
    <row r="695" spans="1:7" s="254" customFormat="1" ht="17.25" customHeight="1">
      <c r="A695" s="243"/>
      <c r="B695" s="244" t="s">
        <v>1233</v>
      </c>
      <c r="C695" s="204" t="s">
        <v>953</v>
      </c>
      <c r="D695" s="245">
        <v>52</v>
      </c>
      <c r="E695" s="246">
        <v>0</v>
      </c>
      <c r="F695" s="246">
        <f>D695*E695</f>
        <v>0</v>
      </c>
      <c r="G695" s="192"/>
    </row>
    <row r="696" spans="1:7" s="254" customFormat="1" ht="17.25" customHeight="1">
      <c r="A696" s="243"/>
      <c r="B696" s="244" t="s">
        <v>1234</v>
      </c>
      <c r="C696" s="204" t="s">
        <v>955</v>
      </c>
      <c r="D696" s="245">
        <v>345</v>
      </c>
      <c r="E696" s="246">
        <v>0</v>
      </c>
      <c r="F696" s="246">
        <f>D696*E696</f>
        <v>0</v>
      </c>
      <c r="G696" s="192"/>
    </row>
    <row r="697" spans="1:7" s="254" customFormat="1" ht="17.25" customHeight="1">
      <c r="A697" s="247"/>
      <c r="B697" s="248" t="s">
        <v>956</v>
      </c>
      <c r="C697" s="249" t="s">
        <v>957</v>
      </c>
      <c r="D697" s="250">
        <f>D695*G697</f>
        <v>8320</v>
      </c>
      <c r="E697" s="251">
        <v>0</v>
      </c>
      <c r="F697" s="251">
        <f>D697*E697</f>
        <v>0</v>
      </c>
      <c r="G697" s="192">
        <v>160</v>
      </c>
    </row>
    <row r="698" spans="1:7" s="254" customFormat="1" ht="57.75" customHeight="1">
      <c r="A698" s="239" t="s">
        <v>1257</v>
      </c>
      <c r="B698" s="240" t="s">
        <v>1258</v>
      </c>
      <c r="C698" s="241"/>
      <c r="D698" s="253"/>
      <c r="E698" s="242"/>
      <c r="F698" s="242"/>
      <c r="G698" s="192"/>
    </row>
    <row r="699" spans="1:7" s="254" customFormat="1" ht="17.25" customHeight="1">
      <c r="A699" s="243"/>
      <c r="B699" s="244" t="s">
        <v>1233</v>
      </c>
      <c r="C699" s="204" t="s">
        <v>953</v>
      </c>
      <c r="D699" s="245">
        <v>11</v>
      </c>
      <c r="E699" s="246">
        <v>0</v>
      </c>
      <c r="F699" s="246">
        <f>D699*E699</f>
        <v>0</v>
      </c>
      <c r="G699" s="192"/>
    </row>
    <row r="700" spans="1:7" s="254" customFormat="1" ht="17.25" customHeight="1">
      <c r="A700" s="243"/>
      <c r="B700" s="244" t="s">
        <v>1234</v>
      </c>
      <c r="C700" s="204" t="s">
        <v>955</v>
      </c>
      <c r="D700" s="245">
        <v>45</v>
      </c>
      <c r="E700" s="246">
        <v>0</v>
      </c>
      <c r="F700" s="246">
        <f>D700*E700</f>
        <v>0</v>
      </c>
      <c r="G700" s="192"/>
    </row>
    <row r="701" spans="1:7" s="254" customFormat="1" ht="17.25" customHeight="1">
      <c r="A701" s="247"/>
      <c r="B701" s="248" t="s">
        <v>956</v>
      </c>
      <c r="C701" s="249" t="s">
        <v>957</v>
      </c>
      <c r="D701" s="250">
        <f>D699*G701</f>
        <v>1760</v>
      </c>
      <c r="E701" s="251">
        <v>0</v>
      </c>
      <c r="F701" s="251">
        <f>D701*E701</f>
        <v>0</v>
      </c>
      <c r="G701" s="192">
        <v>160</v>
      </c>
    </row>
    <row r="702" spans="1:7" s="254" customFormat="1" ht="57.75" customHeight="1">
      <c r="A702" s="239" t="s">
        <v>1259</v>
      </c>
      <c r="B702" s="240" t="s">
        <v>1232</v>
      </c>
      <c r="C702" s="272"/>
      <c r="D702" s="273"/>
      <c r="E702" s="274"/>
      <c r="F702" s="274"/>
      <c r="G702" s="192"/>
    </row>
    <row r="703" spans="1:7" s="254" customFormat="1" ht="17.25" customHeight="1">
      <c r="A703" s="243"/>
      <c r="B703" s="244" t="s">
        <v>1233</v>
      </c>
      <c r="C703" s="204" t="s">
        <v>953</v>
      </c>
      <c r="D703" s="245">
        <v>10</v>
      </c>
      <c r="E703" s="246">
        <v>0</v>
      </c>
      <c r="F703" s="246">
        <f>D703*E703</f>
        <v>0</v>
      </c>
      <c r="G703" s="192"/>
    </row>
    <row r="704" spans="1:7" s="254" customFormat="1" ht="17.25" customHeight="1">
      <c r="A704" s="243"/>
      <c r="B704" s="244" t="s">
        <v>1234</v>
      </c>
      <c r="C704" s="204" t="s">
        <v>955</v>
      </c>
      <c r="D704" s="245">
        <v>75</v>
      </c>
      <c r="E704" s="246">
        <v>0</v>
      </c>
      <c r="F704" s="246">
        <f>D704*E704</f>
        <v>0</v>
      </c>
      <c r="G704" s="192"/>
    </row>
    <row r="705" spans="1:13" s="254" customFormat="1" ht="17.25" customHeight="1">
      <c r="A705" s="247"/>
      <c r="B705" s="248" t="s">
        <v>956</v>
      </c>
      <c r="C705" s="249" t="s">
        <v>957</v>
      </c>
      <c r="D705" s="250">
        <f>D703*G705</f>
        <v>1600</v>
      </c>
      <c r="E705" s="251">
        <v>0</v>
      </c>
      <c r="F705" s="251">
        <f>D705*E705</f>
        <v>0</v>
      </c>
      <c r="G705" s="192">
        <v>160</v>
      </c>
    </row>
    <row r="706" spans="1:13" ht="66">
      <c r="A706" s="267" t="s">
        <v>1260</v>
      </c>
      <c r="B706" s="240" t="s">
        <v>1067</v>
      </c>
      <c r="C706" s="241"/>
      <c r="D706" s="253"/>
      <c r="E706" s="242"/>
      <c r="F706" s="242"/>
    </row>
    <row r="707" spans="1:13" ht="18.75" customHeight="1">
      <c r="A707" s="243"/>
      <c r="B707" s="244" t="s">
        <v>952</v>
      </c>
      <c r="C707" s="204" t="s">
        <v>953</v>
      </c>
      <c r="D707" s="245">
        <v>25</v>
      </c>
      <c r="E707" s="246">
        <v>0</v>
      </c>
      <c r="F707" s="246">
        <f>D707*E707</f>
        <v>0</v>
      </c>
    </row>
    <row r="708" spans="1:13" ht="18.75" customHeight="1">
      <c r="A708" s="243"/>
      <c r="B708" s="244" t="s">
        <v>954</v>
      </c>
      <c r="C708" s="204" t="s">
        <v>955</v>
      </c>
      <c r="D708" s="245">
        <v>90</v>
      </c>
      <c r="E708" s="246">
        <v>0</v>
      </c>
      <c r="F708" s="246">
        <f>D708*E708</f>
        <v>0</v>
      </c>
    </row>
    <row r="709" spans="1:13" ht="18.75" customHeight="1">
      <c r="A709" s="243"/>
      <c r="B709" s="244" t="s">
        <v>956</v>
      </c>
      <c r="C709" s="204" t="s">
        <v>957</v>
      </c>
      <c r="D709" s="245">
        <f>D707*G709</f>
        <v>3375</v>
      </c>
      <c r="E709" s="246">
        <v>0</v>
      </c>
      <c r="F709" s="246">
        <f>D709*E709</f>
        <v>0</v>
      </c>
      <c r="G709" s="192">
        <v>135</v>
      </c>
    </row>
    <row r="710" spans="1:13" ht="18.75" customHeight="1">
      <c r="A710" s="247"/>
      <c r="B710" s="248" t="s">
        <v>956</v>
      </c>
      <c r="C710" s="249" t="s">
        <v>957</v>
      </c>
      <c r="D710" s="250">
        <f>D707*G710</f>
        <v>3250</v>
      </c>
      <c r="E710" s="251">
        <v>0</v>
      </c>
      <c r="F710" s="251">
        <f>D710*E710</f>
        <v>0</v>
      </c>
      <c r="G710" s="192">
        <v>130</v>
      </c>
    </row>
    <row r="711" spans="1:13" ht="26.25" customHeight="1">
      <c r="A711" s="8" t="s">
        <v>0</v>
      </c>
      <c r="B711" s="8" t="s">
        <v>1</v>
      </c>
      <c r="C711" s="8" t="s">
        <v>948</v>
      </c>
      <c r="D711" s="27" t="s">
        <v>949</v>
      </c>
      <c r="E711" s="8" t="s">
        <v>950</v>
      </c>
      <c r="F711" s="8" t="s">
        <v>2</v>
      </c>
      <c r="I711" s="238"/>
      <c r="J711" s="238"/>
      <c r="K711" s="238"/>
      <c r="L711" s="238"/>
      <c r="M711" s="238"/>
    </row>
    <row r="712" spans="1:13" s="230" customFormat="1" ht="20.100000000000001" customHeight="1">
      <c r="A712" s="234" t="s">
        <v>1261</v>
      </c>
      <c r="B712" s="235" t="s">
        <v>1014</v>
      </c>
      <c r="C712" s="236"/>
      <c r="D712" s="256"/>
      <c r="E712" s="236"/>
      <c r="F712" s="237"/>
      <c r="G712" s="192"/>
    </row>
    <row r="713" spans="1:13" ht="145.19999999999999">
      <c r="A713" s="239" t="s">
        <v>1262</v>
      </c>
      <c r="B713" s="240" t="s">
        <v>1263</v>
      </c>
      <c r="C713" s="241"/>
      <c r="D713" s="253"/>
      <c r="E713" s="242"/>
      <c r="F713" s="242"/>
    </row>
    <row r="714" spans="1:13" ht="18.75" customHeight="1">
      <c r="A714" s="243"/>
      <c r="B714" s="244" t="s">
        <v>952</v>
      </c>
      <c r="C714" s="204" t="s">
        <v>953</v>
      </c>
      <c r="D714" s="245">
        <v>465</v>
      </c>
      <c r="E714" s="246">
        <v>0</v>
      </c>
      <c r="F714" s="246">
        <f>D714*E714</f>
        <v>0</v>
      </c>
    </row>
    <row r="715" spans="1:13" ht="18.75" customHeight="1">
      <c r="A715" s="243"/>
      <c r="B715" s="244" t="s">
        <v>954</v>
      </c>
      <c r="C715" s="204" t="s">
        <v>955</v>
      </c>
      <c r="D715" s="245">
        <v>1605</v>
      </c>
      <c r="E715" s="246">
        <v>0</v>
      </c>
      <c r="F715" s="246">
        <f>D715*E715</f>
        <v>0</v>
      </c>
      <c r="G715" s="271"/>
    </row>
    <row r="716" spans="1:13" ht="18.75" customHeight="1">
      <c r="A716" s="243"/>
      <c r="B716" s="244" t="s">
        <v>956</v>
      </c>
      <c r="C716" s="204" t="s">
        <v>957</v>
      </c>
      <c r="D716" s="245">
        <f>D714*G716</f>
        <v>65100</v>
      </c>
      <c r="E716" s="246">
        <v>0</v>
      </c>
      <c r="F716" s="246">
        <f>D716*E716</f>
        <v>0</v>
      </c>
      <c r="G716" s="192">
        <v>140</v>
      </c>
    </row>
    <row r="717" spans="1:13" ht="18.75" customHeight="1">
      <c r="A717" s="243"/>
      <c r="B717" s="255" t="s">
        <v>1240</v>
      </c>
      <c r="C717" s="257" t="s">
        <v>983</v>
      </c>
      <c r="D717" s="270">
        <v>11</v>
      </c>
      <c r="E717" s="303">
        <v>0</v>
      </c>
      <c r="F717" s="303">
        <f t="shared" ref="F717:F720" si="18">D717*E717</f>
        <v>0</v>
      </c>
      <c r="G717" s="271"/>
    </row>
    <row r="718" spans="1:13" ht="18.75" customHeight="1">
      <c r="A718" s="243"/>
      <c r="B718" s="255" t="s">
        <v>1241</v>
      </c>
      <c r="C718" s="257" t="s">
        <v>983</v>
      </c>
      <c r="D718" s="270">
        <v>2</v>
      </c>
      <c r="E718" s="303">
        <v>0</v>
      </c>
      <c r="F718" s="303">
        <f t="shared" si="18"/>
        <v>0</v>
      </c>
    </row>
    <row r="719" spans="1:13" ht="18.75" customHeight="1">
      <c r="A719" s="243"/>
      <c r="B719" s="255" t="s">
        <v>1242</v>
      </c>
      <c r="C719" s="257" t="s">
        <v>983</v>
      </c>
      <c r="D719" s="270">
        <v>10</v>
      </c>
      <c r="E719" s="303">
        <v>0</v>
      </c>
      <c r="F719" s="303">
        <f t="shared" si="18"/>
        <v>0</v>
      </c>
    </row>
    <row r="720" spans="1:13" ht="18.75" customHeight="1">
      <c r="A720" s="247"/>
      <c r="B720" s="255" t="s">
        <v>1243</v>
      </c>
      <c r="C720" s="257" t="s">
        <v>983</v>
      </c>
      <c r="D720" s="270">
        <v>2</v>
      </c>
      <c r="E720" s="303">
        <v>0</v>
      </c>
      <c r="F720" s="303">
        <f t="shared" si="18"/>
        <v>0</v>
      </c>
    </row>
    <row r="721" spans="1:7" ht="145.19999999999999">
      <c r="A721" s="267" t="s">
        <v>1264</v>
      </c>
      <c r="B721" s="240" t="s">
        <v>1265</v>
      </c>
      <c r="C721" s="241"/>
      <c r="D721" s="253"/>
      <c r="E721" s="242"/>
      <c r="F721" s="242"/>
    </row>
    <row r="722" spans="1:7" ht="18.75" customHeight="1">
      <c r="A722" s="243"/>
      <c r="B722" s="244" t="s">
        <v>952</v>
      </c>
      <c r="C722" s="204" t="s">
        <v>953</v>
      </c>
      <c r="D722" s="245">
        <v>20</v>
      </c>
      <c r="E722" s="246">
        <v>0</v>
      </c>
      <c r="F722" s="246">
        <f>D722*E722</f>
        <v>0</v>
      </c>
    </row>
    <row r="723" spans="1:7" ht="18.75" customHeight="1">
      <c r="A723" s="243"/>
      <c r="B723" s="244" t="s">
        <v>954</v>
      </c>
      <c r="C723" s="204" t="s">
        <v>955</v>
      </c>
      <c r="D723" s="245">
        <v>80</v>
      </c>
      <c r="E723" s="246">
        <v>0</v>
      </c>
      <c r="F723" s="246">
        <f>D723*E723</f>
        <v>0</v>
      </c>
    </row>
    <row r="724" spans="1:7" ht="18.75" customHeight="1">
      <c r="A724" s="243"/>
      <c r="B724" s="244" t="s">
        <v>956</v>
      </c>
      <c r="C724" s="204" t="s">
        <v>957</v>
      </c>
      <c r="D724" s="245">
        <f>D722*G724</f>
        <v>2800</v>
      </c>
      <c r="E724" s="246">
        <v>0</v>
      </c>
      <c r="F724" s="246">
        <f>D724*E724</f>
        <v>0</v>
      </c>
      <c r="G724" s="192">
        <v>140</v>
      </c>
    </row>
    <row r="725" spans="1:7" ht="18.75" customHeight="1">
      <c r="A725" s="243"/>
      <c r="B725" s="255" t="s">
        <v>1246</v>
      </c>
      <c r="C725" s="257" t="s">
        <v>983</v>
      </c>
      <c r="D725" s="270">
        <v>2</v>
      </c>
      <c r="E725" s="303">
        <v>0</v>
      </c>
      <c r="F725" s="303">
        <f t="shared" ref="F725:F726" si="19">D725*E725</f>
        <v>0</v>
      </c>
    </row>
    <row r="726" spans="1:7" ht="18.75" customHeight="1">
      <c r="A726" s="243"/>
      <c r="B726" s="255" t="s">
        <v>1243</v>
      </c>
      <c r="C726" s="257" t="s">
        <v>983</v>
      </c>
      <c r="D726" s="270">
        <v>1</v>
      </c>
      <c r="E726" s="303">
        <v>0</v>
      </c>
      <c r="F726" s="303">
        <f t="shared" si="19"/>
        <v>0</v>
      </c>
    </row>
    <row r="727" spans="1:7" ht="18.75" customHeight="1">
      <c r="A727" s="243"/>
      <c r="B727" s="255"/>
      <c r="C727" s="257"/>
      <c r="D727" s="270"/>
      <c r="E727" s="303"/>
      <c r="F727" s="303"/>
    </row>
    <row r="728" spans="1:7" ht="18.75" customHeight="1">
      <c r="A728" s="243"/>
      <c r="B728" s="268" t="s">
        <v>1266</v>
      </c>
      <c r="C728" s="204"/>
      <c r="D728" s="245"/>
      <c r="E728" s="246"/>
      <c r="F728" s="246"/>
    </row>
    <row r="729" spans="1:7" ht="18.75" customHeight="1">
      <c r="A729" s="243"/>
      <c r="B729" s="244" t="s">
        <v>1248</v>
      </c>
      <c r="C729" s="204" t="s">
        <v>983</v>
      </c>
      <c r="D729" s="245">
        <v>40</v>
      </c>
      <c r="E729" s="246">
        <v>0</v>
      </c>
      <c r="F729" s="246">
        <f>D729*E729</f>
        <v>0</v>
      </c>
    </row>
    <row r="730" spans="1:7" ht="18.75" customHeight="1">
      <c r="A730" s="243"/>
      <c r="B730" s="244" t="s">
        <v>1267</v>
      </c>
      <c r="C730" s="204" t="s">
        <v>955</v>
      </c>
      <c r="D730" s="245">
        <v>3</v>
      </c>
      <c r="E730" s="246">
        <v>0</v>
      </c>
      <c r="F730" s="246">
        <f t="shared" ref="F730:F731" si="20">D730*E730</f>
        <v>0</v>
      </c>
    </row>
    <row r="731" spans="1:7" ht="18.75" customHeight="1">
      <c r="A731" s="243"/>
      <c r="B731" s="248" t="s">
        <v>1250</v>
      </c>
      <c r="C731" s="249" t="s">
        <v>957</v>
      </c>
      <c r="D731" s="250">
        <v>840</v>
      </c>
      <c r="E731" s="246">
        <v>0</v>
      </c>
      <c r="F731" s="246">
        <f t="shared" si="20"/>
        <v>0</v>
      </c>
    </row>
    <row r="732" spans="1:7" ht="45.75" customHeight="1">
      <c r="A732" s="267" t="s">
        <v>1268</v>
      </c>
      <c r="B732" s="240" t="s">
        <v>1269</v>
      </c>
      <c r="C732" s="241"/>
      <c r="D732" s="253"/>
      <c r="E732" s="242"/>
      <c r="F732" s="242"/>
    </row>
    <row r="733" spans="1:7" ht="18.75" customHeight="1">
      <c r="A733" s="243"/>
      <c r="B733" s="244" t="s">
        <v>952</v>
      </c>
      <c r="C733" s="204" t="s">
        <v>953</v>
      </c>
      <c r="D733" s="245">
        <v>55</v>
      </c>
      <c r="E733" s="246">
        <v>0</v>
      </c>
      <c r="F733" s="246">
        <f>D733*E733</f>
        <v>0</v>
      </c>
    </row>
    <row r="734" spans="1:7" ht="18.75" customHeight="1">
      <c r="A734" s="243"/>
      <c r="B734" s="244" t="s">
        <v>971</v>
      </c>
      <c r="C734" s="204" t="s">
        <v>955</v>
      </c>
      <c r="D734" s="245">
        <v>350</v>
      </c>
      <c r="E734" s="246">
        <v>0</v>
      </c>
      <c r="F734" s="246">
        <f>D734*E734</f>
        <v>0</v>
      </c>
    </row>
    <row r="735" spans="1:7" ht="18.75" customHeight="1">
      <c r="A735" s="247"/>
      <c r="B735" s="248" t="s">
        <v>956</v>
      </c>
      <c r="C735" s="249" t="s">
        <v>957</v>
      </c>
      <c r="D735" s="250">
        <f>D733*G735</f>
        <v>12100</v>
      </c>
      <c r="E735" s="251">
        <v>0</v>
      </c>
      <c r="F735" s="251">
        <f>D735*E735</f>
        <v>0</v>
      </c>
      <c r="G735" s="192">
        <v>220</v>
      </c>
    </row>
    <row r="736" spans="1:7" s="29" customFormat="1" ht="66">
      <c r="A736" s="267" t="s">
        <v>1270</v>
      </c>
      <c r="B736" s="240" t="s">
        <v>1228</v>
      </c>
      <c r="C736" s="241"/>
      <c r="D736" s="253"/>
      <c r="E736" s="242"/>
      <c r="F736" s="242"/>
      <c r="G736" s="192"/>
    </row>
    <row r="737" spans="1:13" s="29" customFormat="1" ht="17.25" customHeight="1">
      <c r="A737" s="243"/>
      <c r="B737" s="244" t="s">
        <v>1159</v>
      </c>
      <c r="C737" s="204" t="s">
        <v>953</v>
      </c>
      <c r="D737" s="245">
        <v>25</v>
      </c>
      <c r="E737" s="246">
        <v>0</v>
      </c>
      <c r="F737" s="246">
        <f>D737*E737</f>
        <v>0</v>
      </c>
      <c r="G737" s="192"/>
    </row>
    <row r="738" spans="1:13" s="29" customFormat="1" ht="17.25" customHeight="1">
      <c r="A738" s="243"/>
      <c r="B738" s="244" t="s">
        <v>966</v>
      </c>
      <c r="C738" s="204" t="s">
        <v>955</v>
      </c>
      <c r="D738" s="245">
        <v>160</v>
      </c>
      <c r="E738" s="246">
        <v>0</v>
      </c>
      <c r="F738" s="246">
        <f>D738*E738</f>
        <v>0</v>
      </c>
      <c r="G738" s="192"/>
    </row>
    <row r="739" spans="1:13" s="29" customFormat="1" ht="17.25" customHeight="1">
      <c r="A739" s="247"/>
      <c r="B739" s="248" t="s">
        <v>956</v>
      </c>
      <c r="C739" s="249" t="s">
        <v>957</v>
      </c>
      <c r="D739" s="250">
        <f>D737*G739</f>
        <v>4000</v>
      </c>
      <c r="E739" s="251">
        <v>0</v>
      </c>
      <c r="F739" s="251">
        <f>D739*E739</f>
        <v>0</v>
      </c>
      <c r="G739" s="192">
        <v>160</v>
      </c>
    </row>
    <row r="740" spans="1:13" ht="26.25" customHeight="1">
      <c r="A740" s="8" t="s">
        <v>0</v>
      </c>
      <c r="B740" s="8" t="s">
        <v>1</v>
      </c>
      <c r="C740" s="8" t="s">
        <v>948</v>
      </c>
      <c r="D740" s="27" t="s">
        <v>949</v>
      </c>
      <c r="E740" s="8" t="s">
        <v>950</v>
      </c>
      <c r="F740" s="8" t="s">
        <v>2</v>
      </c>
      <c r="I740" s="238"/>
      <c r="J740" s="238"/>
      <c r="K740" s="238"/>
      <c r="L740" s="238"/>
      <c r="M740" s="238"/>
    </row>
    <row r="741" spans="1:13" s="254" customFormat="1" ht="57.75" customHeight="1">
      <c r="A741" s="267" t="s">
        <v>1271</v>
      </c>
      <c r="B741" s="240" t="s">
        <v>1256</v>
      </c>
      <c r="C741" s="241"/>
      <c r="D741" s="253"/>
      <c r="E741" s="242"/>
      <c r="F741" s="242"/>
      <c r="G741" s="192"/>
    </row>
    <row r="742" spans="1:13" s="254" customFormat="1" ht="17.25" customHeight="1">
      <c r="A742" s="243"/>
      <c r="B742" s="244" t="s">
        <v>1233</v>
      </c>
      <c r="C742" s="204" t="s">
        <v>953</v>
      </c>
      <c r="D742" s="245">
        <v>55</v>
      </c>
      <c r="E742" s="246">
        <v>0</v>
      </c>
      <c r="F742" s="246">
        <f>D742*E742</f>
        <v>0</v>
      </c>
      <c r="G742" s="192"/>
    </row>
    <row r="743" spans="1:13" s="254" customFormat="1" ht="17.25" customHeight="1">
      <c r="A743" s="243"/>
      <c r="B743" s="244" t="s">
        <v>1234</v>
      </c>
      <c r="C743" s="204" t="s">
        <v>955</v>
      </c>
      <c r="D743" s="245">
        <v>365</v>
      </c>
      <c r="E743" s="246">
        <v>0</v>
      </c>
      <c r="F743" s="246">
        <f>D743*E743</f>
        <v>0</v>
      </c>
      <c r="G743" s="192"/>
    </row>
    <row r="744" spans="1:13" s="254" customFormat="1" ht="17.25" customHeight="1">
      <c r="A744" s="247"/>
      <c r="B744" s="248" t="s">
        <v>956</v>
      </c>
      <c r="C744" s="249" t="s">
        <v>957</v>
      </c>
      <c r="D744" s="250">
        <f>D742*G744</f>
        <v>8800</v>
      </c>
      <c r="E744" s="251">
        <v>0</v>
      </c>
      <c r="F744" s="251">
        <f>D744*E744</f>
        <v>0</v>
      </c>
      <c r="G744" s="192">
        <v>160</v>
      </c>
    </row>
    <row r="745" spans="1:13" s="254" customFormat="1" ht="57.75" customHeight="1">
      <c r="A745" s="267" t="s">
        <v>1272</v>
      </c>
      <c r="B745" s="240" t="s">
        <v>1258</v>
      </c>
      <c r="C745" s="241"/>
      <c r="D745" s="253"/>
      <c r="E745" s="242"/>
      <c r="F745" s="242"/>
      <c r="G745" s="192"/>
    </row>
    <row r="746" spans="1:13" s="254" customFormat="1" ht="17.25" customHeight="1">
      <c r="A746" s="243"/>
      <c r="B746" s="244" t="s">
        <v>1233</v>
      </c>
      <c r="C746" s="204" t="s">
        <v>953</v>
      </c>
      <c r="D746" s="245">
        <v>11</v>
      </c>
      <c r="E746" s="246">
        <v>0</v>
      </c>
      <c r="F746" s="246">
        <f>D746*E746</f>
        <v>0</v>
      </c>
      <c r="G746" s="192"/>
    </row>
    <row r="747" spans="1:13" s="254" customFormat="1" ht="17.25" customHeight="1">
      <c r="A747" s="243"/>
      <c r="B747" s="244" t="s">
        <v>1234</v>
      </c>
      <c r="C747" s="204" t="s">
        <v>955</v>
      </c>
      <c r="D747" s="245">
        <v>45</v>
      </c>
      <c r="E747" s="246">
        <v>0</v>
      </c>
      <c r="F747" s="246">
        <f>D747*E747</f>
        <v>0</v>
      </c>
      <c r="G747" s="192"/>
    </row>
    <row r="748" spans="1:13" s="254" customFormat="1" ht="17.25" customHeight="1">
      <c r="A748" s="247"/>
      <c r="B748" s="248" t="s">
        <v>956</v>
      </c>
      <c r="C748" s="249" t="s">
        <v>957</v>
      </c>
      <c r="D748" s="250">
        <f>D746*G748</f>
        <v>1760</v>
      </c>
      <c r="E748" s="251">
        <v>0</v>
      </c>
      <c r="F748" s="251">
        <f>D748*E748</f>
        <v>0</v>
      </c>
      <c r="G748" s="192">
        <v>160</v>
      </c>
    </row>
    <row r="749" spans="1:13" s="254" customFormat="1" ht="57.75" customHeight="1">
      <c r="A749" s="267" t="s">
        <v>1273</v>
      </c>
      <c r="B749" s="240" t="s">
        <v>1232</v>
      </c>
      <c r="C749" s="272"/>
      <c r="D749" s="273"/>
      <c r="E749" s="274"/>
      <c r="F749" s="274"/>
      <c r="G749" s="192"/>
    </row>
    <row r="750" spans="1:13" s="254" customFormat="1" ht="17.25" customHeight="1">
      <c r="A750" s="243"/>
      <c r="B750" s="244" t="s">
        <v>1233</v>
      </c>
      <c r="C750" s="204" t="s">
        <v>953</v>
      </c>
      <c r="D750" s="245">
        <v>10</v>
      </c>
      <c r="E750" s="246">
        <v>0</v>
      </c>
      <c r="F750" s="246">
        <f>D750*E750</f>
        <v>0</v>
      </c>
      <c r="G750" s="192"/>
    </row>
    <row r="751" spans="1:13" s="254" customFormat="1" ht="17.25" customHeight="1">
      <c r="A751" s="243"/>
      <c r="B751" s="244" t="s">
        <v>1234</v>
      </c>
      <c r="C751" s="204" t="s">
        <v>955</v>
      </c>
      <c r="D751" s="245">
        <v>75</v>
      </c>
      <c r="E751" s="246">
        <v>0</v>
      </c>
      <c r="F751" s="246">
        <f>D751*E751</f>
        <v>0</v>
      </c>
      <c r="G751" s="192"/>
    </row>
    <row r="752" spans="1:13" s="254" customFormat="1" ht="17.25" customHeight="1">
      <c r="A752" s="247"/>
      <c r="B752" s="248" t="s">
        <v>956</v>
      </c>
      <c r="C752" s="249" t="s">
        <v>957</v>
      </c>
      <c r="D752" s="250">
        <f>D750*G752</f>
        <v>1600</v>
      </c>
      <c r="E752" s="251">
        <v>0</v>
      </c>
      <c r="F752" s="251">
        <f>D752*E752</f>
        <v>0</v>
      </c>
      <c r="G752" s="192">
        <v>160</v>
      </c>
    </row>
    <row r="753" spans="1:13" ht="66">
      <c r="A753" s="267" t="s">
        <v>1274</v>
      </c>
      <c r="B753" s="240" t="s">
        <v>1067</v>
      </c>
      <c r="C753" s="241"/>
      <c r="D753" s="253"/>
      <c r="E753" s="242"/>
      <c r="F753" s="242"/>
    </row>
    <row r="754" spans="1:13" ht="18.75" customHeight="1">
      <c r="A754" s="243"/>
      <c r="B754" s="244" t="s">
        <v>952</v>
      </c>
      <c r="C754" s="204" t="s">
        <v>953</v>
      </c>
      <c r="D754" s="245">
        <v>15</v>
      </c>
      <c r="E754" s="246">
        <v>0</v>
      </c>
      <c r="F754" s="246">
        <f>D754*E754</f>
        <v>0</v>
      </c>
    </row>
    <row r="755" spans="1:13" ht="18.75" customHeight="1">
      <c r="A755" s="243"/>
      <c r="B755" s="244" t="s">
        <v>954</v>
      </c>
      <c r="C755" s="204" t="s">
        <v>955</v>
      </c>
      <c r="D755" s="245">
        <v>75</v>
      </c>
      <c r="E755" s="246">
        <v>0</v>
      </c>
      <c r="F755" s="246">
        <f>D755*E755</f>
        <v>0</v>
      </c>
    </row>
    <row r="756" spans="1:13" ht="18.75" customHeight="1">
      <c r="A756" s="243"/>
      <c r="B756" s="244" t="s">
        <v>956</v>
      </c>
      <c r="C756" s="204" t="s">
        <v>957</v>
      </c>
      <c r="D756" s="245">
        <f>D754*G756</f>
        <v>2025</v>
      </c>
      <c r="E756" s="246">
        <v>0</v>
      </c>
      <c r="F756" s="246">
        <f>D756*E756</f>
        <v>0</v>
      </c>
      <c r="G756" s="192">
        <v>135</v>
      </c>
    </row>
    <row r="757" spans="1:13" ht="18.75" customHeight="1">
      <c r="A757" s="247"/>
      <c r="B757" s="248" t="s">
        <v>956</v>
      </c>
      <c r="C757" s="249" t="s">
        <v>957</v>
      </c>
      <c r="D757" s="250">
        <f>D754*G757</f>
        <v>1950</v>
      </c>
      <c r="E757" s="251">
        <v>0</v>
      </c>
      <c r="F757" s="251">
        <f>D757*E757</f>
        <v>0</v>
      </c>
      <c r="G757" s="192">
        <v>130</v>
      </c>
    </row>
    <row r="758" spans="1:13" s="230" customFormat="1" ht="20.100000000000001" customHeight="1">
      <c r="A758" s="234" t="s">
        <v>1275</v>
      </c>
      <c r="B758" s="235" t="s">
        <v>1005</v>
      </c>
      <c r="C758" s="236"/>
      <c r="D758" s="236"/>
      <c r="E758" s="236"/>
      <c r="F758" s="237"/>
      <c r="G758" s="192"/>
    </row>
    <row r="759" spans="1:13" ht="145.19999999999999">
      <c r="A759" s="239" t="s">
        <v>1276</v>
      </c>
      <c r="B759" s="240" t="s">
        <v>1277</v>
      </c>
      <c r="C759" s="241"/>
      <c r="D759" s="241"/>
      <c r="E759" s="242"/>
      <c r="F759" s="242"/>
      <c r="G759" s="271"/>
    </row>
    <row r="760" spans="1:13" ht="18" customHeight="1">
      <c r="A760" s="243"/>
      <c r="B760" s="244" t="s">
        <v>952</v>
      </c>
      <c r="C760" s="204" t="s">
        <v>953</v>
      </c>
      <c r="D760" s="245">
        <v>465</v>
      </c>
      <c r="E760" s="246">
        <v>0</v>
      </c>
      <c r="F760" s="246">
        <f>D760*E760</f>
        <v>0</v>
      </c>
      <c r="G760" s="271"/>
    </row>
    <row r="761" spans="1:13" ht="18" customHeight="1">
      <c r="A761" s="243"/>
      <c r="B761" s="244" t="s">
        <v>954</v>
      </c>
      <c r="C761" s="204" t="s">
        <v>955</v>
      </c>
      <c r="D761" s="245">
        <v>1605</v>
      </c>
      <c r="E761" s="246">
        <v>0</v>
      </c>
      <c r="F761" s="246">
        <f>D761*E761</f>
        <v>0</v>
      </c>
      <c r="G761" s="271"/>
    </row>
    <row r="762" spans="1:13" ht="18" customHeight="1">
      <c r="A762" s="243"/>
      <c r="B762" s="244" t="s">
        <v>956</v>
      </c>
      <c r="C762" s="204" t="s">
        <v>957</v>
      </c>
      <c r="D762" s="245">
        <f>D760*G762</f>
        <v>65100</v>
      </c>
      <c r="E762" s="246">
        <v>0</v>
      </c>
      <c r="F762" s="246">
        <f>D762*E762</f>
        <v>0</v>
      </c>
      <c r="G762" s="192">
        <v>140</v>
      </c>
    </row>
    <row r="763" spans="1:13" ht="18" customHeight="1">
      <c r="A763" s="243"/>
      <c r="B763" s="255" t="s">
        <v>1240</v>
      </c>
      <c r="C763" s="257" t="s">
        <v>983</v>
      </c>
      <c r="D763" s="270">
        <v>11</v>
      </c>
      <c r="E763" s="303">
        <v>0</v>
      </c>
      <c r="F763" s="303">
        <f t="shared" ref="F763:F766" si="21">D763*E763</f>
        <v>0</v>
      </c>
    </row>
    <row r="764" spans="1:13" ht="18" customHeight="1">
      <c r="A764" s="243"/>
      <c r="B764" s="255" t="s">
        <v>1241</v>
      </c>
      <c r="C764" s="257" t="s">
        <v>983</v>
      </c>
      <c r="D764" s="270">
        <v>2</v>
      </c>
      <c r="E764" s="303">
        <v>0</v>
      </c>
      <c r="F764" s="303">
        <f t="shared" si="21"/>
        <v>0</v>
      </c>
    </row>
    <row r="765" spans="1:13" ht="18" customHeight="1">
      <c r="A765" s="243"/>
      <c r="B765" s="255" t="s">
        <v>1242</v>
      </c>
      <c r="C765" s="257" t="s">
        <v>983</v>
      </c>
      <c r="D765" s="270">
        <v>10</v>
      </c>
      <c r="E765" s="303">
        <v>0</v>
      </c>
      <c r="F765" s="303">
        <f t="shared" si="21"/>
        <v>0</v>
      </c>
    </row>
    <row r="766" spans="1:13" ht="18" customHeight="1">
      <c r="A766" s="247"/>
      <c r="B766" s="259" t="s">
        <v>1243</v>
      </c>
      <c r="C766" s="260" t="s">
        <v>983</v>
      </c>
      <c r="D766" s="302">
        <v>2</v>
      </c>
      <c r="E766" s="304">
        <v>0</v>
      </c>
      <c r="F766" s="304">
        <f t="shared" si="21"/>
        <v>0</v>
      </c>
    </row>
    <row r="767" spans="1:13" ht="26.25" customHeight="1">
      <c r="A767" s="8" t="s">
        <v>0</v>
      </c>
      <c r="B767" s="8" t="s">
        <v>1</v>
      </c>
      <c r="C767" s="8" t="s">
        <v>948</v>
      </c>
      <c r="D767" s="27" t="s">
        <v>949</v>
      </c>
      <c r="E767" s="8" t="s">
        <v>950</v>
      </c>
      <c r="F767" s="8" t="s">
        <v>2</v>
      </c>
      <c r="I767" s="238"/>
      <c r="J767" s="238"/>
      <c r="K767" s="238"/>
      <c r="L767" s="238"/>
      <c r="M767" s="238"/>
    </row>
    <row r="768" spans="1:13" ht="145.19999999999999">
      <c r="A768" s="239" t="s">
        <v>1278</v>
      </c>
      <c r="B768" s="240" t="s">
        <v>1279</v>
      </c>
      <c r="C768" s="241"/>
      <c r="D768" s="253"/>
      <c r="E768" s="242"/>
      <c r="F768" s="242"/>
    </row>
    <row r="769" spans="1:7" ht="15" customHeight="1">
      <c r="A769" s="243"/>
      <c r="B769" s="244" t="s">
        <v>952</v>
      </c>
      <c r="C769" s="204" t="s">
        <v>953</v>
      </c>
      <c r="D769" s="245">
        <v>20</v>
      </c>
      <c r="E769" s="246">
        <v>0</v>
      </c>
      <c r="F769" s="246">
        <f>D769*E769</f>
        <v>0</v>
      </c>
    </row>
    <row r="770" spans="1:7" ht="15" customHeight="1">
      <c r="A770" s="243"/>
      <c r="B770" s="244" t="s">
        <v>954</v>
      </c>
      <c r="C770" s="204" t="s">
        <v>955</v>
      </c>
      <c r="D770" s="245">
        <v>80</v>
      </c>
      <c r="E770" s="246">
        <v>0</v>
      </c>
      <c r="F770" s="246">
        <f>D770*E770</f>
        <v>0</v>
      </c>
    </row>
    <row r="771" spans="1:7" ht="15" customHeight="1">
      <c r="A771" s="243"/>
      <c r="B771" s="244" t="s">
        <v>956</v>
      </c>
      <c r="C771" s="204" t="s">
        <v>957</v>
      </c>
      <c r="D771" s="245">
        <f>D769*G771</f>
        <v>2800</v>
      </c>
      <c r="E771" s="246">
        <v>0</v>
      </c>
      <c r="F771" s="246">
        <f>D771*E771</f>
        <v>0</v>
      </c>
      <c r="G771" s="192">
        <v>140</v>
      </c>
    </row>
    <row r="772" spans="1:7" ht="15" customHeight="1">
      <c r="A772" s="243"/>
      <c r="B772" s="255" t="s">
        <v>1280</v>
      </c>
      <c r="C772" s="257" t="s">
        <v>983</v>
      </c>
      <c r="D772" s="270">
        <v>3</v>
      </c>
      <c r="E772" s="303">
        <v>0</v>
      </c>
      <c r="F772" s="303">
        <f t="shared" ref="F772" si="22">D772*E772</f>
        <v>0</v>
      </c>
    </row>
    <row r="773" spans="1:7" ht="15" customHeight="1">
      <c r="A773" s="243"/>
      <c r="B773" s="255"/>
      <c r="C773" s="257"/>
      <c r="D773" s="270"/>
      <c r="E773" s="303"/>
      <c r="F773" s="303"/>
    </row>
    <row r="774" spans="1:7" ht="15" customHeight="1">
      <c r="A774" s="243"/>
      <c r="B774" s="268" t="s">
        <v>1281</v>
      </c>
      <c r="C774" s="204"/>
      <c r="D774" s="245"/>
      <c r="E774" s="246"/>
      <c r="F774" s="246"/>
    </row>
    <row r="775" spans="1:7" ht="15" customHeight="1">
      <c r="A775" s="243"/>
      <c r="B775" s="244" t="s">
        <v>1248</v>
      </c>
      <c r="C775" s="204" t="s">
        <v>983</v>
      </c>
      <c r="D775" s="245">
        <v>84</v>
      </c>
      <c r="E775" s="246">
        <v>0</v>
      </c>
      <c r="F775" s="246">
        <f>D775*E775</f>
        <v>0</v>
      </c>
    </row>
    <row r="776" spans="1:7" ht="15" customHeight="1">
      <c r="A776" s="243"/>
      <c r="B776" s="244" t="s">
        <v>1267</v>
      </c>
      <c r="C776" s="204" t="s">
        <v>955</v>
      </c>
      <c r="D776" s="245">
        <v>6</v>
      </c>
      <c r="E776" s="246">
        <v>0</v>
      </c>
      <c r="F776" s="246">
        <f t="shared" ref="F776:F777" si="23">D776*E776</f>
        <v>0</v>
      </c>
    </row>
    <row r="777" spans="1:7" ht="15" customHeight="1">
      <c r="A777" s="243"/>
      <c r="B777" s="248" t="s">
        <v>1250</v>
      </c>
      <c r="C777" s="249" t="s">
        <v>957</v>
      </c>
      <c r="D777" s="250">
        <v>1700</v>
      </c>
      <c r="E777" s="246">
        <v>0</v>
      </c>
      <c r="F777" s="246">
        <f t="shared" si="23"/>
        <v>0</v>
      </c>
    </row>
    <row r="778" spans="1:7" ht="45.75" customHeight="1">
      <c r="A778" s="239" t="s">
        <v>1282</v>
      </c>
      <c r="B778" s="240" t="s">
        <v>1283</v>
      </c>
      <c r="C778" s="241"/>
      <c r="D778" s="253"/>
      <c r="E778" s="242"/>
      <c r="F778" s="242"/>
    </row>
    <row r="779" spans="1:7" ht="15" customHeight="1">
      <c r="A779" s="243"/>
      <c r="B779" s="244" t="s">
        <v>952</v>
      </c>
      <c r="C779" s="204" t="s">
        <v>953</v>
      </c>
      <c r="D779" s="245">
        <v>51</v>
      </c>
      <c r="E779" s="246">
        <v>0</v>
      </c>
      <c r="F779" s="246">
        <f>D779*E779</f>
        <v>0</v>
      </c>
    </row>
    <row r="780" spans="1:7" ht="15" customHeight="1">
      <c r="A780" s="243"/>
      <c r="B780" s="244" t="s">
        <v>971</v>
      </c>
      <c r="C780" s="204" t="s">
        <v>955</v>
      </c>
      <c r="D780" s="245">
        <v>340</v>
      </c>
      <c r="E780" s="246">
        <v>0</v>
      </c>
      <c r="F780" s="246">
        <f>D780*E780</f>
        <v>0</v>
      </c>
    </row>
    <row r="781" spans="1:7" ht="15" customHeight="1">
      <c r="A781" s="247"/>
      <c r="B781" s="248" t="s">
        <v>956</v>
      </c>
      <c r="C781" s="249" t="s">
        <v>957</v>
      </c>
      <c r="D781" s="250">
        <f>D779*G781</f>
        <v>9690</v>
      </c>
      <c r="E781" s="251">
        <v>0</v>
      </c>
      <c r="F781" s="251">
        <f>D781*E781</f>
        <v>0</v>
      </c>
      <c r="G781" s="192">
        <v>190</v>
      </c>
    </row>
    <row r="782" spans="1:7" s="29" customFormat="1" ht="66">
      <c r="A782" s="239" t="s">
        <v>1284</v>
      </c>
      <c r="B782" s="240" t="s">
        <v>1228</v>
      </c>
      <c r="C782" s="241"/>
      <c r="D782" s="253"/>
      <c r="E782" s="242"/>
      <c r="F782" s="242"/>
      <c r="G782" s="192"/>
    </row>
    <row r="783" spans="1:7" s="29" customFormat="1" ht="15" customHeight="1">
      <c r="A783" s="243"/>
      <c r="B783" s="244" t="s">
        <v>1159</v>
      </c>
      <c r="C783" s="204" t="s">
        <v>953</v>
      </c>
      <c r="D783" s="245">
        <v>25</v>
      </c>
      <c r="E783" s="246">
        <v>0</v>
      </c>
      <c r="F783" s="246">
        <f>D783*E783</f>
        <v>0</v>
      </c>
      <c r="G783" s="192"/>
    </row>
    <row r="784" spans="1:7" s="29" customFormat="1" ht="15" customHeight="1">
      <c r="A784" s="243"/>
      <c r="B784" s="244" t="s">
        <v>966</v>
      </c>
      <c r="C784" s="204" t="s">
        <v>955</v>
      </c>
      <c r="D784" s="245">
        <v>160</v>
      </c>
      <c r="E784" s="246">
        <v>0</v>
      </c>
      <c r="F784" s="246">
        <f>D784*E784</f>
        <v>0</v>
      </c>
      <c r="G784" s="192"/>
    </row>
    <row r="785" spans="1:7" s="29" customFormat="1" ht="15" customHeight="1">
      <c r="A785" s="247"/>
      <c r="B785" s="248" t="s">
        <v>956</v>
      </c>
      <c r="C785" s="249" t="s">
        <v>957</v>
      </c>
      <c r="D785" s="250">
        <f>D783*G785</f>
        <v>4000</v>
      </c>
      <c r="E785" s="251">
        <v>0</v>
      </c>
      <c r="F785" s="251">
        <f>D785*E785</f>
        <v>0</v>
      </c>
      <c r="G785" s="192">
        <v>160</v>
      </c>
    </row>
    <row r="786" spans="1:7" s="254" customFormat="1" ht="57.75" customHeight="1">
      <c r="A786" s="239" t="s">
        <v>1285</v>
      </c>
      <c r="B786" s="240" t="s">
        <v>1256</v>
      </c>
      <c r="C786" s="241"/>
      <c r="D786" s="253"/>
      <c r="E786" s="242"/>
      <c r="F786" s="242"/>
      <c r="G786" s="192"/>
    </row>
    <row r="787" spans="1:7" s="254" customFormat="1" ht="15" customHeight="1">
      <c r="A787" s="243"/>
      <c r="B787" s="244" t="s">
        <v>1233</v>
      </c>
      <c r="C787" s="204" t="s">
        <v>953</v>
      </c>
      <c r="D787" s="245">
        <v>55</v>
      </c>
      <c r="E787" s="246">
        <v>0</v>
      </c>
      <c r="F787" s="246">
        <f>D787*E787</f>
        <v>0</v>
      </c>
      <c r="G787" s="192"/>
    </row>
    <row r="788" spans="1:7" s="254" customFormat="1" ht="15" customHeight="1">
      <c r="A788" s="243"/>
      <c r="B788" s="244" t="s">
        <v>1234</v>
      </c>
      <c r="C788" s="204" t="s">
        <v>955</v>
      </c>
      <c r="D788" s="245">
        <v>365</v>
      </c>
      <c r="E788" s="246">
        <v>0</v>
      </c>
      <c r="F788" s="246">
        <f>D788*E788</f>
        <v>0</v>
      </c>
      <c r="G788" s="192"/>
    </row>
    <row r="789" spans="1:7" s="254" customFormat="1" ht="15" customHeight="1">
      <c r="A789" s="247"/>
      <c r="B789" s="248" t="s">
        <v>956</v>
      </c>
      <c r="C789" s="249" t="s">
        <v>957</v>
      </c>
      <c r="D789" s="250">
        <f>D787*G789</f>
        <v>8800</v>
      </c>
      <c r="E789" s="251">
        <v>0</v>
      </c>
      <c r="F789" s="251">
        <f>D789*E789</f>
        <v>0</v>
      </c>
      <c r="G789" s="192">
        <v>160</v>
      </c>
    </row>
    <row r="790" spans="1:7" s="254" customFormat="1" ht="57.75" customHeight="1">
      <c r="A790" s="239" t="s">
        <v>1286</v>
      </c>
      <c r="B790" s="240" t="s">
        <v>1258</v>
      </c>
      <c r="C790" s="241"/>
      <c r="D790" s="253"/>
      <c r="E790" s="242"/>
      <c r="F790" s="242"/>
      <c r="G790" s="192"/>
    </row>
    <row r="791" spans="1:7" s="254" customFormat="1" ht="15" customHeight="1">
      <c r="A791" s="243"/>
      <c r="B791" s="244" t="s">
        <v>1233</v>
      </c>
      <c r="C791" s="204" t="s">
        <v>953</v>
      </c>
      <c r="D791" s="245">
        <v>11</v>
      </c>
      <c r="E791" s="246">
        <v>0</v>
      </c>
      <c r="F791" s="246">
        <f>D791*E791</f>
        <v>0</v>
      </c>
      <c r="G791" s="192"/>
    </row>
    <row r="792" spans="1:7" s="254" customFormat="1" ht="15" customHeight="1">
      <c r="A792" s="243"/>
      <c r="B792" s="244" t="s">
        <v>1234</v>
      </c>
      <c r="C792" s="204" t="s">
        <v>955</v>
      </c>
      <c r="D792" s="245">
        <v>45</v>
      </c>
      <c r="E792" s="246">
        <v>0</v>
      </c>
      <c r="F792" s="246">
        <f>D792*E792</f>
        <v>0</v>
      </c>
      <c r="G792" s="192"/>
    </row>
    <row r="793" spans="1:7" s="254" customFormat="1" ht="15" customHeight="1">
      <c r="A793" s="247"/>
      <c r="B793" s="248" t="s">
        <v>956</v>
      </c>
      <c r="C793" s="249" t="s">
        <v>957</v>
      </c>
      <c r="D793" s="250">
        <f>D791*G793</f>
        <v>1760</v>
      </c>
      <c r="E793" s="251">
        <v>0</v>
      </c>
      <c r="F793" s="251">
        <f>D793*E793</f>
        <v>0</v>
      </c>
      <c r="G793" s="192">
        <v>160</v>
      </c>
    </row>
    <row r="794" spans="1:7" s="254" customFormat="1" ht="57.75" customHeight="1">
      <c r="A794" s="239" t="s">
        <v>1287</v>
      </c>
      <c r="B794" s="240" t="s">
        <v>1232</v>
      </c>
      <c r="C794" s="272"/>
      <c r="D794" s="273"/>
      <c r="E794" s="274"/>
      <c r="F794" s="274"/>
      <c r="G794" s="192"/>
    </row>
    <row r="795" spans="1:7" s="254" customFormat="1" ht="15" customHeight="1">
      <c r="A795" s="243"/>
      <c r="B795" s="244" t="s">
        <v>1233</v>
      </c>
      <c r="C795" s="204" t="s">
        <v>953</v>
      </c>
      <c r="D795" s="245">
        <v>10</v>
      </c>
      <c r="E795" s="246">
        <v>0</v>
      </c>
      <c r="F795" s="246">
        <f>D795*E795</f>
        <v>0</v>
      </c>
      <c r="G795" s="192"/>
    </row>
    <row r="796" spans="1:7" s="254" customFormat="1" ht="15" customHeight="1">
      <c r="A796" s="243"/>
      <c r="B796" s="244" t="s">
        <v>1234</v>
      </c>
      <c r="C796" s="204" t="s">
        <v>955</v>
      </c>
      <c r="D796" s="245">
        <v>75</v>
      </c>
      <c r="E796" s="246">
        <v>0</v>
      </c>
      <c r="F796" s="246">
        <f>D796*E796</f>
        <v>0</v>
      </c>
      <c r="G796" s="192"/>
    </row>
    <row r="797" spans="1:7" s="254" customFormat="1" ht="15" customHeight="1">
      <c r="A797" s="247"/>
      <c r="B797" s="248" t="s">
        <v>956</v>
      </c>
      <c r="C797" s="249" t="s">
        <v>957</v>
      </c>
      <c r="D797" s="250">
        <f>D795*G797</f>
        <v>1600</v>
      </c>
      <c r="E797" s="251">
        <v>0</v>
      </c>
      <c r="F797" s="251">
        <f>D797*E797</f>
        <v>0</v>
      </c>
      <c r="G797" s="192">
        <v>160</v>
      </c>
    </row>
    <row r="798" spans="1:7" ht="66">
      <c r="A798" s="267" t="s">
        <v>1288</v>
      </c>
      <c r="B798" s="240" t="s">
        <v>1067</v>
      </c>
      <c r="C798" s="241"/>
      <c r="D798" s="253"/>
      <c r="E798" s="242"/>
      <c r="F798" s="242"/>
    </row>
    <row r="799" spans="1:7" ht="15" customHeight="1">
      <c r="A799" s="243"/>
      <c r="B799" s="244" t="s">
        <v>952</v>
      </c>
      <c r="C799" s="204" t="s">
        <v>953</v>
      </c>
      <c r="D799" s="245">
        <v>15</v>
      </c>
      <c r="E799" s="246">
        <v>0</v>
      </c>
      <c r="F799" s="246">
        <f>D799*E799</f>
        <v>0</v>
      </c>
    </row>
    <row r="800" spans="1:7" ht="15" customHeight="1">
      <c r="A800" s="243"/>
      <c r="B800" s="244" t="s">
        <v>954</v>
      </c>
      <c r="C800" s="204" t="s">
        <v>955</v>
      </c>
      <c r="D800" s="245">
        <v>75</v>
      </c>
      <c r="E800" s="246">
        <v>0</v>
      </c>
      <c r="F800" s="246">
        <f>D800*E800</f>
        <v>0</v>
      </c>
    </row>
    <row r="801" spans="1:13" ht="15" customHeight="1">
      <c r="A801" s="243"/>
      <c r="B801" s="244" t="s">
        <v>956</v>
      </c>
      <c r="C801" s="204" t="s">
        <v>957</v>
      </c>
      <c r="D801" s="245">
        <f>D799*G801</f>
        <v>2025</v>
      </c>
      <c r="E801" s="246">
        <v>0</v>
      </c>
      <c r="F801" s="246">
        <f>D801*E801</f>
        <v>0</v>
      </c>
      <c r="G801" s="192">
        <v>135</v>
      </c>
    </row>
    <row r="802" spans="1:13" ht="15" customHeight="1">
      <c r="A802" s="247"/>
      <c r="B802" s="248" t="s">
        <v>956</v>
      </c>
      <c r="C802" s="249" t="s">
        <v>957</v>
      </c>
      <c r="D802" s="250">
        <f>D799*G802</f>
        <v>1950</v>
      </c>
      <c r="E802" s="251">
        <v>0</v>
      </c>
      <c r="F802" s="251">
        <f>D802*E802</f>
        <v>0</v>
      </c>
      <c r="G802" s="192">
        <v>130</v>
      </c>
    </row>
    <row r="803" spans="1:13" ht="26.25" customHeight="1">
      <c r="A803" s="8" t="s">
        <v>0</v>
      </c>
      <c r="B803" s="8" t="s">
        <v>1</v>
      </c>
      <c r="C803" s="8" t="s">
        <v>948</v>
      </c>
      <c r="D803" s="27" t="s">
        <v>949</v>
      </c>
      <c r="E803" s="8" t="s">
        <v>950</v>
      </c>
      <c r="F803" s="8" t="s">
        <v>2</v>
      </c>
      <c r="G803" s="271"/>
      <c r="I803" s="238"/>
      <c r="J803" s="238"/>
      <c r="K803" s="238"/>
      <c r="L803" s="238"/>
      <c r="M803" s="238"/>
    </row>
    <row r="804" spans="1:13" s="230" customFormat="1" ht="20.100000000000001" customHeight="1">
      <c r="A804" s="234" t="s">
        <v>1289</v>
      </c>
      <c r="B804" s="235" t="s">
        <v>979</v>
      </c>
      <c r="C804" s="236"/>
      <c r="D804" s="256"/>
      <c r="E804" s="236"/>
      <c r="F804" s="237"/>
      <c r="G804" s="271"/>
    </row>
    <row r="805" spans="1:13" ht="145.19999999999999">
      <c r="A805" s="239" t="s">
        <v>1290</v>
      </c>
      <c r="B805" s="240" t="s">
        <v>1291</v>
      </c>
      <c r="C805" s="241"/>
      <c r="D805" s="253"/>
      <c r="E805" s="242"/>
      <c r="F805" s="242"/>
    </row>
    <row r="806" spans="1:13" ht="18.75" customHeight="1">
      <c r="A806" s="243"/>
      <c r="B806" s="244" t="s">
        <v>952</v>
      </c>
      <c r="C806" s="204" t="s">
        <v>953</v>
      </c>
      <c r="D806" s="245">
        <v>550</v>
      </c>
      <c r="E806" s="246">
        <v>0</v>
      </c>
      <c r="F806" s="246">
        <f>D806*E806</f>
        <v>0</v>
      </c>
    </row>
    <row r="807" spans="1:13" ht="18.75" customHeight="1">
      <c r="A807" s="243"/>
      <c r="B807" s="244" t="s">
        <v>954</v>
      </c>
      <c r="C807" s="204" t="s">
        <v>955</v>
      </c>
      <c r="D807" s="245">
        <v>1633</v>
      </c>
      <c r="E807" s="246">
        <v>0</v>
      </c>
      <c r="F807" s="246">
        <f>D807*E807</f>
        <v>0</v>
      </c>
    </row>
    <row r="808" spans="1:13" ht="18.75" customHeight="1">
      <c r="A808" s="243"/>
      <c r="B808" s="244" t="s">
        <v>956</v>
      </c>
      <c r="C808" s="204" t="s">
        <v>957</v>
      </c>
      <c r="D808" s="245">
        <f>D806*G808</f>
        <v>77000</v>
      </c>
      <c r="E808" s="246">
        <v>0</v>
      </c>
      <c r="F808" s="246">
        <f>D808*E808</f>
        <v>0</v>
      </c>
      <c r="G808" s="192">
        <v>140</v>
      </c>
    </row>
    <row r="809" spans="1:13" ht="18.75" customHeight="1">
      <c r="A809" s="243"/>
      <c r="B809" s="255" t="s">
        <v>1292</v>
      </c>
      <c r="C809" s="257" t="s">
        <v>983</v>
      </c>
      <c r="D809" s="270">
        <v>10</v>
      </c>
      <c r="E809" s="303">
        <v>0</v>
      </c>
      <c r="F809" s="303">
        <f t="shared" ref="F809:F812" si="24">D809*E809</f>
        <v>0</v>
      </c>
    </row>
    <row r="810" spans="1:13" ht="18.75" customHeight="1">
      <c r="A810" s="243"/>
      <c r="B810" s="255" t="s">
        <v>1293</v>
      </c>
      <c r="C810" s="257" t="s">
        <v>983</v>
      </c>
      <c r="D810" s="270">
        <v>2</v>
      </c>
      <c r="E810" s="303">
        <v>0</v>
      </c>
      <c r="F810" s="303">
        <f t="shared" si="24"/>
        <v>0</v>
      </c>
    </row>
    <row r="811" spans="1:13" ht="18.75" customHeight="1">
      <c r="A811" s="243"/>
      <c r="B811" s="255" t="s">
        <v>1294</v>
      </c>
      <c r="C811" s="257" t="s">
        <v>983</v>
      </c>
      <c r="D811" s="270">
        <v>10</v>
      </c>
      <c r="E811" s="303">
        <v>0</v>
      </c>
      <c r="F811" s="303">
        <f t="shared" si="24"/>
        <v>0</v>
      </c>
    </row>
    <row r="812" spans="1:13" ht="18.75" customHeight="1">
      <c r="A812" s="247"/>
      <c r="B812" s="255" t="s">
        <v>1295</v>
      </c>
      <c r="C812" s="257" t="s">
        <v>983</v>
      </c>
      <c r="D812" s="270">
        <v>2</v>
      </c>
      <c r="E812" s="303">
        <v>0</v>
      </c>
      <c r="F812" s="303">
        <f t="shared" si="24"/>
        <v>0</v>
      </c>
    </row>
    <row r="813" spans="1:13" ht="145.19999999999999">
      <c r="A813" s="267" t="s">
        <v>1296</v>
      </c>
      <c r="B813" s="240" t="s">
        <v>1297</v>
      </c>
      <c r="C813" s="241"/>
      <c r="D813" s="253"/>
      <c r="E813" s="242"/>
      <c r="F813" s="242"/>
    </row>
    <row r="814" spans="1:13" ht="18.75" customHeight="1">
      <c r="A814" s="243"/>
      <c r="B814" s="244" t="s">
        <v>952</v>
      </c>
      <c r="C814" s="204" t="s">
        <v>953</v>
      </c>
      <c r="D814" s="245">
        <v>51</v>
      </c>
      <c r="E814" s="246">
        <v>0</v>
      </c>
      <c r="F814" s="246">
        <f>D814*E814</f>
        <v>0</v>
      </c>
    </row>
    <row r="815" spans="1:13" ht="18.75" customHeight="1">
      <c r="A815" s="243"/>
      <c r="B815" s="244" t="s">
        <v>954</v>
      </c>
      <c r="C815" s="204" t="s">
        <v>955</v>
      </c>
      <c r="D815" s="245">
        <v>170</v>
      </c>
      <c r="E815" s="246">
        <v>0</v>
      </c>
      <c r="F815" s="246">
        <f>D815*E815</f>
        <v>0</v>
      </c>
    </row>
    <row r="816" spans="1:13" ht="18.75" customHeight="1">
      <c r="A816" s="243"/>
      <c r="B816" s="244" t="s">
        <v>956</v>
      </c>
      <c r="C816" s="204" t="s">
        <v>957</v>
      </c>
      <c r="D816" s="245">
        <f>D814*G816</f>
        <v>7140</v>
      </c>
      <c r="E816" s="246">
        <v>0</v>
      </c>
      <c r="F816" s="246">
        <f>D816*E816</f>
        <v>0</v>
      </c>
      <c r="G816" s="192">
        <v>140</v>
      </c>
    </row>
    <row r="817" spans="1:7" ht="18.75" customHeight="1">
      <c r="A817" s="243"/>
      <c r="B817" s="244"/>
      <c r="C817" s="204"/>
      <c r="D817" s="245"/>
      <c r="E817" s="246"/>
      <c r="F817" s="246"/>
    </row>
    <row r="818" spans="1:7" ht="18.75" customHeight="1">
      <c r="A818" s="243"/>
      <c r="B818" s="268" t="s">
        <v>1298</v>
      </c>
      <c r="C818" s="204"/>
      <c r="D818" s="245"/>
      <c r="E818" s="246"/>
      <c r="F818" s="246"/>
    </row>
    <row r="819" spans="1:7" ht="18.75" customHeight="1">
      <c r="A819" s="243"/>
      <c r="B819" s="244" t="s">
        <v>1248</v>
      </c>
      <c r="C819" s="204" t="s">
        <v>983</v>
      </c>
      <c r="D819" s="245">
        <v>60</v>
      </c>
      <c r="E819" s="246">
        <v>0</v>
      </c>
      <c r="F819" s="246">
        <f>D819*E819</f>
        <v>0</v>
      </c>
    </row>
    <row r="820" spans="1:7" ht="18.75" customHeight="1">
      <c r="A820" s="243"/>
      <c r="B820" s="244" t="s">
        <v>1267</v>
      </c>
      <c r="C820" s="204" t="s">
        <v>955</v>
      </c>
      <c r="D820" s="245">
        <v>4.2</v>
      </c>
      <c r="E820" s="246">
        <v>0</v>
      </c>
      <c r="F820" s="246">
        <f t="shared" ref="F820:F821" si="25">D820*E820</f>
        <v>0</v>
      </c>
    </row>
    <row r="821" spans="1:7" ht="18.75" customHeight="1">
      <c r="A821" s="247"/>
      <c r="B821" s="248" t="s">
        <v>1250</v>
      </c>
      <c r="C821" s="249" t="s">
        <v>957</v>
      </c>
      <c r="D821" s="250">
        <v>1230</v>
      </c>
      <c r="E821" s="246">
        <v>0</v>
      </c>
      <c r="F821" s="246">
        <f t="shared" si="25"/>
        <v>0</v>
      </c>
    </row>
    <row r="822" spans="1:7" ht="45.75" customHeight="1">
      <c r="A822" s="267" t="s">
        <v>1299</v>
      </c>
      <c r="B822" s="240" t="s">
        <v>1283</v>
      </c>
      <c r="C822" s="241"/>
      <c r="D822" s="253"/>
      <c r="E822" s="242"/>
      <c r="F822" s="242"/>
    </row>
    <row r="823" spans="1:7" ht="18" customHeight="1">
      <c r="A823" s="243"/>
      <c r="B823" s="244" t="s">
        <v>952</v>
      </c>
      <c r="C823" s="204" t="s">
        <v>953</v>
      </c>
      <c r="D823" s="245">
        <v>51</v>
      </c>
      <c r="E823" s="246">
        <v>0</v>
      </c>
      <c r="F823" s="246">
        <f>D823*E823</f>
        <v>0</v>
      </c>
    </row>
    <row r="824" spans="1:7" ht="18" customHeight="1">
      <c r="A824" s="243"/>
      <c r="B824" s="244" t="s">
        <v>971</v>
      </c>
      <c r="C824" s="204" t="s">
        <v>955</v>
      </c>
      <c r="D824" s="245">
        <v>340</v>
      </c>
      <c r="E824" s="246">
        <v>0</v>
      </c>
      <c r="F824" s="246">
        <f>D824*E824</f>
        <v>0</v>
      </c>
    </row>
    <row r="825" spans="1:7" ht="18" customHeight="1">
      <c r="A825" s="247"/>
      <c r="B825" s="248" t="s">
        <v>956</v>
      </c>
      <c r="C825" s="249" t="s">
        <v>957</v>
      </c>
      <c r="D825" s="250">
        <f>D823*G825</f>
        <v>9180</v>
      </c>
      <c r="E825" s="251">
        <v>0</v>
      </c>
      <c r="F825" s="251">
        <f>D825*E825</f>
        <v>0</v>
      </c>
      <c r="G825" s="192">
        <v>180</v>
      </c>
    </row>
    <row r="826" spans="1:7" s="29" customFormat="1" ht="66">
      <c r="A826" s="267" t="s">
        <v>1300</v>
      </c>
      <c r="B826" s="240" t="s">
        <v>1301</v>
      </c>
      <c r="C826" s="241"/>
      <c r="D826" s="253"/>
      <c r="E826" s="242"/>
      <c r="F826" s="242"/>
      <c r="G826" s="192"/>
    </row>
    <row r="827" spans="1:7" s="29" customFormat="1" ht="17.25" customHeight="1">
      <c r="A827" s="243"/>
      <c r="B827" s="244" t="s">
        <v>1159</v>
      </c>
      <c r="C827" s="204" t="s">
        <v>953</v>
      </c>
      <c r="D827" s="245">
        <v>25</v>
      </c>
      <c r="E827" s="246">
        <v>0</v>
      </c>
      <c r="F827" s="246">
        <f>D827*E827</f>
        <v>0</v>
      </c>
      <c r="G827" s="192"/>
    </row>
    <row r="828" spans="1:7" s="29" customFormat="1" ht="17.25" customHeight="1">
      <c r="A828" s="243"/>
      <c r="B828" s="244" t="s">
        <v>966</v>
      </c>
      <c r="C828" s="204" t="s">
        <v>955</v>
      </c>
      <c r="D828" s="245">
        <v>160</v>
      </c>
      <c r="E828" s="246">
        <v>0</v>
      </c>
      <c r="F828" s="246">
        <f>D828*E828</f>
        <v>0</v>
      </c>
      <c r="G828" s="192"/>
    </row>
    <row r="829" spans="1:7" s="29" customFormat="1" ht="17.25" customHeight="1">
      <c r="A829" s="247"/>
      <c r="B829" s="248" t="s">
        <v>956</v>
      </c>
      <c r="C829" s="249" t="s">
        <v>957</v>
      </c>
      <c r="D829" s="250">
        <f>D827*G829</f>
        <v>4000</v>
      </c>
      <c r="E829" s="251">
        <v>0</v>
      </c>
      <c r="F829" s="251">
        <f>D829*E829</f>
        <v>0</v>
      </c>
      <c r="G829" s="192">
        <v>160</v>
      </c>
    </row>
    <row r="830" spans="1:7" s="254" customFormat="1" ht="57.75" customHeight="1">
      <c r="A830" s="267" t="s">
        <v>1302</v>
      </c>
      <c r="B830" s="240" t="s">
        <v>1256</v>
      </c>
      <c r="C830" s="241"/>
      <c r="D830" s="253"/>
      <c r="E830" s="242"/>
      <c r="F830" s="242"/>
      <c r="G830" s="192"/>
    </row>
    <row r="831" spans="1:7" s="254" customFormat="1" ht="17.25" customHeight="1">
      <c r="A831" s="243"/>
      <c r="B831" s="244" t="s">
        <v>1233</v>
      </c>
      <c r="C831" s="204" t="s">
        <v>953</v>
      </c>
      <c r="D831" s="245">
        <v>57</v>
      </c>
      <c r="E831" s="246">
        <v>0</v>
      </c>
      <c r="F831" s="246">
        <f>D831*E831</f>
        <v>0</v>
      </c>
      <c r="G831" s="192"/>
    </row>
    <row r="832" spans="1:7" s="254" customFormat="1" ht="17.25" customHeight="1">
      <c r="A832" s="243"/>
      <c r="B832" s="244" t="s">
        <v>1234</v>
      </c>
      <c r="C832" s="204" t="s">
        <v>955</v>
      </c>
      <c r="D832" s="245">
        <v>385</v>
      </c>
      <c r="E832" s="246">
        <v>0</v>
      </c>
      <c r="F832" s="246">
        <f>D832*E832</f>
        <v>0</v>
      </c>
      <c r="G832" s="192"/>
    </row>
    <row r="833" spans="1:13" s="254" customFormat="1" ht="17.25" customHeight="1">
      <c r="A833" s="247"/>
      <c r="B833" s="248" t="s">
        <v>956</v>
      </c>
      <c r="C833" s="249" t="s">
        <v>957</v>
      </c>
      <c r="D833" s="250">
        <f>D831*G833</f>
        <v>9120</v>
      </c>
      <c r="E833" s="251">
        <v>0</v>
      </c>
      <c r="F833" s="251">
        <f>D833*E833</f>
        <v>0</v>
      </c>
      <c r="G833" s="192">
        <v>160</v>
      </c>
    </row>
    <row r="834" spans="1:13" ht="26.25" customHeight="1">
      <c r="A834" s="8" t="s">
        <v>0</v>
      </c>
      <c r="B834" s="8" t="s">
        <v>1</v>
      </c>
      <c r="C834" s="8" t="s">
        <v>948</v>
      </c>
      <c r="D834" s="27" t="s">
        <v>949</v>
      </c>
      <c r="E834" s="8" t="s">
        <v>950</v>
      </c>
      <c r="F834" s="8" t="s">
        <v>2</v>
      </c>
      <c r="I834" s="238"/>
      <c r="J834" s="238"/>
      <c r="K834" s="238"/>
      <c r="L834" s="238"/>
      <c r="M834" s="238"/>
    </row>
    <row r="835" spans="1:13" s="254" customFormat="1" ht="57.75" customHeight="1">
      <c r="A835" s="267" t="s">
        <v>1303</v>
      </c>
      <c r="B835" s="240" t="s">
        <v>1258</v>
      </c>
      <c r="C835" s="241"/>
      <c r="D835" s="253"/>
      <c r="E835" s="242"/>
      <c r="F835" s="242"/>
      <c r="G835" s="192"/>
    </row>
    <row r="836" spans="1:13" s="254" customFormat="1" ht="17.25" customHeight="1">
      <c r="A836" s="243"/>
      <c r="B836" s="244" t="s">
        <v>1233</v>
      </c>
      <c r="C836" s="204" t="s">
        <v>953</v>
      </c>
      <c r="D836" s="245">
        <v>12</v>
      </c>
      <c r="E836" s="246">
        <v>0</v>
      </c>
      <c r="F836" s="246">
        <f>D836*E836</f>
        <v>0</v>
      </c>
      <c r="G836" s="192"/>
    </row>
    <row r="837" spans="1:13" s="254" customFormat="1" ht="17.25" customHeight="1">
      <c r="A837" s="243"/>
      <c r="B837" s="244" t="s">
        <v>1234</v>
      </c>
      <c r="C837" s="204" t="s">
        <v>955</v>
      </c>
      <c r="D837" s="245">
        <v>48</v>
      </c>
      <c r="E837" s="246">
        <v>0</v>
      </c>
      <c r="F837" s="246">
        <f>D837*E837</f>
        <v>0</v>
      </c>
      <c r="G837" s="192"/>
    </row>
    <row r="838" spans="1:13" s="254" customFormat="1" ht="17.25" customHeight="1">
      <c r="A838" s="247"/>
      <c r="B838" s="248" t="s">
        <v>956</v>
      </c>
      <c r="C838" s="249" t="s">
        <v>957</v>
      </c>
      <c r="D838" s="250">
        <f>D836*G838</f>
        <v>1920</v>
      </c>
      <c r="E838" s="251">
        <v>0</v>
      </c>
      <c r="F838" s="251">
        <f>D838*E838</f>
        <v>0</v>
      </c>
      <c r="G838" s="192">
        <v>160</v>
      </c>
    </row>
    <row r="839" spans="1:13" s="254" customFormat="1" ht="57.75" customHeight="1">
      <c r="A839" s="267" t="s">
        <v>1304</v>
      </c>
      <c r="B839" s="240" t="s">
        <v>1232</v>
      </c>
      <c r="C839" s="272"/>
      <c r="D839" s="273"/>
      <c r="E839" s="274"/>
      <c r="F839" s="274"/>
      <c r="G839" s="192"/>
    </row>
    <row r="840" spans="1:13" s="254" customFormat="1" ht="17.25" customHeight="1">
      <c r="A840" s="243"/>
      <c r="B840" s="244" t="s">
        <v>1233</v>
      </c>
      <c r="C840" s="204" t="s">
        <v>953</v>
      </c>
      <c r="D840" s="245">
        <v>11</v>
      </c>
      <c r="E840" s="246">
        <v>0</v>
      </c>
      <c r="F840" s="246">
        <f>D840*E840</f>
        <v>0</v>
      </c>
      <c r="G840" s="192"/>
    </row>
    <row r="841" spans="1:13" s="254" customFormat="1" ht="17.25" customHeight="1">
      <c r="A841" s="243"/>
      <c r="B841" s="244" t="s">
        <v>1234</v>
      </c>
      <c r="C841" s="204" t="s">
        <v>955</v>
      </c>
      <c r="D841" s="245">
        <v>80</v>
      </c>
      <c r="E841" s="246">
        <v>0</v>
      </c>
      <c r="F841" s="246">
        <f>D841*E841</f>
        <v>0</v>
      </c>
      <c r="G841" s="192"/>
    </row>
    <row r="842" spans="1:13" s="254" customFormat="1" ht="17.25" customHeight="1">
      <c r="A842" s="247"/>
      <c r="B842" s="248" t="s">
        <v>956</v>
      </c>
      <c r="C842" s="249" t="s">
        <v>957</v>
      </c>
      <c r="D842" s="250">
        <f>D840*G842</f>
        <v>1760</v>
      </c>
      <c r="E842" s="251">
        <v>0</v>
      </c>
      <c r="F842" s="251">
        <f>D842*E842</f>
        <v>0</v>
      </c>
      <c r="G842" s="192">
        <v>160</v>
      </c>
    </row>
    <row r="843" spans="1:13" ht="66">
      <c r="A843" s="267" t="s">
        <v>1305</v>
      </c>
      <c r="B843" s="240" t="s">
        <v>1067</v>
      </c>
      <c r="C843" s="241"/>
      <c r="D843" s="253"/>
      <c r="E843" s="242"/>
      <c r="F843" s="242"/>
    </row>
    <row r="844" spans="1:13" ht="18.75" customHeight="1">
      <c r="A844" s="243"/>
      <c r="B844" s="244" t="s">
        <v>952</v>
      </c>
      <c r="C844" s="204" t="s">
        <v>953</v>
      </c>
      <c r="D844" s="245">
        <v>15</v>
      </c>
      <c r="E844" s="246">
        <v>0</v>
      </c>
      <c r="F844" s="246">
        <f>D844*E844</f>
        <v>0</v>
      </c>
    </row>
    <row r="845" spans="1:13" ht="18.75" customHeight="1">
      <c r="A845" s="243"/>
      <c r="B845" s="244" t="s">
        <v>954</v>
      </c>
      <c r="C845" s="204" t="s">
        <v>955</v>
      </c>
      <c r="D845" s="245">
        <v>75</v>
      </c>
      <c r="E845" s="246">
        <v>0</v>
      </c>
      <c r="F845" s="246">
        <f>D845*E845</f>
        <v>0</v>
      </c>
    </row>
    <row r="846" spans="1:13" ht="18.75" customHeight="1">
      <c r="A846" s="243"/>
      <c r="B846" s="244" t="s">
        <v>956</v>
      </c>
      <c r="C846" s="204" t="s">
        <v>957</v>
      </c>
      <c r="D846" s="245">
        <f>D844*G846</f>
        <v>2025</v>
      </c>
      <c r="E846" s="246">
        <v>0</v>
      </c>
      <c r="F846" s="246">
        <f>D846*E846</f>
        <v>0</v>
      </c>
      <c r="G846" s="192">
        <v>135</v>
      </c>
    </row>
    <row r="847" spans="1:13" ht="18.75" customHeight="1">
      <c r="A847" s="247"/>
      <c r="B847" s="248" t="s">
        <v>956</v>
      </c>
      <c r="C847" s="249" t="s">
        <v>957</v>
      </c>
      <c r="D847" s="250">
        <f>D844*G847</f>
        <v>1950</v>
      </c>
      <c r="E847" s="251">
        <v>0</v>
      </c>
      <c r="F847" s="251">
        <f>D847*E847</f>
        <v>0</v>
      </c>
      <c r="G847" s="192">
        <v>130</v>
      </c>
    </row>
    <row r="848" spans="1:13" s="230" customFormat="1" ht="20.100000000000001" customHeight="1">
      <c r="A848" s="234" t="s">
        <v>1289</v>
      </c>
      <c r="B848" s="235" t="s">
        <v>947</v>
      </c>
      <c r="C848" s="236"/>
      <c r="D848" s="256"/>
      <c r="E848" s="236"/>
      <c r="F848" s="237"/>
      <c r="G848" s="192"/>
    </row>
    <row r="849" spans="1:7" ht="45.75" customHeight="1">
      <c r="A849" s="267" t="s">
        <v>1290</v>
      </c>
      <c r="B849" s="240" t="s">
        <v>1306</v>
      </c>
      <c r="C849" s="241"/>
      <c r="D849" s="253"/>
      <c r="E849" s="242"/>
      <c r="F849" s="242"/>
    </row>
    <row r="850" spans="1:7" ht="18" customHeight="1">
      <c r="A850" s="243"/>
      <c r="B850" s="244" t="s">
        <v>952</v>
      </c>
      <c r="C850" s="204" t="s">
        <v>953</v>
      </c>
      <c r="D850" s="245">
        <v>30</v>
      </c>
      <c r="E850" s="246">
        <v>0</v>
      </c>
      <c r="F850" s="246">
        <f>D850*E850</f>
        <v>0</v>
      </c>
    </row>
    <row r="851" spans="1:7" ht="18" customHeight="1">
      <c r="A851" s="243"/>
      <c r="B851" s="244" t="s">
        <v>971</v>
      </c>
      <c r="C851" s="204" t="s">
        <v>955</v>
      </c>
      <c r="D851" s="245">
        <v>370</v>
      </c>
      <c r="E851" s="246">
        <v>0</v>
      </c>
      <c r="F851" s="246">
        <f>D851*E851</f>
        <v>0</v>
      </c>
    </row>
    <row r="852" spans="1:7" ht="18" customHeight="1">
      <c r="A852" s="247"/>
      <c r="B852" s="248" t="s">
        <v>956</v>
      </c>
      <c r="C852" s="249" t="s">
        <v>957</v>
      </c>
      <c r="D852" s="250">
        <f>D850*G852</f>
        <v>4800</v>
      </c>
      <c r="E852" s="251">
        <v>0</v>
      </c>
      <c r="F852" s="251">
        <f>D852*E852</f>
        <v>0</v>
      </c>
      <c r="G852" s="192">
        <v>160</v>
      </c>
    </row>
    <row r="853" spans="1:7" ht="45.75" customHeight="1">
      <c r="A853" s="267" t="s">
        <v>1296</v>
      </c>
      <c r="B853" s="240" t="s">
        <v>1307</v>
      </c>
      <c r="C853" s="241"/>
      <c r="D853" s="253"/>
      <c r="E853" s="242"/>
      <c r="F853" s="242"/>
    </row>
    <row r="854" spans="1:7" ht="18" customHeight="1">
      <c r="A854" s="243"/>
      <c r="B854" s="244" t="s">
        <v>952</v>
      </c>
      <c r="C854" s="204" t="s">
        <v>953</v>
      </c>
      <c r="D854" s="245">
        <v>3</v>
      </c>
      <c r="E854" s="246">
        <v>0</v>
      </c>
      <c r="F854" s="246">
        <f>D854*E854</f>
        <v>0</v>
      </c>
    </row>
    <row r="855" spans="1:7" ht="18" customHeight="1">
      <c r="A855" s="243"/>
      <c r="B855" s="244" t="s">
        <v>971</v>
      </c>
      <c r="C855" s="204" t="s">
        <v>955</v>
      </c>
      <c r="D855" s="245">
        <v>15</v>
      </c>
      <c r="E855" s="246">
        <v>0</v>
      </c>
      <c r="F855" s="246">
        <f>D855*E855</f>
        <v>0</v>
      </c>
    </row>
    <row r="856" spans="1:7" ht="18" customHeight="1">
      <c r="A856" s="247"/>
      <c r="B856" s="248" t="s">
        <v>956</v>
      </c>
      <c r="C856" s="249" t="s">
        <v>957</v>
      </c>
      <c r="D856" s="250">
        <f>D854*G856</f>
        <v>480</v>
      </c>
      <c r="E856" s="251">
        <v>0</v>
      </c>
      <c r="F856" s="251">
        <f>D856*E856</f>
        <v>0</v>
      </c>
      <c r="G856" s="192">
        <v>160</v>
      </c>
    </row>
    <row r="857" spans="1:7" ht="52.8">
      <c r="A857" s="267" t="s">
        <v>1299</v>
      </c>
      <c r="B857" s="240" t="s">
        <v>1074</v>
      </c>
      <c r="C857" s="241"/>
      <c r="D857" s="253"/>
      <c r="E857" s="242"/>
      <c r="F857" s="242"/>
    </row>
    <row r="858" spans="1:7" ht="18.75" customHeight="1">
      <c r="A858" s="243"/>
      <c r="B858" s="244" t="s">
        <v>952</v>
      </c>
      <c r="C858" s="204" t="s">
        <v>953</v>
      </c>
      <c r="D858" s="245">
        <v>35</v>
      </c>
      <c r="E858" s="246">
        <v>0</v>
      </c>
      <c r="F858" s="246">
        <f>D858*E858</f>
        <v>0</v>
      </c>
    </row>
    <row r="859" spans="1:7" ht="18.75" customHeight="1">
      <c r="A859" s="243"/>
      <c r="B859" s="244" t="s">
        <v>959</v>
      </c>
      <c r="C859" s="204" t="s">
        <v>1058</v>
      </c>
      <c r="D859" s="245">
        <v>268</v>
      </c>
      <c r="E859" s="246">
        <v>0</v>
      </c>
      <c r="F859" s="246">
        <f>D859*E859</f>
        <v>0</v>
      </c>
    </row>
    <row r="860" spans="1:7" s="29" customFormat="1" ht="18.75" customHeight="1">
      <c r="A860" s="247"/>
      <c r="B860" s="248" t="s">
        <v>960</v>
      </c>
      <c r="C860" s="249" t="s">
        <v>957</v>
      </c>
      <c r="D860" s="250">
        <f>D858*G860</f>
        <v>5950</v>
      </c>
      <c r="E860" s="251">
        <v>0</v>
      </c>
      <c r="F860" s="251">
        <f>D860*E860</f>
        <v>0</v>
      </c>
      <c r="G860" s="192">
        <v>170</v>
      </c>
    </row>
    <row r="861" spans="1:7" s="254" customFormat="1" ht="57.75" customHeight="1">
      <c r="A861" s="267" t="s">
        <v>1300</v>
      </c>
      <c r="B861" s="240" t="s">
        <v>1308</v>
      </c>
      <c r="C861" s="241"/>
      <c r="D861" s="241"/>
      <c r="E861" s="242"/>
      <c r="F861" s="242"/>
      <c r="G861" s="192"/>
    </row>
    <row r="862" spans="1:7" s="254" customFormat="1" ht="18.75" customHeight="1">
      <c r="A862" s="243"/>
      <c r="B862" s="244" t="s">
        <v>952</v>
      </c>
      <c r="C862" s="204" t="s">
        <v>953</v>
      </c>
      <c r="D862" s="245">
        <v>13</v>
      </c>
      <c r="E862" s="246">
        <v>0</v>
      </c>
      <c r="F862" s="246">
        <f>D862*E862</f>
        <v>0</v>
      </c>
      <c r="G862" s="192"/>
    </row>
    <row r="863" spans="1:7" s="254" customFormat="1" ht="18.75" customHeight="1">
      <c r="A863" s="243"/>
      <c r="B863" s="244" t="s">
        <v>1309</v>
      </c>
      <c r="C863" s="204" t="s">
        <v>955</v>
      </c>
      <c r="D863" s="245">
        <v>101</v>
      </c>
      <c r="E863" s="246">
        <v>0</v>
      </c>
      <c r="F863" s="246">
        <f>D863*E863</f>
        <v>0</v>
      </c>
      <c r="G863" s="192"/>
    </row>
    <row r="864" spans="1:7" s="254" customFormat="1" ht="18.75" customHeight="1">
      <c r="A864" s="247"/>
      <c r="B864" s="248" t="s">
        <v>956</v>
      </c>
      <c r="C864" s="249" t="s">
        <v>957</v>
      </c>
      <c r="D864" s="250">
        <f>D862*G864</f>
        <v>1690</v>
      </c>
      <c r="E864" s="251">
        <v>0</v>
      </c>
      <c r="F864" s="251">
        <f>D864*E864</f>
        <v>0</v>
      </c>
      <c r="G864" s="192">
        <v>130</v>
      </c>
    </row>
    <row r="865" spans="1:13" ht="26.25" customHeight="1">
      <c r="A865" s="8" t="s">
        <v>0</v>
      </c>
      <c r="B865" s="8" t="s">
        <v>1</v>
      </c>
      <c r="C865" s="8" t="s">
        <v>948</v>
      </c>
      <c r="D865" s="27" t="s">
        <v>949</v>
      </c>
      <c r="E865" s="8" t="s">
        <v>950</v>
      </c>
      <c r="F865" s="8" t="s">
        <v>2</v>
      </c>
      <c r="I865" s="238"/>
      <c r="J865" s="238"/>
      <c r="K865" s="238"/>
      <c r="L865" s="238"/>
      <c r="M865" s="238"/>
    </row>
    <row r="866" spans="1:13" s="230" customFormat="1" ht="20.100000000000001" customHeight="1">
      <c r="A866" s="234" t="s">
        <v>1310</v>
      </c>
      <c r="B866" s="235" t="s">
        <v>1146</v>
      </c>
      <c r="C866" s="236"/>
      <c r="D866" s="236"/>
      <c r="E866" s="236"/>
      <c r="F866" s="237"/>
      <c r="G866" s="271"/>
    </row>
    <row r="867" spans="1:13" ht="34.5" customHeight="1">
      <c r="A867" s="267" t="s">
        <v>1311</v>
      </c>
      <c r="B867" s="240" t="s">
        <v>1312</v>
      </c>
      <c r="C867" s="241"/>
      <c r="D867" s="253"/>
      <c r="E867" s="242"/>
      <c r="F867" s="242"/>
      <c r="G867" s="271"/>
    </row>
    <row r="868" spans="1:13" ht="18.75" customHeight="1">
      <c r="A868" s="243"/>
      <c r="B868" s="244" t="s">
        <v>1149</v>
      </c>
      <c r="C868" s="204" t="s">
        <v>953</v>
      </c>
      <c r="D868" s="245">
        <f>0.1*(D870+D875+D880)</f>
        <v>833.40000000000009</v>
      </c>
      <c r="E868" s="246">
        <v>0</v>
      </c>
      <c r="F868" s="246">
        <f>D868*E868</f>
        <v>0</v>
      </c>
      <c r="G868" s="271"/>
    </row>
    <row r="869" spans="1:13" ht="46.5" customHeight="1">
      <c r="A869" s="308" t="s">
        <v>1313</v>
      </c>
      <c r="B869" s="240" t="s">
        <v>1314</v>
      </c>
      <c r="C869" s="241"/>
      <c r="D869" s="253"/>
      <c r="E869" s="242"/>
      <c r="F869" s="242"/>
    </row>
    <row r="870" spans="1:13" ht="18.75" customHeight="1">
      <c r="A870" s="243"/>
      <c r="B870" s="244" t="s">
        <v>952</v>
      </c>
      <c r="C870" s="204" t="s">
        <v>953</v>
      </c>
      <c r="D870" s="245">
        <v>6146</v>
      </c>
      <c r="E870" s="246">
        <v>0</v>
      </c>
      <c r="F870" s="246">
        <f>D870*E870</f>
        <v>0</v>
      </c>
      <c r="G870" s="271"/>
    </row>
    <row r="871" spans="1:13" ht="18.75" customHeight="1">
      <c r="A871" s="243"/>
      <c r="B871" s="244" t="s">
        <v>1152</v>
      </c>
      <c r="C871" s="204" t="s">
        <v>957</v>
      </c>
      <c r="D871" s="245">
        <f>$D$870*0.5*G871</f>
        <v>338030</v>
      </c>
      <c r="E871" s="246">
        <v>0</v>
      </c>
      <c r="F871" s="246">
        <f>D871*E871</f>
        <v>0</v>
      </c>
      <c r="G871" s="192">
        <v>110</v>
      </c>
    </row>
    <row r="872" spans="1:13" ht="18.75" customHeight="1">
      <c r="A872" s="243"/>
      <c r="B872" s="244" t="s">
        <v>1153</v>
      </c>
      <c r="C872" s="204" t="s">
        <v>957</v>
      </c>
      <c r="D872" s="245">
        <f>$D$870*0.5*G872</f>
        <v>338030</v>
      </c>
      <c r="E872" s="246">
        <v>0</v>
      </c>
      <c r="F872" s="246">
        <f>D872*E872</f>
        <v>0</v>
      </c>
      <c r="G872" s="192">
        <v>110</v>
      </c>
    </row>
    <row r="873" spans="1:13" ht="18.75" customHeight="1">
      <c r="A873" s="247"/>
      <c r="B873" s="248" t="s">
        <v>1154</v>
      </c>
      <c r="C873" s="249" t="s">
        <v>957</v>
      </c>
      <c r="D873" s="245">
        <f>$D$870*0.7*G873</f>
        <v>473242</v>
      </c>
      <c r="E873" s="251">
        <v>0</v>
      </c>
      <c r="F873" s="251">
        <f>D873*E873</f>
        <v>0</v>
      </c>
      <c r="G873" s="192">
        <v>110</v>
      </c>
    </row>
    <row r="874" spans="1:13" ht="46.5" customHeight="1">
      <c r="A874" s="308" t="s">
        <v>1315</v>
      </c>
      <c r="B874" s="240" t="s">
        <v>1316</v>
      </c>
      <c r="C874" s="241"/>
      <c r="D874" s="253"/>
      <c r="E874" s="242"/>
      <c r="F874" s="242"/>
    </row>
    <row r="875" spans="1:13" ht="18.75" customHeight="1">
      <c r="A875" s="243"/>
      <c r="B875" s="244" t="s">
        <v>952</v>
      </c>
      <c r="C875" s="204" t="s">
        <v>953</v>
      </c>
      <c r="D875" s="245">
        <v>1048</v>
      </c>
      <c r="E875" s="246">
        <v>0</v>
      </c>
      <c r="F875" s="246">
        <f>D875*E875</f>
        <v>0</v>
      </c>
      <c r="G875" s="271"/>
    </row>
    <row r="876" spans="1:13" ht="18.75" customHeight="1">
      <c r="A876" s="243"/>
      <c r="B876" s="244" t="s">
        <v>1152</v>
      </c>
      <c r="C876" s="204" t="s">
        <v>957</v>
      </c>
      <c r="D876" s="245">
        <f>$D$875*0.5*G876</f>
        <v>57640</v>
      </c>
      <c r="E876" s="246">
        <v>0</v>
      </c>
      <c r="F876" s="246">
        <f>D876*E876</f>
        <v>0</v>
      </c>
      <c r="G876" s="192">
        <v>110</v>
      </c>
    </row>
    <row r="877" spans="1:13" ht="18.75" customHeight="1">
      <c r="A877" s="243"/>
      <c r="B877" s="244" t="s">
        <v>1153</v>
      </c>
      <c r="C877" s="204" t="s">
        <v>957</v>
      </c>
      <c r="D877" s="245">
        <f>$D$875*0.5*G877</f>
        <v>57640</v>
      </c>
      <c r="E877" s="246">
        <v>0</v>
      </c>
      <c r="F877" s="246">
        <f>D877*E877</f>
        <v>0</v>
      </c>
      <c r="G877" s="192">
        <v>110</v>
      </c>
    </row>
    <row r="878" spans="1:13" ht="18.75" customHeight="1">
      <c r="A878" s="247"/>
      <c r="B878" s="248" t="s">
        <v>1154</v>
      </c>
      <c r="C878" s="249" t="s">
        <v>957</v>
      </c>
      <c r="D878" s="245">
        <f>$D$875*0.7*G878</f>
        <v>80695.999999999985</v>
      </c>
      <c r="E878" s="251">
        <v>0</v>
      </c>
      <c r="F878" s="251">
        <f>D878*E878</f>
        <v>0</v>
      </c>
      <c r="G878" s="192">
        <v>110</v>
      </c>
    </row>
    <row r="879" spans="1:13" ht="46.5" customHeight="1">
      <c r="A879" s="308" t="s">
        <v>1317</v>
      </c>
      <c r="B879" s="240" t="s">
        <v>1318</v>
      </c>
      <c r="C879" s="241"/>
      <c r="D879" s="253"/>
      <c r="E879" s="242"/>
      <c r="F879" s="242"/>
    </row>
    <row r="880" spans="1:13" ht="18.75" customHeight="1">
      <c r="A880" s="243"/>
      <c r="B880" s="244" t="s">
        <v>952</v>
      </c>
      <c r="C880" s="204" t="s">
        <v>953</v>
      </c>
      <c r="D880" s="245">
        <v>1140</v>
      </c>
      <c r="E880" s="246">
        <v>0</v>
      </c>
      <c r="F880" s="246">
        <f>D880*E880</f>
        <v>0</v>
      </c>
    </row>
    <row r="881" spans="1:13" ht="18.75" customHeight="1">
      <c r="A881" s="243"/>
      <c r="B881" s="244" t="s">
        <v>1152</v>
      </c>
      <c r="C881" s="204" t="s">
        <v>957</v>
      </c>
      <c r="D881" s="245">
        <f>$D$880*0.5*G881</f>
        <v>62700</v>
      </c>
      <c r="E881" s="246">
        <v>0</v>
      </c>
      <c r="F881" s="246">
        <f>D881*E881</f>
        <v>0</v>
      </c>
      <c r="G881" s="192">
        <v>110</v>
      </c>
    </row>
    <row r="882" spans="1:13" ht="18.75" customHeight="1">
      <c r="A882" s="243"/>
      <c r="B882" s="244" t="s">
        <v>1153</v>
      </c>
      <c r="C882" s="204" t="s">
        <v>957</v>
      </c>
      <c r="D882" s="245">
        <f>$D$880*0.5*G882</f>
        <v>62700</v>
      </c>
      <c r="E882" s="246">
        <v>0</v>
      </c>
      <c r="F882" s="246">
        <f>D882*E882</f>
        <v>0</v>
      </c>
      <c r="G882" s="192">
        <v>110</v>
      </c>
    </row>
    <row r="883" spans="1:13" ht="18.75" customHeight="1">
      <c r="A883" s="247"/>
      <c r="B883" s="248" t="s">
        <v>1154</v>
      </c>
      <c r="C883" s="249" t="s">
        <v>957</v>
      </c>
      <c r="D883" s="245">
        <f>$D$880*0.7*G883</f>
        <v>87780</v>
      </c>
      <c r="E883" s="251">
        <v>0</v>
      </c>
      <c r="F883" s="251">
        <f>D883*E883</f>
        <v>0</v>
      </c>
      <c r="G883" s="192">
        <v>110</v>
      </c>
    </row>
    <row r="884" spans="1:13" ht="52.8">
      <c r="A884" s="267" t="s">
        <v>1319</v>
      </c>
      <c r="B884" s="240" t="s">
        <v>1158</v>
      </c>
      <c r="C884" s="241"/>
      <c r="D884" s="253"/>
      <c r="E884" s="242"/>
      <c r="F884" s="242"/>
    </row>
    <row r="885" spans="1:13" ht="18.75" customHeight="1">
      <c r="A885" s="243"/>
      <c r="B885" s="244" t="s">
        <v>1159</v>
      </c>
      <c r="C885" s="204" t="s">
        <v>953</v>
      </c>
      <c r="D885" s="245">
        <v>35</v>
      </c>
      <c r="E885" s="246">
        <v>0</v>
      </c>
      <c r="F885" s="246">
        <f>D885*E885</f>
        <v>0</v>
      </c>
    </row>
    <row r="886" spans="1:13" ht="18.75" customHeight="1">
      <c r="A886" s="243"/>
      <c r="B886" s="244" t="s">
        <v>1053</v>
      </c>
      <c r="C886" s="204" t="s">
        <v>955</v>
      </c>
      <c r="D886" s="245">
        <v>175</v>
      </c>
      <c r="E886" s="246">
        <v>0</v>
      </c>
      <c r="F886" s="246">
        <f>D886*E886</f>
        <v>0</v>
      </c>
    </row>
    <row r="887" spans="1:13" ht="18.75" customHeight="1">
      <c r="A887" s="247"/>
      <c r="B887" s="248" t="s">
        <v>956</v>
      </c>
      <c r="C887" s="249" t="s">
        <v>957</v>
      </c>
      <c r="D887" s="250">
        <f>D885*G887</f>
        <v>4550</v>
      </c>
      <c r="E887" s="251">
        <v>0</v>
      </c>
      <c r="F887" s="251">
        <f>D887*E887</f>
        <v>0</v>
      </c>
      <c r="G887" s="192">
        <v>130</v>
      </c>
    </row>
    <row r="888" spans="1:13" s="230" customFormat="1" ht="18.75" customHeight="1">
      <c r="A888" s="143" t="s">
        <v>1320</v>
      </c>
      <c r="B888" s="144"/>
      <c r="C888" s="144"/>
      <c r="D888" s="144"/>
      <c r="E888" s="144"/>
      <c r="F888" s="276">
        <f>SUM(F472:F887)</f>
        <v>0</v>
      </c>
      <c r="G888" s="192"/>
    </row>
    <row r="892" spans="1:13" s="277" customFormat="1" ht="20.100000000000001" customHeight="1">
      <c r="A892" s="228" t="s">
        <v>1321</v>
      </c>
      <c r="B892" s="229" t="s">
        <v>1322</v>
      </c>
      <c r="C892" s="229"/>
      <c r="D892" s="229"/>
      <c r="E892" s="229"/>
      <c r="F892" s="229"/>
      <c r="G892" s="192"/>
    </row>
    <row r="893" spans="1:13" s="29" customFormat="1" ht="26.25" customHeight="1">
      <c r="A893" s="8" t="s">
        <v>0</v>
      </c>
      <c r="B893" s="8" t="s">
        <v>1</v>
      </c>
      <c r="C893" s="8" t="s">
        <v>948</v>
      </c>
      <c r="D893" s="27" t="s">
        <v>949</v>
      </c>
      <c r="E893" s="8" t="s">
        <v>950</v>
      </c>
      <c r="F893" s="8" t="s">
        <v>2</v>
      </c>
      <c r="G893" s="192"/>
      <c r="I893" s="309"/>
      <c r="J893" s="309"/>
      <c r="K893" s="309"/>
      <c r="L893" s="309"/>
      <c r="M893" s="309"/>
    </row>
    <row r="894" spans="1:13" s="29" customFormat="1" ht="20.100000000000001" customHeight="1">
      <c r="A894" s="310" t="s">
        <v>1323</v>
      </c>
      <c r="B894" s="311" t="s">
        <v>1324</v>
      </c>
      <c r="C894" s="312"/>
      <c r="D894" s="313"/>
      <c r="E894" s="314"/>
      <c r="F894" s="315"/>
      <c r="G894" s="192"/>
      <c r="I894" s="309"/>
      <c r="J894" s="309"/>
      <c r="K894" s="309"/>
      <c r="L894" s="309"/>
      <c r="M894" s="309"/>
    </row>
    <row r="895" spans="1:13" s="254" customFormat="1" ht="290.39999999999998">
      <c r="A895" s="267"/>
      <c r="B895" s="240" t="s">
        <v>1325</v>
      </c>
      <c r="C895" s="316"/>
      <c r="D895" s="272"/>
      <c r="E895" s="317"/>
      <c r="F895" s="318" t="s">
        <v>1326</v>
      </c>
      <c r="G895" s="192"/>
    </row>
    <row r="896" spans="1:13" s="29" customFormat="1" ht="18.75" customHeight="1">
      <c r="A896" s="247"/>
      <c r="B896" s="248" t="s">
        <v>1327</v>
      </c>
      <c r="C896" s="319" t="s">
        <v>957</v>
      </c>
      <c r="D896" s="306">
        <v>200000</v>
      </c>
      <c r="E896" s="320">
        <v>0</v>
      </c>
      <c r="F896" s="251">
        <f t="shared" ref="F896" si="26">D896*E896</f>
        <v>0</v>
      </c>
      <c r="G896" s="192"/>
    </row>
    <row r="897" spans="1:13" s="29" customFormat="1" ht="26.25" customHeight="1">
      <c r="A897" s="8" t="s">
        <v>0</v>
      </c>
      <c r="B897" s="8" t="s">
        <v>1</v>
      </c>
      <c r="C897" s="8" t="s">
        <v>948</v>
      </c>
      <c r="D897" s="27" t="s">
        <v>949</v>
      </c>
      <c r="E897" s="8" t="s">
        <v>950</v>
      </c>
      <c r="F897" s="8" t="s">
        <v>2</v>
      </c>
      <c r="G897" s="192"/>
      <c r="I897" s="309"/>
      <c r="J897" s="309"/>
      <c r="K897" s="309"/>
      <c r="L897" s="309"/>
      <c r="M897" s="309"/>
    </row>
    <row r="898" spans="1:13" s="29" customFormat="1" ht="20.100000000000001" customHeight="1">
      <c r="A898" s="310" t="s">
        <v>1328</v>
      </c>
      <c r="B898" s="311" t="s">
        <v>1329</v>
      </c>
      <c r="C898" s="312"/>
      <c r="D898" s="313"/>
      <c r="E898" s="314"/>
      <c r="F898" s="315"/>
      <c r="G898" s="192"/>
      <c r="I898" s="309"/>
      <c r="J898" s="309"/>
      <c r="K898" s="309"/>
      <c r="L898" s="309"/>
      <c r="M898" s="309"/>
    </row>
    <row r="899" spans="1:13" s="254" customFormat="1" ht="290.39999999999998">
      <c r="A899" s="267"/>
      <c r="B899" s="240" t="s">
        <v>1330</v>
      </c>
      <c r="C899" s="316"/>
      <c r="D899" s="272"/>
      <c r="E899" s="317"/>
      <c r="F899" s="274"/>
      <c r="G899" s="192"/>
    </row>
    <row r="900" spans="1:13" s="29" customFormat="1" ht="18.75" customHeight="1">
      <c r="A900" s="247"/>
      <c r="B900" s="248" t="s">
        <v>1331</v>
      </c>
      <c r="C900" s="319" t="s">
        <v>957</v>
      </c>
      <c r="D900" s="306">
        <v>30500</v>
      </c>
      <c r="E900" s="320">
        <v>0</v>
      </c>
      <c r="F900" s="251">
        <f>D900*E900</f>
        <v>0</v>
      </c>
      <c r="G900" s="192"/>
    </row>
    <row r="901" spans="1:13" s="254" customFormat="1" ht="303.60000000000002">
      <c r="A901" s="267"/>
      <c r="B901" s="240" t="s">
        <v>1332</v>
      </c>
      <c r="C901" s="321"/>
      <c r="D901" s="241"/>
      <c r="E901" s="322"/>
      <c r="F901" s="242"/>
      <c r="G901" s="192"/>
    </row>
    <row r="902" spans="1:13" s="29" customFormat="1" ht="18.75" customHeight="1">
      <c r="A902" s="247"/>
      <c r="B902" s="248" t="s">
        <v>1331</v>
      </c>
      <c r="C902" s="319" t="s">
        <v>957</v>
      </c>
      <c r="D902" s="306">
        <v>15000</v>
      </c>
      <c r="E902" s="320">
        <v>0</v>
      </c>
      <c r="F902" s="251">
        <f>D902*E902</f>
        <v>0</v>
      </c>
      <c r="G902" s="192"/>
    </row>
    <row r="903" spans="1:13" s="277" customFormat="1" ht="18.75" customHeight="1">
      <c r="A903" s="143" t="s">
        <v>1333</v>
      </c>
      <c r="B903" s="144"/>
      <c r="C903" s="144"/>
      <c r="D903" s="144"/>
      <c r="E903" s="144"/>
      <c r="F903" s="276">
        <f>SUM(F895:F902)</f>
        <v>0</v>
      </c>
      <c r="G903" s="192"/>
    </row>
    <row r="907" spans="1:13" s="230" customFormat="1" ht="20.100000000000001" customHeight="1">
      <c r="A907" s="228" t="s">
        <v>1334</v>
      </c>
      <c r="B907" s="229" t="s">
        <v>1335</v>
      </c>
      <c r="C907" s="229"/>
      <c r="D907" s="229"/>
      <c r="E907" s="229"/>
      <c r="F907" s="229"/>
      <c r="G907" s="192"/>
    </row>
    <row r="908" spans="1:13" s="230" customFormat="1" ht="20.100000000000001" customHeight="1">
      <c r="A908" s="234" t="s">
        <v>4</v>
      </c>
      <c r="B908" s="235" t="s">
        <v>1336</v>
      </c>
      <c r="C908" s="235"/>
      <c r="D908" s="235"/>
      <c r="E908" s="235"/>
      <c r="F908" s="323"/>
      <c r="G908" s="192"/>
    </row>
    <row r="909" spans="1:13" ht="26.25" customHeight="1">
      <c r="A909" s="8" t="s">
        <v>0</v>
      </c>
      <c r="B909" s="8" t="s">
        <v>1</v>
      </c>
      <c r="C909" s="8" t="s">
        <v>948</v>
      </c>
      <c r="D909" s="27" t="s">
        <v>949</v>
      </c>
      <c r="E909" s="8" t="s">
        <v>950</v>
      </c>
      <c r="F909" s="8" t="s">
        <v>2</v>
      </c>
      <c r="I909" s="238"/>
      <c r="J909" s="238"/>
      <c r="K909" s="238"/>
      <c r="L909" s="238"/>
      <c r="M909" s="238"/>
    </row>
    <row r="910" spans="1:13" ht="105.6">
      <c r="A910" s="324"/>
      <c r="B910" s="325" t="s">
        <v>1337</v>
      </c>
      <c r="C910" s="326"/>
      <c r="D910" s="236"/>
      <c r="E910" s="326"/>
      <c r="F910" s="327"/>
      <c r="I910" s="238"/>
      <c r="J910" s="238"/>
      <c r="K910" s="238"/>
      <c r="L910" s="238"/>
      <c r="M910" s="238"/>
    </row>
    <row r="911" spans="1:13" ht="18.75" customHeight="1">
      <c r="A911" s="267" t="s">
        <v>39</v>
      </c>
      <c r="B911" s="328" t="s">
        <v>1338</v>
      </c>
      <c r="C911" s="241"/>
      <c r="D911" s="241"/>
      <c r="E911" s="242"/>
      <c r="F911" s="242"/>
    </row>
    <row r="912" spans="1:13" ht="18.75" customHeight="1">
      <c r="A912" s="243"/>
      <c r="B912" s="244" t="s">
        <v>1339</v>
      </c>
      <c r="C912" s="204" t="s">
        <v>953</v>
      </c>
      <c r="D912" s="245">
        <v>15</v>
      </c>
      <c r="E912" s="246">
        <v>0</v>
      </c>
      <c r="F912" s="246">
        <f>D912*E912</f>
        <v>0</v>
      </c>
    </row>
    <row r="913" spans="1:7" ht="18.75" customHeight="1">
      <c r="A913" s="243"/>
      <c r="B913" s="244" t="s">
        <v>1340</v>
      </c>
      <c r="C913" s="204" t="s">
        <v>953</v>
      </c>
      <c r="D913" s="245">
        <v>15</v>
      </c>
      <c r="E913" s="246">
        <v>0</v>
      </c>
      <c r="F913" s="246">
        <f>D913*E913</f>
        <v>0</v>
      </c>
    </row>
    <row r="914" spans="1:7" ht="18.75" customHeight="1">
      <c r="A914" s="243"/>
      <c r="B914" s="244" t="s">
        <v>1341</v>
      </c>
      <c r="C914" s="204" t="s">
        <v>953</v>
      </c>
      <c r="D914" s="245">
        <v>12</v>
      </c>
      <c r="E914" s="246">
        <v>0</v>
      </c>
      <c r="F914" s="246">
        <f>D914*E914</f>
        <v>0</v>
      </c>
    </row>
    <row r="915" spans="1:7" ht="18.75" customHeight="1">
      <c r="A915" s="243"/>
      <c r="B915" s="244" t="s">
        <v>1342</v>
      </c>
      <c r="C915" s="204" t="s">
        <v>953</v>
      </c>
      <c r="D915" s="245">
        <v>12</v>
      </c>
      <c r="E915" s="246">
        <v>0</v>
      </c>
      <c r="F915" s="246">
        <f>D915*E915</f>
        <v>0</v>
      </c>
    </row>
    <row r="916" spans="1:7" ht="18.75" customHeight="1">
      <c r="A916" s="247"/>
      <c r="B916" s="248" t="s">
        <v>1343</v>
      </c>
      <c r="C916" s="249" t="s">
        <v>953</v>
      </c>
      <c r="D916" s="250">
        <v>25</v>
      </c>
      <c r="E916" s="251">
        <v>0</v>
      </c>
      <c r="F916" s="251">
        <f>D916*E916</f>
        <v>0</v>
      </c>
    </row>
    <row r="917" spans="1:7" ht="18.75" customHeight="1">
      <c r="A917" s="267" t="s">
        <v>1344</v>
      </c>
      <c r="B917" s="328" t="s">
        <v>1345</v>
      </c>
      <c r="C917" s="241"/>
      <c r="D917" s="253"/>
      <c r="E917" s="242"/>
      <c r="F917" s="242"/>
    </row>
    <row r="918" spans="1:7" s="254" customFormat="1" ht="18.75" customHeight="1">
      <c r="A918" s="243"/>
      <c r="B918" s="244" t="s">
        <v>1339</v>
      </c>
      <c r="C918" s="204" t="s">
        <v>953</v>
      </c>
      <c r="D918" s="245">
        <v>15</v>
      </c>
      <c r="E918" s="246">
        <v>0</v>
      </c>
      <c r="F918" s="246">
        <f>D918*E918</f>
        <v>0</v>
      </c>
      <c r="G918" s="192"/>
    </row>
    <row r="919" spans="1:7" ht="18.75" customHeight="1">
      <c r="A919" s="243"/>
      <c r="B919" s="244" t="s">
        <v>1340</v>
      </c>
      <c r="C919" s="204" t="s">
        <v>953</v>
      </c>
      <c r="D919" s="245">
        <v>18</v>
      </c>
      <c r="E919" s="246">
        <v>0</v>
      </c>
      <c r="F919" s="246">
        <f>D919*E919</f>
        <v>0</v>
      </c>
    </row>
    <row r="920" spans="1:7" ht="18.75" customHeight="1">
      <c r="A920" s="243"/>
      <c r="B920" s="244" t="s">
        <v>1341</v>
      </c>
      <c r="C920" s="204" t="s">
        <v>953</v>
      </c>
      <c r="D920" s="245">
        <v>18</v>
      </c>
      <c r="E920" s="246">
        <v>0</v>
      </c>
      <c r="F920" s="246">
        <f>D920*E920</f>
        <v>0</v>
      </c>
    </row>
    <row r="921" spans="1:7" ht="18.75" customHeight="1">
      <c r="A921" s="243"/>
      <c r="B921" s="244" t="s">
        <v>1342</v>
      </c>
      <c r="C921" s="204" t="s">
        <v>953</v>
      </c>
      <c r="D921" s="245">
        <v>20</v>
      </c>
      <c r="E921" s="246">
        <v>0</v>
      </c>
      <c r="F921" s="246">
        <f>D921*E921</f>
        <v>0</v>
      </c>
    </row>
    <row r="922" spans="1:7" ht="18.75" customHeight="1">
      <c r="A922" s="247"/>
      <c r="B922" s="248" t="s">
        <v>1343</v>
      </c>
      <c r="C922" s="249" t="s">
        <v>953</v>
      </c>
      <c r="D922" s="250">
        <v>27</v>
      </c>
      <c r="E922" s="251">
        <v>0</v>
      </c>
      <c r="F922" s="251">
        <f>D922*E922</f>
        <v>0</v>
      </c>
    </row>
    <row r="923" spans="1:7" ht="18.75" customHeight="1">
      <c r="A923" s="267" t="s">
        <v>1346</v>
      </c>
      <c r="B923" s="328" t="s">
        <v>1347</v>
      </c>
      <c r="C923" s="241"/>
      <c r="D923" s="253"/>
      <c r="E923" s="242"/>
      <c r="F923" s="242"/>
    </row>
    <row r="924" spans="1:7" ht="18.75" customHeight="1">
      <c r="A924" s="243"/>
      <c r="B924" s="244" t="s">
        <v>1339</v>
      </c>
      <c r="C924" s="204" t="s">
        <v>953</v>
      </c>
      <c r="D924" s="245">
        <v>30</v>
      </c>
      <c r="E924" s="246">
        <v>0</v>
      </c>
      <c r="F924" s="246">
        <f>D924*E924</f>
        <v>0</v>
      </c>
    </row>
    <row r="925" spans="1:7" ht="18.75" customHeight="1">
      <c r="A925" s="243"/>
      <c r="B925" s="244" t="s">
        <v>1340</v>
      </c>
      <c r="C925" s="204" t="s">
        <v>953</v>
      </c>
      <c r="D925" s="245">
        <v>10</v>
      </c>
      <c r="E925" s="246">
        <v>0</v>
      </c>
      <c r="F925" s="246">
        <f>D925*E925</f>
        <v>0</v>
      </c>
    </row>
    <row r="926" spans="1:7" ht="18.75" customHeight="1">
      <c r="A926" s="243"/>
      <c r="B926" s="244" t="s">
        <v>1341</v>
      </c>
      <c r="C926" s="204" t="s">
        <v>953</v>
      </c>
      <c r="D926" s="245">
        <v>10</v>
      </c>
      <c r="E926" s="246">
        <v>0</v>
      </c>
      <c r="F926" s="246">
        <f>D926*E926</f>
        <v>0</v>
      </c>
    </row>
    <row r="927" spans="1:7" ht="18.75" customHeight="1">
      <c r="A927" s="243"/>
      <c r="B927" s="244" t="s">
        <v>1342</v>
      </c>
      <c r="C927" s="204" t="s">
        <v>953</v>
      </c>
      <c r="D927" s="245">
        <v>12</v>
      </c>
      <c r="E927" s="246">
        <v>0</v>
      </c>
      <c r="F927" s="246">
        <f>D927*E927</f>
        <v>0</v>
      </c>
    </row>
    <row r="928" spans="1:7" ht="18.75" customHeight="1">
      <c r="A928" s="247"/>
      <c r="B928" s="248" t="s">
        <v>1343</v>
      </c>
      <c r="C928" s="249" t="s">
        <v>953</v>
      </c>
      <c r="D928" s="250">
        <v>12</v>
      </c>
      <c r="E928" s="251">
        <v>0</v>
      </c>
      <c r="F928" s="251">
        <f>D928*E928</f>
        <v>0</v>
      </c>
    </row>
    <row r="929" spans="1:13" ht="18.75" customHeight="1">
      <c r="A929" s="267" t="s">
        <v>1348</v>
      </c>
      <c r="B929" s="328" t="s">
        <v>1349</v>
      </c>
      <c r="C929" s="241"/>
      <c r="D929" s="253"/>
      <c r="E929" s="242"/>
      <c r="F929" s="242"/>
    </row>
    <row r="930" spans="1:13" ht="18.75" customHeight="1">
      <c r="A930" s="243"/>
      <c r="B930" s="244" t="s">
        <v>1339</v>
      </c>
      <c r="C930" s="204" t="s">
        <v>953</v>
      </c>
      <c r="D930" s="245">
        <v>25</v>
      </c>
      <c r="E930" s="246">
        <v>0</v>
      </c>
      <c r="F930" s="246">
        <f>D930*E930</f>
        <v>0</v>
      </c>
    </row>
    <row r="931" spans="1:13" ht="18.75" customHeight="1">
      <c r="A931" s="243"/>
      <c r="B931" s="244" t="s">
        <v>1340</v>
      </c>
      <c r="C931" s="204" t="s">
        <v>953</v>
      </c>
      <c r="D931" s="245">
        <v>4.5</v>
      </c>
      <c r="E931" s="246">
        <v>0</v>
      </c>
      <c r="F931" s="246">
        <f>D931*E931</f>
        <v>0</v>
      </c>
    </row>
    <row r="932" spans="1:13" ht="18.75" customHeight="1">
      <c r="A932" s="243"/>
      <c r="B932" s="244" t="s">
        <v>1341</v>
      </c>
      <c r="C932" s="204" t="s">
        <v>953</v>
      </c>
      <c r="D932" s="245">
        <v>1.2</v>
      </c>
      <c r="E932" s="246">
        <v>0</v>
      </c>
      <c r="F932" s="246">
        <f>D932*E932</f>
        <v>0</v>
      </c>
    </row>
    <row r="933" spans="1:13" ht="18.75" customHeight="1">
      <c r="A933" s="243"/>
      <c r="B933" s="244" t="s">
        <v>1342</v>
      </c>
      <c r="C933" s="204" t="s">
        <v>953</v>
      </c>
      <c r="D933" s="245">
        <v>2.4</v>
      </c>
      <c r="E933" s="246">
        <v>0</v>
      </c>
      <c r="F933" s="246">
        <f>D933*E933</f>
        <v>0</v>
      </c>
    </row>
    <row r="934" spans="1:13" ht="18.75" customHeight="1">
      <c r="A934" s="247"/>
      <c r="B934" s="248" t="s">
        <v>1343</v>
      </c>
      <c r="C934" s="249" t="s">
        <v>953</v>
      </c>
      <c r="D934" s="250">
        <v>4.7</v>
      </c>
      <c r="E934" s="251">
        <v>0</v>
      </c>
      <c r="F934" s="251">
        <f>D934*E934</f>
        <v>0</v>
      </c>
    </row>
    <row r="935" spans="1:13" ht="26.25" customHeight="1">
      <c r="A935" s="8" t="s">
        <v>0</v>
      </c>
      <c r="B935" s="8" t="s">
        <v>1</v>
      </c>
      <c r="C935" s="8" t="s">
        <v>948</v>
      </c>
      <c r="D935" s="27" t="s">
        <v>949</v>
      </c>
      <c r="E935" s="8" t="s">
        <v>950</v>
      </c>
      <c r="F935" s="8" t="s">
        <v>2</v>
      </c>
      <c r="I935" s="238"/>
      <c r="J935" s="238"/>
      <c r="K935" s="238"/>
      <c r="L935" s="238"/>
      <c r="M935" s="238"/>
    </row>
    <row r="936" spans="1:13" s="230" customFormat="1" ht="20.100000000000001" customHeight="1">
      <c r="A936" s="234" t="s">
        <v>9</v>
      </c>
      <c r="B936" s="235" t="s">
        <v>1350</v>
      </c>
      <c r="C936" s="235"/>
      <c r="D936" s="329"/>
      <c r="E936" s="235"/>
      <c r="F936" s="323"/>
      <c r="G936" s="192"/>
    </row>
    <row r="937" spans="1:13" ht="93" customHeight="1">
      <c r="A937" s="324"/>
      <c r="B937" s="325" t="s">
        <v>1351</v>
      </c>
      <c r="C937" s="326"/>
      <c r="D937" s="256"/>
      <c r="E937" s="326"/>
      <c r="F937" s="327"/>
      <c r="I937" s="238"/>
      <c r="J937" s="238"/>
      <c r="K937" s="238"/>
      <c r="L937" s="238"/>
      <c r="M937" s="238"/>
    </row>
    <row r="938" spans="1:13" ht="18.75" customHeight="1">
      <c r="A938" s="267" t="s">
        <v>1352</v>
      </c>
      <c r="B938" s="328" t="s">
        <v>1338</v>
      </c>
      <c r="C938" s="241"/>
      <c r="D938" s="253"/>
      <c r="E938" s="242"/>
      <c r="F938" s="242"/>
    </row>
    <row r="939" spans="1:13" ht="18.75" customHeight="1">
      <c r="A939" s="243"/>
      <c r="B939" s="244" t="s">
        <v>1339</v>
      </c>
      <c r="C939" s="204" t="s">
        <v>953</v>
      </c>
      <c r="D939" s="245">
        <v>5</v>
      </c>
      <c r="E939" s="246">
        <v>0</v>
      </c>
      <c r="F939" s="246">
        <f>D939*E939</f>
        <v>0</v>
      </c>
    </row>
    <row r="940" spans="1:13" ht="18.75" customHeight="1">
      <c r="A940" s="243"/>
      <c r="B940" s="244" t="s">
        <v>1340</v>
      </c>
      <c r="C940" s="204" t="s">
        <v>953</v>
      </c>
      <c r="D940" s="245">
        <v>5</v>
      </c>
      <c r="E940" s="246">
        <v>0</v>
      </c>
      <c r="F940" s="246">
        <f>D940*E940</f>
        <v>0</v>
      </c>
    </row>
    <row r="941" spans="1:13" ht="18.75" customHeight="1">
      <c r="A941" s="243"/>
      <c r="B941" s="244" t="s">
        <v>1341</v>
      </c>
      <c r="C941" s="204" t="s">
        <v>953</v>
      </c>
      <c r="D941" s="245">
        <v>15</v>
      </c>
      <c r="E941" s="246">
        <v>0</v>
      </c>
      <c r="F941" s="246">
        <f>D941*E941</f>
        <v>0</v>
      </c>
      <c r="G941" s="295"/>
    </row>
    <row r="942" spans="1:13" ht="18.75" customHeight="1">
      <c r="A942" s="243"/>
      <c r="B942" s="244" t="s">
        <v>1342</v>
      </c>
      <c r="C942" s="204" t="s">
        <v>953</v>
      </c>
      <c r="D942" s="245">
        <v>12</v>
      </c>
      <c r="E942" s="246">
        <v>0</v>
      </c>
      <c r="F942" s="246">
        <f>D942*E942</f>
        <v>0</v>
      </c>
      <c r="G942" s="295"/>
    </row>
    <row r="943" spans="1:13" ht="18.75" customHeight="1">
      <c r="A943" s="247"/>
      <c r="B943" s="248" t="s">
        <v>1343</v>
      </c>
      <c r="C943" s="249" t="s">
        <v>953</v>
      </c>
      <c r="D943" s="250">
        <v>12</v>
      </c>
      <c r="E943" s="251">
        <v>0</v>
      </c>
      <c r="F943" s="251">
        <f>D943*E943</f>
        <v>0</v>
      </c>
    </row>
    <row r="944" spans="1:13" ht="18.75" customHeight="1">
      <c r="A944" s="267" t="s">
        <v>77</v>
      </c>
      <c r="B944" s="328" t="s">
        <v>1345</v>
      </c>
      <c r="C944" s="241"/>
      <c r="D944" s="253"/>
      <c r="E944" s="242"/>
      <c r="F944" s="242"/>
    </row>
    <row r="945" spans="1:7" ht="18.75" customHeight="1">
      <c r="A945" s="243"/>
      <c r="B945" s="244" t="s">
        <v>1339</v>
      </c>
      <c r="C945" s="204" t="s">
        <v>953</v>
      </c>
      <c r="D945" s="245">
        <v>0</v>
      </c>
      <c r="E945" s="246">
        <v>0</v>
      </c>
      <c r="F945" s="246">
        <f>D945*E945</f>
        <v>0</v>
      </c>
    </row>
    <row r="946" spans="1:7" ht="18.75" customHeight="1">
      <c r="A946" s="243"/>
      <c r="B946" s="244" t="s">
        <v>1340</v>
      </c>
      <c r="C946" s="204" t="s">
        <v>953</v>
      </c>
      <c r="D946" s="245">
        <v>4</v>
      </c>
      <c r="E946" s="246">
        <v>0</v>
      </c>
      <c r="F946" s="246">
        <f>D946*E946</f>
        <v>0</v>
      </c>
    </row>
    <row r="947" spans="1:7" ht="18.75" customHeight="1">
      <c r="A947" s="243"/>
      <c r="B947" s="244" t="s">
        <v>1341</v>
      </c>
      <c r="C947" s="204" t="s">
        <v>953</v>
      </c>
      <c r="D947" s="245">
        <v>4</v>
      </c>
      <c r="E947" s="246">
        <v>0</v>
      </c>
      <c r="F947" s="246">
        <f>D947*E947</f>
        <v>0</v>
      </c>
    </row>
    <row r="948" spans="1:7" ht="18.75" customHeight="1">
      <c r="A948" s="243"/>
      <c r="B948" s="244" t="s">
        <v>1342</v>
      </c>
      <c r="C948" s="204" t="s">
        <v>953</v>
      </c>
      <c r="D948" s="245">
        <v>4</v>
      </c>
      <c r="E948" s="246">
        <v>0</v>
      </c>
      <c r="F948" s="246">
        <f>D948*E948</f>
        <v>0</v>
      </c>
    </row>
    <row r="949" spans="1:7" ht="18.75" customHeight="1">
      <c r="A949" s="247"/>
      <c r="B949" s="248" t="s">
        <v>1343</v>
      </c>
      <c r="C949" s="249" t="s">
        <v>953</v>
      </c>
      <c r="D949" s="250">
        <v>10</v>
      </c>
      <c r="E949" s="251">
        <v>0</v>
      </c>
      <c r="F949" s="251">
        <f>D949*E949</f>
        <v>0</v>
      </c>
    </row>
    <row r="950" spans="1:7" ht="18.75" customHeight="1">
      <c r="A950" s="267" t="s">
        <v>81</v>
      </c>
      <c r="B950" s="328" t="s">
        <v>1347</v>
      </c>
      <c r="C950" s="241"/>
      <c r="D950" s="253"/>
      <c r="E950" s="242"/>
      <c r="F950" s="242"/>
    </row>
    <row r="951" spans="1:7" ht="18.75" customHeight="1">
      <c r="A951" s="243"/>
      <c r="B951" s="244" t="s">
        <v>1339</v>
      </c>
      <c r="C951" s="204" t="s">
        <v>953</v>
      </c>
      <c r="D951" s="245">
        <v>0</v>
      </c>
      <c r="E951" s="246">
        <v>0</v>
      </c>
      <c r="F951" s="246">
        <f>D951*E951</f>
        <v>0</v>
      </c>
    </row>
    <row r="952" spans="1:7" ht="18.75" customHeight="1">
      <c r="A952" s="243"/>
      <c r="B952" s="244" t="s">
        <v>1340</v>
      </c>
      <c r="C952" s="204" t="s">
        <v>953</v>
      </c>
      <c r="D952" s="245">
        <v>2.5</v>
      </c>
      <c r="E952" s="246">
        <v>0</v>
      </c>
      <c r="F952" s="246">
        <f>D952*E952</f>
        <v>0</v>
      </c>
    </row>
    <row r="953" spans="1:7" ht="18.75" customHeight="1">
      <c r="A953" s="243"/>
      <c r="B953" s="244" t="s">
        <v>1341</v>
      </c>
      <c r="C953" s="204" t="s">
        <v>953</v>
      </c>
      <c r="D953" s="245">
        <v>2.5</v>
      </c>
      <c r="E953" s="246">
        <v>0</v>
      </c>
      <c r="F953" s="246">
        <f>D953*E953</f>
        <v>0</v>
      </c>
    </row>
    <row r="954" spans="1:7" ht="18.75" customHeight="1">
      <c r="A954" s="243"/>
      <c r="B954" s="244" t="s">
        <v>1342</v>
      </c>
      <c r="C954" s="204" t="s">
        <v>953</v>
      </c>
      <c r="D954" s="245">
        <v>2.5</v>
      </c>
      <c r="E954" s="246">
        <v>0</v>
      </c>
      <c r="F954" s="246">
        <f>D954*E954</f>
        <v>0</v>
      </c>
    </row>
    <row r="955" spans="1:7" ht="18.75" customHeight="1">
      <c r="A955" s="247"/>
      <c r="B955" s="248" t="s">
        <v>1343</v>
      </c>
      <c r="C955" s="249" t="s">
        <v>953</v>
      </c>
      <c r="D955" s="250">
        <v>2</v>
      </c>
      <c r="E955" s="251">
        <v>0</v>
      </c>
      <c r="F955" s="251">
        <f>D955*E955</f>
        <v>0</v>
      </c>
    </row>
    <row r="956" spans="1:7" ht="18.75" customHeight="1">
      <c r="A956" s="267" t="s">
        <v>90</v>
      </c>
      <c r="B956" s="328" t="s">
        <v>1349</v>
      </c>
      <c r="C956" s="241"/>
      <c r="D956" s="253"/>
      <c r="E956" s="242"/>
      <c r="F956" s="242"/>
    </row>
    <row r="957" spans="1:7" ht="18.75" customHeight="1">
      <c r="A957" s="243"/>
      <c r="B957" s="244" t="s">
        <v>1339</v>
      </c>
      <c r="C957" s="204" t="s">
        <v>953</v>
      </c>
      <c r="D957" s="245">
        <v>0</v>
      </c>
      <c r="E957" s="246">
        <v>0</v>
      </c>
      <c r="F957" s="246">
        <f>D957*E957</f>
        <v>0</v>
      </c>
    </row>
    <row r="958" spans="1:7" ht="18.75" customHeight="1">
      <c r="A958" s="243"/>
      <c r="B958" s="244" t="s">
        <v>1340</v>
      </c>
      <c r="C958" s="204" t="s">
        <v>953</v>
      </c>
      <c r="D958" s="245">
        <v>5</v>
      </c>
      <c r="E958" s="246">
        <v>0</v>
      </c>
      <c r="F958" s="246">
        <f>D958*E958</f>
        <v>0</v>
      </c>
    </row>
    <row r="959" spans="1:7" ht="18.75" customHeight="1">
      <c r="A959" s="243"/>
      <c r="B959" s="244" t="s">
        <v>1341</v>
      </c>
      <c r="C959" s="204" t="s">
        <v>953</v>
      </c>
      <c r="D959" s="245">
        <v>2</v>
      </c>
      <c r="E959" s="246">
        <v>0</v>
      </c>
      <c r="F959" s="246">
        <f>D959*E959</f>
        <v>0</v>
      </c>
    </row>
    <row r="960" spans="1:7" ht="18.75" customHeight="1">
      <c r="A960" s="243"/>
      <c r="B960" s="244" t="s">
        <v>1342</v>
      </c>
      <c r="C960" s="204" t="s">
        <v>953</v>
      </c>
      <c r="D960" s="245">
        <v>1</v>
      </c>
      <c r="E960" s="246">
        <v>0</v>
      </c>
      <c r="F960" s="246">
        <f>D960*E960</f>
        <v>0</v>
      </c>
      <c r="G960" s="29"/>
    </row>
    <row r="961" spans="1:13" ht="18.75" customHeight="1">
      <c r="A961" s="247"/>
      <c r="B961" s="248" t="s">
        <v>1343</v>
      </c>
      <c r="C961" s="249" t="s">
        <v>953</v>
      </c>
      <c r="D961" s="250">
        <v>1</v>
      </c>
      <c r="E961" s="251">
        <v>0</v>
      </c>
      <c r="F961" s="251">
        <f>D961*E961</f>
        <v>0</v>
      </c>
    </row>
    <row r="962" spans="1:13" s="230" customFormat="1" ht="18.75" customHeight="1">
      <c r="A962" s="164" t="s">
        <v>1353</v>
      </c>
      <c r="B962" s="165"/>
      <c r="C962" s="165"/>
      <c r="D962" s="165"/>
      <c r="E962" s="275"/>
      <c r="F962" s="276">
        <f>SUM(F911:F961)</f>
        <v>0</v>
      </c>
      <c r="G962" s="192"/>
    </row>
    <row r="966" spans="1:13" s="230" customFormat="1" ht="20.100000000000001" customHeight="1">
      <c r="A966" s="228" t="s">
        <v>1334</v>
      </c>
      <c r="B966" s="229" t="s">
        <v>1354</v>
      </c>
      <c r="C966" s="229"/>
      <c r="D966" s="229"/>
      <c r="E966" s="229"/>
      <c r="F966" s="229"/>
      <c r="G966" s="192"/>
    </row>
    <row r="967" spans="1:13" s="230" customFormat="1">
      <c r="A967" s="231"/>
      <c r="B967" s="232"/>
      <c r="C967" s="232"/>
      <c r="D967" s="233"/>
      <c r="E967" s="233"/>
      <c r="F967" s="233"/>
      <c r="G967" s="192"/>
    </row>
    <row r="968" spans="1:13" ht="26.25" customHeight="1">
      <c r="A968" s="8" t="s">
        <v>0</v>
      </c>
      <c r="B968" s="8" t="s">
        <v>1</v>
      </c>
      <c r="C968" s="8" t="s">
        <v>948</v>
      </c>
      <c r="D968" s="27" t="s">
        <v>949</v>
      </c>
      <c r="E968" s="8" t="s">
        <v>950</v>
      </c>
      <c r="F968" s="8" t="s">
        <v>2</v>
      </c>
      <c r="I968" s="238"/>
      <c r="J968" s="238"/>
      <c r="K968" s="238"/>
      <c r="L968" s="238"/>
      <c r="M968" s="238"/>
    </row>
    <row r="969" spans="1:13" s="330" customFormat="1" ht="136.5" customHeight="1">
      <c r="A969" s="239">
        <v>1</v>
      </c>
      <c r="B969" s="328" t="s">
        <v>1355</v>
      </c>
      <c r="C969" s="241"/>
      <c r="D969" s="241"/>
      <c r="E969" s="242"/>
      <c r="F969" s="242"/>
      <c r="G969" s="192"/>
    </row>
    <row r="970" spans="1:13" s="330" customFormat="1" ht="18.75" customHeight="1">
      <c r="A970" s="247"/>
      <c r="B970" s="248" t="s">
        <v>1356</v>
      </c>
      <c r="C970" s="249" t="s">
        <v>10</v>
      </c>
      <c r="D970" s="250">
        <v>1000</v>
      </c>
      <c r="E970" s="251">
        <v>0</v>
      </c>
      <c r="F970" s="251">
        <f>D970*E970</f>
        <v>0</v>
      </c>
      <c r="G970" s="192"/>
    </row>
    <row r="971" spans="1:13" ht="87" customHeight="1">
      <c r="A971" s="249">
        <v>2</v>
      </c>
      <c r="B971" s="331" t="s">
        <v>1357</v>
      </c>
      <c r="C971" s="249" t="s">
        <v>955</v>
      </c>
      <c r="D971" s="250">
        <v>400</v>
      </c>
      <c r="E971" s="251">
        <v>0</v>
      </c>
      <c r="F971" s="251">
        <f>D971*E971</f>
        <v>0</v>
      </c>
    </row>
    <row r="972" spans="1:13" ht="223.5" customHeight="1">
      <c r="A972" s="239">
        <v>3</v>
      </c>
      <c r="B972" s="328" t="s">
        <v>1358</v>
      </c>
      <c r="C972" s="241"/>
      <c r="D972" s="253"/>
      <c r="E972" s="242"/>
      <c r="F972" s="242"/>
    </row>
    <row r="973" spans="1:13" ht="18.75" customHeight="1">
      <c r="A973" s="247"/>
      <c r="B973" s="248" t="s">
        <v>1359</v>
      </c>
      <c r="C973" s="249" t="s">
        <v>10</v>
      </c>
      <c r="D973" s="250">
        <v>1000</v>
      </c>
      <c r="E973" s="251">
        <v>0</v>
      </c>
      <c r="F973" s="251">
        <f>D973*E973</f>
        <v>0</v>
      </c>
    </row>
    <row r="974" spans="1:13" ht="290.39999999999998">
      <c r="A974" s="239">
        <v>4</v>
      </c>
      <c r="B974" s="240" t="s">
        <v>1360</v>
      </c>
      <c r="C974" s="241"/>
      <c r="D974" s="253"/>
      <c r="E974" s="242"/>
      <c r="F974" s="242"/>
    </row>
    <row r="975" spans="1:13" ht="18.75" customHeight="1">
      <c r="A975" s="247"/>
      <c r="B975" s="248" t="s">
        <v>1361</v>
      </c>
      <c r="C975" s="249" t="s">
        <v>957</v>
      </c>
      <c r="D975" s="250">
        <v>25000</v>
      </c>
      <c r="E975" s="251">
        <v>0</v>
      </c>
      <c r="F975" s="251">
        <f>D975*E975</f>
        <v>0</v>
      </c>
    </row>
    <row r="976" spans="1:13" ht="26.25" customHeight="1">
      <c r="A976" s="8" t="s">
        <v>0</v>
      </c>
      <c r="B976" s="8" t="s">
        <v>1</v>
      </c>
      <c r="C976" s="8" t="s">
        <v>948</v>
      </c>
      <c r="D976" s="27" t="s">
        <v>949</v>
      </c>
      <c r="E976" s="8" t="s">
        <v>950</v>
      </c>
      <c r="F976" s="8" t="s">
        <v>2</v>
      </c>
      <c r="I976" s="238"/>
      <c r="J976" s="238"/>
      <c r="K976" s="238"/>
      <c r="L976" s="238"/>
      <c r="M976" s="238"/>
    </row>
    <row r="977" spans="1:13" ht="79.2">
      <c r="A977" s="262">
        <v>4</v>
      </c>
      <c r="B977" s="328" t="s">
        <v>1362</v>
      </c>
      <c r="C977" s="321"/>
      <c r="D977" s="253"/>
      <c r="E977" s="322"/>
      <c r="F977" s="242"/>
    </row>
    <row r="978" spans="1:13" ht="18.75" customHeight="1">
      <c r="A978" s="263"/>
      <c r="B978" s="244" t="s">
        <v>952</v>
      </c>
      <c r="C978" s="332" t="s">
        <v>953</v>
      </c>
      <c r="D978" s="245">
        <v>90</v>
      </c>
      <c r="E978" s="333">
        <v>0</v>
      </c>
      <c r="F978" s="246">
        <f>D978*E978</f>
        <v>0</v>
      </c>
    </row>
    <row r="979" spans="1:13" ht="18.75" customHeight="1">
      <c r="A979" s="263"/>
      <c r="B979" s="244" t="s">
        <v>1053</v>
      </c>
      <c r="C979" s="332" t="s">
        <v>955</v>
      </c>
      <c r="D979" s="245">
        <v>180</v>
      </c>
      <c r="E979" s="333">
        <v>0</v>
      </c>
      <c r="F979" s="246">
        <f>D979*E979</f>
        <v>0</v>
      </c>
    </row>
    <row r="980" spans="1:13" ht="18.75" customHeight="1">
      <c r="A980" s="263"/>
      <c r="B980" s="244" t="s">
        <v>956</v>
      </c>
      <c r="C980" s="332" t="s">
        <v>957</v>
      </c>
      <c r="D980" s="245">
        <f>D978*G980</f>
        <v>9900</v>
      </c>
      <c r="E980" s="333">
        <v>0</v>
      </c>
      <c r="F980" s="246">
        <f>D980*E980</f>
        <v>0</v>
      </c>
      <c r="G980" s="192">
        <v>110</v>
      </c>
    </row>
    <row r="981" spans="1:13" ht="18.75" customHeight="1">
      <c r="A981" s="263"/>
      <c r="B981" s="244" t="s">
        <v>1248</v>
      </c>
      <c r="C981" s="332" t="s">
        <v>983</v>
      </c>
      <c r="D981" s="245">
        <v>5500</v>
      </c>
      <c r="E981" s="333">
        <v>0</v>
      </c>
      <c r="F981" s="246">
        <f t="shared" ref="F981:F982" si="27">D981*E981</f>
        <v>0</v>
      </c>
    </row>
    <row r="982" spans="1:13" ht="18.75" customHeight="1">
      <c r="A982" s="263"/>
      <c r="B982" s="244" t="s">
        <v>1363</v>
      </c>
      <c r="C982" s="332" t="s">
        <v>955</v>
      </c>
      <c r="D982" s="245">
        <v>450</v>
      </c>
      <c r="E982" s="333">
        <v>0</v>
      </c>
      <c r="F982" s="246">
        <f t="shared" si="27"/>
        <v>0</v>
      </c>
    </row>
    <row r="983" spans="1:13" s="230" customFormat="1" ht="18.75" customHeight="1">
      <c r="A983" s="143" t="s">
        <v>1364</v>
      </c>
      <c r="B983" s="144"/>
      <c r="C983" s="144"/>
      <c r="D983" s="144"/>
      <c r="E983" s="144"/>
      <c r="F983" s="276">
        <f>SUM(F969:F975)</f>
        <v>0</v>
      </c>
      <c r="G983" s="192"/>
    </row>
    <row r="989" spans="1:13" s="277" customFormat="1" ht="20.100000000000001" customHeight="1">
      <c r="A989" s="228" t="s">
        <v>1365</v>
      </c>
      <c r="B989" s="229" t="s">
        <v>942</v>
      </c>
      <c r="C989" s="229"/>
      <c r="D989" s="229"/>
      <c r="E989" s="229"/>
      <c r="F989" s="229"/>
      <c r="G989" s="192"/>
    </row>
    <row r="990" spans="1:13" s="230" customFormat="1">
      <c r="A990" s="231"/>
      <c r="B990" s="232"/>
      <c r="C990" s="232"/>
      <c r="D990" s="233"/>
      <c r="E990" s="233"/>
      <c r="F990" s="233"/>
      <c r="G990" s="192"/>
    </row>
    <row r="991" spans="1:13" ht="26.25" customHeight="1">
      <c r="A991" s="8" t="s">
        <v>0</v>
      </c>
      <c r="B991" s="8" t="s">
        <v>1</v>
      </c>
      <c r="C991" s="8" t="s">
        <v>948</v>
      </c>
      <c r="D991" s="27" t="s">
        <v>949</v>
      </c>
      <c r="E991" s="8" t="s">
        <v>950</v>
      </c>
      <c r="F991" s="8" t="s">
        <v>2</v>
      </c>
      <c r="I991" s="238"/>
      <c r="J991" s="238"/>
      <c r="K991" s="238"/>
      <c r="L991" s="238"/>
      <c r="M991" s="238"/>
    </row>
    <row r="992" spans="1:13" ht="66">
      <c r="A992" s="239">
        <v>3</v>
      </c>
      <c r="B992" s="240" t="s">
        <v>1366</v>
      </c>
      <c r="C992" s="241"/>
      <c r="D992" s="253"/>
      <c r="E992" s="242"/>
      <c r="F992" s="242"/>
    </row>
    <row r="993" spans="1:13" ht="18.75" customHeight="1">
      <c r="A993" s="247"/>
      <c r="B993" s="248" t="s">
        <v>1367</v>
      </c>
      <c r="C993" s="249" t="s">
        <v>953</v>
      </c>
      <c r="D993" s="250">
        <v>10750</v>
      </c>
      <c r="E993" s="251">
        <v>0</v>
      </c>
      <c r="F993" s="251">
        <f>D993*E993</f>
        <v>0</v>
      </c>
    </row>
    <row r="994" spans="1:13" ht="79.2">
      <c r="A994" s="239">
        <v>4</v>
      </c>
      <c r="B994" s="240" t="s">
        <v>1368</v>
      </c>
      <c r="C994" s="241"/>
      <c r="D994" s="253"/>
      <c r="E994" s="242"/>
      <c r="F994" s="242"/>
    </row>
    <row r="995" spans="1:13" ht="18.75" customHeight="1">
      <c r="A995" s="247"/>
      <c r="B995" s="248" t="s">
        <v>1367</v>
      </c>
      <c r="C995" s="249" t="s">
        <v>953</v>
      </c>
      <c r="D995" s="250">
        <v>9000</v>
      </c>
      <c r="E995" s="251">
        <v>0</v>
      </c>
      <c r="F995" s="251">
        <f>D995*E995</f>
        <v>0</v>
      </c>
    </row>
    <row r="996" spans="1:13" ht="52.8">
      <c r="A996" s="239">
        <v>5</v>
      </c>
      <c r="B996" s="240" t="s">
        <v>1369</v>
      </c>
      <c r="C996" s="241"/>
      <c r="D996" s="253"/>
      <c r="E996" s="242"/>
      <c r="F996" s="242"/>
    </row>
    <row r="997" spans="1:13" ht="18.75" customHeight="1">
      <c r="A997" s="247"/>
      <c r="B997" s="248" t="s">
        <v>1370</v>
      </c>
      <c r="C997" s="249" t="s">
        <v>955</v>
      </c>
      <c r="D997" s="250">
        <v>12000</v>
      </c>
      <c r="E997" s="251">
        <v>0</v>
      </c>
      <c r="F997" s="251">
        <f>D997*E997</f>
        <v>0</v>
      </c>
    </row>
    <row r="998" spans="1:13" ht="52.8">
      <c r="A998" s="239">
        <v>6</v>
      </c>
      <c r="B998" s="240" t="s">
        <v>1371</v>
      </c>
      <c r="C998" s="241"/>
      <c r="D998" s="253"/>
      <c r="E998" s="242"/>
      <c r="F998" s="242"/>
    </row>
    <row r="999" spans="1:13" ht="18.75" customHeight="1">
      <c r="A999" s="247"/>
      <c r="B999" s="248" t="s">
        <v>1367</v>
      </c>
      <c r="C999" s="249" t="s">
        <v>953</v>
      </c>
      <c r="D999" s="250">
        <v>800</v>
      </c>
      <c r="E999" s="251">
        <v>0</v>
      </c>
      <c r="F999" s="251">
        <f>D999*E999</f>
        <v>0</v>
      </c>
    </row>
    <row r="1000" spans="1:13" ht="79.2">
      <c r="A1000" s="239">
        <v>7</v>
      </c>
      <c r="B1000" s="240" t="s">
        <v>1372</v>
      </c>
      <c r="C1000" s="241"/>
      <c r="D1000" s="253"/>
      <c r="E1000" s="242"/>
      <c r="F1000" s="242"/>
    </row>
    <row r="1001" spans="1:13" ht="18.75" customHeight="1">
      <c r="A1001" s="247"/>
      <c r="B1001" s="248" t="s">
        <v>1367</v>
      </c>
      <c r="C1001" s="249" t="s">
        <v>953</v>
      </c>
      <c r="D1001" s="250">
        <v>800</v>
      </c>
      <c r="E1001" s="251">
        <v>0</v>
      </c>
      <c r="F1001" s="251">
        <f>D1001*E1001</f>
        <v>0</v>
      </c>
    </row>
    <row r="1002" spans="1:13" ht="26.25" customHeight="1">
      <c r="A1002" s="8" t="s">
        <v>0</v>
      </c>
      <c r="B1002" s="8" t="s">
        <v>1</v>
      </c>
      <c r="C1002" s="8" t="s">
        <v>948</v>
      </c>
      <c r="D1002" s="27" t="s">
        <v>949</v>
      </c>
      <c r="E1002" s="8" t="s">
        <v>950</v>
      </c>
      <c r="F1002" s="8" t="s">
        <v>2</v>
      </c>
      <c r="I1002" s="238"/>
      <c r="J1002" s="238"/>
      <c r="K1002" s="238"/>
      <c r="L1002" s="238"/>
      <c r="M1002" s="238"/>
    </row>
    <row r="1003" spans="1:13" ht="52.8">
      <c r="A1003" s="239">
        <v>10</v>
      </c>
      <c r="B1003" s="240" t="s">
        <v>1373</v>
      </c>
      <c r="C1003" s="241"/>
      <c r="D1003" s="253"/>
      <c r="E1003" s="242"/>
      <c r="F1003" s="242"/>
    </row>
    <row r="1004" spans="1:13" ht="18.75" customHeight="1">
      <c r="A1004" s="247"/>
      <c r="B1004" s="248"/>
      <c r="C1004" s="249" t="s">
        <v>955</v>
      </c>
      <c r="D1004" s="250">
        <v>12780</v>
      </c>
      <c r="E1004" s="251">
        <v>0</v>
      </c>
      <c r="F1004" s="251">
        <f>D1004*E1004</f>
        <v>0</v>
      </c>
    </row>
    <row r="1005" spans="1:13" ht="66">
      <c r="A1005" s="239">
        <v>11</v>
      </c>
      <c r="B1005" s="240" t="s">
        <v>1374</v>
      </c>
      <c r="C1005" s="241"/>
      <c r="D1005" s="253"/>
      <c r="E1005" s="242"/>
      <c r="F1005" s="242"/>
    </row>
    <row r="1006" spans="1:13" ht="18.75" customHeight="1">
      <c r="A1006" s="247"/>
      <c r="B1006" s="248"/>
      <c r="C1006" s="249" t="s">
        <v>955</v>
      </c>
      <c r="D1006" s="250">
        <v>4100</v>
      </c>
      <c r="E1006" s="251">
        <v>0</v>
      </c>
      <c r="F1006" s="251">
        <f>D1006*E1006</f>
        <v>0</v>
      </c>
    </row>
    <row r="1007" spans="1:13" ht="39.6">
      <c r="A1007" s="239">
        <v>12</v>
      </c>
      <c r="B1007" s="240" t="s">
        <v>1375</v>
      </c>
      <c r="C1007" s="241"/>
      <c r="D1007" s="253"/>
      <c r="E1007" s="242"/>
      <c r="F1007" s="242"/>
    </row>
    <row r="1008" spans="1:13" ht="18.75" customHeight="1">
      <c r="A1008" s="247"/>
      <c r="B1008" s="248"/>
      <c r="C1008" s="249" t="s">
        <v>955</v>
      </c>
      <c r="D1008" s="250">
        <v>300</v>
      </c>
      <c r="E1008" s="251">
        <v>0</v>
      </c>
      <c r="F1008" s="251">
        <f>D1008*E1008</f>
        <v>0</v>
      </c>
    </row>
    <row r="1009" spans="1:7" s="230" customFormat="1" ht="18.75" customHeight="1">
      <c r="A1009" s="143" t="s">
        <v>1376</v>
      </c>
      <c r="B1009" s="144"/>
      <c r="C1009" s="144"/>
      <c r="D1009" s="144"/>
      <c r="E1009" s="144"/>
      <c r="F1009" s="276">
        <f>SUM(F992:F1008)</f>
        <v>0</v>
      </c>
      <c r="G1009" s="192"/>
    </row>
    <row r="1012" spans="1:7">
      <c r="E1012" s="226" t="s">
        <v>943</v>
      </c>
    </row>
    <row r="1013" spans="1:7">
      <c r="E1013" s="227" t="s">
        <v>944</v>
      </c>
    </row>
  </sheetData>
  <mergeCells count="231">
    <mergeCell ref="A1007:A1008"/>
    <mergeCell ref="A1009:E1009"/>
    <mergeCell ref="A994:A995"/>
    <mergeCell ref="A996:A997"/>
    <mergeCell ref="A998:A999"/>
    <mergeCell ref="A1000:A1001"/>
    <mergeCell ref="A1003:A1004"/>
    <mergeCell ref="A1005:A1006"/>
    <mergeCell ref="A969:A970"/>
    <mergeCell ref="A972:A973"/>
    <mergeCell ref="A974:A975"/>
    <mergeCell ref="A977:A982"/>
    <mergeCell ref="A983:E983"/>
    <mergeCell ref="A992:A993"/>
    <mergeCell ref="A929:A934"/>
    <mergeCell ref="A938:A943"/>
    <mergeCell ref="A944:A949"/>
    <mergeCell ref="A950:A955"/>
    <mergeCell ref="A956:A961"/>
    <mergeCell ref="A962:E962"/>
    <mergeCell ref="A899:A900"/>
    <mergeCell ref="A901:A902"/>
    <mergeCell ref="A903:E903"/>
    <mergeCell ref="A911:A916"/>
    <mergeCell ref="A917:A922"/>
    <mergeCell ref="A923:A928"/>
    <mergeCell ref="A869:A873"/>
    <mergeCell ref="A874:A878"/>
    <mergeCell ref="A879:A883"/>
    <mergeCell ref="A884:A887"/>
    <mergeCell ref="A888:E888"/>
    <mergeCell ref="A895:A896"/>
    <mergeCell ref="A843:A847"/>
    <mergeCell ref="A849:A852"/>
    <mergeCell ref="A853:A856"/>
    <mergeCell ref="A857:A860"/>
    <mergeCell ref="A861:A864"/>
    <mergeCell ref="A867:A868"/>
    <mergeCell ref="A813:A821"/>
    <mergeCell ref="A822:A825"/>
    <mergeCell ref="A826:A829"/>
    <mergeCell ref="A830:A833"/>
    <mergeCell ref="A835:A838"/>
    <mergeCell ref="A839:A842"/>
    <mergeCell ref="A782:A785"/>
    <mergeCell ref="A786:A789"/>
    <mergeCell ref="A790:A793"/>
    <mergeCell ref="A794:A797"/>
    <mergeCell ref="A798:A802"/>
    <mergeCell ref="A805:A812"/>
    <mergeCell ref="A745:A748"/>
    <mergeCell ref="A749:A752"/>
    <mergeCell ref="A753:A757"/>
    <mergeCell ref="A759:A766"/>
    <mergeCell ref="A768:A777"/>
    <mergeCell ref="A778:A781"/>
    <mergeCell ref="A706:A710"/>
    <mergeCell ref="A713:A720"/>
    <mergeCell ref="A721:A731"/>
    <mergeCell ref="A732:A735"/>
    <mergeCell ref="A736:A739"/>
    <mergeCell ref="A741:A744"/>
    <mergeCell ref="A681:A684"/>
    <mergeCell ref="A686:A689"/>
    <mergeCell ref="A690:A693"/>
    <mergeCell ref="A694:A697"/>
    <mergeCell ref="A698:A701"/>
    <mergeCell ref="A702:A705"/>
    <mergeCell ref="A646:A649"/>
    <mergeCell ref="A650:A653"/>
    <mergeCell ref="Q652:U652"/>
    <mergeCell ref="A655:A659"/>
    <mergeCell ref="A661:A669"/>
    <mergeCell ref="A670:A680"/>
    <mergeCell ref="A622:A625"/>
    <mergeCell ref="A626:A629"/>
    <mergeCell ref="A630:A633"/>
    <mergeCell ref="A634:A637"/>
    <mergeCell ref="A638:A641"/>
    <mergeCell ref="A642:A645"/>
    <mergeCell ref="A597:A600"/>
    <mergeCell ref="A601:A604"/>
    <mergeCell ref="A605:A608"/>
    <mergeCell ref="A609:A612"/>
    <mergeCell ref="A613:A616"/>
    <mergeCell ref="A617:A620"/>
    <mergeCell ref="A576:A579"/>
    <mergeCell ref="H578:M578"/>
    <mergeCell ref="A580:A583"/>
    <mergeCell ref="A584:A587"/>
    <mergeCell ref="A589:A592"/>
    <mergeCell ref="A593:A596"/>
    <mergeCell ref="A530:A534"/>
    <mergeCell ref="A537:A548"/>
    <mergeCell ref="A549:A554"/>
    <mergeCell ref="A555:A563"/>
    <mergeCell ref="A565:A571"/>
    <mergeCell ref="A572:A575"/>
    <mergeCell ref="A505:A508"/>
    <mergeCell ref="A509:A512"/>
    <mergeCell ref="A514:A517"/>
    <mergeCell ref="A518:A521"/>
    <mergeCell ref="A522:A525"/>
    <mergeCell ref="A526:A529"/>
    <mergeCell ref="A472:A475"/>
    <mergeCell ref="A476:A479"/>
    <mergeCell ref="A480:A483"/>
    <mergeCell ref="A485:A496"/>
    <mergeCell ref="A497:A500"/>
    <mergeCell ref="A501:A504"/>
    <mergeCell ref="A443:A446"/>
    <mergeCell ref="A449:A450"/>
    <mergeCell ref="A451:A455"/>
    <mergeCell ref="A456:A460"/>
    <mergeCell ref="A461:A464"/>
    <mergeCell ref="A465:E465"/>
    <mergeCell ref="A419:A422"/>
    <mergeCell ref="A423:A426"/>
    <mergeCell ref="A427:A430"/>
    <mergeCell ref="A431:A434"/>
    <mergeCell ref="A435:A438"/>
    <mergeCell ref="A439:A442"/>
    <mergeCell ref="A386:E386"/>
    <mergeCell ref="A393:A401"/>
    <mergeCell ref="A402:A405"/>
    <mergeCell ref="A406:A409"/>
    <mergeCell ref="A410:A413"/>
    <mergeCell ref="A414:A417"/>
    <mergeCell ref="A353:A356"/>
    <mergeCell ref="A359:A369"/>
    <mergeCell ref="A370:A373"/>
    <mergeCell ref="A374:A377"/>
    <mergeCell ref="A378:A381"/>
    <mergeCell ref="A382:A385"/>
    <mergeCell ref="A326:E326"/>
    <mergeCell ref="A333:A336"/>
    <mergeCell ref="A337:A340"/>
    <mergeCell ref="A341:A344"/>
    <mergeCell ref="A345:A348"/>
    <mergeCell ref="A349:A352"/>
    <mergeCell ref="A293:A296"/>
    <mergeCell ref="A297:E297"/>
    <mergeCell ref="A304:A307"/>
    <mergeCell ref="A308:A311"/>
    <mergeCell ref="A313:A321"/>
    <mergeCell ref="A322:A325"/>
    <mergeCell ref="A259:A262"/>
    <mergeCell ref="A265:A273"/>
    <mergeCell ref="A274:A277"/>
    <mergeCell ref="A278:A281"/>
    <mergeCell ref="A282:A285"/>
    <mergeCell ref="A286:A290"/>
    <mergeCell ref="A232:A235"/>
    <mergeCell ref="A236:A239"/>
    <mergeCell ref="A240:A243"/>
    <mergeCell ref="A244:E244"/>
    <mergeCell ref="A251:A254"/>
    <mergeCell ref="A255:A258"/>
    <mergeCell ref="A206:A209"/>
    <mergeCell ref="A210:A213"/>
    <mergeCell ref="A214:A217"/>
    <mergeCell ref="A218:A221"/>
    <mergeCell ref="A222:A225"/>
    <mergeCell ref="A226:A229"/>
    <mergeCell ref="A175:A178"/>
    <mergeCell ref="A179:A182"/>
    <mergeCell ref="A184:A190"/>
    <mergeCell ref="A191:A196"/>
    <mergeCell ref="A198:A201"/>
    <mergeCell ref="A202:A205"/>
    <mergeCell ref="A146:A149"/>
    <mergeCell ref="A150:A153"/>
    <mergeCell ref="A155:A161"/>
    <mergeCell ref="A162:A165"/>
    <mergeCell ref="A166:A169"/>
    <mergeCell ref="A171:A174"/>
    <mergeCell ref="A112:A115"/>
    <mergeCell ref="A116:A119"/>
    <mergeCell ref="A122:A128"/>
    <mergeCell ref="A129:A134"/>
    <mergeCell ref="A135:A140"/>
    <mergeCell ref="A142:A145"/>
    <mergeCell ref="A78:A86"/>
    <mergeCell ref="A88:A95"/>
    <mergeCell ref="A96:A99"/>
    <mergeCell ref="A100:A103"/>
    <mergeCell ref="A104:A107"/>
    <mergeCell ref="A108:A111"/>
    <mergeCell ref="A52:A55"/>
    <mergeCell ref="A56:A59"/>
    <mergeCell ref="A61:A64"/>
    <mergeCell ref="A65:A68"/>
    <mergeCell ref="A69:A72"/>
    <mergeCell ref="A73:A76"/>
    <mergeCell ref="A28:F28"/>
    <mergeCell ref="A29:F29"/>
    <mergeCell ref="A36:A39"/>
    <mergeCell ref="A40:A43"/>
    <mergeCell ref="A44:A47"/>
    <mergeCell ref="A48:A51"/>
    <mergeCell ref="B18:D18"/>
    <mergeCell ref="E18:F18"/>
    <mergeCell ref="A19:D19"/>
    <mergeCell ref="E19:F19"/>
    <mergeCell ref="A20:F20"/>
    <mergeCell ref="A27:F27"/>
    <mergeCell ref="B15:D15"/>
    <mergeCell ref="E15:F15"/>
    <mergeCell ref="B16:D16"/>
    <mergeCell ref="E16:F16"/>
    <mergeCell ref="B17:D17"/>
    <mergeCell ref="E17:F17"/>
    <mergeCell ref="B12:D12"/>
    <mergeCell ref="E12:F12"/>
    <mergeCell ref="B13:D13"/>
    <mergeCell ref="E13:F13"/>
    <mergeCell ref="B14:D14"/>
    <mergeCell ref="E14:F14"/>
    <mergeCell ref="B9:D9"/>
    <mergeCell ref="E9:F9"/>
    <mergeCell ref="B10:D10"/>
    <mergeCell ref="E10:F10"/>
    <mergeCell ref="B11:D11"/>
    <mergeCell ref="E11:F11"/>
    <mergeCell ref="A1:F1"/>
    <mergeCell ref="A2:F2"/>
    <mergeCell ref="A3:F3"/>
    <mergeCell ref="B7:D7"/>
    <mergeCell ref="E7:F7"/>
    <mergeCell ref="B8:D8"/>
    <mergeCell ref="E8:F8"/>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3EAB6E-72C4-43CE-BD95-1FBE19A561B5}">
  <sheetPr>
    <tabColor theme="8"/>
  </sheetPr>
  <dimension ref="A1:Z792"/>
  <sheetViews>
    <sheetView workbookViewId="0">
      <selection activeCell="E784" sqref="E784:F784"/>
    </sheetView>
  </sheetViews>
  <sheetFormatPr defaultColWidth="9.109375" defaultRowHeight="13.2"/>
  <cols>
    <col min="1" max="1" width="7.88671875" style="337" customWidth="1"/>
    <col min="2" max="2" width="57.109375" style="422" customWidth="1"/>
    <col min="3" max="3" width="7.88671875" style="337" customWidth="1"/>
    <col min="4" max="4" width="9.6640625" style="339" customWidth="1"/>
    <col min="5" max="5" width="11.6640625" style="340" customWidth="1"/>
    <col min="6" max="6" width="15.6640625" style="341" customWidth="1"/>
    <col min="7" max="16384" width="9.109375" style="335"/>
  </cols>
  <sheetData>
    <row r="1" spans="1:6" ht="26.25" customHeight="1">
      <c r="A1" s="334" t="s">
        <v>50</v>
      </c>
      <c r="B1" s="334"/>
      <c r="C1" s="334"/>
      <c r="D1" s="334"/>
      <c r="E1" s="334"/>
      <c r="F1" s="334"/>
    </row>
    <row r="2" spans="1:6" ht="18.75" customHeight="1">
      <c r="A2" s="336" t="s">
        <v>1377</v>
      </c>
      <c r="B2" s="336"/>
      <c r="C2" s="336"/>
      <c r="D2" s="336"/>
      <c r="E2" s="336"/>
      <c r="F2" s="336"/>
    </row>
    <row r="3" spans="1:6" ht="18.75" customHeight="1">
      <c r="A3" s="150" t="s">
        <v>456</v>
      </c>
      <c r="B3" s="150"/>
      <c r="C3" s="150"/>
      <c r="D3" s="150"/>
      <c r="E3" s="150"/>
      <c r="F3" s="150"/>
    </row>
    <row r="4" spans="1:6">
      <c r="B4" s="338"/>
      <c r="C4" s="338"/>
    </row>
    <row r="5" spans="1:6">
      <c r="B5" s="342"/>
      <c r="C5" s="343"/>
    </row>
    <row r="6" spans="1:6">
      <c r="B6" s="344"/>
    </row>
    <row r="7" spans="1:6" ht="18.75" customHeight="1">
      <c r="A7" s="345" t="s">
        <v>4</v>
      </c>
      <c r="B7" s="346" t="s">
        <v>1378</v>
      </c>
      <c r="C7" s="346"/>
      <c r="D7" s="346"/>
      <c r="E7" s="346"/>
      <c r="F7" s="346"/>
    </row>
    <row r="8" spans="1:6" ht="75" customHeight="1">
      <c r="A8" s="347" t="s">
        <v>1379</v>
      </c>
      <c r="B8" s="347"/>
      <c r="C8" s="347"/>
      <c r="D8" s="347"/>
      <c r="E8" s="347"/>
      <c r="F8" s="347"/>
    </row>
    <row r="9" spans="1:6" ht="26.25" customHeight="1">
      <c r="A9" s="8" t="s">
        <v>0</v>
      </c>
      <c r="B9" s="8" t="s">
        <v>1</v>
      </c>
      <c r="C9" s="8" t="s">
        <v>948</v>
      </c>
      <c r="D9" s="8" t="s">
        <v>949</v>
      </c>
      <c r="E9" s="348" t="s">
        <v>1380</v>
      </c>
      <c r="F9" s="348" t="s">
        <v>2</v>
      </c>
    </row>
    <row r="10" spans="1:6" ht="60.75" customHeight="1">
      <c r="A10" s="349">
        <v>1.1000000000000001</v>
      </c>
      <c r="B10" s="350" t="s">
        <v>1381</v>
      </c>
      <c r="C10" s="351"/>
      <c r="D10" s="352"/>
      <c r="E10" s="353"/>
      <c r="F10" s="354"/>
    </row>
    <row r="11" spans="1:6" ht="18.75" customHeight="1">
      <c r="A11" s="355"/>
      <c r="B11" s="356" t="s">
        <v>1382</v>
      </c>
      <c r="C11" s="357" t="s">
        <v>1383</v>
      </c>
      <c r="D11" s="358">
        <v>1</v>
      </c>
      <c r="E11" s="359"/>
      <c r="F11" s="360">
        <v>0</v>
      </c>
    </row>
    <row r="12" spans="1:6" ht="51.75" customHeight="1">
      <c r="A12" s="349">
        <v>1.2</v>
      </c>
      <c r="B12" s="361" t="s">
        <v>1384</v>
      </c>
      <c r="C12" s="362"/>
      <c r="D12" s="363"/>
      <c r="E12" s="364"/>
      <c r="F12" s="365"/>
    </row>
    <row r="13" spans="1:6" ht="18.75" customHeight="1">
      <c r="A13" s="366"/>
      <c r="B13" s="367" t="s">
        <v>1385</v>
      </c>
      <c r="C13" s="368" t="s">
        <v>1383</v>
      </c>
      <c r="D13" s="369">
        <v>1</v>
      </c>
      <c r="E13" s="370"/>
      <c r="F13" s="371">
        <v>0</v>
      </c>
    </row>
    <row r="14" spans="1:6" ht="18.75" customHeight="1">
      <c r="A14" s="366"/>
      <c r="B14" s="367" t="s">
        <v>1386</v>
      </c>
      <c r="C14" s="368" t="s">
        <v>1383</v>
      </c>
      <c r="D14" s="369">
        <v>1</v>
      </c>
      <c r="E14" s="370"/>
      <c r="F14" s="371">
        <v>0</v>
      </c>
    </row>
    <row r="15" spans="1:6" ht="18.75" customHeight="1">
      <c r="A15" s="366"/>
      <c r="B15" s="367" t="s">
        <v>1387</v>
      </c>
      <c r="C15" s="368" t="s">
        <v>1383</v>
      </c>
      <c r="D15" s="369">
        <v>3</v>
      </c>
      <c r="E15" s="370"/>
      <c r="F15" s="371">
        <v>0</v>
      </c>
    </row>
    <row r="16" spans="1:6" ht="18.75" customHeight="1">
      <c r="A16" s="366"/>
      <c r="B16" s="367" t="s">
        <v>1388</v>
      </c>
      <c r="C16" s="368" t="s">
        <v>1383</v>
      </c>
      <c r="D16" s="369">
        <v>3</v>
      </c>
      <c r="E16" s="370"/>
      <c r="F16" s="371">
        <v>0</v>
      </c>
    </row>
    <row r="17" spans="1:6" ht="18.75" customHeight="1">
      <c r="A17" s="366"/>
      <c r="B17" s="367" t="s">
        <v>1389</v>
      </c>
      <c r="C17" s="368" t="s">
        <v>1383</v>
      </c>
      <c r="D17" s="369">
        <v>1</v>
      </c>
      <c r="E17" s="370"/>
      <c r="F17" s="371">
        <v>0</v>
      </c>
    </row>
    <row r="18" spans="1:6" ht="18.75" customHeight="1">
      <c r="A18" s="355"/>
      <c r="B18" s="372" t="s">
        <v>1390</v>
      </c>
      <c r="C18" s="357" t="s">
        <v>1383</v>
      </c>
      <c r="D18" s="358">
        <v>3</v>
      </c>
      <c r="E18" s="373"/>
      <c r="F18" s="360">
        <v>0</v>
      </c>
    </row>
    <row r="19" spans="1:6" ht="45" customHeight="1">
      <c r="A19" s="349">
        <v>1.3</v>
      </c>
      <c r="B19" s="374" t="s">
        <v>1391</v>
      </c>
      <c r="C19" s="362"/>
      <c r="D19" s="375"/>
      <c r="E19" s="376"/>
      <c r="F19" s="365"/>
    </row>
    <row r="20" spans="1:6" ht="18.75" customHeight="1">
      <c r="A20" s="366"/>
      <c r="B20" s="377" t="s">
        <v>1392</v>
      </c>
      <c r="C20" s="378" t="s">
        <v>983</v>
      </c>
      <c r="D20" s="339">
        <v>2</v>
      </c>
      <c r="E20" s="379"/>
      <c r="F20" s="371">
        <v>0</v>
      </c>
    </row>
    <row r="21" spans="1:6" ht="18.75" customHeight="1">
      <c r="A21" s="366"/>
      <c r="B21" s="380" t="s">
        <v>1393</v>
      </c>
      <c r="C21" s="378" t="s">
        <v>983</v>
      </c>
      <c r="D21" s="339">
        <v>1</v>
      </c>
      <c r="E21" s="379"/>
      <c r="F21" s="371">
        <v>0</v>
      </c>
    </row>
    <row r="22" spans="1:6" ht="18.75" customHeight="1">
      <c r="A22" s="355"/>
      <c r="B22" s="381" t="s">
        <v>1394</v>
      </c>
      <c r="C22" s="382" t="s">
        <v>983</v>
      </c>
      <c r="D22" s="383">
        <v>1</v>
      </c>
      <c r="E22" s="384"/>
      <c r="F22" s="360">
        <v>0</v>
      </c>
    </row>
    <row r="23" spans="1:6" ht="107.25" customHeight="1">
      <c r="A23" s="349">
        <v>1.4</v>
      </c>
      <c r="B23" s="385" t="s">
        <v>1395</v>
      </c>
      <c r="C23" s="351"/>
      <c r="D23" s="375"/>
      <c r="E23" s="386" t="s">
        <v>1396</v>
      </c>
      <c r="F23" s="354"/>
    </row>
    <row r="24" spans="1:6">
      <c r="A24" s="366"/>
      <c r="B24" s="387" t="s">
        <v>1397</v>
      </c>
      <c r="C24" s="368" t="s">
        <v>10</v>
      </c>
      <c r="D24" s="339">
        <f>350*1.3</f>
        <v>455</v>
      </c>
      <c r="E24" s="388"/>
      <c r="F24" s="371">
        <v>0</v>
      </c>
    </row>
    <row r="25" spans="1:6">
      <c r="A25" s="366"/>
      <c r="B25" s="387" t="s">
        <v>1398</v>
      </c>
      <c r="C25" s="368" t="s">
        <v>10</v>
      </c>
      <c r="D25" s="339">
        <f>146*1.3</f>
        <v>189.8</v>
      </c>
      <c r="E25" s="388"/>
      <c r="F25" s="371">
        <v>0</v>
      </c>
    </row>
    <row r="26" spans="1:6">
      <c r="A26" s="355"/>
      <c r="B26" s="389" t="s">
        <v>1399</v>
      </c>
      <c r="C26" s="357" t="s">
        <v>10</v>
      </c>
      <c r="D26" s="383">
        <f>30*1.3</f>
        <v>39</v>
      </c>
      <c r="E26" s="390"/>
      <c r="F26" s="360">
        <v>0</v>
      </c>
    </row>
    <row r="27" spans="1:6" ht="75" customHeight="1">
      <c r="A27" s="349">
        <v>1.5</v>
      </c>
      <c r="B27" s="385" t="s">
        <v>1400</v>
      </c>
      <c r="C27" s="351"/>
      <c r="D27" s="375"/>
      <c r="E27" s="386"/>
      <c r="F27" s="354"/>
    </row>
    <row r="28" spans="1:6">
      <c r="A28" s="391"/>
      <c r="B28" s="392" t="s">
        <v>1401</v>
      </c>
      <c r="C28" s="393" t="s">
        <v>983</v>
      </c>
      <c r="D28" s="383">
        <v>4</v>
      </c>
      <c r="E28" s="390"/>
      <c r="F28" s="360">
        <v>0</v>
      </c>
    </row>
    <row r="29" spans="1:6" ht="80.25" customHeight="1">
      <c r="A29" s="394">
        <v>1.6</v>
      </c>
      <c r="B29" s="395" t="s">
        <v>1402</v>
      </c>
      <c r="C29" s="396" t="s">
        <v>983</v>
      </c>
      <c r="D29" s="397">
        <v>1</v>
      </c>
      <c r="E29" s="398"/>
      <c r="F29" s="399">
        <v>0</v>
      </c>
    </row>
    <row r="30" spans="1:6" ht="26.25" customHeight="1">
      <c r="A30" s="105" t="s">
        <v>0</v>
      </c>
      <c r="B30" s="105" t="s">
        <v>1</v>
      </c>
      <c r="C30" s="105" t="s">
        <v>948</v>
      </c>
      <c r="D30" s="105" t="s">
        <v>949</v>
      </c>
      <c r="E30" s="400" t="s">
        <v>1380</v>
      </c>
      <c r="F30" s="400" t="s">
        <v>2</v>
      </c>
    </row>
    <row r="31" spans="1:6" ht="52.8">
      <c r="A31" s="349">
        <v>1.7</v>
      </c>
      <c r="B31" s="350" t="s">
        <v>1403</v>
      </c>
      <c r="C31" s="366" t="s">
        <v>1383</v>
      </c>
      <c r="D31" s="401">
        <v>94</v>
      </c>
      <c r="E31" s="366"/>
      <c r="F31" s="402">
        <v>0</v>
      </c>
    </row>
    <row r="32" spans="1:6" ht="15.75" customHeight="1">
      <c r="A32" s="366"/>
      <c r="B32" s="403" t="s">
        <v>1404</v>
      </c>
      <c r="C32" s="366"/>
      <c r="D32" s="401"/>
      <c r="E32" s="366"/>
      <c r="F32" s="402"/>
    </row>
    <row r="33" spans="1:6" ht="15.75" customHeight="1">
      <c r="A33" s="366"/>
      <c r="B33" s="403" t="s">
        <v>1405</v>
      </c>
      <c r="C33" s="366"/>
      <c r="D33" s="401"/>
      <c r="E33" s="366"/>
      <c r="F33" s="402"/>
    </row>
    <row r="34" spans="1:6" ht="15.75" customHeight="1">
      <c r="A34" s="366"/>
      <c r="B34" s="403" t="s">
        <v>1406</v>
      </c>
      <c r="C34" s="366"/>
      <c r="D34" s="401"/>
      <c r="E34" s="366"/>
      <c r="F34" s="402"/>
    </row>
    <row r="35" spans="1:6" ht="15.75" customHeight="1">
      <c r="A35" s="366"/>
      <c r="B35" s="403" t="s">
        <v>1407</v>
      </c>
      <c r="C35" s="366"/>
      <c r="D35" s="401"/>
      <c r="E35" s="366"/>
      <c r="F35" s="402"/>
    </row>
    <row r="36" spans="1:6" ht="15.75" customHeight="1">
      <c r="A36" s="366"/>
      <c r="B36" s="403" t="s">
        <v>1408</v>
      </c>
      <c r="C36" s="366"/>
      <c r="D36" s="401"/>
      <c r="E36" s="366"/>
      <c r="F36" s="402"/>
    </row>
    <row r="37" spans="1:6" ht="15.75" customHeight="1">
      <c r="A37" s="355"/>
      <c r="B37" s="404" t="s">
        <v>1409</v>
      </c>
      <c r="C37" s="355"/>
      <c r="D37" s="405"/>
      <c r="E37" s="355"/>
      <c r="F37" s="406"/>
    </row>
    <row r="38" spans="1:6" ht="52.8">
      <c r="A38" s="349">
        <v>1.8</v>
      </c>
      <c r="B38" s="350" t="s">
        <v>1403</v>
      </c>
      <c r="C38" s="349" t="s">
        <v>1383</v>
      </c>
      <c r="D38" s="407">
        <v>13</v>
      </c>
      <c r="E38" s="349"/>
      <c r="F38" s="408">
        <v>0</v>
      </c>
    </row>
    <row r="39" spans="1:6" ht="15.75" customHeight="1">
      <c r="A39" s="366"/>
      <c r="B39" s="403" t="s">
        <v>1404</v>
      </c>
      <c r="C39" s="366"/>
      <c r="D39" s="401"/>
      <c r="E39" s="366"/>
      <c r="F39" s="402"/>
    </row>
    <row r="40" spans="1:6" ht="15.75" customHeight="1">
      <c r="A40" s="366"/>
      <c r="B40" s="403" t="s">
        <v>1405</v>
      </c>
      <c r="C40" s="366"/>
      <c r="D40" s="401"/>
      <c r="E40" s="366"/>
      <c r="F40" s="402"/>
    </row>
    <row r="41" spans="1:6" ht="15.75" customHeight="1">
      <c r="A41" s="366"/>
      <c r="B41" s="403" t="s">
        <v>1406</v>
      </c>
      <c r="C41" s="366"/>
      <c r="D41" s="401"/>
      <c r="E41" s="366"/>
      <c r="F41" s="402"/>
    </row>
    <row r="42" spans="1:6" ht="15.75" customHeight="1">
      <c r="A42" s="366"/>
      <c r="B42" s="403" t="s">
        <v>1410</v>
      </c>
      <c r="C42" s="366"/>
      <c r="D42" s="401"/>
      <c r="E42" s="366"/>
      <c r="F42" s="402"/>
    </row>
    <row r="43" spans="1:6" ht="15.75" customHeight="1">
      <c r="A43" s="366"/>
      <c r="B43" s="403" t="s">
        <v>1408</v>
      </c>
      <c r="C43" s="366"/>
      <c r="D43" s="401"/>
      <c r="E43" s="366"/>
      <c r="F43" s="402"/>
    </row>
    <row r="44" spans="1:6" ht="15.75" customHeight="1">
      <c r="A44" s="355"/>
      <c r="B44" s="404" t="s">
        <v>1409</v>
      </c>
      <c r="C44" s="355"/>
      <c r="D44" s="405"/>
      <c r="E44" s="355"/>
      <c r="F44" s="406"/>
    </row>
    <row r="45" spans="1:6" ht="52.8">
      <c r="A45" s="349">
        <v>1.9</v>
      </c>
      <c r="B45" s="350" t="s">
        <v>1411</v>
      </c>
      <c r="C45" s="349" t="s">
        <v>1383</v>
      </c>
      <c r="D45" s="407">
        <v>6</v>
      </c>
      <c r="E45" s="353"/>
      <c r="F45" s="354"/>
    </row>
    <row r="46" spans="1:6" ht="15.75" customHeight="1">
      <c r="A46" s="366"/>
      <c r="B46" s="403" t="s">
        <v>1404</v>
      </c>
      <c r="C46" s="366"/>
      <c r="D46" s="401"/>
      <c r="E46" s="409"/>
      <c r="F46" s="371"/>
    </row>
    <row r="47" spans="1:6" ht="15.75" customHeight="1">
      <c r="A47" s="366"/>
      <c r="B47" s="403" t="s">
        <v>1405</v>
      </c>
      <c r="C47" s="366"/>
      <c r="D47" s="401"/>
      <c r="E47" s="409"/>
      <c r="F47" s="371"/>
    </row>
    <row r="48" spans="1:6" ht="15.75" customHeight="1">
      <c r="A48" s="366"/>
      <c r="B48" s="403" t="s">
        <v>1406</v>
      </c>
      <c r="C48" s="366"/>
      <c r="D48" s="401"/>
      <c r="E48" s="409"/>
      <c r="F48" s="371"/>
    </row>
    <row r="49" spans="1:6" ht="15.75" customHeight="1">
      <c r="A49" s="366"/>
      <c r="B49" s="403" t="s">
        <v>1407</v>
      </c>
      <c r="C49" s="366"/>
      <c r="D49" s="401"/>
      <c r="E49" s="409"/>
      <c r="F49" s="371"/>
    </row>
    <row r="50" spans="1:6" ht="15.75" customHeight="1">
      <c r="A50" s="366"/>
      <c r="B50" s="403" t="s">
        <v>1408</v>
      </c>
      <c r="C50" s="366"/>
      <c r="D50" s="401"/>
      <c r="E50" s="409"/>
      <c r="F50" s="371"/>
    </row>
    <row r="51" spans="1:6" ht="15.75" customHeight="1">
      <c r="A51" s="355"/>
      <c r="B51" s="404" t="s">
        <v>1409</v>
      </c>
      <c r="C51" s="355"/>
      <c r="D51" s="405"/>
      <c r="E51" s="410"/>
      <c r="F51" s="360">
        <v>0</v>
      </c>
    </row>
    <row r="52" spans="1:6" ht="66">
      <c r="A52" s="349">
        <v>1.1000000000000001</v>
      </c>
      <c r="B52" s="350" t="s">
        <v>1412</v>
      </c>
      <c r="C52" s="349" t="s">
        <v>1383</v>
      </c>
      <c r="D52" s="407">
        <v>5</v>
      </c>
      <c r="E52" s="349"/>
      <c r="F52" s="408">
        <v>0</v>
      </c>
    </row>
    <row r="53" spans="1:6" ht="15.75" customHeight="1">
      <c r="A53" s="366"/>
      <c r="B53" s="403" t="s">
        <v>1404</v>
      </c>
      <c r="C53" s="366"/>
      <c r="D53" s="401"/>
      <c r="E53" s="366"/>
      <c r="F53" s="402"/>
    </row>
    <row r="54" spans="1:6" ht="15.75" customHeight="1">
      <c r="A54" s="366"/>
      <c r="B54" s="403" t="s">
        <v>1405</v>
      </c>
      <c r="C54" s="366"/>
      <c r="D54" s="401"/>
      <c r="E54" s="366"/>
      <c r="F54" s="402"/>
    </row>
    <row r="55" spans="1:6" ht="15.75" customHeight="1">
      <c r="A55" s="366"/>
      <c r="B55" s="403" t="s">
        <v>1406</v>
      </c>
      <c r="C55" s="366"/>
      <c r="D55" s="401"/>
      <c r="E55" s="366"/>
      <c r="F55" s="402"/>
    </row>
    <row r="56" spans="1:6" ht="15.75" customHeight="1">
      <c r="A56" s="366"/>
      <c r="B56" s="403" t="s">
        <v>1410</v>
      </c>
      <c r="C56" s="366"/>
      <c r="D56" s="401"/>
      <c r="E56" s="366"/>
      <c r="F56" s="402"/>
    </row>
    <row r="57" spans="1:6" ht="15.75" customHeight="1">
      <c r="A57" s="366"/>
      <c r="B57" s="403" t="s">
        <v>1408</v>
      </c>
      <c r="C57" s="366"/>
      <c r="D57" s="401"/>
      <c r="E57" s="366"/>
      <c r="F57" s="402"/>
    </row>
    <row r="58" spans="1:6" ht="15.75" customHeight="1">
      <c r="A58" s="355"/>
      <c r="B58" s="404" t="s">
        <v>1409</v>
      </c>
      <c r="C58" s="355"/>
      <c r="D58" s="405"/>
      <c r="E58" s="355"/>
      <c r="F58" s="406"/>
    </row>
    <row r="59" spans="1:6" ht="162.75" customHeight="1">
      <c r="A59" s="411" t="s">
        <v>1413</v>
      </c>
      <c r="B59" s="350" t="s">
        <v>1414</v>
      </c>
      <c r="C59" s="351"/>
      <c r="D59" s="352"/>
      <c r="E59" s="353"/>
      <c r="F59" s="354"/>
    </row>
    <row r="60" spans="1:6" ht="15.75" customHeight="1">
      <c r="A60" s="412"/>
      <c r="B60" s="356" t="s">
        <v>1415</v>
      </c>
      <c r="C60" s="357" t="s">
        <v>10</v>
      </c>
      <c r="D60" s="358">
        <f>2590*1.2</f>
        <v>3108</v>
      </c>
      <c r="E60" s="359"/>
      <c r="F60" s="360">
        <v>0</v>
      </c>
    </row>
    <row r="61" spans="1:6" ht="160.5" customHeight="1">
      <c r="A61" s="411" t="s">
        <v>1416</v>
      </c>
      <c r="B61" s="350" t="s">
        <v>1417</v>
      </c>
      <c r="C61" s="351"/>
      <c r="D61" s="352"/>
      <c r="E61" s="413"/>
      <c r="F61" s="354"/>
    </row>
    <row r="62" spans="1:6" ht="15.75" customHeight="1">
      <c r="A62" s="412"/>
      <c r="B62" s="356" t="s">
        <v>1415</v>
      </c>
      <c r="C62" s="357" t="s">
        <v>10</v>
      </c>
      <c r="D62" s="358">
        <f>782*1.2</f>
        <v>938.4</v>
      </c>
      <c r="E62" s="359"/>
      <c r="F62" s="360">
        <v>0</v>
      </c>
    </row>
    <row r="63" spans="1:6" ht="26.25" customHeight="1">
      <c r="A63" s="8" t="s">
        <v>0</v>
      </c>
      <c r="B63" s="8" t="s">
        <v>1</v>
      </c>
      <c r="C63" s="8" t="s">
        <v>948</v>
      </c>
      <c r="D63" s="8" t="s">
        <v>949</v>
      </c>
      <c r="E63" s="348" t="s">
        <v>1380</v>
      </c>
      <c r="F63" s="348" t="s">
        <v>2</v>
      </c>
    </row>
    <row r="64" spans="1:6" ht="68.25" customHeight="1">
      <c r="A64" s="349">
        <v>1.1299999999999999</v>
      </c>
      <c r="B64" s="350" t="s">
        <v>1418</v>
      </c>
      <c r="C64" s="362"/>
      <c r="D64" s="352"/>
      <c r="E64" s="413"/>
      <c r="F64" s="354"/>
    </row>
    <row r="65" spans="1:6" ht="37.5" customHeight="1">
      <c r="A65" s="355"/>
      <c r="B65" s="356" t="s">
        <v>1419</v>
      </c>
      <c r="C65" s="357" t="s">
        <v>10</v>
      </c>
      <c r="D65" s="358">
        <v>940</v>
      </c>
      <c r="E65" s="359"/>
      <c r="F65" s="360">
        <v>0</v>
      </c>
    </row>
    <row r="66" spans="1:6" ht="102.75" customHeight="1">
      <c r="A66" s="414" t="s">
        <v>1420</v>
      </c>
      <c r="B66" s="415" t="s">
        <v>1421</v>
      </c>
      <c r="C66" s="416" t="s">
        <v>915</v>
      </c>
      <c r="D66" s="417">
        <v>50</v>
      </c>
      <c r="E66" s="418"/>
      <c r="F66" s="419">
        <v>0</v>
      </c>
    </row>
    <row r="67" spans="1:6" ht="15.75" customHeight="1">
      <c r="A67" s="349">
        <v>1.1499999999999999</v>
      </c>
      <c r="B67" s="350" t="s">
        <v>1422</v>
      </c>
      <c r="C67" s="351"/>
      <c r="D67" s="352"/>
      <c r="E67" s="413"/>
      <c r="F67" s="354"/>
    </row>
    <row r="68" spans="1:6" ht="15.75" customHeight="1">
      <c r="A68" s="355"/>
      <c r="B68" s="356" t="s">
        <v>1423</v>
      </c>
      <c r="C68" s="357" t="s">
        <v>1383</v>
      </c>
      <c r="D68" s="358">
        <v>50</v>
      </c>
      <c r="E68" s="359"/>
      <c r="F68" s="360">
        <v>0</v>
      </c>
    </row>
    <row r="69" spans="1:6" ht="34.5" customHeight="1">
      <c r="A69" s="416">
        <v>1.1599999999999999</v>
      </c>
      <c r="B69" s="415" t="s">
        <v>1424</v>
      </c>
      <c r="C69" s="416" t="s">
        <v>1383</v>
      </c>
      <c r="D69" s="417">
        <v>2</v>
      </c>
      <c r="E69" s="418"/>
      <c r="F69" s="419">
        <v>0</v>
      </c>
    </row>
    <row r="70" spans="1:6" ht="60.75" customHeight="1">
      <c r="A70" s="416">
        <v>1.17</v>
      </c>
      <c r="B70" s="344" t="s">
        <v>1425</v>
      </c>
      <c r="C70" s="420" t="s">
        <v>1383</v>
      </c>
      <c r="D70" s="421">
        <v>2</v>
      </c>
      <c r="E70" s="418"/>
      <c r="F70" s="419">
        <v>0</v>
      </c>
    </row>
    <row r="71" spans="1:6" ht="79.2">
      <c r="A71" s="414" t="s">
        <v>1426</v>
      </c>
      <c r="B71" s="415" t="s">
        <v>1427</v>
      </c>
      <c r="C71" s="416" t="s">
        <v>10</v>
      </c>
      <c r="D71" s="417">
        <v>3800</v>
      </c>
      <c r="E71" s="418"/>
      <c r="F71" s="419">
        <v>0</v>
      </c>
    </row>
    <row r="72" spans="1:6" ht="18.75" customHeight="1">
      <c r="A72" s="414" t="s">
        <v>1428</v>
      </c>
      <c r="B72" s="415" t="s">
        <v>1429</v>
      </c>
      <c r="C72" s="416" t="s">
        <v>915</v>
      </c>
      <c r="D72" s="417">
        <v>1</v>
      </c>
      <c r="E72" s="418"/>
      <c r="F72" s="419">
        <v>0</v>
      </c>
    </row>
    <row r="73" spans="1:6" ht="18.75" customHeight="1">
      <c r="A73" s="416">
        <v>1.2</v>
      </c>
      <c r="B73" s="422" t="s">
        <v>1430</v>
      </c>
      <c r="C73" s="416" t="s">
        <v>915</v>
      </c>
      <c r="D73" s="417">
        <v>1</v>
      </c>
      <c r="E73" s="418"/>
      <c r="F73" s="419">
        <v>0</v>
      </c>
    </row>
    <row r="74" spans="1:6" ht="18.75" customHeight="1">
      <c r="A74" s="416">
        <v>1.21</v>
      </c>
      <c r="B74" s="415" t="s">
        <v>1431</v>
      </c>
      <c r="C74" s="416" t="s">
        <v>915</v>
      </c>
      <c r="D74" s="417">
        <v>1</v>
      </c>
      <c r="E74" s="418"/>
      <c r="F74" s="419">
        <v>0</v>
      </c>
    </row>
    <row r="75" spans="1:6" ht="18.75" customHeight="1">
      <c r="A75" s="143" t="s">
        <v>1432</v>
      </c>
      <c r="B75" s="144"/>
      <c r="C75" s="144"/>
      <c r="D75" s="144"/>
      <c r="E75" s="144"/>
      <c r="F75" s="38">
        <f>SUM(F10:F74)</f>
        <v>0</v>
      </c>
    </row>
    <row r="76" spans="1:6" ht="12.75" customHeight="1">
      <c r="B76" s="344"/>
      <c r="E76" s="423"/>
    </row>
    <row r="77" spans="1:6" ht="18.75" customHeight="1">
      <c r="A77" s="345" t="s">
        <v>9</v>
      </c>
      <c r="B77" s="346" t="s">
        <v>1433</v>
      </c>
      <c r="C77" s="346"/>
      <c r="D77" s="346"/>
      <c r="E77" s="346"/>
      <c r="F77" s="346"/>
    </row>
    <row r="78" spans="1:6" ht="69.900000000000006" customHeight="1">
      <c r="A78" s="424" t="s">
        <v>1379</v>
      </c>
      <c r="B78" s="425"/>
      <c r="C78" s="425"/>
      <c r="D78" s="425"/>
      <c r="E78" s="425"/>
      <c r="F78" s="426"/>
    </row>
    <row r="79" spans="1:6" ht="26.25" customHeight="1">
      <c r="A79" s="8" t="s">
        <v>0</v>
      </c>
      <c r="B79" s="8" t="s">
        <v>1</v>
      </c>
      <c r="C79" s="8" t="s">
        <v>948</v>
      </c>
      <c r="D79" s="8" t="s">
        <v>949</v>
      </c>
      <c r="E79" s="348" t="s">
        <v>1380</v>
      </c>
      <c r="F79" s="348" t="s">
        <v>2</v>
      </c>
    </row>
    <row r="80" spans="1:6" ht="26.4">
      <c r="A80" s="411" t="s">
        <v>1352</v>
      </c>
      <c r="B80" s="350" t="s">
        <v>1434</v>
      </c>
      <c r="C80" s="351"/>
      <c r="D80" s="352"/>
      <c r="E80" s="353"/>
      <c r="F80" s="354"/>
    </row>
    <row r="81" spans="1:6" ht="16.5" customHeight="1">
      <c r="A81" s="412"/>
      <c r="B81" s="356" t="s">
        <v>1435</v>
      </c>
      <c r="C81" s="357" t="s">
        <v>1383</v>
      </c>
      <c r="D81" s="358">
        <v>1</v>
      </c>
      <c r="E81" s="359"/>
      <c r="F81" s="360">
        <v>0</v>
      </c>
    </row>
    <row r="82" spans="1:6" ht="60.75" customHeight="1">
      <c r="A82" s="349">
        <v>2.2000000000000002</v>
      </c>
      <c r="B82" s="361" t="s">
        <v>1384</v>
      </c>
      <c r="C82" s="362"/>
      <c r="D82" s="363"/>
      <c r="E82" s="364"/>
      <c r="F82" s="354"/>
    </row>
    <row r="83" spans="1:6" ht="16.5" customHeight="1">
      <c r="A83" s="366"/>
      <c r="B83" s="367" t="s">
        <v>1436</v>
      </c>
      <c r="C83" s="368" t="s">
        <v>1383</v>
      </c>
      <c r="D83" s="369">
        <v>2</v>
      </c>
      <c r="E83" s="370"/>
      <c r="F83" s="371">
        <v>0</v>
      </c>
    </row>
    <row r="84" spans="1:6" ht="16.5" customHeight="1">
      <c r="A84" s="366"/>
      <c r="B84" s="367" t="s">
        <v>1437</v>
      </c>
      <c r="C84" s="368" t="s">
        <v>1383</v>
      </c>
      <c r="D84" s="369">
        <v>1</v>
      </c>
      <c r="E84" s="370"/>
      <c r="F84" s="371">
        <v>0</v>
      </c>
    </row>
    <row r="85" spans="1:6" ht="16.5" customHeight="1">
      <c r="A85" s="366"/>
      <c r="B85" s="367" t="s">
        <v>1438</v>
      </c>
      <c r="C85" s="368" t="s">
        <v>1383</v>
      </c>
      <c r="D85" s="369">
        <v>3</v>
      </c>
      <c r="E85" s="370"/>
      <c r="F85" s="371">
        <v>0</v>
      </c>
    </row>
    <row r="86" spans="1:6" ht="16.5" customHeight="1">
      <c r="A86" s="366"/>
      <c r="B86" s="367" t="s">
        <v>1439</v>
      </c>
      <c r="C86" s="368" t="s">
        <v>1383</v>
      </c>
      <c r="D86" s="369">
        <v>1</v>
      </c>
      <c r="E86" s="370"/>
      <c r="F86" s="371">
        <v>0</v>
      </c>
    </row>
    <row r="87" spans="1:6" ht="16.5" customHeight="1">
      <c r="A87" s="366"/>
      <c r="B87" s="367" t="s">
        <v>1440</v>
      </c>
      <c r="C87" s="368" t="s">
        <v>1383</v>
      </c>
      <c r="D87" s="369">
        <v>1</v>
      </c>
      <c r="E87" s="370"/>
      <c r="F87" s="371">
        <v>0</v>
      </c>
    </row>
    <row r="88" spans="1:6" ht="16.5" customHeight="1">
      <c r="A88" s="355"/>
      <c r="B88" s="372" t="s">
        <v>1441</v>
      </c>
      <c r="C88" s="357" t="s">
        <v>1383</v>
      </c>
      <c r="D88" s="358">
        <v>2</v>
      </c>
      <c r="E88" s="373"/>
      <c r="F88" s="360">
        <v>0</v>
      </c>
    </row>
    <row r="89" spans="1:6" ht="49.5" customHeight="1">
      <c r="A89" s="349">
        <v>2.2999999999999998</v>
      </c>
      <c r="B89" s="427" t="s">
        <v>1391</v>
      </c>
      <c r="C89" s="362"/>
      <c r="D89" s="352"/>
      <c r="E89" s="428"/>
      <c r="F89" s="354"/>
    </row>
    <row r="90" spans="1:6" ht="16.5" customHeight="1">
      <c r="A90" s="366"/>
      <c r="B90" s="429" t="s">
        <v>1442</v>
      </c>
      <c r="C90" s="378" t="s">
        <v>983</v>
      </c>
      <c r="D90" s="369">
        <v>2</v>
      </c>
      <c r="E90" s="370"/>
      <c r="F90" s="371">
        <v>0</v>
      </c>
    </row>
    <row r="91" spans="1:6" ht="16.5" customHeight="1">
      <c r="A91" s="366"/>
      <c r="B91" s="430" t="s">
        <v>1443</v>
      </c>
      <c r="C91" s="378" t="s">
        <v>983</v>
      </c>
      <c r="D91" s="369">
        <v>1</v>
      </c>
      <c r="E91" s="370"/>
      <c r="F91" s="371">
        <v>0</v>
      </c>
    </row>
    <row r="92" spans="1:6" ht="16.5" customHeight="1">
      <c r="A92" s="355"/>
      <c r="B92" s="431" t="s">
        <v>1444</v>
      </c>
      <c r="C92" s="382" t="s">
        <v>983</v>
      </c>
      <c r="D92" s="358">
        <v>1</v>
      </c>
      <c r="E92" s="373"/>
      <c r="F92" s="360">
        <v>0</v>
      </c>
    </row>
    <row r="93" spans="1:6" ht="26.25" customHeight="1">
      <c r="A93" s="8" t="s">
        <v>0</v>
      </c>
      <c r="B93" s="8" t="s">
        <v>1</v>
      </c>
      <c r="C93" s="8" t="s">
        <v>948</v>
      </c>
      <c r="D93" s="8" t="s">
        <v>949</v>
      </c>
      <c r="E93" s="348" t="s">
        <v>1380</v>
      </c>
      <c r="F93" s="348" t="s">
        <v>2</v>
      </c>
    </row>
    <row r="94" spans="1:6" ht="92.4">
      <c r="A94" s="349">
        <v>2.4</v>
      </c>
      <c r="B94" s="350" t="s">
        <v>1445</v>
      </c>
      <c r="C94" s="351"/>
      <c r="D94" s="352"/>
      <c r="E94" s="428"/>
      <c r="F94" s="354"/>
    </row>
    <row r="95" spans="1:6" ht="15.75" customHeight="1">
      <c r="A95" s="366"/>
      <c r="B95" s="403" t="s">
        <v>1446</v>
      </c>
      <c r="C95" s="368" t="s">
        <v>10</v>
      </c>
      <c r="D95" s="369">
        <f>12*1.2</f>
        <v>14.399999999999999</v>
      </c>
      <c r="E95" s="370"/>
      <c r="F95" s="371">
        <v>0</v>
      </c>
    </row>
    <row r="96" spans="1:6" ht="15.75" customHeight="1">
      <c r="A96" s="366"/>
      <c r="B96" s="403" t="s">
        <v>1447</v>
      </c>
      <c r="C96" s="368" t="s">
        <v>10</v>
      </c>
      <c r="D96" s="369">
        <f>76*1.2</f>
        <v>91.2</v>
      </c>
      <c r="E96" s="370"/>
      <c r="F96" s="371">
        <v>0</v>
      </c>
    </row>
    <row r="97" spans="1:6" ht="15.75" customHeight="1">
      <c r="A97" s="366"/>
      <c r="B97" s="403" t="s">
        <v>1448</v>
      </c>
      <c r="C97" s="368" t="s">
        <v>10</v>
      </c>
      <c r="D97" s="369">
        <f>268*1.2</f>
        <v>321.59999999999997</v>
      </c>
      <c r="E97" s="370"/>
      <c r="F97" s="371">
        <v>0</v>
      </c>
    </row>
    <row r="98" spans="1:6" ht="15.75" customHeight="1">
      <c r="A98" s="366"/>
      <c r="B98" s="403" t="s">
        <v>1449</v>
      </c>
      <c r="C98" s="368" t="s">
        <v>10</v>
      </c>
      <c r="D98" s="369">
        <f>173*1.2</f>
        <v>207.6</v>
      </c>
      <c r="E98" s="370"/>
      <c r="F98" s="371">
        <v>0</v>
      </c>
    </row>
    <row r="99" spans="1:6" ht="15.75" customHeight="1">
      <c r="A99" s="355"/>
      <c r="B99" s="356" t="s">
        <v>1450</v>
      </c>
      <c r="C99" s="357" t="s">
        <v>10</v>
      </c>
      <c r="D99" s="358">
        <f>628*1.2</f>
        <v>753.6</v>
      </c>
      <c r="E99" s="373"/>
      <c r="F99" s="360">
        <v>0</v>
      </c>
    </row>
    <row r="100" spans="1:6" ht="195" customHeight="1">
      <c r="A100" s="411" t="s">
        <v>1451</v>
      </c>
      <c r="B100" s="350" t="s">
        <v>1452</v>
      </c>
      <c r="C100" s="362"/>
      <c r="D100" s="352"/>
      <c r="E100" s="413"/>
      <c r="F100" s="354"/>
    </row>
    <row r="101" spans="1:6" ht="15.75" customHeight="1">
      <c r="A101" s="432"/>
      <c r="B101" s="433" t="s">
        <v>1453</v>
      </c>
      <c r="C101" s="434"/>
      <c r="D101" s="369"/>
      <c r="E101" s="435"/>
      <c r="F101" s="371"/>
    </row>
    <row r="102" spans="1:6" ht="15.75" customHeight="1">
      <c r="A102" s="432"/>
      <c r="B102" s="433" t="s">
        <v>1454</v>
      </c>
      <c r="C102" s="436" t="s">
        <v>1455</v>
      </c>
      <c r="D102" s="369">
        <f>6854*1.3</f>
        <v>8910.2000000000007</v>
      </c>
      <c r="E102" s="435"/>
      <c r="F102" s="371">
        <v>0</v>
      </c>
    </row>
    <row r="103" spans="1:6" ht="15.75" customHeight="1">
      <c r="A103" s="432"/>
      <c r="B103" s="433" t="s">
        <v>1456</v>
      </c>
      <c r="C103" s="436" t="s">
        <v>1455</v>
      </c>
      <c r="D103" s="369">
        <f>2245*1.3</f>
        <v>2918.5</v>
      </c>
      <c r="E103" s="435"/>
      <c r="F103" s="371">
        <v>0</v>
      </c>
    </row>
    <row r="104" spans="1:6" ht="15.75" customHeight="1">
      <c r="A104" s="432"/>
      <c r="B104" s="433" t="s">
        <v>1457</v>
      </c>
      <c r="C104" s="436" t="s">
        <v>1455</v>
      </c>
      <c r="D104" s="369">
        <f>1520*1.3</f>
        <v>1976</v>
      </c>
      <c r="E104" s="435"/>
      <c r="F104" s="371">
        <v>0</v>
      </c>
    </row>
    <row r="105" spans="1:6" ht="15.75" customHeight="1">
      <c r="A105" s="412"/>
      <c r="B105" s="437" t="s">
        <v>1458</v>
      </c>
      <c r="C105" s="438" t="s">
        <v>1455</v>
      </c>
      <c r="D105" s="358">
        <f>713*1.3</f>
        <v>926.9</v>
      </c>
      <c r="E105" s="359"/>
      <c r="F105" s="360">
        <v>0</v>
      </c>
    </row>
    <row r="106" spans="1:6" ht="66" customHeight="1">
      <c r="A106" s="411" t="s">
        <v>1459</v>
      </c>
      <c r="B106" s="350" t="s">
        <v>1460</v>
      </c>
      <c r="C106" s="362"/>
      <c r="D106" s="352"/>
      <c r="E106" s="413"/>
      <c r="F106" s="354"/>
    </row>
    <row r="107" spans="1:6" ht="15.75" customHeight="1">
      <c r="A107" s="432"/>
      <c r="B107" s="403" t="s">
        <v>1461</v>
      </c>
      <c r="C107" s="368" t="s">
        <v>1383</v>
      </c>
      <c r="D107" s="369">
        <f>927*3</f>
        <v>2781</v>
      </c>
      <c r="E107" s="435"/>
      <c r="F107" s="371">
        <v>0</v>
      </c>
    </row>
    <row r="108" spans="1:6" ht="15.75" customHeight="1">
      <c r="A108" s="432"/>
      <c r="B108" s="403" t="s">
        <v>1462</v>
      </c>
      <c r="C108" s="368" t="s">
        <v>1383</v>
      </c>
      <c r="D108" s="369">
        <f>1976*3</f>
        <v>5928</v>
      </c>
      <c r="E108" s="435"/>
      <c r="F108" s="371">
        <v>0</v>
      </c>
    </row>
    <row r="109" spans="1:6" ht="15.75" customHeight="1">
      <c r="A109" s="432"/>
      <c r="B109" s="403" t="s">
        <v>1463</v>
      </c>
      <c r="C109" s="368" t="s">
        <v>1383</v>
      </c>
      <c r="D109" s="369">
        <f>2918*4</f>
        <v>11672</v>
      </c>
      <c r="E109" s="435"/>
      <c r="F109" s="371">
        <v>0</v>
      </c>
    </row>
    <row r="110" spans="1:6" ht="15.75" customHeight="1">
      <c r="A110" s="412"/>
      <c r="B110" s="356" t="s">
        <v>1464</v>
      </c>
      <c r="C110" s="357" t="s">
        <v>1383</v>
      </c>
      <c r="D110" s="358">
        <f>8910*4</f>
        <v>35640</v>
      </c>
      <c r="E110" s="359"/>
      <c r="F110" s="360">
        <v>0</v>
      </c>
    </row>
    <row r="111" spans="1:6" ht="69.75" customHeight="1">
      <c r="A111" s="411" t="s">
        <v>1465</v>
      </c>
      <c r="B111" s="350" t="s">
        <v>1466</v>
      </c>
      <c r="C111" s="362"/>
      <c r="D111" s="352"/>
      <c r="E111" s="413"/>
      <c r="F111" s="354"/>
    </row>
    <row r="112" spans="1:6" ht="15.75" customHeight="1">
      <c r="A112" s="432"/>
      <c r="B112" s="403" t="s">
        <v>1467</v>
      </c>
      <c r="C112" s="368" t="s">
        <v>1383</v>
      </c>
      <c r="D112" s="369">
        <f>713*1.3</f>
        <v>926.9</v>
      </c>
      <c r="E112" s="435"/>
      <c r="F112" s="371">
        <v>0</v>
      </c>
    </row>
    <row r="113" spans="1:6" ht="15.75" customHeight="1">
      <c r="A113" s="432"/>
      <c r="B113" s="403" t="s">
        <v>1468</v>
      </c>
      <c r="C113" s="368" t="s">
        <v>1383</v>
      </c>
      <c r="D113" s="369">
        <f>1520*1.3</f>
        <v>1976</v>
      </c>
      <c r="E113" s="435"/>
      <c r="F113" s="371">
        <v>0</v>
      </c>
    </row>
    <row r="114" spans="1:6" ht="15.75" customHeight="1">
      <c r="A114" s="432"/>
      <c r="B114" s="403" t="s">
        <v>1469</v>
      </c>
      <c r="C114" s="368" t="s">
        <v>1383</v>
      </c>
      <c r="D114" s="369">
        <f>2245*1.3</f>
        <v>2918.5</v>
      </c>
      <c r="E114" s="435"/>
      <c r="F114" s="371">
        <v>0</v>
      </c>
    </row>
    <row r="115" spans="1:6" ht="15.75" customHeight="1">
      <c r="A115" s="412"/>
      <c r="B115" s="356" t="s">
        <v>1470</v>
      </c>
      <c r="C115" s="357" t="s">
        <v>1383</v>
      </c>
      <c r="D115" s="358">
        <f>6854*1.3</f>
        <v>8910.2000000000007</v>
      </c>
      <c r="E115" s="359"/>
      <c r="F115" s="360">
        <v>0</v>
      </c>
    </row>
    <row r="116" spans="1:6" ht="99.75" customHeight="1">
      <c r="A116" s="411" t="s">
        <v>1471</v>
      </c>
      <c r="B116" s="350" t="s">
        <v>1472</v>
      </c>
      <c r="C116" s="362"/>
      <c r="D116" s="352"/>
      <c r="E116" s="413"/>
      <c r="F116" s="354"/>
    </row>
    <row r="117" spans="1:6" ht="26.4">
      <c r="A117" s="432"/>
      <c r="B117" s="439" t="s">
        <v>1473</v>
      </c>
      <c r="C117" s="434"/>
      <c r="D117" s="369"/>
      <c r="E117" s="435"/>
      <c r="F117" s="371"/>
    </row>
    <row r="118" spans="1:6">
      <c r="A118" s="432"/>
      <c r="B118" s="403"/>
      <c r="C118" s="434"/>
      <c r="D118" s="369"/>
      <c r="E118" s="435"/>
      <c r="F118" s="371"/>
    </row>
    <row r="119" spans="1:6" ht="15.75" customHeight="1">
      <c r="A119" s="432"/>
      <c r="B119" s="433" t="s">
        <v>1474</v>
      </c>
      <c r="C119" s="436" t="s">
        <v>1455</v>
      </c>
      <c r="D119" s="369">
        <f>463*1.3</f>
        <v>601.9</v>
      </c>
      <c r="E119" s="435"/>
      <c r="F119" s="371">
        <v>0</v>
      </c>
    </row>
    <row r="120" spans="1:6" ht="15.75" customHeight="1">
      <c r="A120" s="432"/>
      <c r="B120" s="433" t="s">
        <v>1475</v>
      </c>
      <c r="C120" s="436" t="s">
        <v>1455</v>
      </c>
      <c r="D120" s="369">
        <f>294*1.3</f>
        <v>382.2</v>
      </c>
      <c r="E120" s="435"/>
      <c r="F120" s="371">
        <v>0</v>
      </c>
    </row>
    <row r="121" spans="1:6" ht="15.75" customHeight="1">
      <c r="A121" s="432"/>
      <c r="B121" s="433" t="s">
        <v>1476</v>
      </c>
      <c r="C121" s="436" t="s">
        <v>1455</v>
      </c>
      <c r="D121" s="369">
        <f>200*1.3</f>
        <v>260</v>
      </c>
      <c r="E121" s="435"/>
      <c r="F121" s="371">
        <v>0</v>
      </c>
    </row>
    <row r="122" spans="1:6" ht="15.75" customHeight="1">
      <c r="A122" s="412"/>
      <c r="B122" s="437" t="s">
        <v>1477</v>
      </c>
      <c r="C122" s="438" t="s">
        <v>1455</v>
      </c>
      <c r="D122" s="358">
        <f t="shared" ref="D122" si="0">713*1.3</f>
        <v>926.9</v>
      </c>
      <c r="E122" s="359"/>
      <c r="F122" s="360">
        <v>0</v>
      </c>
    </row>
    <row r="123" spans="1:6" ht="26.25" customHeight="1">
      <c r="A123" s="8" t="s">
        <v>0</v>
      </c>
      <c r="B123" s="8" t="s">
        <v>1</v>
      </c>
      <c r="C123" s="8" t="s">
        <v>948</v>
      </c>
      <c r="D123" s="8" t="s">
        <v>949</v>
      </c>
      <c r="E123" s="348" t="s">
        <v>1380</v>
      </c>
      <c r="F123" s="348" t="s">
        <v>2</v>
      </c>
    </row>
    <row r="124" spans="1:6" ht="66.75" customHeight="1">
      <c r="A124" s="411" t="s">
        <v>1478</v>
      </c>
      <c r="B124" s="350" t="s">
        <v>1479</v>
      </c>
      <c r="C124" s="362"/>
      <c r="D124" s="352"/>
      <c r="E124" s="413"/>
      <c r="F124" s="354"/>
    </row>
    <row r="125" spans="1:6" ht="15.75" customHeight="1">
      <c r="A125" s="432"/>
      <c r="B125" s="403" t="s">
        <v>1480</v>
      </c>
      <c r="C125" s="368" t="s">
        <v>1383</v>
      </c>
      <c r="D125" s="369">
        <f>463*2</f>
        <v>926</v>
      </c>
      <c r="E125" s="435"/>
      <c r="F125" s="371">
        <v>0</v>
      </c>
    </row>
    <row r="126" spans="1:6" ht="15.75" customHeight="1">
      <c r="A126" s="432"/>
      <c r="B126" s="403" t="s">
        <v>1481</v>
      </c>
      <c r="C126" s="368" t="s">
        <v>1383</v>
      </c>
      <c r="D126" s="369">
        <f>294*3</f>
        <v>882</v>
      </c>
      <c r="E126" s="435"/>
      <c r="F126" s="371">
        <v>0</v>
      </c>
    </row>
    <row r="127" spans="1:6" ht="15.75" customHeight="1">
      <c r="A127" s="432"/>
      <c r="B127" s="403" t="s">
        <v>1482</v>
      </c>
      <c r="C127" s="368" t="s">
        <v>1383</v>
      </c>
      <c r="D127" s="369">
        <f>200*3</f>
        <v>600</v>
      </c>
      <c r="E127" s="435"/>
      <c r="F127" s="371">
        <v>0</v>
      </c>
    </row>
    <row r="128" spans="1:6" ht="15.75" customHeight="1">
      <c r="A128" s="412"/>
      <c r="B128" s="356" t="s">
        <v>1483</v>
      </c>
      <c r="C128" s="357" t="s">
        <v>1383</v>
      </c>
      <c r="D128" s="358">
        <f>713*2</f>
        <v>1426</v>
      </c>
      <c r="E128" s="359"/>
      <c r="F128" s="360">
        <v>0</v>
      </c>
    </row>
    <row r="129" spans="1:6" ht="104.25" customHeight="1">
      <c r="A129" s="411" t="s">
        <v>1484</v>
      </c>
      <c r="B129" s="350" t="s">
        <v>1485</v>
      </c>
      <c r="C129" s="362"/>
      <c r="D129" s="352"/>
      <c r="E129" s="413"/>
      <c r="F129" s="354"/>
    </row>
    <row r="130" spans="1:6" ht="15.75" customHeight="1">
      <c r="A130" s="432"/>
      <c r="B130" s="403" t="s">
        <v>1480</v>
      </c>
      <c r="C130" s="368" t="s">
        <v>10</v>
      </c>
      <c r="D130" s="369">
        <f>713</f>
        <v>713</v>
      </c>
      <c r="E130" s="435"/>
      <c r="F130" s="371">
        <v>0</v>
      </c>
    </row>
    <row r="131" spans="1:6" ht="15.75" customHeight="1">
      <c r="A131" s="432"/>
      <c r="B131" s="403" t="s">
        <v>1481</v>
      </c>
      <c r="C131" s="368" t="s">
        <v>10</v>
      </c>
      <c r="D131" s="369">
        <f>200</f>
        <v>200</v>
      </c>
      <c r="E131" s="435"/>
      <c r="F131" s="371">
        <v>0</v>
      </c>
    </row>
    <row r="132" spans="1:6" ht="15.75" customHeight="1">
      <c r="A132" s="432"/>
      <c r="B132" s="403" t="s">
        <v>1482</v>
      </c>
      <c r="C132" s="368" t="s">
        <v>10</v>
      </c>
      <c r="D132" s="369">
        <f>294</f>
        <v>294</v>
      </c>
      <c r="E132" s="435"/>
      <c r="F132" s="371">
        <v>0</v>
      </c>
    </row>
    <row r="133" spans="1:6" ht="15.75" customHeight="1">
      <c r="A133" s="412"/>
      <c r="B133" s="356" t="s">
        <v>1486</v>
      </c>
      <c r="C133" s="357" t="s">
        <v>10</v>
      </c>
      <c r="D133" s="358">
        <f>463</f>
        <v>463</v>
      </c>
      <c r="E133" s="359"/>
      <c r="F133" s="360">
        <v>0</v>
      </c>
    </row>
    <row r="134" spans="1:6" ht="122.25" customHeight="1">
      <c r="A134" s="416">
        <v>2.11</v>
      </c>
      <c r="B134" s="415" t="s">
        <v>1487</v>
      </c>
      <c r="C134" s="420" t="s">
        <v>915</v>
      </c>
      <c r="D134" s="417">
        <v>2</v>
      </c>
      <c r="E134" s="418"/>
      <c r="F134" s="419">
        <v>0</v>
      </c>
    </row>
    <row r="135" spans="1:6" ht="120" customHeight="1">
      <c r="A135" s="416">
        <v>2.12</v>
      </c>
      <c r="B135" s="415" t="s">
        <v>1488</v>
      </c>
      <c r="C135" s="420" t="s">
        <v>915</v>
      </c>
      <c r="D135" s="417">
        <v>2</v>
      </c>
      <c r="E135" s="418"/>
      <c r="F135" s="419">
        <v>0</v>
      </c>
    </row>
    <row r="136" spans="1:6" ht="90" customHeight="1">
      <c r="A136" s="349">
        <v>2.13</v>
      </c>
      <c r="B136" s="440" t="s">
        <v>1489</v>
      </c>
      <c r="C136" s="441"/>
      <c r="D136" s="352"/>
      <c r="E136" s="413"/>
      <c r="F136" s="354"/>
    </row>
    <row r="137" spans="1:6" ht="15.75" customHeight="1">
      <c r="A137" s="355"/>
      <c r="B137" s="356" t="s">
        <v>1490</v>
      </c>
      <c r="C137" s="393" t="s">
        <v>1491</v>
      </c>
      <c r="D137" s="358">
        <v>1</v>
      </c>
      <c r="E137" s="359"/>
      <c r="F137" s="360">
        <v>0</v>
      </c>
    </row>
    <row r="138" spans="1:6" ht="114.75" customHeight="1">
      <c r="A138" s="351">
        <v>2.14</v>
      </c>
      <c r="B138" s="415" t="s">
        <v>1492</v>
      </c>
      <c r="C138" s="420" t="s">
        <v>915</v>
      </c>
      <c r="D138" s="417">
        <v>1</v>
      </c>
      <c r="E138" s="418"/>
      <c r="F138" s="419">
        <v>0</v>
      </c>
    </row>
    <row r="139" spans="1:6" ht="113.25" customHeight="1">
      <c r="A139" s="416">
        <v>2.15</v>
      </c>
      <c r="B139" s="415" t="s">
        <v>1493</v>
      </c>
      <c r="C139" s="420" t="s">
        <v>915</v>
      </c>
      <c r="D139" s="417">
        <v>1</v>
      </c>
      <c r="E139" s="418"/>
      <c r="F139" s="419">
        <v>0</v>
      </c>
    </row>
    <row r="140" spans="1:6" ht="26.25" customHeight="1">
      <c r="A140" s="8" t="s">
        <v>0</v>
      </c>
      <c r="B140" s="8" t="s">
        <v>1</v>
      </c>
      <c r="C140" s="8" t="s">
        <v>948</v>
      </c>
      <c r="D140" s="8" t="s">
        <v>949</v>
      </c>
      <c r="E140" s="348" t="s">
        <v>1380</v>
      </c>
      <c r="F140" s="348" t="s">
        <v>2</v>
      </c>
    </row>
    <row r="141" spans="1:6" ht="72" customHeight="1">
      <c r="A141" s="349">
        <v>2.16</v>
      </c>
      <c r="B141" s="350" t="s">
        <v>1494</v>
      </c>
      <c r="C141" s="442" t="s">
        <v>1383</v>
      </c>
      <c r="D141" s="442">
        <v>2</v>
      </c>
      <c r="E141" s="413"/>
      <c r="F141" s="408">
        <v>0</v>
      </c>
    </row>
    <row r="142" spans="1:6" ht="141.75" customHeight="1">
      <c r="A142" s="366"/>
      <c r="B142" s="403" t="s">
        <v>1495</v>
      </c>
      <c r="C142" s="443"/>
      <c r="D142" s="443"/>
      <c r="E142" s="435"/>
      <c r="F142" s="402"/>
    </row>
    <row r="143" spans="1:6" ht="15.75" customHeight="1">
      <c r="A143" s="366"/>
      <c r="B143" s="403" t="s">
        <v>1496</v>
      </c>
      <c r="C143" s="443"/>
      <c r="D143" s="443"/>
      <c r="E143" s="435"/>
      <c r="F143" s="402"/>
    </row>
    <row r="144" spans="1:6" ht="15.75" customHeight="1">
      <c r="A144" s="366"/>
      <c r="B144" s="403" t="s">
        <v>1497</v>
      </c>
      <c r="C144" s="443"/>
      <c r="D144" s="443"/>
      <c r="E144" s="435"/>
      <c r="F144" s="402"/>
    </row>
    <row r="145" spans="1:6" ht="15.75" customHeight="1">
      <c r="A145" s="366"/>
      <c r="B145" s="403" t="s">
        <v>1498</v>
      </c>
      <c r="C145" s="443"/>
      <c r="D145" s="443"/>
      <c r="E145" s="435" t="s">
        <v>1499</v>
      </c>
      <c r="F145" s="402"/>
    </row>
    <row r="146" spans="1:6" ht="15.75" customHeight="1">
      <c r="A146" s="366"/>
      <c r="B146" s="403" t="s">
        <v>1500</v>
      </c>
      <c r="C146" s="443"/>
      <c r="D146" s="443"/>
      <c r="E146" s="435"/>
      <c r="F146" s="402"/>
    </row>
    <row r="147" spans="1:6" ht="15.75" customHeight="1">
      <c r="A147" s="366"/>
      <c r="B147" s="403" t="s">
        <v>1501</v>
      </c>
      <c r="C147" s="443"/>
      <c r="D147" s="443"/>
      <c r="E147" s="435"/>
      <c r="F147" s="402"/>
    </row>
    <row r="148" spans="1:6" ht="15.75" customHeight="1">
      <c r="A148" s="366"/>
      <c r="B148" s="403" t="s">
        <v>1502</v>
      </c>
      <c r="C148" s="443"/>
      <c r="D148" s="443"/>
      <c r="E148" s="435"/>
      <c r="F148" s="402"/>
    </row>
    <row r="149" spans="1:6" ht="15.75" customHeight="1">
      <c r="A149" s="366"/>
      <c r="B149" s="403" t="s">
        <v>1503</v>
      </c>
      <c r="C149" s="443"/>
      <c r="D149" s="443"/>
      <c r="E149" s="435"/>
      <c r="F149" s="402"/>
    </row>
    <row r="150" spans="1:6" ht="15.75" customHeight="1">
      <c r="A150" s="366"/>
      <c r="B150" s="403" t="s">
        <v>1504</v>
      </c>
      <c r="C150" s="443"/>
      <c r="D150" s="443"/>
      <c r="E150" s="435"/>
      <c r="F150" s="402"/>
    </row>
    <row r="151" spans="1:6" ht="15.75" customHeight="1">
      <c r="A151" s="366"/>
      <c r="B151" s="403" t="s">
        <v>1505</v>
      </c>
      <c r="C151" s="443"/>
      <c r="D151" s="443"/>
      <c r="E151" s="435"/>
      <c r="F151" s="402"/>
    </row>
    <row r="152" spans="1:6" ht="15.75" customHeight="1">
      <c r="A152" s="366"/>
      <c r="B152" s="403" t="s">
        <v>1506</v>
      </c>
      <c r="C152" s="443"/>
      <c r="D152" s="443"/>
      <c r="E152" s="435"/>
      <c r="F152" s="402"/>
    </row>
    <row r="153" spans="1:6" ht="15.75" customHeight="1">
      <c r="A153" s="366"/>
      <c r="B153" s="403" t="s">
        <v>1507</v>
      </c>
      <c r="C153" s="443"/>
      <c r="D153" s="443"/>
      <c r="E153" s="435"/>
      <c r="F153" s="402"/>
    </row>
    <row r="154" spans="1:6" ht="15.75" customHeight="1">
      <c r="A154" s="366"/>
      <c r="B154" s="403" t="s">
        <v>1508</v>
      </c>
      <c r="C154" s="443"/>
      <c r="D154" s="443"/>
      <c r="E154" s="435"/>
      <c r="F154" s="402"/>
    </row>
    <row r="155" spans="1:6" ht="15.75" customHeight="1">
      <c r="A155" s="366"/>
      <c r="B155" s="403" t="s">
        <v>1509</v>
      </c>
      <c r="C155" s="443"/>
      <c r="D155" s="443"/>
      <c r="E155" s="435"/>
      <c r="F155" s="402"/>
    </row>
    <row r="156" spans="1:6" ht="15.75" customHeight="1">
      <c r="A156" s="366"/>
      <c r="B156" s="403" t="s">
        <v>1510</v>
      </c>
      <c r="C156" s="443"/>
      <c r="D156" s="443"/>
      <c r="E156" s="435"/>
      <c r="F156" s="402"/>
    </row>
    <row r="157" spans="1:6" ht="15.75" customHeight="1">
      <c r="A157" s="355"/>
      <c r="B157" s="356" t="s">
        <v>1511</v>
      </c>
      <c r="C157" s="444"/>
      <c r="D157" s="444"/>
      <c r="E157" s="359"/>
      <c r="F157" s="406"/>
    </row>
    <row r="158" spans="1:6" ht="108.75" customHeight="1">
      <c r="A158" s="411" t="s">
        <v>1512</v>
      </c>
      <c r="B158" s="445" t="s">
        <v>1513</v>
      </c>
      <c r="C158" s="349" t="s">
        <v>1383</v>
      </c>
      <c r="D158" s="407">
        <v>2</v>
      </c>
      <c r="E158" s="407"/>
      <c r="F158" s="408">
        <v>0</v>
      </c>
    </row>
    <row r="159" spans="1:6">
      <c r="A159" s="432"/>
      <c r="B159" s="446" t="s">
        <v>1514</v>
      </c>
      <c r="C159" s="366"/>
      <c r="D159" s="401"/>
      <c r="E159" s="401"/>
      <c r="F159" s="402"/>
    </row>
    <row r="160" spans="1:6">
      <c r="A160" s="432"/>
      <c r="B160" s="446"/>
      <c r="C160" s="366"/>
      <c r="D160" s="401"/>
      <c r="E160" s="401"/>
      <c r="F160" s="402"/>
    </row>
    <row r="161" spans="1:6" ht="15.75" customHeight="1">
      <c r="A161" s="432"/>
      <c r="B161" s="447" t="s">
        <v>1515</v>
      </c>
      <c r="C161" s="366"/>
      <c r="D161" s="401"/>
      <c r="E161" s="401"/>
      <c r="F161" s="402"/>
    </row>
    <row r="162" spans="1:6" ht="15.75" customHeight="1">
      <c r="A162" s="432"/>
      <c r="B162" s="447" t="s">
        <v>1516</v>
      </c>
      <c r="C162" s="366"/>
      <c r="D162" s="401"/>
      <c r="E162" s="401"/>
      <c r="F162" s="402"/>
    </row>
    <row r="163" spans="1:6" ht="15.75" customHeight="1">
      <c r="A163" s="432"/>
      <c r="B163" s="447" t="s">
        <v>1517</v>
      </c>
      <c r="C163" s="366"/>
      <c r="D163" s="401"/>
      <c r="E163" s="401"/>
      <c r="F163" s="402"/>
    </row>
    <row r="164" spans="1:6" ht="15.75" customHeight="1">
      <c r="A164" s="432"/>
      <c r="B164" s="447" t="s">
        <v>1518</v>
      </c>
      <c r="C164" s="366"/>
      <c r="D164" s="401"/>
      <c r="E164" s="401"/>
      <c r="F164" s="402"/>
    </row>
    <row r="165" spans="1:6" ht="15.75" customHeight="1">
      <c r="A165" s="432"/>
      <c r="B165" s="447" t="s">
        <v>1519</v>
      </c>
      <c r="C165" s="366"/>
      <c r="D165" s="401"/>
      <c r="E165" s="401"/>
      <c r="F165" s="402"/>
    </row>
    <row r="166" spans="1:6" ht="15.75" customHeight="1">
      <c r="A166" s="432"/>
      <c r="B166" s="448" t="s">
        <v>1520</v>
      </c>
      <c r="C166" s="366"/>
      <c r="D166" s="401"/>
      <c r="E166" s="401"/>
      <c r="F166" s="402"/>
    </row>
    <row r="167" spans="1:6" ht="15.75" customHeight="1">
      <c r="A167" s="432"/>
      <c r="B167" s="448" t="s">
        <v>1521</v>
      </c>
      <c r="C167" s="366"/>
      <c r="D167" s="401"/>
      <c r="E167" s="401"/>
      <c r="F167" s="402"/>
    </row>
    <row r="168" spans="1:6" ht="15.75" customHeight="1">
      <c r="A168" s="432"/>
      <c r="B168" s="448" t="s">
        <v>1522</v>
      </c>
      <c r="C168" s="366"/>
      <c r="D168" s="401"/>
      <c r="E168" s="401"/>
      <c r="F168" s="402"/>
    </row>
    <row r="169" spans="1:6" ht="15.75" customHeight="1">
      <c r="A169" s="432"/>
      <c r="B169" s="447" t="s">
        <v>1523</v>
      </c>
      <c r="C169" s="366"/>
      <c r="D169" s="401"/>
      <c r="E169" s="401"/>
      <c r="F169" s="402"/>
    </row>
    <row r="170" spans="1:6" ht="15.75" customHeight="1">
      <c r="A170" s="432"/>
      <c r="B170" s="447" t="s">
        <v>1524</v>
      </c>
      <c r="C170" s="366"/>
      <c r="D170" s="401"/>
      <c r="E170" s="401"/>
      <c r="F170" s="402"/>
    </row>
    <row r="171" spans="1:6" ht="15.75" customHeight="1">
      <c r="A171" s="432"/>
      <c r="B171" s="448" t="s">
        <v>1525</v>
      </c>
      <c r="C171" s="366"/>
      <c r="D171" s="401"/>
      <c r="E171" s="401"/>
      <c r="F171" s="402"/>
    </row>
    <row r="172" spans="1:6" ht="15.75" customHeight="1">
      <c r="A172" s="432"/>
      <c r="B172" s="447" t="s">
        <v>1526</v>
      </c>
      <c r="C172" s="366"/>
      <c r="D172" s="401"/>
      <c r="E172" s="401"/>
      <c r="F172" s="402"/>
    </row>
    <row r="173" spans="1:6" ht="15.75" customHeight="1">
      <c r="A173" s="432"/>
      <c r="B173" s="448" t="s">
        <v>1503</v>
      </c>
      <c r="C173" s="366"/>
      <c r="D173" s="401"/>
      <c r="E173" s="401"/>
      <c r="F173" s="402"/>
    </row>
    <row r="174" spans="1:6" ht="15.75" customHeight="1">
      <c r="A174" s="432"/>
      <c r="B174" s="447" t="s">
        <v>1527</v>
      </c>
      <c r="C174" s="366"/>
      <c r="D174" s="401"/>
      <c r="E174" s="401"/>
      <c r="F174" s="402"/>
    </row>
    <row r="175" spans="1:6" ht="15.75" customHeight="1">
      <c r="A175" s="432"/>
      <c r="B175" s="447" t="s">
        <v>1528</v>
      </c>
      <c r="C175" s="366"/>
      <c r="D175" s="401"/>
      <c r="E175" s="401"/>
      <c r="F175" s="402"/>
    </row>
    <row r="176" spans="1:6" ht="15.75" customHeight="1">
      <c r="A176" s="432"/>
      <c r="B176" s="448" t="s">
        <v>1506</v>
      </c>
      <c r="C176" s="366"/>
      <c r="D176" s="401"/>
      <c r="E176" s="401"/>
      <c r="F176" s="402"/>
    </row>
    <row r="177" spans="1:6" ht="15.75" customHeight="1">
      <c r="A177" s="432"/>
      <c r="B177" s="448" t="s">
        <v>1529</v>
      </c>
      <c r="C177" s="366"/>
      <c r="D177" s="401"/>
      <c r="E177" s="401"/>
      <c r="F177" s="402"/>
    </row>
    <row r="178" spans="1:6" ht="15.75" customHeight="1">
      <c r="A178" s="432"/>
      <c r="B178" s="447" t="s">
        <v>1508</v>
      </c>
      <c r="C178" s="366"/>
      <c r="D178" s="401"/>
      <c r="E178" s="401"/>
      <c r="F178" s="402"/>
    </row>
    <row r="179" spans="1:6" ht="15.75" customHeight="1">
      <c r="A179" s="432"/>
      <c r="B179" s="447" t="s">
        <v>1530</v>
      </c>
      <c r="C179" s="366"/>
      <c r="D179" s="401"/>
      <c r="E179" s="401"/>
      <c r="F179" s="402"/>
    </row>
    <row r="180" spans="1:6" ht="15.75" customHeight="1">
      <c r="A180" s="432"/>
      <c r="B180" s="448" t="s">
        <v>1531</v>
      </c>
      <c r="C180" s="366"/>
      <c r="D180" s="401"/>
      <c r="E180" s="401"/>
      <c r="F180" s="402"/>
    </row>
    <row r="181" spans="1:6" ht="15.75" customHeight="1">
      <c r="A181" s="412"/>
      <c r="B181" s="449" t="s">
        <v>1532</v>
      </c>
      <c r="C181" s="355"/>
      <c r="D181" s="405"/>
      <c r="E181" s="405"/>
      <c r="F181" s="406"/>
    </row>
    <row r="182" spans="1:6" ht="26.25" customHeight="1">
      <c r="A182" s="8" t="s">
        <v>0</v>
      </c>
      <c r="B182" s="8" t="s">
        <v>1</v>
      </c>
      <c r="C182" s="8" t="s">
        <v>948</v>
      </c>
      <c r="D182" s="8" t="s">
        <v>949</v>
      </c>
      <c r="E182" s="348" t="s">
        <v>1380</v>
      </c>
      <c r="F182" s="348" t="s">
        <v>2</v>
      </c>
    </row>
    <row r="183" spans="1:6" ht="42.75" customHeight="1">
      <c r="A183" s="414" t="s">
        <v>1533</v>
      </c>
      <c r="B183" s="415" t="s">
        <v>1534</v>
      </c>
      <c r="C183" s="416" t="s">
        <v>1383</v>
      </c>
      <c r="D183" s="417">
        <v>1</v>
      </c>
      <c r="E183" s="418"/>
      <c r="F183" s="419">
        <v>0</v>
      </c>
    </row>
    <row r="184" spans="1:6" ht="36" customHeight="1">
      <c r="A184" s="414" t="s">
        <v>1535</v>
      </c>
      <c r="B184" s="415" t="s">
        <v>1536</v>
      </c>
      <c r="C184" s="416" t="s">
        <v>1383</v>
      </c>
      <c r="D184" s="417">
        <v>1</v>
      </c>
      <c r="E184" s="418"/>
      <c r="F184" s="419">
        <v>0</v>
      </c>
    </row>
    <row r="185" spans="1:6" ht="48" customHeight="1">
      <c r="A185" s="417">
        <v>2.2000000000000002</v>
      </c>
      <c r="B185" s="415" t="s">
        <v>1537</v>
      </c>
      <c r="C185" s="416" t="s">
        <v>1383</v>
      </c>
      <c r="D185" s="417">
        <v>286</v>
      </c>
      <c r="E185" s="418"/>
      <c r="F185" s="419">
        <v>0</v>
      </c>
    </row>
    <row r="186" spans="1:6" ht="54" customHeight="1">
      <c r="A186" s="416">
        <v>2.21</v>
      </c>
      <c r="B186" s="415" t="s">
        <v>1538</v>
      </c>
      <c r="C186" s="416" t="s">
        <v>1383</v>
      </c>
      <c r="D186" s="417">
        <v>296</v>
      </c>
      <c r="E186" s="418"/>
      <c r="F186" s="419">
        <v>0</v>
      </c>
    </row>
    <row r="187" spans="1:6" ht="117" customHeight="1">
      <c r="A187" s="349">
        <v>2.2200000000000002</v>
      </c>
      <c r="B187" s="350" t="s">
        <v>1539</v>
      </c>
      <c r="C187" s="351"/>
      <c r="D187" s="352"/>
      <c r="E187" s="413"/>
      <c r="F187" s="354"/>
    </row>
    <row r="188" spans="1:6" ht="15.75" customHeight="1">
      <c r="A188" s="366"/>
      <c r="B188" s="403" t="s">
        <v>1540</v>
      </c>
      <c r="C188" s="368" t="s">
        <v>1383</v>
      </c>
      <c r="D188" s="369">
        <v>6</v>
      </c>
      <c r="E188" s="435"/>
      <c r="F188" s="371">
        <v>0</v>
      </c>
    </row>
    <row r="189" spans="1:6" ht="15.75" customHeight="1">
      <c r="A189" s="366"/>
      <c r="B189" s="403" t="s">
        <v>1541</v>
      </c>
      <c r="C189" s="368" t="s">
        <v>1383</v>
      </c>
      <c r="D189" s="369">
        <v>10</v>
      </c>
      <c r="E189" s="435"/>
      <c r="F189" s="371">
        <v>0</v>
      </c>
    </row>
    <row r="190" spans="1:6" ht="15.75" customHeight="1">
      <c r="A190" s="366"/>
      <c r="B190" s="403" t="s">
        <v>1542</v>
      </c>
      <c r="C190" s="368" t="s">
        <v>1383</v>
      </c>
      <c r="D190" s="369">
        <v>10</v>
      </c>
      <c r="E190" s="435"/>
      <c r="F190" s="371">
        <v>0</v>
      </c>
    </row>
    <row r="191" spans="1:6" ht="15.75" customHeight="1">
      <c r="A191" s="355"/>
      <c r="B191" s="356" t="s">
        <v>1543</v>
      </c>
      <c r="C191" s="357" t="s">
        <v>1383</v>
      </c>
      <c r="D191" s="358">
        <v>20</v>
      </c>
      <c r="E191" s="359"/>
      <c r="F191" s="360">
        <v>0</v>
      </c>
    </row>
    <row r="192" spans="1:6" ht="72.75" customHeight="1">
      <c r="A192" s="349">
        <v>2.23</v>
      </c>
      <c r="B192" s="350" t="s">
        <v>1544</v>
      </c>
      <c r="C192" s="351"/>
      <c r="D192" s="352"/>
      <c r="E192" s="413"/>
      <c r="F192" s="354"/>
    </row>
    <row r="193" spans="1:6" ht="15.75" customHeight="1">
      <c r="A193" s="366"/>
      <c r="B193" s="433" t="s">
        <v>1545</v>
      </c>
      <c r="C193" s="368" t="s">
        <v>1383</v>
      </c>
      <c r="D193" s="369">
        <v>1950</v>
      </c>
      <c r="E193" s="435"/>
      <c r="F193" s="371">
        <v>0</v>
      </c>
    </row>
    <row r="194" spans="1:6" ht="15.75" customHeight="1">
      <c r="A194" s="366"/>
      <c r="B194" s="433" t="s">
        <v>1546</v>
      </c>
      <c r="C194" s="368" t="s">
        <v>1383</v>
      </c>
      <c r="D194" s="369">
        <v>530</v>
      </c>
      <c r="E194" s="435"/>
      <c r="F194" s="371">
        <v>0</v>
      </c>
    </row>
    <row r="195" spans="1:6" ht="15.75" customHeight="1">
      <c r="A195" s="366"/>
      <c r="B195" s="433" t="s">
        <v>1547</v>
      </c>
      <c r="C195" s="368" t="s">
        <v>1383</v>
      </c>
      <c r="D195" s="369">
        <v>200</v>
      </c>
      <c r="E195" s="435"/>
      <c r="F195" s="371">
        <v>0</v>
      </c>
    </row>
    <row r="196" spans="1:6" ht="15.75" customHeight="1">
      <c r="A196" s="355"/>
      <c r="B196" s="437" t="s">
        <v>1548</v>
      </c>
      <c r="C196" s="357" t="s">
        <v>1383</v>
      </c>
      <c r="D196" s="358">
        <v>20</v>
      </c>
      <c r="E196" s="359"/>
      <c r="F196" s="360">
        <v>0</v>
      </c>
    </row>
    <row r="197" spans="1:6" ht="63.75" customHeight="1">
      <c r="A197" s="411" t="s">
        <v>1549</v>
      </c>
      <c r="B197" s="450" t="s">
        <v>1550</v>
      </c>
      <c r="C197" s="351"/>
      <c r="D197" s="352"/>
      <c r="E197" s="413"/>
      <c r="F197" s="354"/>
    </row>
    <row r="198" spans="1:6" ht="15.75" customHeight="1">
      <c r="A198" s="432"/>
      <c r="B198" s="403" t="s">
        <v>1551</v>
      </c>
      <c r="C198" s="368" t="s">
        <v>1383</v>
      </c>
      <c r="D198" s="369">
        <v>314</v>
      </c>
      <c r="E198" s="435"/>
      <c r="F198" s="371">
        <v>0</v>
      </c>
    </row>
    <row r="199" spans="1:6" ht="15.75" customHeight="1">
      <c r="A199" s="412"/>
      <c r="B199" s="356" t="s">
        <v>1552</v>
      </c>
      <c r="C199" s="357" t="s">
        <v>1383</v>
      </c>
      <c r="D199" s="358">
        <v>165</v>
      </c>
      <c r="E199" s="359"/>
      <c r="F199" s="360">
        <v>0</v>
      </c>
    </row>
    <row r="200" spans="1:6" ht="57" customHeight="1">
      <c r="A200" s="411" t="s">
        <v>1553</v>
      </c>
      <c r="B200" s="450" t="s">
        <v>1554</v>
      </c>
      <c r="C200" s="351"/>
      <c r="D200" s="352"/>
      <c r="E200" s="413"/>
      <c r="F200" s="354"/>
    </row>
    <row r="201" spans="1:6" ht="15.75" customHeight="1">
      <c r="A201" s="432"/>
      <c r="B201" s="403" t="s">
        <v>1555</v>
      </c>
      <c r="C201" s="368" t="s">
        <v>1383</v>
      </c>
      <c r="D201" s="369">
        <v>115</v>
      </c>
      <c r="E201" s="435"/>
      <c r="F201" s="371">
        <v>0</v>
      </c>
    </row>
    <row r="202" spans="1:6" ht="15.75" customHeight="1">
      <c r="A202" s="412"/>
      <c r="B202" s="356" t="s">
        <v>1556</v>
      </c>
      <c r="C202" s="357" t="s">
        <v>1383</v>
      </c>
      <c r="D202" s="358">
        <v>67</v>
      </c>
      <c r="E202" s="359"/>
      <c r="F202" s="360">
        <v>0</v>
      </c>
    </row>
    <row r="203" spans="1:6" ht="53.25" customHeight="1">
      <c r="A203" s="414" t="s">
        <v>1557</v>
      </c>
      <c r="B203" s="451" t="s">
        <v>1558</v>
      </c>
      <c r="C203" s="416" t="s">
        <v>1383</v>
      </c>
      <c r="D203" s="417">
        <v>182</v>
      </c>
      <c r="E203" s="418"/>
      <c r="F203" s="419">
        <v>0</v>
      </c>
    </row>
    <row r="204" spans="1:6" ht="37.5" customHeight="1">
      <c r="A204" s="414" t="s">
        <v>1559</v>
      </c>
      <c r="B204" s="451" t="s">
        <v>1560</v>
      </c>
      <c r="C204" s="416" t="s">
        <v>1383</v>
      </c>
      <c r="D204" s="417">
        <v>182</v>
      </c>
      <c r="E204" s="418"/>
      <c r="F204" s="419">
        <v>0</v>
      </c>
    </row>
    <row r="205" spans="1:6" ht="99.75" customHeight="1">
      <c r="A205" s="414" t="s">
        <v>1561</v>
      </c>
      <c r="B205" s="451" t="s">
        <v>1562</v>
      </c>
      <c r="C205" s="416" t="s">
        <v>983</v>
      </c>
      <c r="D205" s="417">
        <v>1</v>
      </c>
      <c r="E205" s="418"/>
      <c r="F205" s="419">
        <v>0</v>
      </c>
    </row>
    <row r="206" spans="1:6" ht="26.25" customHeight="1">
      <c r="A206" s="8" t="s">
        <v>0</v>
      </c>
      <c r="B206" s="8" t="s">
        <v>1</v>
      </c>
      <c r="C206" s="8" t="s">
        <v>948</v>
      </c>
      <c r="D206" s="8" t="s">
        <v>949</v>
      </c>
      <c r="E206" s="348" t="s">
        <v>1380</v>
      </c>
      <c r="F206" s="348" t="s">
        <v>2</v>
      </c>
    </row>
    <row r="207" spans="1:6" ht="138.75" customHeight="1">
      <c r="A207" s="414" t="s">
        <v>1563</v>
      </c>
      <c r="B207" s="451" t="s">
        <v>1564</v>
      </c>
      <c r="C207" s="416" t="s">
        <v>1565</v>
      </c>
      <c r="D207" s="417">
        <v>12</v>
      </c>
      <c r="E207" s="418"/>
      <c r="F207" s="419">
        <v>0</v>
      </c>
    </row>
    <row r="208" spans="1:6" ht="66.75" customHeight="1">
      <c r="A208" s="414" t="s">
        <v>1566</v>
      </c>
      <c r="B208" s="451" t="s">
        <v>1567</v>
      </c>
      <c r="C208" s="416" t="s">
        <v>10</v>
      </c>
      <c r="D208" s="417">
        <v>8000</v>
      </c>
      <c r="E208" s="418"/>
      <c r="F208" s="419">
        <v>0</v>
      </c>
    </row>
    <row r="209" spans="1:6" ht="66.75" customHeight="1">
      <c r="A209" s="414" t="s">
        <v>1568</v>
      </c>
      <c r="B209" s="451" t="s">
        <v>1569</v>
      </c>
      <c r="C209" s="416" t="s">
        <v>10</v>
      </c>
      <c r="D209" s="417">
        <v>8000</v>
      </c>
      <c r="E209" s="418"/>
      <c r="F209" s="419">
        <v>0</v>
      </c>
    </row>
    <row r="210" spans="1:6" ht="72.75" customHeight="1">
      <c r="A210" s="414" t="s">
        <v>1570</v>
      </c>
      <c r="B210" s="451" t="s">
        <v>1571</v>
      </c>
      <c r="C210" s="416" t="s">
        <v>10</v>
      </c>
      <c r="D210" s="417">
        <v>400</v>
      </c>
      <c r="E210" s="418"/>
      <c r="F210" s="419">
        <v>0</v>
      </c>
    </row>
    <row r="211" spans="1:6" ht="42.75" customHeight="1">
      <c r="A211" s="414" t="s">
        <v>1572</v>
      </c>
      <c r="B211" s="451" t="s">
        <v>1573</v>
      </c>
      <c r="C211" s="416" t="s">
        <v>1383</v>
      </c>
      <c r="D211" s="417">
        <v>182</v>
      </c>
      <c r="E211" s="418"/>
      <c r="F211" s="419">
        <v>0</v>
      </c>
    </row>
    <row r="212" spans="1:6" ht="42.75" customHeight="1">
      <c r="A212" s="414" t="s">
        <v>1574</v>
      </c>
      <c r="B212" s="451" t="s">
        <v>1575</v>
      </c>
      <c r="C212" s="416" t="s">
        <v>1383</v>
      </c>
      <c r="D212" s="417">
        <v>182</v>
      </c>
      <c r="E212" s="418"/>
      <c r="F212" s="419">
        <v>0</v>
      </c>
    </row>
    <row r="213" spans="1:6" ht="81" customHeight="1">
      <c r="A213" s="414" t="s">
        <v>1576</v>
      </c>
      <c r="B213" s="451" t="s">
        <v>1577</v>
      </c>
      <c r="C213" s="416" t="s">
        <v>1565</v>
      </c>
      <c r="D213" s="417">
        <v>12</v>
      </c>
      <c r="E213" s="418"/>
      <c r="F213" s="419">
        <v>0</v>
      </c>
    </row>
    <row r="214" spans="1:6" ht="42" customHeight="1">
      <c r="A214" s="414" t="s">
        <v>1578</v>
      </c>
      <c r="B214" s="451" t="s">
        <v>1579</v>
      </c>
      <c r="C214" s="416" t="s">
        <v>1383</v>
      </c>
      <c r="D214" s="417">
        <v>1</v>
      </c>
      <c r="E214" s="418"/>
      <c r="F214" s="419">
        <v>0</v>
      </c>
    </row>
    <row r="215" spans="1:6" ht="27.75" customHeight="1">
      <c r="A215" s="414" t="s">
        <v>1580</v>
      </c>
      <c r="B215" s="451" t="s">
        <v>1581</v>
      </c>
      <c r="C215" s="416" t="s">
        <v>1383</v>
      </c>
      <c r="D215" s="417">
        <v>1</v>
      </c>
      <c r="E215" s="418"/>
      <c r="F215" s="419">
        <v>0</v>
      </c>
    </row>
    <row r="216" spans="1:6" ht="27.75" customHeight="1">
      <c r="A216" s="414" t="s">
        <v>1582</v>
      </c>
      <c r="B216" s="451" t="s">
        <v>1583</v>
      </c>
      <c r="C216" s="416" t="s">
        <v>1383</v>
      </c>
      <c r="D216" s="417">
        <v>1</v>
      </c>
      <c r="E216" s="418"/>
      <c r="F216" s="419">
        <v>0</v>
      </c>
    </row>
    <row r="217" spans="1:6" ht="62.25" customHeight="1">
      <c r="A217" s="414" t="s">
        <v>1584</v>
      </c>
      <c r="B217" s="451" t="s">
        <v>1585</v>
      </c>
      <c r="C217" s="416" t="s">
        <v>10</v>
      </c>
      <c r="D217" s="417">
        <v>250</v>
      </c>
      <c r="E217" s="418"/>
      <c r="F217" s="419">
        <v>0</v>
      </c>
    </row>
    <row r="218" spans="1:6" ht="21.75" customHeight="1">
      <c r="A218" s="414" t="s">
        <v>1586</v>
      </c>
      <c r="B218" s="451" t="s">
        <v>1587</v>
      </c>
      <c r="C218" s="416" t="s">
        <v>1565</v>
      </c>
      <c r="D218" s="417">
        <v>1</v>
      </c>
      <c r="E218" s="418"/>
      <c r="F218" s="419">
        <v>0</v>
      </c>
    </row>
    <row r="219" spans="1:6" ht="15.75" customHeight="1">
      <c r="A219" s="411" t="s">
        <v>1588</v>
      </c>
      <c r="B219" s="450" t="s">
        <v>1589</v>
      </c>
      <c r="C219" s="351"/>
      <c r="D219" s="352"/>
      <c r="E219" s="413"/>
      <c r="F219" s="354"/>
    </row>
    <row r="220" spans="1:6" ht="15.75" customHeight="1">
      <c r="A220" s="432"/>
      <c r="B220" s="403" t="s">
        <v>1590</v>
      </c>
      <c r="C220" s="368" t="s">
        <v>983</v>
      </c>
      <c r="D220" s="369">
        <v>314</v>
      </c>
      <c r="E220" s="435"/>
      <c r="F220" s="371">
        <v>0</v>
      </c>
    </row>
    <row r="221" spans="1:6" ht="15.75" customHeight="1">
      <c r="A221" s="412"/>
      <c r="B221" s="356" t="s">
        <v>1591</v>
      </c>
      <c r="C221" s="357" t="s">
        <v>983</v>
      </c>
      <c r="D221" s="358">
        <v>165</v>
      </c>
      <c r="E221" s="359"/>
      <c r="F221" s="360">
        <v>0</v>
      </c>
    </row>
    <row r="222" spans="1:6" ht="54" customHeight="1">
      <c r="A222" s="414" t="s">
        <v>1592</v>
      </c>
      <c r="B222" s="451" t="s">
        <v>1593</v>
      </c>
      <c r="C222" s="416" t="s">
        <v>10</v>
      </c>
      <c r="D222" s="417">
        <v>250</v>
      </c>
      <c r="E222" s="418"/>
      <c r="F222" s="419">
        <v>0</v>
      </c>
    </row>
    <row r="223" spans="1:6" ht="54" customHeight="1">
      <c r="A223" s="414" t="s">
        <v>1594</v>
      </c>
      <c r="B223" s="451" t="s">
        <v>1595</v>
      </c>
      <c r="C223" s="416" t="s">
        <v>1565</v>
      </c>
      <c r="D223" s="417">
        <v>1</v>
      </c>
      <c r="E223" s="418"/>
      <c r="F223" s="419">
        <v>0</v>
      </c>
    </row>
    <row r="224" spans="1:6" ht="42" customHeight="1">
      <c r="A224" s="414" t="s">
        <v>1596</v>
      </c>
      <c r="B224" s="451" t="s">
        <v>1597</v>
      </c>
      <c r="C224" s="416" t="s">
        <v>1565</v>
      </c>
      <c r="D224" s="417">
        <v>1</v>
      </c>
      <c r="E224" s="418"/>
      <c r="F224" s="419">
        <v>0</v>
      </c>
    </row>
    <row r="225" spans="1:6" ht="26.25" customHeight="1">
      <c r="A225" s="8" t="s">
        <v>0</v>
      </c>
      <c r="B225" s="8" t="s">
        <v>1</v>
      </c>
      <c r="C225" s="8" t="s">
        <v>948</v>
      </c>
      <c r="D225" s="8" t="s">
        <v>949</v>
      </c>
      <c r="E225" s="348" t="s">
        <v>1380</v>
      </c>
      <c r="F225" s="348" t="s">
        <v>2</v>
      </c>
    </row>
    <row r="226" spans="1:6" ht="57" customHeight="1">
      <c r="A226" s="414" t="s">
        <v>1598</v>
      </c>
      <c r="B226" s="451" t="s">
        <v>1599</v>
      </c>
      <c r="C226" s="416" t="s">
        <v>1565</v>
      </c>
      <c r="D226" s="417">
        <v>1</v>
      </c>
      <c r="E226" s="418"/>
      <c r="F226" s="419">
        <v>0</v>
      </c>
    </row>
    <row r="227" spans="1:6" ht="64.5" customHeight="1">
      <c r="A227" s="411" t="s">
        <v>1600</v>
      </c>
      <c r="B227" s="350" t="s">
        <v>1601</v>
      </c>
      <c r="C227" s="351"/>
      <c r="D227" s="352"/>
      <c r="E227" s="413"/>
      <c r="F227" s="354"/>
    </row>
    <row r="228" spans="1:6" ht="15.75" customHeight="1">
      <c r="A228" s="412"/>
      <c r="B228" s="356" t="s">
        <v>1602</v>
      </c>
      <c r="C228" s="357" t="s">
        <v>1383</v>
      </c>
      <c r="D228" s="358">
        <v>1</v>
      </c>
      <c r="E228" s="359"/>
      <c r="F228" s="360">
        <v>0</v>
      </c>
    </row>
    <row r="229" spans="1:6" ht="49.5" customHeight="1">
      <c r="A229" s="411" t="s">
        <v>1603</v>
      </c>
      <c r="B229" s="350" t="s">
        <v>1604</v>
      </c>
      <c r="C229" s="351"/>
      <c r="D229" s="352"/>
      <c r="E229" s="413"/>
      <c r="F229" s="354"/>
    </row>
    <row r="230" spans="1:6" ht="15.75" customHeight="1">
      <c r="A230" s="432"/>
      <c r="B230" s="403" t="s">
        <v>1605</v>
      </c>
      <c r="C230" s="368" t="s">
        <v>1383</v>
      </c>
      <c r="D230" s="369">
        <v>22</v>
      </c>
      <c r="E230" s="435"/>
      <c r="F230" s="371">
        <v>0</v>
      </c>
    </row>
    <row r="231" spans="1:6" ht="15.75" customHeight="1">
      <c r="A231" s="412"/>
      <c r="B231" s="356" t="s">
        <v>1606</v>
      </c>
      <c r="C231" s="357" t="s">
        <v>1383</v>
      </c>
      <c r="D231" s="358">
        <v>976</v>
      </c>
      <c r="E231" s="359"/>
      <c r="F231" s="360">
        <v>0</v>
      </c>
    </row>
    <row r="232" spans="1:6" ht="100.5" customHeight="1">
      <c r="A232" s="349">
        <v>2.48</v>
      </c>
      <c r="B232" s="452" t="s">
        <v>1607</v>
      </c>
      <c r="C232" s="351"/>
      <c r="D232" s="352"/>
      <c r="E232" s="413"/>
      <c r="F232" s="354"/>
    </row>
    <row r="233" spans="1:6" ht="15.75" customHeight="1">
      <c r="A233" s="366"/>
      <c r="B233" s="433" t="s">
        <v>1545</v>
      </c>
      <c r="C233" s="368" t="s">
        <v>1383</v>
      </c>
      <c r="D233" s="369">
        <v>622</v>
      </c>
      <c r="E233" s="435"/>
      <c r="F233" s="371">
        <v>0</v>
      </c>
    </row>
    <row r="234" spans="1:6" ht="15.75" customHeight="1">
      <c r="A234" s="355"/>
      <c r="B234" s="437" t="s">
        <v>1546</v>
      </c>
      <c r="C234" s="357" t="s">
        <v>1383</v>
      </c>
      <c r="D234" s="358">
        <v>12</v>
      </c>
      <c r="E234" s="359"/>
      <c r="F234" s="360">
        <v>0</v>
      </c>
    </row>
    <row r="235" spans="1:6" ht="62.25" customHeight="1">
      <c r="A235" s="411" t="s">
        <v>1608</v>
      </c>
      <c r="B235" s="350" t="s">
        <v>1609</v>
      </c>
      <c r="C235" s="351"/>
      <c r="D235" s="352"/>
      <c r="E235" s="413"/>
      <c r="F235" s="354"/>
    </row>
    <row r="236" spans="1:6" ht="15.75" customHeight="1">
      <c r="A236" s="412"/>
      <c r="B236" s="403" t="s">
        <v>1610</v>
      </c>
      <c r="C236" s="368" t="s">
        <v>1383</v>
      </c>
      <c r="D236" s="369">
        <v>168</v>
      </c>
      <c r="E236" s="435"/>
      <c r="F236" s="371">
        <v>0</v>
      </c>
    </row>
    <row r="237" spans="1:6" ht="40.5" customHeight="1">
      <c r="A237" s="411" t="s">
        <v>1611</v>
      </c>
      <c r="B237" s="350" t="s">
        <v>1612</v>
      </c>
      <c r="C237" s="351"/>
      <c r="D237" s="352"/>
      <c r="E237" s="413"/>
      <c r="F237" s="354"/>
    </row>
    <row r="238" spans="1:6" ht="15.75" customHeight="1">
      <c r="A238" s="412"/>
      <c r="B238" s="356" t="s">
        <v>1613</v>
      </c>
      <c r="C238" s="357" t="s">
        <v>1383</v>
      </c>
      <c r="D238" s="358">
        <v>2</v>
      </c>
      <c r="E238" s="359"/>
      <c r="F238" s="360">
        <v>0</v>
      </c>
    </row>
    <row r="239" spans="1:6" ht="68.25" customHeight="1">
      <c r="A239" s="414" t="s">
        <v>1614</v>
      </c>
      <c r="B239" s="415" t="s">
        <v>1615</v>
      </c>
      <c r="C239" s="416" t="s">
        <v>1383</v>
      </c>
      <c r="D239" s="417">
        <v>1</v>
      </c>
      <c r="E239" s="418"/>
      <c r="F239" s="419">
        <v>0</v>
      </c>
    </row>
    <row r="240" spans="1:6" ht="57" customHeight="1">
      <c r="A240" s="416">
        <v>2.52</v>
      </c>
      <c r="B240" s="415" t="s">
        <v>1616</v>
      </c>
      <c r="C240" s="420" t="s">
        <v>983</v>
      </c>
      <c r="D240" s="417">
        <v>1</v>
      </c>
      <c r="E240" s="418"/>
      <c r="F240" s="419">
        <v>0</v>
      </c>
    </row>
    <row r="241" spans="1:6" ht="81" customHeight="1">
      <c r="A241" s="414" t="s">
        <v>1617</v>
      </c>
      <c r="B241" s="415" t="s">
        <v>1618</v>
      </c>
      <c r="C241" s="416" t="s">
        <v>1383</v>
      </c>
      <c r="D241" s="417">
        <v>30</v>
      </c>
      <c r="E241" s="418"/>
      <c r="F241" s="419">
        <v>0</v>
      </c>
    </row>
    <row r="242" spans="1:6" ht="84.75" customHeight="1">
      <c r="A242" s="411" t="s">
        <v>1619</v>
      </c>
      <c r="B242" s="350" t="s">
        <v>1620</v>
      </c>
      <c r="C242" s="349" t="s">
        <v>915</v>
      </c>
      <c r="D242" s="407">
        <v>30</v>
      </c>
      <c r="E242" s="407"/>
      <c r="F242" s="408">
        <v>0</v>
      </c>
    </row>
    <row r="243" spans="1:6" ht="57" customHeight="1">
      <c r="A243" s="432"/>
      <c r="B243" s="403" t="s">
        <v>1621</v>
      </c>
      <c r="C243" s="366"/>
      <c r="D243" s="401"/>
      <c r="E243" s="401"/>
      <c r="F243" s="402"/>
    </row>
    <row r="244" spans="1:6" ht="15.75" customHeight="1">
      <c r="A244" s="432"/>
      <c r="B244" s="403" t="s">
        <v>1622</v>
      </c>
      <c r="C244" s="366"/>
      <c r="D244" s="401"/>
      <c r="E244" s="401"/>
      <c r="F244" s="402"/>
    </row>
    <row r="245" spans="1:6" ht="15.75" customHeight="1">
      <c r="A245" s="432"/>
      <c r="B245" s="403" t="s">
        <v>1623</v>
      </c>
      <c r="C245" s="366"/>
      <c r="D245" s="401"/>
      <c r="E245" s="401"/>
      <c r="F245" s="402"/>
    </row>
    <row r="246" spans="1:6" ht="15.75" customHeight="1">
      <c r="A246" s="432"/>
      <c r="B246" s="403" t="s">
        <v>1624</v>
      </c>
      <c r="C246" s="366"/>
      <c r="D246" s="401"/>
      <c r="E246" s="401"/>
      <c r="F246" s="402"/>
    </row>
    <row r="247" spans="1:6" ht="15.75" customHeight="1">
      <c r="A247" s="432"/>
      <c r="B247" s="403" t="s">
        <v>1625</v>
      </c>
      <c r="C247" s="366"/>
      <c r="D247" s="401"/>
      <c r="E247" s="401"/>
      <c r="F247" s="402"/>
    </row>
    <row r="248" spans="1:6" ht="15.75" customHeight="1">
      <c r="A248" s="432"/>
      <c r="B248" s="403" t="s">
        <v>1626</v>
      </c>
      <c r="C248" s="366"/>
      <c r="D248" s="401"/>
      <c r="E248" s="401"/>
      <c r="F248" s="402"/>
    </row>
    <row r="249" spans="1:6" ht="15.75" customHeight="1">
      <c r="A249" s="432"/>
      <c r="B249" s="403" t="s">
        <v>1627</v>
      </c>
      <c r="C249" s="366"/>
      <c r="D249" s="401"/>
      <c r="E249" s="401"/>
      <c r="F249" s="402"/>
    </row>
    <row r="250" spans="1:6" ht="15.75" customHeight="1">
      <c r="A250" s="412"/>
      <c r="B250" s="356" t="s">
        <v>1628</v>
      </c>
      <c r="C250" s="355"/>
      <c r="D250" s="405"/>
      <c r="E250" s="405"/>
      <c r="F250" s="406"/>
    </row>
    <row r="251" spans="1:6" ht="26.25" customHeight="1">
      <c r="A251" s="8" t="s">
        <v>0</v>
      </c>
      <c r="B251" s="8" t="s">
        <v>1</v>
      </c>
      <c r="C251" s="8" t="s">
        <v>948</v>
      </c>
      <c r="D251" s="8" t="s">
        <v>949</v>
      </c>
      <c r="E251" s="348" t="s">
        <v>1380</v>
      </c>
      <c r="F251" s="348" t="s">
        <v>2</v>
      </c>
    </row>
    <row r="252" spans="1:6" ht="47.25" customHeight="1">
      <c r="A252" s="411" t="s">
        <v>1629</v>
      </c>
      <c r="B252" s="350" t="s">
        <v>1630</v>
      </c>
      <c r="C252" s="351"/>
      <c r="D252" s="352"/>
      <c r="E252" s="413"/>
      <c r="F252" s="354"/>
    </row>
    <row r="253" spans="1:6" ht="15.75" customHeight="1">
      <c r="A253" s="412"/>
      <c r="B253" s="356" t="s">
        <v>1631</v>
      </c>
      <c r="C253" s="357" t="s">
        <v>1383</v>
      </c>
      <c r="D253" s="358">
        <v>18</v>
      </c>
      <c r="E253" s="359"/>
      <c r="F253" s="360">
        <v>0</v>
      </c>
    </row>
    <row r="254" spans="1:6" ht="44.25" customHeight="1">
      <c r="A254" s="416">
        <v>2.56</v>
      </c>
      <c r="B254" s="415" t="s">
        <v>1632</v>
      </c>
      <c r="C254" s="420" t="s">
        <v>983</v>
      </c>
      <c r="D254" s="417">
        <v>18</v>
      </c>
      <c r="E254" s="418"/>
      <c r="F254" s="419">
        <v>0</v>
      </c>
    </row>
    <row r="255" spans="1:6" ht="52.8">
      <c r="A255" s="349">
        <v>2.57</v>
      </c>
      <c r="B255" s="350" t="s">
        <v>1633</v>
      </c>
      <c r="C255" s="351"/>
      <c r="D255" s="352"/>
      <c r="E255" s="413"/>
      <c r="F255" s="354"/>
    </row>
    <row r="256" spans="1:6" ht="15.75" customHeight="1">
      <c r="A256" s="355"/>
      <c r="B256" s="356" t="s">
        <v>1634</v>
      </c>
      <c r="C256" s="393" t="s">
        <v>1383</v>
      </c>
      <c r="D256" s="358">
        <v>2</v>
      </c>
      <c r="E256" s="359"/>
      <c r="F256" s="360">
        <v>0</v>
      </c>
    </row>
    <row r="257" spans="1:6" ht="48.75" customHeight="1">
      <c r="A257" s="414" t="s">
        <v>1635</v>
      </c>
      <c r="B257" s="415" t="s">
        <v>1636</v>
      </c>
      <c r="C257" s="416" t="s">
        <v>1383</v>
      </c>
      <c r="D257" s="417">
        <v>1</v>
      </c>
      <c r="E257" s="418"/>
      <c r="F257" s="419">
        <v>0</v>
      </c>
    </row>
    <row r="258" spans="1:6" ht="46.5" customHeight="1">
      <c r="A258" s="411" t="s">
        <v>1637</v>
      </c>
      <c r="B258" s="350" t="s">
        <v>1638</v>
      </c>
      <c r="C258" s="351"/>
      <c r="D258" s="352"/>
      <c r="E258" s="413"/>
      <c r="F258" s="354"/>
    </row>
    <row r="259" spans="1:6" ht="15.75" customHeight="1">
      <c r="A259" s="432"/>
      <c r="B259" s="403" t="s">
        <v>1631</v>
      </c>
      <c r="C259" s="368" t="s">
        <v>1383</v>
      </c>
      <c r="D259" s="369">
        <v>1</v>
      </c>
      <c r="E259" s="435"/>
      <c r="F259" s="371">
        <v>0</v>
      </c>
    </row>
    <row r="260" spans="1:6" ht="15.75" customHeight="1">
      <c r="A260" s="412"/>
      <c r="B260" s="356" t="s">
        <v>1639</v>
      </c>
      <c r="C260" s="357" t="s">
        <v>1383</v>
      </c>
      <c r="D260" s="358">
        <v>2</v>
      </c>
      <c r="E260" s="359"/>
      <c r="F260" s="360">
        <v>0</v>
      </c>
    </row>
    <row r="261" spans="1:6" ht="142.5" customHeight="1">
      <c r="A261" s="414" t="s">
        <v>1640</v>
      </c>
      <c r="B261" s="415" t="s">
        <v>1641</v>
      </c>
      <c r="C261" s="420" t="s">
        <v>915</v>
      </c>
      <c r="D261" s="417">
        <v>560</v>
      </c>
      <c r="E261" s="418"/>
      <c r="F261" s="419">
        <v>0</v>
      </c>
    </row>
    <row r="262" spans="1:6" ht="19.5" customHeight="1">
      <c r="A262" s="349">
        <v>2.61</v>
      </c>
      <c r="B262" s="350" t="s">
        <v>1642</v>
      </c>
      <c r="C262" s="351"/>
      <c r="D262" s="352"/>
      <c r="E262" s="413"/>
      <c r="F262" s="354"/>
    </row>
    <row r="263" spans="1:6" ht="15.75" customHeight="1">
      <c r="A263" s="366"/>
      <c r="B263" s="403" t="s">
        <v>1464</v>
      </c>
      <c r="C263" s="368" t="s">
        <v>1383</v>
      </c>
      <c r="D263" s="369">
        <v>40</v>
      </c>
      <c r="E263" s="435"/>
      <c r="F263" s="371">
        <v>0</v>
      </c>
    </row>
    <row r="264" spans="1:6" ht="15.75" customHeight="1">
      <c r="A264" s="366"/>
      <c r="B264" s="403" t="s">
        <v>1463</v>
      </c>
      <c r="C264" s="368" t="s">
        <v>1383</v>
      </c>
      <c r="D264" s="369">
        <v>50</v>
      </c>
      <c r="E264" s="435"/>
      <c r="F264" s="371">
        <v>0</v>
      </c>
    </row>
    <row r="265" spans="1:6" ht="15.75" customHeight="1">
      <c r="A265" s="366"/>
      <c r="B265" s="403" t="s">
        <v>1462</v>
      </c>
      <c r="C265" s="368" t="s">
        <v>1383</v>
      </c>
      <c r="D265" s="369">
        <v>370</v>
      </c>
      <c r="E265" s="435"/>
      <c r="F265" s="371">
        <v>0</v>
      </c>
    </row>
    <row r="266" spans="1:6" ht="15.75" customHeight="1">
      <c r="A266" s="355"/>
      <c r="B266" s="356" t="s">
        <v>1461</v>
      </c>
      <c r="C266" s="357" t="s">
        <v>1383</v>
      </c>
      <c r="D266" s="358">
        <v>90</v>
      </c>
      <c r="E266" s="359"/>
      <c r="F266" s="360">
        <v>0</v>
      </c>
    </row>
    <row r="267" spans="1:6" ht="42" customHeight="1">
      <c r="A267" s="416">
        <v>2.62</v>
      </c>
      <c r="B267" s="415" t="s">
        <v>1643</v>
      </c>
      <c r="C267" s="416" t="s">
        <v>1383</v>
      </c>
      <c r="D267" s="417">
        <v>1</v>
      </c>
      <c r="E267" s="418"/>
      <c r="F267" s="419">
        <v>0</v>
      </c>
    </row>
    <row r="268" spans="1:6" ht="51" customHeight="1">
      <c r="A268" s="349">
        <v>2.63</v>
      </c>
      <c r="B268" s="350" t="s">
        <v>1644</v>
      </c>
      <c r="C268" s="362"/>
      <c r="D268" s="453"/>
      <c r="E268" s="413"/>
      <c r="F268" s="354"/>
    </row>
    <row r="269" spans="1:6" ht="15.75" customHeight="1">
      <c r="A269" s="355"/>
      <c r="B269" s="356" t="s">
        <v>1645</v>
      </c>
      <c r="C269" s="393" t="s">
        <v>1383</v>
      </c>
      <c r="D269" s="454">
        <v>1</v>
      </c>
      <c r="E269" s="359"/>
      <c r="F269" s="360">
        <v>0</v>
      </c>
    </row>
    <row r="270" spans="1:6" ht="23.25" customHeight="1">
      <c r="A270" s="411" t="s">
        <v>1646</v>
      </c>
      <c r="B270" s="350" t="s">
        <v>1647</v>
      </c>
      <c r="C270" s="351"/>
      <c r="D270" s="352"/>
      <c r="E270" s="413"/>
      <c r="F270" s="354"/>
    </row>
    <row r="271" spans="1:6" ht="15.75" customHeight="1">
      <c r="A271" s="412"/>
      <c r="B271" s="356" t="s">
        <v>1613</v>
      </c>
      <c r="C271" s="357" t="s">
        <v>1383</v>
      </c>
      <c r="D271" s="358">
        <v>1</v>
      </c>
      <c r="E271" s="359"/>
      <c r="F271" s="360">
        <v>0</v>
      </c>
    </row>
    <row r="272" spans="1:6" ht="18.75" customHeight="1">
      <c r="A272" s="411" t="s">
        <v>1648</v>
      </c>
      <c r="B272" s="350" t="s">
        <v>1649</v>
      </c>
      <c r="C272" s="351"/>
      <c r="D272" s="352"/>
      <c r="E272" s="413"/>
      <c r="F272" s="354"/>
    </row>
    <row r="273" spans="1:7" ht="15.75" customHeight="1">
      <c r="A273" s="432"/>
      <c r="B273" s="403" t="s">
        <v>1650</v>
      </c>
      <c r="C273" s="368" t="s">
        <v>1383</v>
      </c>
      <c r="D273" s="369">
        <v>1</v>
      </c>
      <c r="E273" s="435"/>
      <c r="F273" s="371">
        <v>0</v>
      </c>
    </row>
    <row r="274" spans="1:7" ht="15.75" customHeight="1">
      <c r="A274" s="412"/>
      <c r="B274" s="356" t="s">
        <v>1651</v>
      </c>
      <c r="C274" s="357" t="s">
        <v>1383</v>
      </c>
      <c r="D274" s="358">
        <v>1</v>
      </c>
      <c r="E274" s="359"/>
      <c r="F274" s="360">
        <v>0</v>
      </c>
    </row>
    <row r="275" spans="1:7" ht="18.75" customHeight="1">
      <c r="A275" s="411" t="s">
        <v>1652</v>
      </c>
      <c r="B275" s="350" t="s">
        <v>1653</v>
      </c>
      <c r="C275" s="351"/>
      <c r="D275" s="352"/>
      <c r="E275" s="413"/>
      <c r="F275" s="354"/>
    </row>
    <row r="276" spans="1:7" ht="15.75" customHeight="1">
      <c r="A276" s="412"/>
      <c r="B276" s="356">
        <v>0</v>
      </c>
      <c r="C276" s="357">
        <v>1</v>
      </c>
      <c r="D276" s="358">
        <v>1</v>
      </c>
      <c r="E276" s="359"/>
      <c r="F276" s="360">
        <v>0</v>
      </c>
    </row>
    <row r="277" spans="1:7" ht="29.25" customHeight="1">
      <c r="A277" s="411" t="s">
        <v>1654</v>
      </c>
      <c r="B277" s="350">
        <v>1</v>
      </c>
      <c r="C277" s="351"/>
      <c r="D277" s="352"/>
      <c r="E277" s="413"/>
      <c r="F277" s="354"/>
    </row>
    <row r="278" spans="1:7">
      <c r="A278" s="412"/>
      <c r="B278" s="356" t="s">
        <v>1655</v>
      </c>
      <c r="C278" s="357" t="s">
        <v>1383</v>
      </c>
      <c r="D278" s="358">
        <v>1</v>
      </c>
      <c r="E278" s="359"/>
      <c r="F278" s="360">
        <v>0</v>
      </c>
    </row>
    <row r="279" spans="1:7" ht="40.5" customHeight="1">
      <c r="A279" s="414" t="s">
        <v>1656</v>
      </c>
      <c r="B279" s="415">
        <v>0</v>
      </c>
      <c r="C279" s="416" t="s">
        <v>915</v>
      </c>
      <c r="D279" s="417">
        <v>1</v>
      </c>
      <c r="E279" s="418"/>
      <c r="F279" s="419">
        <v>0</v>
      </c>
    </row>
    <row r="280" spans="1:7" ht="25.5" customHeight="1">
      <c r="A280" s="414" t="s">
        <v>1657</v>
      </c>
      <c r="B280" s="415" t="s">
        <v>1658</v>
      </c>
      <c r="C280" s="416" t="s">
        <v>915</v>
      </c>
      <c r="D280" s="417">
        <v>1</v>
      </c>
      <c r="E280" s="455"/>
      <c r="F280" s="419">
        <v>0</v>
      </c>
    </row>
    <row r="281" spans="1:7" ht="39" customHeight="1">
      <c r="A281" s="414" t="s">
        <v>1659</v>
      </c>
      <c r="B281" s="415" t="s">
        <v>1660</v>
      </c>
      <c r="C281" s="416" t="s">
        <v>915</v>
      </c>
      <c r="D281" s="417">
        <v>1</v>
      </c>
      <c r="E281" s="455"/>
      <c r="F281" s="419">
        <v>0</v>
      </c>
    </row>
    <row r="282" spans="1:7" ht="25.5" customHeight="1">
      <c r="A282" s="416">
        <v>2.71</v>
      </c>
      <c r="B282" s="456" t="s">
        <v>1430</v>
      </c>
      <c r="C282" s="416" t="s">
        <v>915</v>
      </c>
      <c r="D282" s="417">
        <v>1</v>
      </c>
      <c r="E282" s="455"/>
      <c r="F282" s="419">
        <v>0</v>
      </c>
    </row>
    <row r="283" spans="1:7" ht="25.5" customHeight="1">
      <c r="A283" s="416">
        <v>2.72</v>
      </c>
      <c r="B283" s="415" t="s">
        <v>1431</v>
      </c>
      <c r="C283" s="416" t="s">
        <v>915</v>
      </c>
      <c r="D283" s="417">
        <v>1</v>
      </c>
      <c r="E283" s="418"/>
      <c r="F283" s="419">
        <v>0</v>
      </c>
    </row>
    <row r="284" spans="1:7" ht="26.25" customHeight="1">
      <c r="A284" s="8" t="s">
        <v>0</v>
      </c>
      <c r="B284" s="8" t="s">
        <v>1</v>
      </c>
      <c r="C284" s="8" t="s">
        <v>948</v>
      </c>
      <c r="D284" s="8" t="s">
        <v>949</v>
      </c>
      <c r="E284" s="348" t="s">
        <v>1380</v>
      </c>
      <c r="F284" s="348" t="s">
        <v>2</v>
      </c>
    </row>
    <row r="285" spans="1:7" ht="26.4">
      <c r="A285" s="411" t="s">
        <v>1661</v>
      </c>
      <c r="B285" s="445" t="s">
        <v>1662</v>
      </c>
      <c r="C285" s="351"/>
      <c r="D285" s="352" t="s">
        <v>1499</v>
      </c>
      <c r="E285" s="413"/>
      <c r="F285" s="354"/>
    </row>
    <row r="286" spans="1:7" ht="21.75" customHeight="1">
      <c r="A286" s="412"/>
      <c r="B286" s="457" t="s">
        <v>1663</v>
      </c>
      <c r="C286" s="458" t="s">
        <v>1455</v>
      </c>
      <c r="D286" s="358">
        <v>50</v>
      </c>
      <c r="E286" s="359"/>
      <c r="F286" s="360">
        <v>0</v>
      </c>
    </row>
    <row r="287" spans="1:7" ht="18.75" customHeight="1">
      <c r="A287" s="411" t="s">
        <v>1664</v>
      </c>
      <c r="B287" s="445" t="s">
        <v>1665</v>
      </c>
      <c r="C287" s="351"/>
      <c r="D287" s="352"/>
      <c r="E287" s="413"/>
      <c r="F287" s="354"/>
      <c r="G287" s="459"/>
    </row>
    <row r="288" spans="1:7" ht="18.75" customHeight="1">
      <c r="A288" s="432"/>
      <c r="B288" s="460" t="s">
        <v>1666</v>
      </c>
      <c r="C288" s="368"/>
      <c r="D288" s="369"/>
      <c r="E288" s="435"/>
      <c r="F288" s="371"/>
      <c r="G288" s="459"/>
    </row>
    <row r="289" spans="1:7" ht="18.75" customHeight="1">
      <c r="A289" s="432"/>
      <c r="B289" s="461" t="s">
        <v>1667</v>
      </c>
      <c r="C289" s="368" t="s">
        <v>1668</v>
      </c>
      <c r="D289" s="369">
        <v>50</v>
      </c>
      <c r="E289" s="435"/>
      <c r="F289" s="371">
        <v>0</v>
      </c>
      <c r="G289" s="459"/>
    </row>
    <row r="290" spans="1:7" ht="18.75" customHeight="1">
      <c r="A290" s="432"/>
      <c r="B290" s="461" t="s">
        <v>1669</v>
      </c>
      <c r="C290" s="434" t="s">
        <v>915</v>
      </c>
      <c r="D290" s="369">
        <v>50</v>
      </c>
      <c r="E290" s="435"/>
      <c r="F290" s="371">
        <v>0</v>
      </c>
      <c r="G290" s="459"/>
    </row>
    <row r="291" spans="1:7" ht="18.75" customHeight="1">
      <c r="A291" s="432"/>
      <c r="B291" s="461" t="s">
        <v>1670</v>
      </c>
      <c r="C291" s="434" t="s">
        <v>983</v>
      </c>
      <c r="D291" s="369">
        <v>50</v>
      </c>
      <c r="E291" s="435"/>
      <c r="F291" s="371">
        <v>0</v>
      </c>
      <c r="G291" s="459"/>
    </row>
    <row r="292" spans="1:7" ht="18.75" customHeight="1">
      <c r="A292" s="412"/>
      <c r="B292" s="462" t="s">
        <v>1671</v>
      </c>
      <c r="C292" s="393" t="s">
        <v>983</v>
      </c>
      <c r="D292" s="358">
        <v>50</v>
      </c>
      <c r="E292" s="359"/>
      <c r="F292" s="360">
        <v>0</v>
      </c>
      <c r="G292" s="459"/>
    </row>
    <row r="293" spans="1:7" ht="18.75" customHeight="1">
      <c r="A293" s="463">
        <v>2.75</v>
      </c>
      <c r="B293" s="445" t="s">
        <v>1672</v>
      </c>
      <c r="C293" s="351"/>
      <c r="D293" s="351"/>
      <c r="E293" s="413"/>
      <c r="F293" s="354"/>
      <c r="G293" s="459"/>
    </row>
    <row r="294" spans="1:7" ht="18.75" customHeight="1">
      <c r="A294" s="464"/>
      <c r="B294" s="457" t="s">
        <v>1673</v>
      </c>
      <c r="C294" s="393" t="s">
        <v>1674</v>
      </c>
      <c r="D294" s="358">
        <v>1</v>
      </c>
      <c r="E294" s="359"/>
      <c r="F294" s="360">
        <v>0</v>
      </c>
      <c r="G294" s="459"/>
    </row>
    <row r="295" spans="1:7" ht="18.75" customHeight="1">
      <c r="A295" s="143" t="s">
        <v>1675</v>
      </c>
      <c r="B295" s="144"/>
      <c r="C295" s="144"/>
      <c r="D295" s="144"/>
      <c r="E295" s="144"/>
      <c r="F295" s="38">
        <f>SUM(F80:F294)</f>
        <v>0</v>
      </c>
    </row>
    <row r="296" spans="1:7">
      <c r="A296" s="465"/>
      <c r="B296" s="466"/>
      <c r="C296" s="467"/>
      <c r="D296" s="468"/>
      <c r="E296" s="469"/>
      <c r="F296" s="470"/>
      <c r="G296" s="459"/>
    </row>
    <row r="297" spans="1:7">
      <c r="A297" s="465"/>
      <c r="B297" s="466"/>
      <c r="C297" s="467"/>
      <c r="D297" s="468"/>
      <c r="E297" s="469"/>
      <c r="F297" s="470"/>
      <c r="G297" s="459"/>
    </row>
    <row r="298" spans="1:7">
      <c r="A298" s="465"/>
      <c r="B298" s="466"/>
      <c r="C298" s="467"/>
      <c r="D298" s="468"/>
      <c r="E298" s="469"/>
      <c r="F298" s="470"/>
      <c r="G298" s="459"/>
    </row>
    <row r="299" spans="1:7" ht="18.75" customHeight="1">
      <c r="A299" s="345" t="s">
        <v>11</v>
      </c>
      <c r="B299" s="346" t="s">
        <v>1676</v>
      </c>
      <c r="C299" s="346"/>
      <c r="D299" s="346"/>
      <c r="E299" s="346"/>
      <c r="F299" s="346"/>
      <c r="G299" s="459"/>
    </row>
    <row r="300" spans="1:7" ht="80.099999999999994" customHeight="1">
      <c r="A300" s="425" t="s">
        <v>1677</v>
      </c>
      <c r="B300" s="425"/>
      <c r="C300" s="425"/>
      <c r="D300" s="425"/>
      <c r="E300" s="425"/>
      <c r="F300" s="425"/>
    </row>
    <row r="301" spans="1:7" ht="26.25" customHeight="1">
      <c r="A301" s="8" t="s">
        <v>0</v>
      </c>
      <c r="B301" s="8" t="s">
        <v>1</v>
      </c>
      <c r="C301" s="8" t="s">
        <v>948</v>
      </c>
      <c r="D301" s="8" t="s">
        <v>949</v>
      </c>
      <c r="E301" s="348" t="s">
        <v>1380</v>
      </c>
      <c r="F301" s="348" t="s">
        <v>2</v>
      </c>
    </row>
    <row r="302" spans="1:7" ht="146.25" customHeight="1">
      <c r="A302" s="411" t="s">
        <v>1678</v>
      </c>
      <c r="B302" s="350" t="s">
        <v>1679</v>
      </c>
      <c r="C302" s="351"/>
      <c r="D302" s="352"/>
      <c r="E302" s="353"/>
      <c r="F302" s="354"/>
    </row>
    <row r="303" spans="1:7" ht="15.75" customHeight="1">
      <c r="A303" s="432"/>
      <c r="B303" s="471" t="s">
        <v>1680</v>
      </c>
      <c r="C303" s="436"/>
      <c r="D303" s="369"/>
      <c r="E303" s="435"/>
      <c r="F303" s="371"/>
    </row>
    <row r="304" spans="1:7" ht="15.75" customHeight="1">
      <c r="A304" s="432"/>
      <c r="B304" s="471" t="s">
        <v>1681</v>
      </c>
      <c r="C304" s="436" t="s">
        <v>1455</v>
      </c>
      <c r="D304" s="369">
        <f>1900*1.3</f>
        <v>2470</v>
      </c>
      <c r="E304" s="435"/>
      <c r="F304" s="371">
        <v>0</v>
      </c>
    </row>
    <row r="305" spans="1:6" ht="15.75" customHeight="1">
      <c r="A305" s="432"/>
      <c r="B305" s="471" t="s">
        <v>1682</v>
      </c>
      <c r="C305" s="436" t="s">
        <v>1455</v>
      </c>
      <c r="D305" s="369">
        <f>1728*1.3</f>
        <v>2246.4</v>
      </c>
      <c r="E305" s="435"/>
      <c r="F305" s="371">
        <v>0</v>
      </c>
    </row>
    <row r="306" spans="1:6" ht="15.75" customHeight="1">
      <c r="A306" s="432"/>
      <c r="B306" s="471" t="s">
        <v>1683</v>
      </c>
      <c r="C306" s="436" t="s">
        <v>1455</v>
      </c>
      <c r="D306" s="369">
        <f>2400*1.3</f>
        <v>3120</v>
      </c>
      <c r="E306" s="409"/>
      <c r="F306" s="371">
        <v>0</v>
      </c>
    </row>
    <row r="307" spans="1:6" ht="15.75" customHeight="1">
      <c r="A307" s="432"/>
      <c r="B307" s="471" t="s">
        <v>1684</v>
      </c>
      <c r="C307" s="436" t="s">
        <v>1455</v>
      </c>
      <c r="D307" s="369">
        <f>170*1.3</f>
        <v>221</v>
      </c>
      <c r="E307" s="409"/>
      <c r="F307" s="371">
        <v>0</v>
      </c>
    </row>
    <row r="308" spans="1:6" ht="15.75" customHeight="1">
      <c r="A308" s="412"/>
      <c r="B308" s="472" t="s">
        <v>1685</v>
      </c>
      <c r="C308" s="438" t="s">
        <v>1455</v>
      </c>
      <c r="D308" s="358">
        <f>350*1.3</f>
        <v>455</v>
      </c>
      <c r="E308" s="410"/>
      <c r="F308" s="360">
        <v>0</v>
      </c>
    </row>
    <row r="309" spans="1:6" ht="115.5" customHeight="1">
      <c r="A309" s="411" t="s">
        <v>1686</v>
      </c>
      <c r="B309" s="350" t="s">
        <v>1687</v>
      </c>
      <c r="C309" s="351"/>
      <c r="D309" s="352"/>
      <c r="E309" s="353"/>
      <c r="F309" s="354"/>
    </row>
    <row r="310" spans="1:6" ht="15.75" customHeight="1">
      <c r="A310" s="432"/>
      <c r="B310" s="471" t="s">
        <v>1688</v>
      </c>
      <c r="C310" s="368"/>
      <c r="D310" s="369"/>
      <c r="E310" s="409"/>
      <c r="F310" s="371"/>
    </row>
    <row r="311" spans="1:6" ht="15.75" customHeight="1">
      <c r="A311" s="432"/>
      <c r="B311" s="471" t="s">
        <v>1681</v>
      </c>
      <c r="C311" s="368" t="s">
        <v>1383</v>
      </c>
      <c r="D311" s="369">
        <f>1900*4</f>
        <v>7600</v>
      </c>
      <c r="E311" s="409"/>
      <c r="F311" s="371">
        <v>0</v>
      </c>
    </row>
    <row r="312" spans="1:6" ht="15.75" customHeight="1">
      <c r="A312" s="432"/>
      <c r="B312" s="471" t="s">
        <v>1682</v>
      </c>
      <c r="C312" s="368" t="s">
        <v>1383</v>
      </c>
      <c r="D312" s="369">
        <f>1728*4</f>
        <v>6912</v>
      </c>
      <c r="E312" s="409"/>
      <c r="F312" s="371">
        <v>0</v>
      </c>
    </row>
    <row r="313" spans="1:6" ht="15.75" customHeight="1">
      <c r="A313" s="432"/>
      <c r="B313" s="471" t="s">
        <v>1683</v>
      </c>
      <c r="C313" s="368" t="s">
        <v>1383</v>
      </c>
      <c r="D313" s="369">
        <f>2400*3</f>
        <v>7200</v>
      </c>
      <c r="E313" s="409"/>
      <c r="F313" s="371">
        <v>0</v>
      </c>
    </row>
    <row r="314" spans="1:6" ht="15.75" customHeight="1">
      <c r="A314" s="432"/>
      <c r="B314" s="471" t="s">
        <v>1684</v>
      </c>
      <c r="C314" s="368" t="s">
        <v>1383</v>
      </c>
      <c r="D314" s="369">
        <f>170*3</f>
        <v>510</v>
      </c>
      <c r="E314" s="409"/>
      <c r="F314" s="371">
        <v>0</v>
      </c>
    </row>
    <row r="315" spans="1:6" ht="15.75" customHeight="1">
      <c r="A315" s="412"/>
      <c r="B315" s="472" t="s">
        <v>1685</v>
      </c>
      <c r="C315" s="357" t="s">
        <v>1383</v>
      </c>
      <c r="D315" s="358">
        <f>350*3</f>
        <v>1050</v>
      </c>
      <c r="E315" s="410"/>
      <c r="F315" s="360">
        <v>0</v>
      </c>
    </row>
    <row r="316" spans="1:6" ht="26.25" customHeight="1">
      <c r="A316" s="8" t="s">
        <v>0</v>
      </c>
      <c r="B316" s="8" t="s">
        <v>1</v>
      </c>
      <c r="C316" s="8" t="s">
        <v>948</v>
      </c>
      <c r="D316" s="8" t="s">
        <v>949</v>
      </c>
      <c r="E316" s="348" t="s">
        <v>1380</v>
      </c>
      <c r="F316" s="348" t="s">
        <v>2</v>
      </c>
    </row>
    <row r="317" spans="1:6" ht="153" customHeight="1">
      <c r="A317" s="411" t="s">
        <v>1689</v>
      </c>
      <c r="B317" s="350" t="s">
        <v>1690</v>
      </c>
      <c r="C317" s="351"/>
      <c r="D317" s="352"/>
      <c r="E317" s="353"/>
      <c r="F317" s="354"/>
    </row>
    <row r="318" spans="1:6" ht="15.75" customHeight="1">
      <c r="A318" s="412"/>
      <c r="B318" s="356" t="s">
        <v>1691</v>
      </c>
      <c r="C318" s="438" t="s">
        <v>1455</v>
      </c>
      <c r="D318" s="358">
        <f>385*1.3</f>
        <v>500.5</v>
      </c>
      <c r="E318" s="410"/>
      <c r="F318" s="360">
        <v>0</v>
      </c>
    </row>
    <row r="319" spans="1:6" ht="86.25" customHeight="1">
      <c r="A319" s="411" t="s">
        <v>1692</v>
      </c>
      <c r="B319" s="350" t="s">
        <v>1693</v>
      </c>
      <c r="C319" s="351"/>
      <c r="D319" s="352"/>
      <c r="E319" s="353"/>
      <c r="F319" s="354"/>
    </row>
    <row r="320" spans="1:6" ht="39.6">
      <c r="A320" s="432"/>
      <c r="B320" s="439" t="s">
        <v>1694</v>
      </c>
      <c r="C320" s="368"/>
      <c r="D320" s="369"/>
      <c r="E320" s="409"/>
      <c r="F320" s="371"/>
    </row>
    <row r="321" spans="1:6" ht="15.75" customHeight="1">
      <c r="A321" s="412"/>
      <c r="B321" s="356" t="s">
        <v>1691</v>
      </c>
      <c r="C321" s="357" t="s">
        <v>1383</v>
      </c>
      <c r="D321" s="358">
        <f>385*2</f>
        <v>770</v>
      </c>
      <c r="E321" s="410"/>
      <c r="F321" s="360">
        <v>0</v>
      </c>
    </row>
    <row r="322" spans="1:6" ht="144" customHeight="1">
      <c r="A322" s="411" t="s">
        <v>1695</v>
      </c>
      <c r="B322" s="350" t="s">
        <v>1696</v>
      </c>
      <c r="C322" s="351"/>
      <c r="D322" s="352"/>
      <c r="E322" s="353"/>
      <c r="F322" s="354"/>
    </row>
    <row r="323" spans="1:6" ht="15.75" customHeight="1">
      <c r="A323" s="432"/>
      <c r="B323" s="471" t="s">
        <v>1680</v>
      </c>
      <c r="C323" s="436"/>
      <c r="D323" s="369"/>
      <c r="E323" s="409"/>
      <c r="F323" s="371"/>
    </row>
    <row r="324" spans="1:6" ht="15.75" customHeight="1">
      <c r="A324" s="432"/>
      <c r="B324" s="471" t="s">
        <v>1682</v>
      </c>
      <c r="C324" s="436" t="s">
        <v>1455</v>
      </c>
      <c r="D324" s="369">
        <f>25*1.3</f>
        <v>32.5</v>
      </c>
      <c r="E324" s="409"/>
      <c r="F324" s="371">
        <v>0</v>
      </c>
    </row>
    <row r="325" spans="1:6" ht="15.75" customHeight="1">
      <c r="A325" s="412"/>
      <c r="B325" s="472" t="s">
        <v>1683</v>
      </c>
      <c r="C325" s="438" t="s">
        <v>1455</v>
      </c>
      <c r="D325" s="358">
        <f>550*1.3</f>
        <v>715</v>
      </c>
      <c r="E325" s="410"/>
      <c r="F325" s="360">
        <v>0</v>
      </c>
    </row>
    <row r="326" spans="1:6" ht="102.75" customHeight="1">
      <c r="A326" s="411" t="s">
        <v>1697</v>
      </c>
      <c r="B326" s="350" t="s">
        <v>1698</v>
      </c>
      <c r="C326" s="351"/>
      <c r="D326" s="352"/>
      <c r="E326" s="353"/>
      <c r="F326" s="354"/>
    </row>
    <row r="327" spans="1:6" ht="15.75" customHeight="1">
      <c r="A327" s="432"/>
      <c r="B327" s="471" t="s">
        <v>1688</v>
      </c>
      <c r="C327" s="368"/>
      <c r="D327" s="369"/>
      <c r="E327" s="409"/>
      <c r="F327" s="371"/>
    </row>
    <row r="328" spans="1:6" ht="15.75" customHeight="1">
      <c r="A328" s="432"/>
      <c r="B328" s="471" t="s">
        <v>1682</v>
      </c>
      <c r="C328" s="368" t="s">
        <v>1383</v>
      </c>
      <c r="D328" s="369">
        <f>25*4</f>
        <v>100</v>
      </c>
      <c r="E328" s="409"/>
      <c r="F328" s="371">
        <v>0</v>
      </c>
    </row>
    <row r="329" spans="1:6" ht="15.75" customHeight="1">
      <c r="A329" s="412"/>
      <c r="B329" s="472" t="s">
        <v>1683</v>
      </c>
      <c r="C329" s="357" t="s">
        <v>1383</v>
      </c>
      <c r="D329" s="358">
        <f>550*3</f>
        <v>1650</v>
      </c>
      <c r="E329" s="410"/>
      <c r="F329" s="360">
        <v>0</v>
      </c>
    </row>
    <row r="330" spans="1:6" ht="89.25" customHeight="1">
      <c r="A330" s="411" t="s">
        <v>1699</v>
      </c>
      <c r="B330" s="385" t="s">
        <v>1700</v>
      </c>
      <c r="C330" s="351"/>
      <c r="D330" s="352"/>
      <c r="E330" s="353"/>
      <c r="F330" s="354"/>
    </row>
    <row r="331" spans="1:6" ht="15.75" customHeight="1">
      <c r="A331" s="432"/>
      <c r="B331" s="403" t="s">
        <v>1691</v>
      </c>
      <c r="C331" s="368" t="s">
        <v>10</v>
      </c>
      <c r="D331" s="369">
        <f>45*1.3</f>
        <v>58.5</v>
      </c>
      <c r="E331" s="435"/>
      <c r="F331" s="371">
        <v>0</v>
      </c>
    </row>
    <row r="332" spans="1:6" ht="15.75" customHeight="1">
      <c r="A332" s="432"/>
      <c r="B332" s="403" t="s">
        <v>1701</v>
      </c>
      <c r="C332" s="368" t="s">
        <v>10</v>
      </c>
      <c r="D332" s="369">
        <f>416*1.3</f>
        <v>540.80000000000007</v>
      </c>
      <c r="E332" s="435"/>
      <c r="F332" s="371">
        <v>0</v>
      </c>
    </row>
    <row r="333" spans="1:6" ht="15.75" customHeight="1">
      <c r="A333" s="432"/>
      <c r="B333" s="403" t="s">
        <v>1702</v>
      </c>
      <c r="C333" s="368" t="s">
        <v>10</v>
      </c>
      <c r="D333" s="369">
        <f>550*1.3</f>
        <v>715</v>
      </c>
      <c r="E333" s="435"/>
      <c r="F333" s="371">
        <v>0</v>
      </c>
    </row>
    <row r="334" spans="1:6" ht="15.75" customHeight="1">
      <c r="A334" s="412"/>
      <c r="B334" s="356" t="s">
        <v>1703</v>
      </c>
      <c r="C334" s="357" t="s">
        <v>10</v>
      </c>
      <c r="D334" s="358">
        <f>1740*1.3</f>
        <v>2262</v>
      </c>
      <c r="E334" s="359"/>
      <c r="F334" s="360">
        <v>0</v>
      </c>
    </row>
    <row r="335" spans="1:6" ht="62.25" customHeight="1">
      <c r="A335" s="411" t="s">
        <v>1704</v>
      </c>
      <c r="B335" s="350" t="s">
        <v>1705</v>
      </c>
      <c r="C335" s="351"/>
      <c r="D335" s="352"/>
      <c r="E335" s="413"/>
      <c r="F335" s="354"/>
    </row>
    <row r="336" spans="1:6" ht="15.75" customHeight="1">
      <c r="A336" s="432"/>
      <c r="B336" s="403" t="s">
        <v>1691</v>
      </c>
      <c r="C336" s="368" t="s">
        <v>1383</v>
      </c>
      <c r="D336" s="369">
        <f>45*2</f>
        <v>90</v>
      </c>
      <c r="E336" s="435"/>
      <c r="F336" s="371">
        <v>0</v>
      </c>
    </row>
    <row r="337" spans="1:6" ht="15.75" customHeight="1">
      <c r="A337" s="432"/>
      <c r="B337" s="403" t="s">
        <v>1701</v>
      </c>
      <c r="C337" s="368" t="s">
        <v>1383</v>
      </c>
      <c r="D337" s="369">
        <f>416*2.5</f>
        <v>1040</v>
      </c>
      <c r="E337" s="435"/>
      <c r="F337" s="371">
        <v>0</v>
      </c>
    </row>
    <row r="338" spans="1:6" ht="15.75" customHeight="1">
      <c r="A338" s="432"/>
      <c r="B338" s="403" t="s">
        <v>1702</v>
      </c>
      <c r="C338" s="368" t="s">
        <v>1383</v>
      </c>
      <c r="D338" s="369">
        <f>550*3</f>
        <v>1650</v>
      </c>
      <c r="E338" s="435"/>
      <c r="F338" s="371">
        <v>0</v>
      </c>
    </row>
    <row r="339" spans="1:6" ht="15.75" customHeight="1">
      <c r="A339" s="412"/>
      <c r="B339" s="356" t="s">
        <v>1703</v>
      </c>
      <c r="C339" s="357" t="s">
        <v>1383</v>
      </c>
      <c r="D339" s="358">
        <f>1740*4</f>
        <v>6960</v>
      </c>
      <c r="E339" s="359"/>
      <c r="F339" s="360">
        <v>0</v>
      </c>
    </row>
    <row r="340" spans="1:6" ht="26.25" customHeight="1">
      <c r="A340" s="8" t="s">
        <v>0</v>
      </c>
      <c r="B340" s="8" t="s">
        <v>1</v>
      </c>
      <c r="C340" s="8" t="s">
        <v>948</v>
      </c>
      <c r="D340" s="8" t="s">
        <v>949</v>
      </c>
      <c r="E340" s="348" t="s">
        <v>1380</v>
      </c>
      <c r="F340" s="348" t="s">
        <v>2</v>
      </c>
    </row>
    <row r="341" spans="1:6" ht="106.5" customHeight="1">
      <c r="A341" s="411" t="s">
        <v>1706</v>
      </c>
      <c r="B341" s="350" t="s">
        <v>1707</v>
      </c>
      <c r="C341" s="351"/>
      <c r="D341" s="352"/>
      <c r="E341" s="413"/>
      <c r="F341" s="354"/>
    </row>
    <row r="342" spans="1:6" ht="15.75" customHeight="1">
      <c r="A342" s="432"/>
      <c r="B342" s="403" t="s">
        <v>1708</v>
      </c>
      <c r="C342" s="368" t="s">
        <v>10</v>
      </c>
      <c r="D342" s="369">
        <f>100*1.2</f>
        <v>120</v>
      </c>
      <c r="E342" s="435"/>
      <c r="F342" s="371">
        <v>0</v>
      </c>
    </row>
    <row r="343" spans="1:6" ht="15.75" customHeight="1">
      <c r="A343" s="432"/>
      <c r="B343" s="403" t="s">
        <v>1709</v>
      </c>
      <c r="C343" s="368" t="s">
        <v>10</v>
      </c>
      <c r="D343" s="369">
        <f>980*1.2</f>
        <v>1176</v>
      </c>
      <c r="E343" s="435"/>
      <c r="F343" s="371">
        <v>0</v>
      </c>
    </row>
    <row r="344" spans="1:6" ht="15.75" customHeight="1">
      <c r="A344" s="412"/>
      <c r="B344" s="356" t="s">
        <v>1710</v>
      </c>
      <c r="C344" s="357" t="s">
        <v>10</v>
      </c>
      <c r="D344" s="358">
        <f>40*1.2</f>
        <v>48</v>
      </c>
      <c r="E344" s="359"/>
      <c r="F344" s="360">
        <v>0</v>
      </c>
    </row>
    <row r="345" spans="1:6" ht="74.25" customHeight="1">
      <c r="A345" s="411" t="s">
        <v>1711</v>
      </c>
      <c r="B345" s="350" t="s">
        <v>1712</v>
      </c>
      <c r="C345" s="351"/>
      <c r="D345" s="352"/>
      <c r="E345" s="413"/>
      <c r="F345" s="354"/>
    </row>
    <row r="346" spans="1:6" ht="15.75" customHeight="1">
      <c r="A346" s="432"/>
      <c r="B346" s="403" t="s">
        <v>1708</v>
      </c>
      <c r="C346" s="368" t="s">
        <v>1383</v>
      </c>
      <c r="D346" s="369">
        <f>100*1.5</f>
        <v>150</v>
      </c>
      <c r="E346" s="435"/>
      <c r="F346" s="371">
        <v>0</v>
      </c>
    </row>
    <row r="347" spans="1:6" ht="15.75" customHeight="1">
      <c r="A347" s="432"/>
      <c r="B347" s="403" t="s">
        <v>1709</v>
      </c>
      <c r="C347" s="368" t="s">
        <v>1383</v>
      </c>
      <c r="D347" s="369">
        <f>980*2</f>
        <v>1960</v>
      </c>
      <c r="E347" s="435"/>
      <c r="F347" s="371">
        <v>0</v>
      </c>
    </row>
    <row r="348" spans="1:6" ht="15.75" customHeight="1">
      <c r="A348" s="412"/>
      <c r="B348" s="356" t="s">
        <v>1710</v>
      </c>
      <c r="C348" s="357" t="s">
        <v>1383</v>
      </c>
      <c r="D348" s="358">
        <f>40*2</f>
        <v>80</v>
      </c>
      <c r="E348" s="359"/>
      <c r="F348" s="360">
        <v>0</v>
      </c>
    </row>
    <row r="349" spans="1:6" ht="101.25" customHeight="1">
      <c r="A349" s="411" t="s">
        <v>1713</v>
      </c>
      <c r="B349" s="350" t="s">
        <v>1714</v>
      </c>
      <c r="C349" s="351"/>
      <c r="D349" s="352"/>
      <c r="E349" s="413"/>
      <c r="F349" s="354"/>
    </row>
    <row r="350" spans="1:6" ht="15.75" customHeight="1">
      <c r="A350" s="412"/>
      <c r="B350" s="356" t="s">
        <v>1709</v>
      </c>
      <c r="C350" s="357" t="s">
        <v>10</v>
      </c>
      <c r="D350" s="358">
        <f>735*1.3</f>
        <v>955.5</v>
      </c>
      <c r="E350" s="359"/>
      <c r="F350" s="360">
        <v>0</v>
      </c>
    </row>
    <row r="351" spans="1:6" ht="75.75" customHeight="1">
      <c r="A351" s="411" t="s">
        <v>1715</v>
      </c>
      <c r="B351" s="350" t="s">
        <v>1712</v>
      </c>
      <c r="C351" s="351"/>
      <c r="D351" s="352"/>
      <c r="E351" s="413"/>
      <c r="F351" s="354"/>
    </row>
    <row r="352" spans="1:6" ht="15.75" customHeight="1">
      <c r="A352" s="412"/>
      <c r="B352" s="356" t="s">
        <v>1709</v>
      </c>
      <c r="C352" s="357" t="s">
        <v>1383</v>
      </c>
      <c r="D352" s="358">
        <f>735*3</f>
        <v>2205</v>
      </c>
      <c r="E352" s="359"/>
      <c r="F352" s="360">
        <v>0</v>
      </c>
    </row>
    <row r="353" spans="1:11" ht="48.75" customHeight="1">
      <c r="A353" s="411" t="s">
        <v>1716</v>
      </c>
      <c r="B353" s="350" t="s">
        <v>1717</v>
      </c>
      <c r="C353" s="351"/>
      <c r="D353" s="352"/>
      <c r="E353" s="353"/>
      <c r="F353" s="354"/>
    </row>
    <row r="354" spans="1:11" ht="15.75" customHeight="1">
      <c r="A354" s="432"/>
      <c r="B354" s="403" t="s">
        <v>1718</v>
      </c>
      <c r="C354" s="368" t="s">
        <v>1383</v>
      </c>
      <c r="D354" s="369">
        <v>10</v>
      </c>
      <c r="E354" s="435"/>
      <c r="F354" s="371">
        <v>0</v>
      </c>
    </row>
    <row r="355" spans="1:11" ht="15.75" customHeight="1">
      <c r="A355" s="432"/>
      <c r="B355" s="403" t="s">
        <v>1719</v>
      </c>
      <c r="C355" s="368" t="s">
        <v>1383</v>
      </c>
      <c r="D355" s="369">
        <v>20</v>
      </c>
      <c r="E355" s="435"/>
      <c r="F355" s="371">
        <v>0</v>
      </c>
    </row>
    <row r="356" spans="1:11" ht="15.75" customHeight="1">
      <c r="A356" s="432"/>
      <c r="B356" s="403" t="s">
        <v>1720</v>
      </c>
      <c r="C356" s="368" t="s">
        <v>1383</v>
      </c>
      <c r="D356" s="369">
        <v>70</v>
      </c>
      <c r="E356" s="435"/>
      <c r="F356" s="371">
        <v>0</v>
      </c>
    </row>
    <row r="357" spans="1:11" ht="15.75" customHeight="1">
      <c r="A357" s="432"/>
      <c r="B357" s="403" t="s">
        <v>1721</v>
      </c>
      <c r="C357" s="368" t="s">
        <v>1383</v>
      </c>
      <c r="D357" s="369">
        <v>25</v>
      </c>
      <c r="E357" s="435"/>
      <c r="F357" s="371">
        <v>0</v>
      </c>
    </row>
    <row r="358" spans="1:11" ht="15.75" customHeight="1">
      <c r="A358" s="412"/>
      <c r="B358" s="356" t="s">
        <v>1722</v>
      </c>
      <c r="C358" s="357" t="s">
        <v>1383</v>
      </c>
      <c r="D358" s="358">
        <v>10</v>
      </c>
      <c r="E358" s="359"/>
      <c r="F358" s="360">
        <v>0</v>
      </c>
    </row>
    <row r="359" spans="1:11" ht="162" customHeight="1">
      <c r="A359" s="411" t="s">
        <v>1723</v>
      </c>
      <c r="B359" s="385" t="s">
        <v>1724</v>
      </c>
      <c r="C359" s="362"/>
      <c r="D359" s="352"/>
      <c r="E359" s="353"/>
      <c r="F359" s="354"/>
      <c r="K359" s="335" t="s">
        <v>1499</v>
      </c>
    </row>
    <row r="360" spans="1:11" ht="15.75" customHeight="1">
      <c r="A360" s="432"/>
      <c r="B360" s="403" t="s">
        <v>1725</v>
      </c>
      <c r="C360" s="368" t="s">
        <v>10</v>
      </c>
      <c r="D360" s="369">
        <f>30*1.2</f>
        <v>36</v>
      </c>
      <c r="E360" s="409"/>
      <c r="F360" s="371">
        <v>0</v>
      </c>
    </row>
    <row r="361" spans="1:11" ht="15.75" customHeight="1">
      <c r="A361" s="432"/>
      <c r="B361" s="403" t="s">
        <v>1726</v>
      </c>
      <c r="C361" s="368" t="s">
        <v>10</v>
      </c>
      <c r="D361" s="369">
        <f>15*1.2</f>
        <v>18</v>
      </c>
      <c r="E361" s="409"/>
      <c r="F361" s="371">
        <v>0</v>
      </c>
    </row>
    <row r="362" spans="1:11" ht="15.75" customHeight="1">
      <c r="A362" s="412"/>
      <c r="B362" s="356" t="s">
        <v>1727</v>
      </c>
      <c r="C362" s="357" t="s">
        <v>10</v>
      </c>
      <c r="D362" s="358">
        <f>20*1.2</f>
        <v>24</v>
      </c>
      <c r="E362" s="410"/>
      <c r="F362" s="360">
        <v>0</v>
      </c>
    </row>
    <row r="363" spans="1:11" ht="77.25" customHeight="1">
      <c r="A363" s="411" t="s">
        <v>1728</v>
      </c>
      <c r="B363" s="350" t="s">
        <v>1729</v>
      </c>
      <c r="C363" s="362"/>
      <c r="D363" s="352"/>
      <c r="E363" s="353"/>
      <c r="F363" s="354"/>
    </row>
    <row r="364" spans="1:11" ht="15.75" customHeight="1">
      <c r="A364" s="432"/>
      <c r="B364" s="403" t="s">
        <v>1725</v>
      </c>
      <c r="C364" s="368" t="s">
        <v>10</v>
      </c>
      <c r="D364" s="369">
        <v>30</v>
      </c>
      <c r="E364" s="409"/>
      <c r="F364" s="371">
        <v>0</v>
      </c>
    </row>
    <row r="365" spans="1:11" ht="15.75" customHeight="1">
      <c r="A365" s="432"/>
      <c r="B365" s="403" t="s">
        <v>1726</v>
      </c>
      <c r="C365" s="368" t="s">
        <v>10</v>
      </c>
      <c r="D365" s="369">
        <v>15</v>
      </c>
      <c r="E365" s="409"/>
      <c r="F365" s="371">
        <v>0</v>
      </c>
    </row>
    <row r="366" spans="1:11" ht="15.75" customHeight="1">
      <c r="A366" s="412"/>
      <c r="B366" s="356" t="s">
        <v>1727</v>
      </c>
      <c r="C366" s="357" t="s">
        <v>10</v>
      </c>
      <c r="D366" s="358">
        <v>20</v>
      </c>
      <c r="E366" s="410"/>
      <c r="F366" s="360">
        <v>0</v>
      </c>
    </row>
    <row r="367" spans="1:11" ht="26.25" customHeight="1">
      <c r="A367" s="8" t="s">
        <v>0</v>
      </c>
      <c r="B367" s="8" t="s">
        <v>1</v>
      </c>
      <c r="C367" s="8" t="s">
        <v>948</v>
      </c>
      <c r="D367" s="8" t="s">
        <v>949</v>
      </c>
      <c r="E367" s="348" t="s">
        <v>1380</v>
      </c>
      <c r="F367" s="348" t="s">
        <v>2</v>
      </c>
    </row>
    <row r="368" spans="1:11" ht="46.5" customHeight="1">
      <c r="A368" s="416">
        <v>3.16</v>
      </c>
      <c r="B368" s="415" t="s">
        <v>1730</v>
      </c>
      <c r="C368" s="420" t="s">
        <v>1383</v>
      </c>
      <c r="D368" s="421">
        <v>20</v>
      </c>
      <c r="E368" s="455"/>
      <c r="F368" s="419">
        <v>0</v>
      </c>
    </row>
    <row r="369" spans="1:7" ht="64.5" customHeight="1">
      <c r="A369" s="414" t="s">
        <v>1731</v>
      </c>
      <c r="B369" s="415" t="s">
        <v>1732</v>
      </c>
      <c r="C369" s="420" t="s">
        <v>1383</v>
      </c>
      <c r="D369" s="421">
        <v>12</v>
      </c>
      <c r="E369" s="455"/>
      <c r="F369" s="419">
        <v>0</v>
      </c>
    </row>
    <row r="370" spans="1:7" ht="48" customHeight="1">
      <c r="A370" s="411" t="s">
        <v>1733</v>
      </c>
      <c r="B370" s="350" t="s">
        <v>1734</v>
      </c>
      <c r="C370" s="362"/>
      <c r="D370" s="453"/>
      <c r="E370" s="353"/>
      <c r="F370" s="354"/>
      <c r="G370" s="473"/>
    </row>
    <row r="371" spans="1:7" ht="15.75" customHeight="1">
      <c r="A371" s="412"/>
      <c r="B371" s="356" t="s">
        <v>1735</v>
      </c>
      <c r="C371" s="393" t="s">
        <v>1383</v>
      </c>
      <c r="D371" s="454">
        <v>50</v>
      </c>
      <c r="E371" s="410"/>
      <c r="F371" s="360">
        <v>0</v>
      </c>
      <c r="G371" s="473"/>
    </row>
    <row r="372" spans="1:7" ht="48" customHeight="1">
      <c r="A372" s="411" t="s">
        <v>1736</v>
      </c>
      <c r="B372" s="350" t="s">
        <v>1737</v>
      </c>
      <c r="C372" s="351"/>
      <c r="D372" s="352"/>
      <c r="E372" s="353"/>
      <c r="F372" s="354"/>
      <c r="G372" s="473"/>
    </row>
    <row r="373" spans="1:7" ht="15.75" customHeight="1">
      <c r="A373" s="412"/>
      <c r="B373" s="356" t="s">
        <v>1738</v>
      </c>
      <c r="C373" s="393" t="s">
        <v>1383</v>
      </c>
      <c r="D373" s="454">
        <v>4</v>
      </c>
      <c r="E373" s="410"/>
      <c r="F373" s="360">
        <v>0</v>
      </c>
      <c r="G373" s="473"/>
    </row>
    <row r="374" spans="1:7" ht="47.25" customHeight="1">
      <c r="A374" s="411" t="s">
        <v>1739</v>
      </c>
      <c r="B374" s="350" t="s">
        <v>1740</v>
      </c>
      <c r="C374" s="351"/>
      <c r="D374" s="352"/>
      <c r="E374" s="353"/>
      <c r="F374" s="354"/>
      <c r="G374" s="473"/>
    </row>
    <row r="375" spans="1:7" ht="15.75" customHeight="1">
      <c r="A375" s="432"/>
      <c r="B375" s="403" t="s">
        <v>1741</v>
      </c>
      <c r="C375" s="434" t="s">
        <v>1383</v>
      </c>
      <c r="D375" s="474">
        <v>1</v>
      </c>
      <c r="E375" s="409"/>
      <c r="F375" s="371">
        <v>0</v>
      </c>
      <c r="G375" s="473"/>
    </row>
    <row r="376" spans="1:7" ht="15.75" customHeight="1">
      <c r="A376" s="412"/>
      <c r="B376" s="356" t="s">
        <v>1742</v>
      </c>
      <c r="C376" s="393" t="s">
        <v>1383</v>
      </c>
      <c r="D376" s="454">
        <v>3</v>
      </c>
      <c r="E376" s="410"/>
      <c r="F376" s="360">
        <v>0</v>
      </c>
      <c r="G376" s="473"/>
    </row>
    <row r="377" spans="1:7" ht="29.25" customHeight="1">
      <c r="A377" s="349">
        <v>3.21</v>
      </c>
      <c r="B377" s="350" t="s">
        <v>1743</v>
      </c>
      <c r="C377" s="362"/>
      <c r="D377" s="453"/>
      <c r="E377" s="475"/>
      <c r="F377" s="354"/>
      <c r="G377" s="473"/>
    </row>
    <row r="378" spans="1:7" ht="15.75" customHeight="1">
      <c r="A378" s="366"/>
      <c r="B378" s="403" t="s">
        <v>1744</v>
      </c>
      <c r="C378" s="434" t="s">
        <v>1383</v>
      </c>
      <c r="D378" s="474">
        <v>4</v>
      </c>
      <c r="E378" s="476"/>
      <c r="F378" s="371">
        <v>0</v>
      </c>
      <c r="G378" s="473"/>
    </row>
    <row r="379" spans="1:7" ht="15.75" customHeight="1">
      <c r="A379" s="366"/>
      <c r="B379" s="403" t="s">
        <v>1745</v>
      </c>
      <c r="C379" s="434" t="s">
        <v>1383</v>
      </c>
      <c r="D379" s="474">
        <v>20</v>
      </c>
      <c r="E379" s="476"/>
      <c r="F379" s="371">
        <v>0</v>
      </c>
      <c r="G379" s="473"/>
    </row>
    <row r="380" spans="1:7" ht="15.75" customHeight="1">
      <c r="A380" s="355"/>
      <c r="B380" s="356" t="s">
        <v>1746</v>
      </c>
      <c r="C380" s="393" t="s">
        <v>1383</v>
      </c>
      <c r="D380" s="454">
        <v>11</v>
      </c>
      <c r="E380" s="477"/>
      <c r="F380" s="360">
        <v>0</v>
      </c>
      <c r="G380" s="473"/>
    </row>
    <row r="381" spans="1:7" ht="39.6">
      <c r="A381" s="349">
        <v>3.22</v>
      </c>
      <c r="B381" s="385" t="s">
        <v>1747</v>
      </c>
      <c r="C381" s="362"/>
      <c r="D381" s="453"/>
      <c r="E381" s="475"/>
      <c r="F381" s="354"/>
      <c r="G381" s="473"/>
    </row>
    <row r="382" spans="1:7" ht="15.75" customHeight="1">
      <c r="A382" s="355"/>
      <c r="B382" s="356" t="s">
        <v>1748</v>
      </c>
      <c r="C382" s="393" t="s">
        <v>1383</v>
      </c>
      <c r="D382" s="454">
        <v>4</v>
      </c>
      <c r="E382" s="477"/>
      <c r="F382" s="360">
        <v>0</v>
      </c>
      <c r="G382" s="473"/>
    </row>
    <row r="383" spans="1:7" ht="56.25" customHeight="1">
      <c r="A383" s="349">
        <v>3.23</v>
      </c>
      <c r="B383" s="350" t="s">
        <v>1749</v>
      </c>
      <c r="C383" s="351"/>
      <c r="D383" s="352"/>
      <c r="E383" s="475"/>
      <c r="F383" s="354"/>
      <c r="G383" s="473"/>
    </row>
    <row r="384" spans="1:7" ht="15.75" customHeight="1">
      <c r="A384" s="355"/>
      <c r="B384" s="356" t="s">
        <v>1750</v>
      </c>
      <c r="C384" s="393" t="s">
        <v>1383</v>
      </c>
      <c r="D384" s="454">
        <v>6</v>
      </c>
      <c r="E384" s="477"/>
      <c r="F384" s="360">
        <v>0</v>
      </c>
      <c r="G384" s="473"/>
    </row>
    <row r="385" spans="1:7" ht="52.8">
      <c r="A385" s="349">
        <v>3.24</v>
      </c>
      <c r="B385" s="350" t="s">
        <v>1751</v>
      </c>
      <c r="C385" s="351"/>
      <c r="D385" s="453"/>
      <c r="E385" s="475"/>
      <c r="F385" s="354"/>
      <c r="G385" s="473"/>
    </row>
    <row r="386" spans="1:7" ht="15.75" customHeight="1">
      <c r="A386" s="355"/>
      <c r="B386" s="356" t="s">
        <v>1752</v>
      </c>
      <c r="C386" s="393" t="s">
        <v>1383</v>
      </c>
      <c r="D386" s="454">
        <v>3</v>
      </c>
      <c r="E386" s="477"/>
      <c r="F386" s="360">
        <v>0</v>
      </c>
      <c r="G386" s="473"/>
    </row>
    <row r="387" spans="1:7" ht="49.5" customHeight="1">
      <c r="A387" s="349">
        <v>3.25</v>
      </c>
      <c r="B387" s="350" t="s">
        <v>1753</v>
      </c>
      <c r="C387" s="351"/>
      <c r="D387" s="453"/>
      <c r="E387" s="475"/>
      <c r="F387" s="354"/>
      <c r="G387" s="473"/>
    </row>
    <row r="388" spans="1:7" ht="15.75" customHeight="1">
      <c r="A388" s="366"/>
      <c r="B388" s="403" t="s">
        <v>1754</v>
      </c>
      <c r="C388" s="434" t="s">
        <v>1383</v>
      </c>
      <c r="D388" s="474">
        <v>4</v>
      </c>
      <c r="E388" s="476"/>
      <c r="F388" s="371">
        <v>0</v>
      </c>
      <c r="G388" s="473"/>
    </row>
    <row r="389" spans="1:7" ht="15.75" customHeight="1">
      <c r="A389" s="355"/>
      <c r="B389" s="356" t="s">
        <v>1752</v>
      </c>
      <c r="C389" s="393" t="s">
        <v>1383</v>
      </c>
      <c r="D389" s="454">
        <v>12</v>
      </c>
      <c r="E389" s="477"/>
      <c r="F389" s="360">
        <v>0</v>
      </c>
      <c r="G389" s="473"/>
    </row>
    <row r="390" spans="1:7" ht="33.75" customHeight="1">
      <c r="A390" s="349">
        <v>3.26</v>
      </c>
      <c r="B390" s="350" t="s">
        <v>1755</v>
      </c>
      <c r="C390" s="351"/>
      <c r="D390" s="352"/>
      <c r="E390" s="475"/>
      <c r="F390" s="354"/>
      <c r="G390" s="473"/>
    </row>
    <row r="391" spans="1:7" ht="15.75" customHeight="1">
      <c r="A391" s="366"/>
      <c r="B391" s="403" t="s">
        <v>1651</v>
      </c>
      <c r="C391" s="368" t="s">
        <v>1383</v>
      </c>
      <c r="D391" s="369">
        <v>1</v>
      </c>
      <c r="E391" s="476"/>
      <c r="F391" s="371">
        <v>0</v>
      </c>
      <c r="G391" s="473"/>
    </row>
    <row r="392" spans="1:7" ht="15.75" customHeight="1">
      <c r="A392" s="366"/>
      <c r="B392" s="403" t="s">
        <v>1756</v>
      </c>
      <c r="C392" s="368" t="s">
        <v>1383</v>
      </c>
      <c r="D392" s="369">
        <v>1</v>
      </c>
      <c r="E392" s="476"/>
      <c r="F392" s="371">
        <v>0</v>
      </c>
      <c r="G392" s="473"/>
    </row>
    <row r="393" spans="1:7" ht="15.75" customHeight="1">
      <c r="A393" s="366"/>
      <c r="B393" s="403" t="s">
        <v>1650</v>
      </c>
      <c r="C393" s="368" t="s">
        <v>1383</v>
      </c>
      <c r="D393" s="369">
        <v>1</v>
      </c>
      <c r="E393" s="476"/>
      <c r="F393" s="371">
        <v>0</v>
      </c>
      <c r="G393" s="473"/>
    </row>
    <row r="394" spans="1:7" ht="15.75" customHeight="1">
      <c r="A394" s="366"/>
      <c r="B394" s="403" t="s">
        <v>1757</v>
      </c>
      <c r="C394" s="368" t="s">
        <v>1383</v>
      </c>
      <c r="D394" s="369">
        <v>6</v>
      </c>
      <c r="E394" s="476"/>
      <c r="F394" s="371">
        <v>0</v>
      </c>
      <c r="G394" s="473"/>
    </row>
    <row r="395" spans="1:7" ht="15.75" customHeight="1">
      <c r="A395" s="355"/>
      <c r="B395" s="356" t="s">
        <v>1758</v>
      </c>
      <c r="C395" s="357"/>
      <c r="D395" s="358">
        <v>5</v>
      </c>
      <c r="E395" s="477"/>
      <c r="F395" s="360">
        <v>0</v>
      </c>
      <c r="G395" s="473"/>
    </row>
    <row r="396" spans="1:7" ht="30" customHeight="1">
      <c r="A396" s="349">
        <v>3.27</v>
      </c>
      <c r="B396" s="350" t="s">
        <v>1759</v>
      </c>
      <c r="C396" s="351"/>
      <c r="D396" s="352"/>
      <c r="E396" s="475"/>
      <c r="F396" s="354"/>
      <c r="G396" s="473"/>
    </row>
    <row r="397" spans="1:7" ht="15.75" customHeight="1">
      <c r="A397" s="366"/>
      <c r="B397" s="403" t="s">
        <v>1651</v>
      </c>
      <c r="C397" s="368" t="s">
        <v>1383</v>
      </c>
      <c r="D397" s="369">
        <v>2</v>
      </c>
      <c r="E397" s="476"/>
      <c r="F397" s="371">
        <v>0</v>
      </c>
      <c r="G397" s="473"/>
    </row>
    <row r="398" spans="1:7" ht="15.75" customHeight="1">
      <c r="A398" s="366"/>
      <c r="B398" s="403" t="s">
        <v>1756</v>
      </c>
      <c r="C398" s="368" t="s">
        <v>1383</v>
      </c>
      <c r="D398" s="369">
        <v>2</v>
      </c>
      <c r="E398" s="476"/>
      <c r="F398" s="371">
        <v>0</v>
      </c>
      <c r="G398" s="473"/>
    </row>
    <row r="399" spans="1:7" ht="15.75" customHeight="1">
      <c r="A399" s="366"/>
      <c r="B399" s="403" t="s">
        <v>1650</v>
      </c>
      <c r="C399" s="368" t="s">
        <v>1383</v>
      </c>
      <c r="D399" s="369">
        <v>2</v>
      </c>
      <c r="E399" s="476"/>
      <c r="F399" s="371">
        <v>0</v>
      </c>
      <c r="G399" s="473"/>
    </row>
    <row r="400" spans="1:7" ht="15.75" customHeight="1">
      <c r="A400" s="366"/>
      <c r="B400" s="403" t="s">
        <v>1757</v>
      </c>
      <c r="C400" s="368" t="s">
        <v>1383</v>
      </c>
      <c r="D400" s="369">
        <v>12</v>
      </c>
      <c r="E400" s="476"/>
      <c r="F400" s="371">
        <v>0</v>
      </c>
      <c r="G400" s="473"/>
    </row>
    <row r="401" spans="1:7" ht="15.75" customHeight="1">
      <c r="A401" s="355"/>
      <c r="B401" s="356" t="s">
        <v>1758</v>
      </c>
      <c r="C401" s="357" t="s">
        <v>1383</v>
      </c>
      <c r="D401" s="358">
        <v>10</v>
      </c>
      <c r="E401" s="477"/>
      <c r="F401" s="360">
        <v>0</v>
      </c>
      <c r="G401" s="473"/>
    </row>
    <row r="402" spans="1:7" ht="26.25" customHeight="1">
      <c r="A402" s="8" t="s">
        <v>0</v>
      </c>
      <c r="B402" s="8" t="s">
        <v>1</v>
      </c>
      <c r="C402" s="8" t="s">
        <v>948</v>
      </c>
      <c r="D402" s="8" t="s">
        <v>949</v>
      </c>
      <c r="E402" s="348" t="s">
        <v>1380</v>
      </c>
      <c r="F402" s="348" t="s">
        <v>2</v>
      </c>
    </row>
    <row r="403" spans="1:7" ht="365.25" customHeight="1">
      <c r="A403" s="411" t="s">
        <v>1760</v>
      </c>
      <c r="B403" s="350" t="s">
        <v>1761</v>
      </c>
      <c r="C403" s="349" t="s">
        <v>915</v>
      </c>
      <c r="D403" s="407">
        <v>2</v>
      </c>
      <c r="E403" s="475"/>
      <c r="F403" s="408">
        <v>0</v>
      </c>
      <c r="G403" s="473"/>
    </row>
    <row r="404" spans="1:7" ht="15.75" customHeight="1">
      <c r="A404" s="412"/>
      <c r="B404" s="404" t="s">
        <v>1762</v>
      </c>
      <c r="C404" s="355"/>
      <c r="D404" s="405"/>
      <c r="E404" s="477"/>
      <c r="F404" s="406"/>
      <c r="G404" s="473"/>
    </row>
    <row r="405" spans="1:7" ht="166.5" customHeight="1">
      <c r="A405" s="414" t="s">
        <v>1763</v>
      </c>
      <c r="B405" s="415" t="s">
        <v>1764</v>
      </c>
      <c r="C405" s="416" t="s">
        <v>915</v>
      </c>
      <c r="D405" s="417">
        <v>4</v>
      </c>
      <c r="E405" s="478"/>
      <c r="F405" s="419">
        <v>0</v>
      </c>
      <c r="G405" s="473"/>
    </row>
    <row r="406" spans="1:7" ht="90.75" customHeight="1">
      <c r="A406" s="414" t="s">
        <v>1765</v>
      </c>
      <c r="B406" s="415" t="s">
        <v>1766</v>
      </c>
      <c r="C406" s="416" t="s">
        <v>1383</v>
      </c>
      <c r="D406" s="417">
        <v>4</v>
      </c>
      <c r="E406" s="478"/>
      <c r="F406" s="419">
        <v>0</v>
      </c>
      <c r="G406" s="473"/>
    </row>
    <row r="407" spans="1:7" ht="57.75" customHeight="1">
      <c r="A407" s="414" t="s">
        <v>1767</v>
      </c>
      <c r="B407" s="415" t="s">
        <v>1768</v>
      </c>
      <c r="C407" s="416" t="s">
        <v>1383</v>
      </c>
      <c r="D407" s="417">
        <v>4</v>
      </c>
      <c r="E407" s="478"/>
      <c r="F407" s="419">
        <v>0</v>
      </c>
      <c r="G407" s="473"/>
    </row>
    <row r="408" spans="1:7" ht="96.75" customHeight="1">
      <c r="A408" s="414" t="s">
        <v>1769</v>
      </c>
      <c r="B408" s="415" t="s">
        <v>1770</v>
      </c>
      <c r="C408" s="416" t="s">
        <v>915</v>
      </c>
      <c r="D408" s="417">
        <v>4</v>
      </c>
      <c r="E408" s="478"/>
      <c r="F408" s="419">
        <v>0</v>
      </c>
      <c r="G408" s="473"/>
    </row>
    <row r="409" spans="1:7" ht="97.5" customHeight="1">
      <c r="A409" s="414" t="s">
        <v>1771</v>
      </c>
      <c r="B409" s="415" t="s">
        <v>1772</v>
      </c>
      <c r="C409" s="416" t="s">
        <v>915</v>
      </c>
      <c r="D409" s="417">
        <v>4</v>
      </c>
      <c r="E409" s="478"/>
      <c r="F409" s="419">
        <v>0</v>
      </c>
      <c r="G409" s="473"/>
    </row>
    <row r="410" spans="1:7" ht="26.25" customHeight="1">
      <c r="A410" s="8" t="s">
        <v>0</v>
      </c>
      <c r="B410" s="8" t="s">
        <v>1</v>
      </c>
      <c r="C410" s="8" t="s">
        <v>948</v>
      </c>
      <c r="D410" s="8" t="s">
        <v>949</v>
      </c>
      <c r="E410" s="348" t="s">
        <v>1380</v>
      </c>
      <c r="F410" s="348" t="s">
        <v>2</v>
      </c>
    </row>
    <row r="411" spans="1:7" ht="142.5" customHeight="1">
      <c r="A411" s="414" t="s">
        <v>1773</v>
      </c>
      <c r="B411" s="415" t="s">
        <v>1774</v>
      </c>
      <c r="C411" s="416" t="s">
        <v>915</v>
      </c>
      <c r="D411" s="417">
        <v>4</v>
      </c>
      <c r="E411" s="478"/>
      <c r="F411" s="419">
        <v>0</v>
      </c>
      <c r="G411" s="473"/>
    </row>
    <row r="412" spans="1:7" ht="18.75" customHeight="1">
      <c r="A412" s="414" t="s">
        <v>1775</v>
      </c>
      <c r="B412" s="415" t="s">
        <v>1776</v>
      </c>
      <c r="C412" s="416" t="s">
        <v>915</v>
      </c>
      <c r="D412" s="417">
        <v>2</v>
      </c>
      <c r="E412" s="478"/>
      <c r="F412" s="419">
        <v>0</v>
      </c>
      <c r="G412" s="473"/>
    </row>
    <row r="413" spans="1:7" ht="357.75" customHeight="1">
      <c r="A413" s="411" t="s">
        <v>1777</v>
      </c>
      <c r="B413" s="350" t="s">
        <v>1778</v>
      </c>
      <c r="C413" s="349" t="s">
        <v>915</v>
      </c>
      <c r="D413" s="407">
        <v>2</v>
      </c>
      <c r="E413" s="479"/>
      <c r="F413" s="354">
        <v>0</v>
      </c>
      <c r="G413" s="473"/>
    </row>
    <row r="414" spans="1:7" ht="15.75" customHeight="1">
      <c r="A414" s="412"/>
      <c r="B414" s="404" t="s">
        <v>1779</v>
      </c>
      <c r="C414" s="355"/>
      <c r="D414" s="405"/>
      <c r="E414" s="480"/>
      <c r="F414" s="360"/>
      <c r="G414" s="473"/>
    </row>
    <row r="415" spans="1:7" ht="168.75" customHeight="1">
      <c r="A415" s="414" t="s">
        <v>1780</v>
      </c>
      <c r="B415" s="415" t="s">
        <v>1781</v>
      </c>
      <c r="C415" s="416" t="s">
        <v>915</v>
      </c>
      <c r="D415" s="417">
        <v>2</v>
      </c>
      <c r="E415" s="478"/>
      <c r="F415" s="419">
        <v>0</v>
      </c>
      <c r="G415" s="473"/>
    </row>
    <row r="416" spans="1:7" ht="90" customHeight="1">
      <c r="A416" s="414" t="s">
        <v>1782</v>
      </c>
      <c r="B416" s="415" t="s">
        <v>1783</v>
      </c>
      <c r="C416" s="416" t="s">
        <v>1383</v>
      </c>
      <c r="D416" s="417">
        <v>2</v>
      </c>
      <c r="E416" s="478"/>
      <c r="F416" s="419">
        <v>0</v>
      </c>
      <c r="G416" s="473"/>
    </row>
    <row r="417" spans="1:26" ht="77.25" customHeight="1">
      <c r="A417" s="414" t="s">
        <v>1784</v>
      </c>
      <c r="B417" s="415" t="s">
        <v>1785</v>
      </c>
      <c r="C417" s="416" t="s">
        <v>1383</v>
      </c>
      <c r="D417" s="417">
        <v>2</v>
      </c>
      <c r="E417" s="478"/>
      <c r="F417" s="419">
        <v>0</v>
      </c>
      <c r="G417" s="473"/>
    </row>
    <row r="418" spans="1:26" ht="99" customHeight="1">
      <c r="A418" s="414" t="s">
        <v>1786</v>
      </c>
      <c r="B418" s="415" t="s">
        <v>1787</v>
      </c>
      <c r="C418" s="416" t="s">
        <v>915</v>
      </c>
      <c r="D418" s="417">
        <v>2</v>
      </c>
      <c r="E418" s="478"/>
      <c r="F418" s="419">
        <v>0</v>
      </c>
      <c r="G418" s="473"/>
    </row>
    <row r="419" spans="1:26" ht="26.25" customHeight="1">
      <c r="A419" s="8" t="s">
        <v>0</v>
      </c>
      <c r="B419" s="8" t="s">
        <v>1</v>
      </c>
      <c r="C419" s="8" t="s">
        <v>948</v>
      </c>
      <c r="D419" s="8" t="s">
        <v>949</v>
      </c>
      <c r="E419" s="348" t="s">
        <v>1380</v>
      </c>
      <c r="F419" s="348" t="s">
        <v>2</v>
      </c>
    </row>
    <row r="420" spans="1:26" ht="96.75" customHeight="1">
      <c r="A420" s="414" t="s">
        <v>1788</v>
      </c>
      <c r="B420" s="415" t="s">
        <v>1789</v>
      </c>
      <c r="C420" s="416" t="s">
        <v>915</v>
      </c>
      <c r="D420" s="417">
        <v>2</v>
      </c>
      <c r="E420" s="478"/>
      <c r="F420" s="419">
        <v>0</v>
      </c>
      <c r="G420" s="473"/>
    </row>
    <row r="421" spans="1:26" ht="140.25" customHeight="1">
      <c r="A421" s="414" t="s">
        <v>1790</v>
      </c>
      <c r="B421" s="415" t="s">
        <v>1791</v>
      </c>
      <c r="C421" s="416" t="s">
        <v>915</v>
      </c>
      <c r="D421" s="417">
        <v>2</v>
      </c>
      <c r="E421" s="478"/>
      <c r="F421" s="419">
        <v>0</v>
      </c>
      <c r="G421" s="473"/>
    </row>
    <row r="422" spans="1:26" ht="18.75" customHeight="1">
      <c r="A422" s="414" t="s">
        <v>1792</v>
      </c>
      <c r="B422" s="415" t="s">
        <v>1776</v>
      </c>
      <c r="C422" s="416" t="s">
        <v>915</v>
      </c>
      <c r="D422" s="417">
        <v>1</v>
      </c>
      <c r="E422" s="478"/>
      <c r="F422" s="419">
        <v>0</v>
      </c>
      <c r="G422" s="473"/>
    </row>
    <row r="423" spans="1:26" ht="353.25" customHeight="1">
      <c r="A423" s="411" t="s">
        <v>1793</v>
      </c>
      <c r="B423" s="350" t="s">
        <v>1794</v>
      </c>
      <c r="C423" s="349" t="s">
        <v>915</v>
      </c>
      <c r="D423" s="407">
        <v>2</v>
      </c>
      <c r="E423" s="479"/>
      <c r="F423" s="408">
        <v>0</v>
      </c>
      <c r="G423" s="473"/>
    </row>
    <row r="424" spans="1:26" ht="15.75" customHeight="1">
      <c r="A424" s="412"/>
      <c r="B424" s="404" t="s">
        <v>1795</v>
      </c>
      <c r="C424" s="355"/>
      <c r="D424" s="405"/>
      <c r="E424" s="480"/>
      <c r="F424" s="406"/>
      <c r="G424" s="473"/>
    </row>
    <row r="425" spans="1:26" ht="156.75" customHeight="1">
      <c r="A425" s="414" t="s">
        <v>1796</v>
      </c>
      <c r="B425" s="415" t="s">
        <v>1797</v>
      </c>
      <c r="C425" s="416" t="s">
        <v>915</v>
      </c>
      <c r="D425" s="417">
        <v>2</v>
      </c>
      <c r="E425" s="478"/>
      <c r="F425" s="419">
        <v>0</v>
      </c>
      <c r="G425" s="473"/>
    </row>
    <row r="426" spans="1:26" ht="84" customHeight="1">
      <c r="A426" s="414" t="s">
        <v>1798</v>
      </c>
      <c r="B426" s="415" t="s">
        <v>1799</v>
      </c>
      <c r="C426" s="416" t="s">
        <v>1383</v>
      </c>
      <c r="D426" s="417">
        <v>2</v>
      </c>
      <c r="E426" s="478"/>
      <c r="F426" s="419">
        <v>0</v>
      </c>
      <c r="G426" s="473"/>
    </row>
    <row r="427" spans="1:26" ht="66" customHeight="1">
      <c r="A427" s="414" t="s">
        <v>1800</v>
      </c>
      <c r="B427" s="415" t="s">
        <v>1801</v>
      </c>
      <c r="C427" s="416" t="s">
        <v>1383</v>
      </c>
      <c r="D427" s="417">
        <v>2</v>
      </c>
      <c r="E427" s="478"/>
      <c r="F427" s="419">
        <v>0</v>
      </c>
      <c r="G427" s="473"/>
    </row>
    <row r="428" spans="1:26" ht="26.25" customHeight="1">
      <c r="A428" s="8" t="s">
        <v>0</v>
      </c>
      <c r="B428" s="8" t="s">
        <v>1</v>
      </c>
      <c r="C428" s="8" t="s">
        <v>948</v>
      </c>
      <c r="D428" s="8" t="s">
        <v>949</v>
      </c>
      <c r="E428" s="348" t="s">
        <v>1380</v>
      </c>
      <c r="F428" s="348" t="s">
        <v>2</v>
      </c>
    </row>
    <row r="429" spans="1:26" ht="96.75" customHeight="1">
      <c r="A429" s="414" t="s">
        <v>1802</v>
      </c>
      <c r="B429" s="415" t="s">
        <v>1787</v>
      </c>
      <c r="C429" s="416" t="s">
        <v>915</v>
      </c>
      <c r="D429" s="417">
        <v>2</v>
      </c>
      <c r="E429" s="478"/>
      <c r="F429" s="419">
        <v>0</v>
      </c>
      <c r="G429" s="473"/>
    </row>
    <row r="430" spans="1:26" s="481" customFormat="1" ht="106.5" customHeight="1">
      <c r="A430" s="414" t="s">
        <v>1803</v>
      </c>
      <c r="B430" s="415" t="s">
        <v>1804</v>
      </c>
      <c r="C430" s="416" t="s">
        <v>915</v>
      </c>
      <c r="D430" s="417">
        <v>2</v>
      </c>
      <c r="E430" s="478"/>
      <c r="F430" s="419">
        <v>0</v>
      </c>
      <c r="G430" s="473"/>
      <c r="H430" s="335"/>
      <c r="I430" s="335"/>
      <c r="J430" s="335"/>
      <c r="K430" s="335"/>
      <c r="L430" s="335"/>
      <c r="M430" s="335"/>
      <c r="N430" s="335"/>
      <c r="O430" s="335"/>
      <c r="P430" s="335"/>
      <c r="Q430" s="335"/>
      <c r="R430" s="335"/>
      <c r="S430" s="335"/>
      <c r="T430" s="335"/>
      <c r="U430" s="335"/>
      <c r="V430" s="335"/>
      <c r="W430" s="335"/>
      <c r="X430" s="335"/>
      <c r="Y430" s="335"/>
      <c r="Z430" s="335"/>
    </row>
    <row r="431" spans="1:26" s="481" customFormat="1" ht="130.5" customHeight="1">
      <c r="A431" s="414" t="s">
        <v>1805</v>
      </c>
      <c r="B431" s="415" t="s">
        <v>1774</v>
      </c>
      <c r="C431" s="416" t="s">
        <v>915</v>
      </c>
      <c r="D431" s="417">
        <v>2</v>
      </c>
      <c r="E431" s="478"/>
      <c r="F431" s="419">
        <v>0</v>
      </c>
      <c r="G431" s="473"/>
      <c r="H431" s="335"/>
      <c r="I431" s="335"/>
      <c r="J431" s="335"/>
      <c r="K431" s="335"/>
      <c r="L431" s="335"/>
      <c r="M431" s="335"/>
      <c r="N431" s="335"/>
      <c r="O431" s="335"/>
      <c r="P431" s="335"/>
      <c r="Q431" s="335"/>
      <c r="R431" s="335"/>
      <c r="S431" s="335"/>
      <c r="T431" s="335"/>
      <c r="U431" s="335"/>
      <c r="V431" s="335"/>
      <c r="W431" s="335"/>
      <c r="X431" s="335"/>
      <c r="Y431" s="335"/>
      <c r="Z431" s="335"/>
    </row>
    <row r="432" spans="1:26" s="481" customFormat="1" ht="18.75" customHeight="1">
      <c r="A432" s="414" t="s">
        <v>1806</v>
      </c>
      <c r="B432" s="415" t="s">
        <v>1776</v>
      </c>
      <c r="C432" s="416" t="s">
        <v>915</v>
      </c>
      <c r="D432" s="417">
        <v>1</v>
      </c>
      <c r="E432" s="478"/>
      <c r="F432" s="419">
        <v>0</v>
      </c>
      <c r="G432" s="473"/>
      <c r="H432" s="335"/>
      <c r="I432" s="335"/>
      <c r="J432" s="335"/>
      <c r="K432" s="335"/>
      <c r="L432" s="335"/>
      <c r="M432" s="335"/>
      <c r="N432" s="335"/>
      <c r="O432" s="335"/>
      <c r="P432" s="335"/>
      <c r="Q432" s="335"/>
      <c r="R432" s="335"/>
      <c r="S432" s="335"/>
      <c r="T432" s="335"/>
      <c r="U432" s="335"/>
      <c r="V432" s="335"/>
      <c r="W432" s="335"/>
      <c r="X432" s="335"/>
      <c r="Y432" s="335"/>
      <c r="Z432" s="335"/>
    </row>
    <row r="433" spans="1:7" ht="225.75" customHeight="1">
      <c r="A433" s="349">
        <v>3.52</v>
      </c>
      <c r="B433" s="350" t="s">
        <v>1807</v>
      </c>
      <c r="C433" s="463" t="s">
        <v>915</v>
      </c>
      <c r="D433" s="482">
        <v>1</v>
      </c>
      <c r="E433" s="479"/>
      <c r="F433" s="408">
        <v>0</v>
      </c>
      <c r="G433" s="473"/>
    </row>
    <row r="434" spans="1:7" ht="79.5" customHeight="1">
      <c r="A434" s="366"/>
      <c r="B434" s="403" t="s">
        <v>1808</v>
      </c>
      <c r="C434" s="483"/>
      <c r="D434" s="484"/>
      <c r="E434" s="485"/>
      <c r="F434" s="402"/>
      <c r="G434" s="473"/>
    </row>
    <row r="435" spans="1:7" ht="184.5" customHeight="1">
      <c r="A435" s="355"/>
      <c r="B435" s="356" t="s">
        <v>1809</v>
      </c>
      <c r="C435" s="464"/>
      <c r="D435" s="486"/>
      <c r="E435" s="480"/>
      <c r="F435" s="406"/>
      <c r="G435" s="473"/>
    </row>
    <row r="436" spans="1:7" ht="42" customHeight="1">
      <c r="A436" s="416">
        <v>3.53</v>
      </c>
      <c r="B436" s="415" t="s">
        <v>1810</v>
      </c>
      <c r="C436" s="420" t="s">
        <v>1811</v>
      </c>
      <c r="D436" s="421" t="s">
        <v>1812</v>
      </c>
      <c r="E436" s="478"/>
      <c r="F436" s="419">
        <v>0</v>
      </c>
      <c r="G436" s="473"/>
    </row>
    <row r="437" spans="1:7" ht="52.8">
      <c r="A437" s="349">
        <v>3.54</v>
      </c>
      <c r="B437" s="350" t="s">
        <v>1813</v>
      </c>
      <c r="C437" s="362"/>
      <c r="D437" s="453"/>
      <c r="E437" s="475"/>
      <c r="F437" s="354"/>
      <c r="G437" s="473"/>
    </row>
    <row r="438" spans="1:7" ht="16.5" customHeight="1">
      <c r="A438" s="355"/>
      <c r="B438" s="356" t="s">
        <v>1814</v>
      </c>
      <c r="C438" s="393" t="s">
        <v>1668</v>
      </c>
      <c r="D438" s="454">
        <v>20</v>
      </c>
      <c r="E438" s="477"/>
      <c r="F438" s="360">
        <v>0</v>
      </c>
      <c r="G438" s="473"/>
    </row>
    <row r="439" spans="1:7" ht="26.25" customHeight="1">
      <c r="A439" s="8" t="s">
        <v>0</v>
      </c>
      <c r="B439" s="8" t="s">
        <v>1</v>
      </c>
      <c r="C439" s="8" t="s">
        <v>948</v>
      </c>
      <c r="D439" s="8" t="s">
        <v>949</v>
      </c>
      <c r="E439" s="348" t="s">
        <v>1380</v>
      </c>
      <c r="F439" s="348" t="s">
        <v>2</v>
      </c>
    </row>
    <row r="440" spans="1:7" ht="23.25" customHeight="1">
      <c r="A440" s="349">
        <v>3.55</v>
      </c>
      <c r="B440" s="350" t="s">
        <v>1815</v>
      </c>
      <c r="C440" s="463" t="s">
        <v>1811</v>
      </c>
      <c r="D440" s="482" t="s">
        <v>1816</v>
      </c>
      <c r="E440" s="479"/>
      <c r="F440" s="408">
        <v>0</v>
      </c>
      <c r="G440" s="473"/>
    </row>
    <row r="441" spans="1:7" ht="39.6">
      <c r="A441" s="355"/>
      <c r="B441" s="356" t="s">
        <v>1817</v>
      </c>
      <c r="C441" s="464"/>
      <c r="D441" s="486"/>
      <c r="E441" s="480"/>
      <c r="F441" s="406"/>
      <c r="G441" s="473"/>
    </row>
    <row r="442" spans="1:7" ht="134.25" customHeight="1">
      <c r="A442" s="414" t="s">
        <v>1818</v>
      </c>
      <c r="B442" s="415" t="s">
        <v>1819</v>
      </c>
      <c r="C442" s="420" t="s">
        <v>915</v>
      </c>
      <c r="D442" s="417">
        <v>1764</v>
      </c>
      <c r="E442" s="418"/>
      <c r="F442" s="419">
        <v>0</v>
      </c>
    </row>
    <row r="443" spans="1:7" ht="26.25" customHeight="1">
      <c r="A443" s="8" t="s">
        <v>0</v>
      </c>
      <c r="B443" s="8" t="s">
        <v>1</v>
      </c>
      <c r="C443" s="8" t="s">
        <v>948</v>
      </c>
      <c r="D443" s="8" t="s">
        <v>949</v>
      </c>
      <c r="E443" s="348" t="s">
        <v>1380</v>
      </c>
      <c r="F443" s="348" t="s">
        <v>2</v>
      </c>
    </row>
    <row r="444" spans="1:7" ht="38.25" customHeight="1">
      <c r="A444" s="349">
        <v>3.57</v>
      </c>
      <c r="B444" s="350" t="s">
        <v>1820</v>
      </c>
      <c r="C444" s="351"/>
      <c r="D444" s="352"/>
      <c r="E444" s="413"/>
      <c r="F444" s="354"/>
    </row>
    <row r="445" spans="1:7" ht="15.75" customHeight="1">
      <c r="A445" s="366"/>
      <c r="B445" s="403" t="s">
        <v>1758</v>
      </c>
      <c r="C445" s="368" t="s">
        <v>1383</v>
      </c>
      <c r="D445" s="369">
        <v>23</v>
      </c>
      <c r="E445" s="435"/>
      <c r="F445" s="371">
        <v>0</v>
      </c>
    </row>
    <row r="446" spans="1:7" ht="15.75" customHeight="1">
      <c r="A446" s="366"/>
      <c r="B446" s="403" t="s">
        <v>1757</v>
      </c>
      <c r="C446" s="368" t="s">
        <v>1383</v>
      </c>
      <c r="D446" s="369">
        <v>55</v>
      </c>
      <c r="E446" s="435"/>
      <c r="F446" s="371">
        <v>0</v>
      </c>
    </row>
    <row r="447" spans="1:7" ht="15.75" customHeight="1">
      <c r="A447" s="366"/>
      <c r="B447" s="403" t="s">
        <v>1821</v>
      </c>
      <c r="C447" s="368" t="s">
        <v>1383</v>
      </c>
      <c r="D447" s="369">
        <v>45</v>
      </c>
      <c r="E447" s="435"/>
      <c r="F447" s="371">
        <v>0</v>
      </c>
    </row>
    <row r="448" spans="1:7" ht="15.75" customHeight="1">
      <c r="A448" s="366"/>
      <c r="B448" s="403" t="s">
        <v>1401</v>
      </c>
      <c r="C448" s="368" t="s">
        <v>1383</v>
      </c>
      <c r="D448" s="369">
        <v>350</v>
      </c>
      <c r="E448" s="435"/>
      <c r="F448" s="371">
        <v>0</v>
      </c>
    </row>
    <row r="449" spans="1:6" ht="15.75" customHeight="1">
      <c r="A449" s="366"/>
      <c r="B449" s="403" t="s">
        <v>1822</v>
      </c>
      <c r="C449" s="368" t="s">
        <v>1383</v>
      </c>
      <c r="D449" s="369">
        <v>200</v>
      </c>
      <c r="E449" s="435"/>
      <c r="F449" s="371">
        <v>0</v>
      </c>
    </row>
    <row r="450" spans="1:6" ht="15.75" customHeight="1">
      <c r="A450" s="355"/>
      <c r="B450" s="356" t="s">
        <v>1423</v>
      </c>
      <c r="C450" s="357" t="s">
        <v>1383</v>
      </c>
      <c r="D450" s="358">
        <v>100</v>
      </c>
      <c r="E450" s="359"/>
      <c r="F450" s="360">
        <v>0</v>
      </c>
    </row>
    <row r="451" spans="1:6" ht="159.75" customHeight="1">
      <c r="A451" s="411" t="s">
        <v>1823</v>
      </c>
      <c r="B451" s="350" t="s">
        <v>1824</v>
      </c>
      <c r="C451" s="351"/>
      <c r="D451" s="352"/>
      <c r="E451" s="413"/>
      <c r="F451" s="354"/>
    </row>
    <row r="452" spans="1:6" ht="15.75" customHeight="1">
      <c r="A452" s="432"/>
      <c r="B452" s="403" t="s">
        <v>1758</v>
      </c>
      <c r="C452" s="368" t="s">
        <v>915</v>
      </c>
      <c r="D452" s="369">
        <v>5</v>
      </c>
      <c r="E452" s="435"/>
      <c r="F452" s="371">
        <v>0</v>
      </c>
    </row>
    <row r="453" spans="1:6" ht="15.75" customHeight="1">
      <c r="A453" s="412"/>
      <c r="B453" s="356" t="s">
        <v>1757</v>
      </c>
      <c r="C453" s="357" t="s">
        <v>915</v>
      </c>
      <c r="D453" s="358">
        <v>6</v>
      </c>
      <c r="E453" s="359"/>
      <c r="F453" s="360">
        <v>0</v>
      </c>
    </row>
    <row r="454" spans="1:6" ht="18.75" customHeight="1">
      <c r="A454" s="414" t="s">
        <v>1825</v>
      </c>
      <c r="B454" s="415" t="s">
        <v>1826</v>
      </c>
      <c r="C454" s="416" t="s">
        <v>915</v>
      </c>
      <c r="D454" s="417">
        <v>1</v>
      </c>
      <c r="E454" s="418"/>
      <c r="F454" s="419">
        <v>0</v>
      </c>
    </row>
    <row r="455" spans="1:6" ht="18.75" customHeight="1">
      <c r="A455" s="414" t="s">
        <v>1827</v>
      </c>
      <c r="B455" s="456" t="s">
        <v>1828</v>
      </c>
      <c r="C455" s="416" t="s">
        <v>915</v>
      </c>
      <c r="D455" s="417">
        <v>1</v>
      </c>
      <c r="E455" s="418"/>
      <c r="F455" s="419">
        <v>0</v>
      </c>
    </row>
    <row r="456" spans="1:6" ht="18.75" customHeight="1">
      <c r="A456" s="414" t="s">
        <v>1829</v>
      </c>
      <c r="B456" s="456" t="s">
        <v>1830</v>
      </c>
      <c r="C456" s="416" t="s">
        <v>915</v>
      </c>
      <c r="D456" s="417">
        <v>1</v>
      </c>
      <c r="E456" s="455"/>
      <c r="F456" s="419">
        <v>0</v>
      </c>
    </row>
    <row r="457" spans="1:6" ht="18.75" customHeight="1">
      <c r="A457" s="416">
        <v>3.62</v>
      </c>
      <c r="B457" s="456" t="s">
        <v>1430</v>
      </c>
      <c r="C457" s="416" t="s">
        <v>915</v>
      </c>
      <c r="D457" s="417">
        <v>1</v>
      </c>
      <c r="E457" s="455"/>
      <c r="F457" s="419">
        <v>0</v>
      </c>
    </row>
    <row r="458" spans="1:6" ht="18.75" customHeight="1">
      <c r="A458" s="416">
        <v>3.63</v>
      </c>
      <c r="B458" s="415" t="s">
        <v>1431</v>
      </c>
      <c r="C458" s="416" t="s">
        <v>915</v>
      </c>
      <c r="D458" s="417">
        <v>1</v>
      </c>
      <c r="E458" s="418"/>
      <c r="F458" s="419">
        <v>0</v>
      </c>
    </row>
    <row r="459" spans="1:6" ht="18.75" customHeight="1">
      <c r="A459" s="143" t="s">
        <v>1831</v>
      </c>
      <c r="B459" s="144"/>
      <c r="C459" s="144"/>
      <c r="D459" s="144"/>
      <c r="E459" s="144"/>
      <c r="F459" s="38">
        <f>SUM(F301:F458)</f>
        <v>0</v>
      </c>
    </row>
    <row r="460" spans="1:6">
      <c r="A460" s="487"/>
      <c r="B460" s="488"/>
      <c r="C460" s="489"/>
      <c r="D460" s="490"/>
      <c r="E460" s="491"/>
      <c r="F460" s="492"/>
    </row>
    <row r="461" spans="1:6">
      <c r="A461" s="487"/>
      <c r="B461" s="488"/>
      <c r="C461" s="489"/>
      <c r="D461" s="490"/>
      <c r="E461" s="491"/>
      <c r="F461" s="492"/>
    </row>
    <row r="462" spans="1:6">
      <c r="A462" s="487"/>
      <c r="B462" s="488"/>
      <c r="C462" s="489"/>
      <c r="D462" s="490"/>
      <c r="E462" s="491"/>
      <c r="F462" s="492"/>
    </row>
    <row r="463" spans="1:6">
      <c r="A463" s="493" t="s">
        <v>12</v>
      </c>
      <c r="B463" s="494" t="s">
        <v>1832</v>
      </c>
      <c r="C463" s="494"/>
      <c r="D463" s="494"/>
      <c r="E463" s="494"/>
      <c r="F463" s="494"/>
    </row>
    <row r="464" spans="1:6">
      <c r="A464" s="465"/>
      <c r="B464" s="466"/>
      <c r="C464" s="467"/>
      <c r="D464" s="468"/>
      <c r="E464" s="469"/>
      <c r="F464" s="470"/>
    </row>
    <row r="465" spans="1:6">
      <c r="A465" s="345" t="s">
        <v>1833</v>
      </c>
      <c r="B465" s="346" t="s">
        <v>1834</v>
      </c>
      <c r="C465" s="346"/>
      <c r="D465" s="346"/>
      <c r="E465" s="346"/>
      <c r="F465" s="346"/>
    </row>
    <row r="466" spans="1:6" ht="63.75" customHeight="1">
      <c r="A466" s="495" t="s">
        <v>1835</v>
      </c>
      <c r="B466" s="495"/>
      <c r="C466" s="495"/>
      <c r="D466" s="495"/>
      <c r="E466" s="495"/>
      <c r="F466" s="495"/>
    </row>
    <row r="467" spans="1:6" ht="26.25" customHeight="1">
      <c r="A467" s="8" t="s">
        <v>0</v>
      </c>
      <c r="B467" s="8" t="s">
        <v>1</v>
      </c>
      <c r="C467" s="8" t="s">
        <v>948</v>
      </c>
      <c r="D467" s="8" t="s">
        <v>949</v>
      </c>
      <c r="E467" s="348" t="s">
        <v>1380</v>
      </c>
      <c r="F467" s="348" t="s">
        <v>2</v>
      </c>
    </row>
    <row r="468" spans="1:6" ht="121.5" customHeight="1">
      <c r="A468" s="411" t="s">
        <v>1085</v>
      </c>
      <c r="B468" s="496" t="s">
        <v>1836</v>
      </c>
      <c r="C468" s="351"/>
      <c r="D468" s="352"/>
      <c r="E468" s="353"/>
      <c r="F468" s="354"/>
    </row>
    <row r="469" spans="1:6" ht="15.75" customHeight="1">
      <c r="A469" s="432"/>
      <c r="B469" s="471" t="s">
        <v>1680</v>
      </c>
      <c r="C469" s="436"/>
      <c r="D469" s="369"/>
      <c r="E469" s="409"/>
      <c r="F469" s="371"/>
    </row>
    <row r="470" spans="1:6" ht="15.75" customHeight="1">
      <c r="A470" s="432"/>
      <c r="B470" s="497" t="s">
        <v>1683</v>
      </c>
      <c r="C470" s="436" t="s">
        <v>1455</v>
      </c>
      <c r="D470" s="369">
        <f>120*1.3</f>
        <v>156</v>
      </c>
      <c r="E470" s="409"/>
      <c r="F470" s="371">
        <v>0</v>
      </c>
    </row>
    <row r="471" spans="1:6" ht="15.75" customHeight="1">
      <c r="A471" s="432"/>
      <c r="B471" s="471" t="s">
        <v>1685</v>
      </c>
      <c r="C471" s="436" t="s">
        <v>1455</v>
      </c>
      <c r="D471" s="369">
        <f>215*1.3</f>
        <v>279.5</v>
      </c>
      <c r="E471" s="409"/>
      <c r="F471" s="371">
        <v>0</v>
      </c>
    </row>
    <row r="472" spans="1:6" ht="15.75" customHeight="1">
      <c r="A472" s="432"/>
      <c r="B472" s="471" t="s">
        <v>1837</v>
      </c>
      <c r="C472" s="436" t="s">
        <v>1455</v>
      </c>
      <c r="D472" s="369">
        <f>63*1.3</f>
        <v>81.900000000000006</v>
      </c>
      <c r="E472" s="409"/>
      <c r="F472" s="371">
        <v>0</v>
      </c>
    </row>
    <row r="473" spans="1:6" ht="15.75" customHeight="1">
      <c r="A473" s="432"/>
      <c r="B473" s="471" t="s">
        <v>1838</v>
      </c>
      <c r="C473" s="436" t="s">
        <v>1455</v>
      </c>
      <c r="D473" s="369">
        <f>218*1.3</f>
        <v>283.40000000000003</v>
      </c>
      <c r="E473" s="409"/>
      <c r="F473" s="371">
        <v>0</v>
      </c>
    </row>
    <row r="474" spans="1:6" ht="15.75" customHeight="1">
      <c r="A474" s="412"/>
      <c r="B474" s="472" t="s">
        <v>1839</v>
      </c>
      <c r="C474" s="438" t="s">
        <v>1455</v>
      </c>
      <c r="D474" s="358">
        <f>100*1.3</f>
        <v>130</v>
      </c>
      <c r="E474" s="410"/>
      <c r="F474" s="360">
        <v>0</v>
      </c>
    </row>
    <row r="475" spans="1:6" ht="26.25" customHeight="1">
      <c r="A475" s="8" t="s">
        <v>0</v>
      </c>
      <c r="B475" s="8" t="s">
        <v>1</v>
      </c>
      <c r="C475" s="8" t="s">
        <v>948</v>
      </c>
      <c r="D475" s="8" t="s">
        <v>949</v>
      </c>
      <c r="E475" s="348" t="s">
        <v>1380</v>
      </c>
      <c r="F475" s="348" t="s">
        <v>2</v>
      </c>
    </row>
    <row r="476" spans="1:6" ht="120.75" customHeight="1">
      <c r="A476" s="411" t="s">
        <v>1087</v>
      </c>
      <c r="B476" s="350" t="s">
        <v>1840</v>
      </c>
      <c r="C476" s="351"/>
      <c r="D476" s="352"/>
      <c r="E476" s="353"/>
      <c r="F476" s="354"/>
    </row>
    <row r="477" spans="1:6" ht="15.75" customHeight="1">
      <c r="A477" s="432"/>
      <c r="B477" s="471" t="s">
        <v>1688</v>
      </c>
      <c r="C477" s="368"/>
      <c r="D477" s="369"/>
      <c r="E477" s="409"/>
      <c r="F477" s="371"/>
    </row>
    <row r="478" spans="1:6" ht="15.75" customHeight="1">
      <c r="A478" s="432"/>
      <c r="B478" s="497" t="s">
        <v>1683</v>
      </c>
      <c r="C478" s="368" t="s">
        <v>1383</v>
      </c>
      <c r="D478" s="369">
        <f>120*3</f>
        <v>360</v>
      </c>
      <c r="E478" s="409"/>
      <c r="F478" s="371">
        <v>0</v>
      </c>
    </row>
    <row r="479" spans="1:6" ht="15.75" customHeight="1">
      <c r="A479" s="432"/>
      <c r="B479" s="471" t="s">
        <v>1685</v>
      </c>
      <c r="C479" s="368" t="s">
        <v>1383</v>
      </c>
      <c r="D479" s="369">
        <f>215*3</f>
        <v>645</v>
      </c>
      <c r="E479" s="409"/>
      <c r="F479" s="371">
        <v>0</v>
      </c>
    </row>
    <row r="480" spans="1:6" ht="15.75" customHeight="1">
      <c r="A480" s="432"/>
      <c r="B480" s="471" t="s">
        <v>1837</v>
      </c>
      <c r="C480" s="368" t="s">
        <v>1383</v>
      </c>
      <c r="D480" s="369">
        <f>63*2</f>
        <v>126</v>
      </c>
      <c r="E480" s="409"/>
      <c r="F480" s="371">
        <v>0</v>
      </c>
    </row>
    <row r="481" spans="1:6" ht="15.75" customHeight="1">
      <c r="A481" s="432"/>
      <c r="B481" s="471" t="s">
        <v>1838</v>
      </c>
      <c r="C481" s="368" t="s">
        <v>1383</v>
      </c>
      <c r="D481" s="369">
        <f>218*1.5</f>
        <v>327</v>
      </c>
      <c r="E481" s="409"/>
      <c r="F481" s="371">
        <v>0</v>
      </c>
    </row>
    <row r="482" spans="1:6" ht="15.75" customHeight="1">
      <c r="A482" s="412"/>
      <c r="B482" s="472" t="s">
        <v>1839</v>
      </c>
      <c r="C482" s="357" t="s">
        <v>1383</v>
      </c>
      <c r="D482" s="358">
        <f>100*1.5</f>
        <v>150</v>
      </c>
      <c r="E482" s="410"/>
      <c r="F482" s="360">
        <v>0</v>
      </c>
    </row>
    <row r="483" spans="1:6" ht="92.4">
      <c r="A483" s="411" t="s">
        <v>1089</v>
      </c>
      <c r="B483" s="350" t="s">
        <v>1841</v>
      </c>
      <c r="C483" s="351"/>
      <c r="D483" s="352"/>
      <c r="E483" s="498"/>
      <c r="F483" s="354"/>
    </row>
    <row r="484" spans="1:6" ht="15.75" customHeight="1">
      <c r="A484" s="432"/>
      <c r="B484" s="403" t="s">
        <v>1842</v>
      </c>
      <c r="C484" s="368" t="s">
        <v>10</v>
      </c>
      <c r="D484" s="369">
        <f>300*1.3</f>
        <v>390</v>
      </c>
      <c r="E484" s="499"/>
      <c r="F484" s="371">
        <v>0</v>
      </c>
    </row>
    <row r="485" spans="1:6" ht="15.75" customHeight="1">
      <c r="A485" s="412"/>
      <c r="B485" s="356" t="s">
        <v>1710</v>
      </c>
      <c r="C485" s="357" t="s">
        <v>10</v>
      </c>
      <c r="D485" s="358">
        <f>100*1.3</f>
        <v>130</v>
      </c>
      <c r="E485" s="500"/>
      <c r="F485" s="360">
        <v>0</v>
      </c>
    </row>
    <row r="486" spans="1:6" ht="57.75" customHeight="1">
      <c r="A486" s="411" t="s">
        <v>1091</v>
      </c>
      <c r="B486" s="350" t="s">
        <v>1705</v>
      </c>
      <c r="C486" s="351"/>
      <c r="D486" s="352"/>
      <c r="E486" s="498"/>
      <c r="F486" s="354"/>
    </row>
    <row r="487" spans="1:6" ht="15.75" customHeight="1">
      <c r="A487" s="432"/>
      <c r="B487" s="403" t="s">
        <v>1842</v>
      </c>
      <c r="C487" s="368" t="s">
        <v>1383</v>
      </c>
      <c r="D487" s="369">
        <f>300*3</f>
        <v>900</v>
      </c>
      <c r="E487" s="499"/>
      <c r="F487" s="371">
        <v>0</v>
      </c>
    </row>
    <row r="488" spans="1:6" ht="15.75" customHeight="1">
      <c r="A488" s="412"/>
      <c r="B488" s="356" t="s">
        <v>1710</v>
      </c>
      <c r="C488" s="357" t="s">
        <v>1383</v>
      </c>
      <c r="D488" s="358">
        <f>100*3</f>
        <v>300</v>
      </c>
      <c r="E488" s="500"/>
      <c r="F488" s="360">
        <v>0</v>
      </c>
    </row>
    <row r="489" spans="1:6" ht="114" customHeight="1">
      <c r="A489" s="414" t="s">
        <v>1093</v>
      </c>
      <c r="B489" s="415" t="s">
        <v>1843</v>
      </c>
      <c r="C489" s="420" t="s">
        <v>1383</v>
      </c>
      <c r="D489" s="421">
        <v>12</v>
      </c>
      <c r="E489" s="418"/>
      <c r="F489" s="419">
        <v>0</v>
      </c>
    </row>
    <row r="490" spans="1:6" ht="117" customHeight="1">
      <c r="A490" s="414" t="s">
        <v>1095</v>
      </c>
      <c r="B490" s="415" t="s">
        <v>1844</v>
      </c>
      <c r="C490" s="420" t="s">
        <v>1383</v>
      </c>
      <c r="D490" s="421">
        <v>19</v>
      </c>
      <c r="E490" s="418"/>
      <c r="F490" s="419">
        <v>0</v>
      </c>
    </row>
    <row r="491" spans="1:6" ht="64.5" customHeight="1">
      <c r="A491" s="411" t="s">
        <v>1845</v>
      </c>
      <c r="B491" s="350" t="s">
        <v>1846</v>
      </c>
      <c r="C491" s="362"/>
      <c r="D491" s="453"/>
      <c r="E491" s="413"/>
      <c r="F491" s="354"/>
    </row>
    <row r="492" spans="1:6" ht="19.5" customHeight="1">
      <c r="A492" s="412"/>
      <c r="B492" s="356" t="s">
        <v>1847</v>
      </c>
      <c r="C492" s="393" t="s">
        <v>1383</v>
      </c>
      <c r="D492" s="454">
        <v>5</v>
      </c>
      <c r="E492" s="359"/>
      <c r="F492" s="360">
        <v>0</v>
      </c>
    </row>
    <row r="493" spans="1:6" ht="240.75" customHeight="1">
      <c r="A493" s="414" t="s">
        <v>1848</v>
      </c>
      <c r="B493" s="415" t="s">
        <v>1849</v>
      </c>
      <c r="C493" s="416" t="s">
        <v>10</v>
      </c>
      <c r="D493" s="417">
        <v>80</v>
      </c>
      <c r="E493" s="418"/>
      <c r="F493" s="419">
        <v>0</v>
      </c>
    </row>
    <row r="494" spans="1:6" ht="26.25" customHeight="1">
      <c r="A494" s="8" t="s">
        <v>0</v>
      </c>
      <c r="B494" s="8" t="s">
        <v>1</v>
      </c>
      <c r="C494" s="8" t="s">
        <v>948</v>
      </c>
      <c r="D494" s="8" t="s">
        <v>949</v>
      </c>
      <c r="E494" s="348" t="s">
        <v>1380</v>
      </c>
      <c r="F494" s="348" t="s">
        <v>2</v>
      </c>
    </row>
    <row r="495" spans="1:6" ht="240.75" customHeight="1">
      <c r="A495" s="414" t="s">
        <v>1850</v>
      </c>
      <c r="B495" s="415" t="s">
        <v>1851</v>
      </c>
      <c r="C495" s="416" t="s">
        <v>10</v>
      </c>
      <c r="D495" s="417">
        <v>68</v>
      </c>
      <c r="E495" s="418"/>
      <c r="F495" s="419">
        <v>0</v>
      </c>
    </row>
    <row r="496" spans="1:6" ht="249.75" customHeight="1">
      <c r="A496" s="414" t="s">
        <v>1852</v>
      </c>
      <c r="B496" s="415" t="s">
        <v>1853</v>
      </c>
      <c r="C496" s="416" t="s">
        <v>10</v>
      </c>
      <c r="D496" s="417">
        <v>80</v>
      </c>
      <c r="E496" s="418"/>
      <c r="F496" s="419">
        <v>0</v>
      </c>
    </row>
    <row r="497" spans="1:6" ht="210.75" customHeight="1">
      <c r="A497" s="414" t="s">
        <v>1854</v>
      </c>
      <c r="B497" s="501" t="s">
        <v>1855</v>
      </c>
      <c r="C497" s="416" t="s">
        <v>10</v>
      </c>
      <c r="D497" s="417">
        <v>658</v>
      </c>
      <c r="E497" s="418"/>
      <c r="F497" s="419">
        <v>0</v>
      </c>
    </row>
    <row r="498" spans="1:6" ht="26.25" customHeight="1">
      <c r="A498" s="8" t="s">
        <v>0</v>
      </c>
      <c r="B498" s="8" t="s">
        <v>1</v>
      </c>
      <c r="C498" s="8" t="s">
        <v>948</v>
      </c>
      <c r="D498" s="8" t="s">
        <v>949</v>
      </c>
      <c r="E498" s="348" t="s">
        <v>1380</v>
      </c>
      <c r="F498" s="348" t="s">
        <v>2</v>
      </c>
    </row>
    <row r="499" spans="1:6" ht="84.75" customHeight="1">
      <c r="A499" s="414" t="s">
        <v>1856</v>
      </c>
      <c r="B499" s="415" t="s">
        <v>1857</v>
      </c>
      <c r="C499" s="416" t="s">
        <v>10</v>
      </c>
      <c r="D499" s="417">
        <v>296</v>
      </c>
      <c r="E499" s="418"/>
      <c r="F499" s="419">
        <v>0</v>
      </c>
    </row>
    <row r="500" spans="1:6" ht="110.25" customHeight="1">
      <c r="A500" s="411" t="s">
        <v>1858</v>
      </c>
      <c r="B500" s="350" t="s">
        <v>1859</v>
      </c>
      <c r="C500" s="351"/>
      <c r="D500" s="352"/>
      <c r="E500" s="413"/>
      <c r="F500" s="354"/>
    </row>
    <row r="501" spans="1:6" ht="15.75" customHeight="1">
      <c r="A501" s="412"/>
      <c r="B501" s="356" t="s">
        <v>1860</v>
      </c>
      <c r="C501" s="357" t="s">
        <v>10</v>
      </c>
      <c r="D501" s="358">
        <f>370*1.2</f>
        <v>444</v>
      </c>
      <c r="E501" s="359"/>
      <c r="F501" s="360">
        <v>0</v>
      </c>
    </row>
    <row r="502" spans="1:6" ht="107.25" customHeight="1">
      <c r="A502" s="411" t="s">
        <v>1861</v>
      </c>
      <c r="B502" s="350" t="s">
        <v>1862</v>
      </c>
      <c r="C502" s="362"/>
      <c r="D502" s="352"/>
      <c r="E502" s="413"/>
      <c r="F502" s="354"/>
    </row>
    <row r="503" spans="1:6" ht="21" customHeight="1">
      <c r="A503" s="432"/>
      <c r="B503" s="403" t="s">
        <v>1863</v>
      </c>
      <c r="C503" s="368" t="s">
        <v>10</v>
      </c>
      <c r="D503" s="369">
        <v>40</v>
      </c>
      <c r="E503" s="435"/>
      <c r="F503" s="371">
        <v>0</v>
      </c>
    </row>
    <row r="504" spans="1:6" ht="15.75" customHeight="1">
      <c r="A504" s="432"/>
      <c r="B504" s="403" t="s">
        <v>1864</v>
      </c>
      <c r="C504" s="368" t="s">
        <v>10</v>
      </c>
      <c r="D504" s="369">
        <v>25</v>
      </c>
      <c r="E504" s="435"/>
      <c r="F504" s="371">
        <v>0</v>
      </c>
    </row>
    <row r="505" spans="1:6" ht="24" customHeight="1">
      <c r="A505" s="412"/>
      <c r="B505" s="356" t="s">
        <v>1865</v>
      </c>
      <c r="C505" s="357" t="s">
        <v>10</v>
      </c>
      <c r="D505" s="358">
        <v>15</v>
      </c>
      <c r="E505" s="359"/>
      <c r="F505" s="360">
        <v>0</v>
      </c>
    </row>
    <row r="506" spans="1:6" ht="90" customHeight="1">
      <c r="A506" s="411" t="s">
        <v>1866</v>
      </c>
      <c r="B506" s="350" t="s">
        <v>1867</v>
      </c>
      <c r="C506" s="362"/>
      <c r="D506" s="453"/>
      <c r="E506" s="413"/>
      <c r="F506" s="354"/>
    </row>
    <row r="507" spans="1:6" ht="15.75" customHeight="1">
      <c r="A507" s="432"/>
      <c r="B507" s="403" t="s">
        <v>1863</v>
      </c>
      <c r="C507" s="368" t="s">
        <v>10</v>
      </c>
      <c r="D507" s="369">
        <v>40</v>
      </c>
      <c r="E507" s="435"/>
      <c r="F507" s="371">
        <v>0</v>
      </c>
    </row>
    <row r="508" spans="1:6" ht="15.75" customHeight="1">
      <c r="A508" s="432"/>
      <c r="B508" s="403" t="s">
        <v>1864</v>
      </c>
      <c r="C508" s="368" t="s">
        <v>10</v>
      </c>
      <c r="D508" s="369">
        <v>25</v>
      </c>
      <c r="E508" s="435"/>
      <c r="F508" s="371">
        <v>0</v>
      </c>
    </row>
    <row r="509" spans="1:6" ht="20.25" customHeight="1">
      <c r="A509" s="412"/>
      <c r="B509" s="356" t="s">
        <v>1865</v>
      </c>
      <c r="C509" s="357" t="s">
        <v>10</v>
      </c>
      <c r="D509" s="358">
        <v>15</v>
      </c>
      <c r="E509" s="359"/>
      <c r="F509" s="360">
        <v>0</v>
      </c>
    </row>
    <row r="510" spans="1:6" ht="252.75" customHeight="1">
      <c r="A510" s="414" t="s">
        <v>1868</v>
      </c>
      <c r="B510" s="415" t="s">
        <v>1869</v>
      </c>
      <c r="C510" s="416" t="s">
        <v>915</v>
      </c>
      <c r="D510" s="417">
        <v>1</v>
      </c>
      <c r="E510" s="418"/>
      <c r="F510" s="419">
        <v>0</v>
      </c>
    </row>
    <row r="511" spans="1:6" ht="26.25" customHeight="1">
      <c r="A511" s="8" t="s">
        <v>0</v>
      </c>
      <c r="B511" s="8" t="s">
        <v>1</v>
      </c>
      <c r="C511" s="8" t="s">
        <v>948</v>
      </c>
      <c r="D511" s="8" t="s">
        <v>949</v>
      </c>
      <c r="E511" s="348" t="s">
        <v>1380</v>
      </c>
      <c r="F511" s="348" t="s">
        <v>2</v>
      </c>
    </row>
    <row r="512" spans="1:6" ht="252.75" customHeight="1">
      <c r="A512" s="414" t="s">
        <v>1870</v>
      </c>
      <c r="B512" s="415" t="s">
        <v>1871</v>
      </c>
      <c r="C512" s="416" t="s">
        <v>915</v>
      </c>
      <c r="D512" s="417">
        <v>1</v>
      </c>
      <c r="E512" s="418"/>
      <c r="F512" s="419">
        <v>0</v>
      </c>
    </row>
    <row r="513" spans="1:6" ht="18.75" customHeight="1">
      <c r="A513" s="414" t="s">
        <v>1872</v>
      </c>
      <c r="B513" s="415" t="s">
        <v>1873</v>
      </c>
      <c r="C513" s="416" t="s">
        <v>915</v>
      </c>
      <c r="D513" s="417">
        <v>2</v>
      </c>
      <c r="E513" s="418"/>
      <c r="F513" s="419">
        <v>0</v>
      </c>
    </row>
    <row r="514" spans="1:6" ht="78.75" customHeight="1">
      <c r="A514" s="414" t="s">
        <v>1874</v>
      </c>
      <c r="B514" s="415" t="s">
        <v>1875</v>
      </c>
      <c r="C514" s="416" t="s">
        <v>1383</v>
      </c>
      <c r="D514" s="417">
        <v>4</v>
      </c>
      <c r="E514" s="418"/>
      <c r="F514" s="419">
        <v>0</v>
      </c>
    </row>
    <row r="515" spans="1:6" ht="60.75" customHeight="1">
      <c r="A515" s="414" t="s">
        <v>1876</v>
      </c>
      <c r="B515" s="415" t="s">
        <v>1877</v>
      </c>
      <c r="C515" s="416" t="s">
        <v>1383</v>
      </c>
      <c r="D515" s="417">
        <v>4</v>
      </c>
      <c r="E515" s="418"/>
      <c r="F515" s="419">
        <v>0</v>
      </c>
    </row>
    <row r="516" spans="1:6" ht="222.75" customHeight="1">
      <c r="A516" s="414" t="s">
        <v>1878</v>
      </c>
      <c r="B516" s="415" t="s">
        <v>1879</v>
      </c>
      <c r="C516" s="416" t="s">
        <v>915</v>
      </c>
      <c r="D516" s="417">
        <v>2</v>
      </c>
      <c r="E516" s="418"/>
      <c r="F516" s="419">
        <v>0</v>
      </c>
    </row>
    <row r="517" spans="1:6" ht="172.5" customHeight="1">
      <c r="A517" s="414" t="s">
        <v>1880</v>
      </c>
      <c r="B517" s="415" t="s">
        <v>1881</v>
      </c>
      <c r="C517" s="416" t="s">
        <v>915</v>
      </c>
      <c r="D517" s="417">
        <v>2</v>
      </c>
      <c r="E517" s="418"/>
      <c r="F517" s="419">
        <v>0</v>
      </c>
    </row>
    <row r="518" spans="1:6" ht="26.25" customHeight="1">
      <c r="A518" s="8" t="s">
        <v>0</v>
      </c>
      <c r="B518" s="8" t="s">
        <v>1</v>
      </c>
      <c r="C518" s="8" t="s">
        <v>948</v>
      </c>
      <c r="D518" s="8" t="s">
        <v>949</v>
      </c>
      <c r="E518" s="348" t="s">
        <v>1380</v>
      </c>
      <c r="F518" s="348" t="s">
        <v>2</v>
      </c>
    </row>
    <row r="519" spans="1:6" ht="18.75" customHeight="1">
      <c r="A519" s="416" t="s">
        <v>1882</v>
      </c>
      <c r="B519" s="415" t="s">
        <v>1883</v>
      </c>
      <c r="C519" s="416" t="s">
        <v>915</v>
      </c>
      <c r="D519" s="417">
        <v>2</v>
      </c>
      <c r="E519" s="418"/>
      <c r="F519" s="419">
        <v>0</v>
      </c>
    </row>
    <row r="520" spans="1:6" ht="337.5" customHeight="1">
      <c r="A520" s="414" t="s">
        <v>1884</v>
      </c>
      <c r="B520" s="415" t="s">
        <v>1885</v>
      </c>
      <c r="C520" s="416" t="s">
        <v>915</v>
      </c>
      <c r="D520" s="417">
        <v>1</v>
      </c>
      <c r="E520" s="418"/>
      <c r="F520" s="419">
        <v>0</v>
      </c>
    </row>
    <row r="521" spans="1:6" ht="159.75" customHeight="1">
      <c r="A521" s="414" t="s">
        <v>1886</v>
      </c>
      <c r="B521" s="415" t="s">
        <v>1887</v>
      </c>
      <c r="C521" s="416" t="s">
        <v>915</v>
      </c>
      <c r="D521" s="417">
        <v>2</v>
      </c>
      <c r="E521" s="418"/>
      <c r="F521" s="419">
        <v>0</v>
      </c>
    </row>
    <row r="522" spans="1:6" ht="86.25" customHeight="1">
      <c r="A522" s="414" t="s">
        <v>1888</v>
      </c>
      <c r="B522" s="415" t="s">
        <v>1889</v>
      </c>
      <c r="C522" s="416" t="s">
        <v>1383</v>
      </c>
      <c r="D522" s="417">
        <v>2</v>
      </c>
      <c r="E522" s="418"/>
      <c r="F522" s="419">
        <v>0</v>
      </c>
    </row>
    <row r="523" spans="1:6" ht="51" customHeight="1">
      <c r="A523" s="414" t="s">
        <v>1890</v>
      </c>
      <c r="B523" s="415" t="s">
        <v>1891</v>
      </c>
      <c r="C523" s="416" t="s">
        <v>1383</v>
      </c>
      <c r="D523" s="417">
        <v>2</v>
      </c>
      <c r="E523" s="418"/>
      <c r="F523" s="419">
        <v>0</v>
      </c>
    </row>
    <row r="524" spans="1:6" ht="122.25" customHeight="1">
      <c r="A524" s="414" t="s">
        <v>1892</v>
      </c>
      <c r="B524" s="415" t="s">
        <v>1893</v>
      </c>
      <c r="C524" s="416" t="s">
        <v>915</v>
      </c>
      <c r="D524" s="417">
        <v>2</v>
      </c>
      <c r="E524" s="418"/>
      <c r="F524" s="419">
        <v>0</v>
      </c>
    </row>
    <row r="525" spans="1:6" ht="26.25" customHeight="1">
      <c r="A525" s="8" t="s">
        <v>0</v>
      </c>
      <c r="B525" s="8" t="s">
        <v>1</v>
      </c>
      <c r="C525" s="8" t="s">
        <v>948</v>
      </c>
      <c r="D525" s="8" t="s">
        <v>949</v>
      </c>
      <c r="E525" s="348" t="s">
        <v>1380</v>
      </c>
      <c r="F525" s="348" t="s">
        <v>2</v>
      </c>
    </row>
    <row r="526" spans="1:6" ht="290.39999999999998">
      <c r="A526" s="414" t="s">
        <v>1894</v>
      </c>
      <c r="B526" s="415" t="s">
        <v>1895</v>
      </c>
      <c r="C526" s="416" t="s">
        <v>915</v>
      </c>
      <c r="D526" s="417">
        <v>2</v>
      </c>
      <c r="E526" s="418"/>
      <c r="F526" s="419">
        <v>0</v>
      </c>
    </row>
    <row r="527" spans="1:6" ht="198" customHeight="1">
      <c r="A527" s="414" t="s">
        <v>1896</v>
      </c>
      <c r="B527" s="415" t="s">
        <v>1897</v>
      </c>
      <c r="C527" s="416" t="s">
        <v>915</v>
      </c>
      <c r="D527" s="417">
        <v>2</v>
      </c>
      <c r="E527" s="418"/>
      <c r="F527" s="419">
        <v>0</v>
      </c>
    </row>
    <row r="528" spans="1:6" ht="26.25" customHeight="1">
      <c r="A528" s="416" t="s">
        <v>1898</v>
      </c>
      <c r="B528" s="415" t="s">
        <v>1883</v>
      </c>
      <c r="C528" s="416" t="s">
        <v>915</v>
      </c>
      <c r="D528" s="417">
        <v>1</v>
      </c>
      <c r="E528" s="418"/>
      <c r="F528" s="419">
        <v>0</v>
      </c>
    </row>
    <row r="529" spans="1:6" ht="346.5" customHeight="1">
      <c r="A529" s="414" t="s">
        <v>1899</v>
      </c>
      <c r="B529" s="415" t="s">
        <v>1900</v>
      </c>
      <c r="C529" s="416" t="s">
        <v>915</v>
      </c>
      <c r="D529" s="417">
        <v>1</v>
      </c>
      <c r="E529" s="418"/>
      <c r="F529" s="419">
        <v>0</v>
      </c>
    </row>
    <row r="530" spans="1:6" ht="26.25" customHeight="1">
      <c r="A530" s="8" t="s">
        <v>0</v>
      </c>
      <c r="B530" s="8" t="s">
        <v>1</v>
      </c>
      <c r="C530" s="8" t="s">
        <v>948</v>
      </c>
      <c r="D530" s="8" t="s">
        <v>949</v>
      </c>
      <c r="E530" s="348" t="s">
        <v>1380</v>
      </c>
      <c r="F530" s="348" t="s">
        <v>2</v>
      </c>
    </row>
    <row r="531" spans="1:6" ht="153.75" customHeight="1">
      <c r="A531" s="414" t="s">
        <v>1901</v>
      </c>
      <c r="B531" s="415" t="s">
        <v>1902</v>
      </c>
      <c r="C531" s="416" t="s">
        <v>915</v>
      </c>
      <c r="D531" s="417">
        <v>2</v>
      </c>
      <c r="E531" s="418"/>
      <c r="F531" s="419">
        <v>0</v>
      </c>
    </row>
    <row r="532" spans="1:6" ht="87.75" customHeight="1">
      <c r="A532" s="414" t="s">
        <v>1903</v>
      </c>
      <c r="B532" s="415" t="s">
        <v>1904</v>
      </c>
      <c r="C532" s="416" t="s">
        <v>1383</v>
      </c>
      <c r="D532" s="417">
        <v>2</v>
      </c>
      <c r="E532" s="418"/>
      <c r="F532" s="419">
        <v>0</v>
      </c>
    </row>
    <row r="533" spans="1:6" ht="54" customHeight="1">
      <c r="A533" s="414" t="s">
        <v>1905</v>
      </c>
      <c r="B533" s="415" t="s">
        <v>1906</v>
      </c>
      <c r="C533" s="416" t="s">
        <v>1383</v>
      </c>
      <c r="D533" s="417">
        <v>2</v>
      </c>
      <c r="E533" s="418"/>
      <c r="F533" s="419">
        <v>0</v>
      </c>
    </row>
    <row r="534" spans="1:6" ht="115.5" customHeight="1">
      <c r="A534" s="414" t="s">
        <v>1907</v>
      </c>
      <c r="B534" s="415" t="s">
        <v>1893</v>
      </c>
      <c r="C534" s="416" t="s">
        <v>915</v>
      </c>
      <c r="D534" s="417">
        <v>2</v>
      </c>
      <c r="E534" s="418"/>
      <c r="F534" s="419">
        <v>0</v>
      </c>
    </row>
    <row r="535" spans="1:6" ht="277.5" customHeight="1">
      <c r="A535" s="414" t="s">
        <v>1908</v>
      </c>
      <c r="B535" s="415" t="s">
        <v>1909</v>
      </c>
      <c r="C535" s="416" t="s">
        <v>915</v>
      </c>
      <c r="D535" s="417">
        <v>2</v>
      </c>
      <c r="E535" s="418"/>
      <c r="F535" s="419">
        <v>0</v>
      </c>
    </row>
    <row r="536" spans="1:6" ht="201" customHeight="1">
      <c r="A536" s="414" t="s">
        <v>1910</v>
      </c>
      <c r="B536" s="415" t="s">
        <v>1897</v>
      </c>
      <c r="C536" s="416" t="s">
        <v>915</v>
      </c>
      <c r="D536" s="417">
        <v>2</v>
      </c>
      <c r="E536" s="418"/>
      <c r="F536" s="419">
        <v>0</v>
      </c>
    </row>
    <row r="537" spans="1:6" ht="23.25" customHeight="1">
      <c r="A537" s="416" t="s">
        <v>1911</v>
      </c>
      <c r="B537" s="415" t="s">
        <v>1883</v>
      </c>
      <c r="C537" s="416" t="s">
        <v>915</v>
      </c>
      <c r="D537" s="417">
        <v>1</v>
      </c>
      <c r="E537" s="418"/>
      <c r="F537" s="419">
        <v>0</v>
      </c>
    </row>
    <row r="538" spans="1:6" ht="26.25" customHeight="1">
      <c r="A538" s="8" t="s">
        <v>0</v>
      </c>
      <c r="B538" s="8" t="s">
        <v>1</v>
      </c>
      <c r="C538" s="8" t="s">
        <v>948</v>
      </c>
      <c r="D538" s="8" t="s">
        <v>949</v>
      </c>
      <c r="E538" s="348" t="s">
        <v>1380</v>
      </c>
      <c r="F538" s="348" t="s">
        <v>2</v>
      </c>
    </row>
    <row r="539" spans="1:6" ht="63" customHeight="1">
      <c r="A539" s="349" t="s">
        <v>1912</v>
      </c>
      <c r="B539" s="350" t="s">
        <v>1913</v>
      </c>
      <c r="C539" s="362"/>
      <c r="D539" s="453"/>
      <c r="E539" s="413"/>
      <c r="F539" s="354"/>
    </row>
    <row r="540" spans="1:6" ht="15.75" customHeight="1">
      <c r="A540" s="355"/>
      <c r="B540" s="356" t="s">
        <v>1914</v>
      </c>
      <c r="C540" s="393" t="s">
        <v>1383</v>
      </c>
      <c r="D540" s="454">
        <v>3</v>
      </c>
      <c r="E540" s="359"/>
      <c r="F540" s="360">
        <v>0</v>
      </c>
    </row>
    <row r="541" spans="1:6" ht="26.4">
      <c r="A541" s="349" t="s">
        <v>1915</v>
      </c>
      <c r="B541" s="350" t="s">
        <v>1916</v>
      </c>
      <c r="C541" s="351"/>
      <c r="D541" s="352"/>
      <c r="E541" s="413"/>
      <c r="F541" s="354"/>
    </row>
    <row r="542" spans="1:6" ht="15.75" customHeight="1">
      <c r="A542" s="366"/>
      <c r="B542" s="403" t="s">
        <v>1401</v>
      </c>
      <c r="C542" s="368" t="s">
        <v>1383</v>
      </c>
      <c r="D542" s="369">
        <v>6</v>
      </c>
      <c r="E542" s="435"/>
      <c r="F542" s="371">
        <v>0</v>
      </c>
    </row>
    <row r="543" spans="1:6" ht="15.75" customHeight="1">
      <c r="A543" s="366"/>
      <c r="B543" s="403" t="s">
        <v>1757</v>
      </c>
      <c r="C543" s="368" t="s">
        <v>1383</v>
      </c>
      <c r="D543" s="369">
        <v>23</v>
      </c>
      <c r="E543" s="435"/>
      <c r="F543" s="371">
        <v>0</v>
      </c>
    </row>
    <row r="544" spans="1:6" ht="15.75" customHeight="1">
      <c r="A544" s="366"/>
      <c r="B544" s="403" t="s">
        <v>1758</v>
      </c>
      <c r="C544" s="368" t="s">
        <v>1383</v>
      </c>
      <c r="D544" s="369">
        <v>2</v>
      </c>
      <c r="E544" s="435"/>
      <c r="F544" s="371">
        <v>0</v>
      </c>
    </row>
    <row r="545" spans="1:6" ht="15.75" customHeight="1">
      <c r="A545" s="366"/>
      <c r="B545" s="403" t="s">
        <v>1917</v>
      </c>
      <c r="C545" s="368" t="s">
        <v>1383</v>
      </c>
      <c r="D545" s="369">
        <v>3</v>
      </c>
      <c r="E545" s="435"/>
      <c r="F545" s="371">
        <v>0</v>
      </c>
    </row>
    <row r="546" spans="1:6" ht="15.75" customHeight="1">
      <c r="A546" s="355"/>
      <c r="B546" s="356" t="s">
        <v>1918</v>
      </c>
      <c r="C546" s="357" t="s">
        <v>1383</v>
      </c>
      <c r="D546" s="358">
        <v>1</v>
      </c>
      <c r="E546" s="359"/>
      <c r="F546" s="360">
        <v>0</v>
      </c>
    </row>
    <row r="547" spans="1:6" ht="169.5" customHeight="1">
      <c r="A547" s="411" t="s">
        <v>1919</v>
      </c>
      <c r="B547" s="350" t="s">
        <v>1920</v>
      </c>
      <c r="C547" s="351"/>
      <c r="D547" s="352"/>
      <c r="E547" s="413"/>
      <c r="F547" s="354"/>
    </row>
    <row r="548" spans="1:6" ht="15.75" customHeight="1">
      <c r="A548" s="432"/>
      <c r="B548" s="403" t="s">
        <v>1918</v>
      </c>
      <c r="C548" s="368" t="s">
        <v>915</v>
      </c>
      <c r="D548" s="369">
        <v>1</v>
      </c>
      <c r="E548" s="435"/>
      <c r="F548" s="371">
        <v>0</v>
      </c>
    </row>
    <row r="549" spans="1:6" ht="15.75" customHeight="1">
      <c r="A549" s="432"/>
      <c r="B549" s="403" t="s">
        <v>1917</v>
      </c>
      <c r="C549" s="368" t="s">
        <v>915</v>
      </c>
      <c r="D549" s="369">
        <v>3</v>
      </c>
      <c r="E549" s="435"/>
      <c r="F549" s="371">
        <v>0</v>
      </c>
    </row>
    <row r="550" spans="1:6" ht="15.75" customHeight="1">
      <c r="A550" s="432"/>
      <c r="B550" s="403" t="s">
        <v>1758</v>
      </c>
      <c r="C550" s="368" t="s">
        <v>915</v>
      </c>
      <c r="D550" s="369">
        <v>2</v>
      </c>
      <c r="E550" s="435"/>
      <c r="F550" s="371">
        <v>0</v>
      </c>
    </row>
    <row r="551" spans="1:6" ht="15.75" customHeight="1">
      <c r="A551" s="432"/>
      <c r="B551" s="403" t="s">
        <v>1921</v>
      </c>
      <c r="C551" s="368" t="s">
        <v>915</v>
      </c>
      <c r="D551" s="369">
        <v>19</v>
      </c>
      <c r="E551" s="435"/>
      <c r="F551" s="371">
        <v>0</v>
      </c>
    </row>
    <row r="552" spans="1:6" ht="15.75" customHeight="1">
      <c r="A552" s="412"/>
      <c r="B552" s="356" t="s">
        <v>1401</v>
      </c>
      <c r="C552" s="357" t="s">
        <v>915</v>
      </c>
      <c r="D552" s="358">
        <v>6</v>
      </c>
      <c r="E552" s="359"/>
      <c r="F552" s="360">
        <v>0</v>
      </c>
    </row>
    <row r="553" spans="1:6" ht="114.75" customHeight="1">
      <c r="A553" s="414" t="s">
        <v>1922</v>
      </c>
      <c r="B553" s="415" t="s">
        <v>1923</v>
      </c>
      <c r="C553" s="420" t="s">
        <v>915</v>
      </c>
      <c r="D553" s="417">
        <v>30</v>
      </c>
      <c r="E553" s="418"/>
      <c r="F553" s="419">
        <v>0</v>
      </c>
    </row>
    <row r="554" spans="1:6" ht="123" customHeight="1">
      <c r="A554" s="414" t="s">
        <v>1924</v>
      </c>
      <c r="B554" s="415" t="s">
        <v>1925</v>
      </c>
      <c r="C554" s="416" t="s">
        <v>915</v>
      </c>
      <c r="D554" s="417">
        <v>1</v>
      </c>
      <c r="E554" s="418"/>
      <c r="F554" s="419">
        <v>0</v>
      </c>
    </row>
    <row r="555" spans="1:6" ht="18.75" customHeight="1">
      <c r="A555" s="414" t="s">
        <v>1926</v>
      </c>
      <c r="B555" s="415" t="s">
        <v>1826</v>
      </c>
      <c r="C555" s="416" t="s">
        <v>915</v>
      </c>
      <c r="D555" s="417">
        <v>1</v>
      </c>
      <c r="E555" s="418"/>
      <c r="F555" s="419">
        <v>0</v>
      </c>
    </row>
    <row r="556" spans="1:6" ht="18.75" customHeight="1">
      <c r="A556" s="414" t="s">
        <v>1927</v>
      </c>
      <c r="B556" s="456" t="s">
        <v>1828</v>
      </c>
      <c r="C556" s="416" t="s">
        <v>915</v>
      </c>
      <c r="D556" s="417">
        <v>1</v>
      </c>
      <c r="E556" s="418"/>
      <c r="F556" s="419">
        <v>0</v>
      </c>
    </row>
    <row r="557" spans="1:6" ht="18.75" customHeight="1">
      <c r="A557" s="414" t="s">
        <v>1928</v>
      </c>
      <c r="B557" s="456" t="s">
        <v>1830</v>
      </c>
      <c r="C557" s="416" t="s">
        <v>915</v>
      </c>
      <c r="D557" s="417">
        <v>1</v>
      </c>
      <c r="E557" s="418"/>
      <c r="F557" s="419">
        <v>0</v>
      </c>
    </row>
    <row r="558" spans="1:6" ht="18.75" customHeight="1">
      <c r="A558" s="416" t="s">
        <v>1929</v>
      </c>
      <c r="B558" s="456" t="s">
        <v>1430</v>
      </c>
      <c r="C558" s="416" t="s">
        <v>915</v>
      </c>
      <c r="D558" s="417">
        <v>1</v>
      </c>
      <c r="E558" s="418"/>
      <c r="F558" s="419">
        <v>0</v>
      </c>
    </row>
    <row r="559" spans="1:6" ht="18.75" customHeight="1">
      <c r="A559" s="416" t="s">
        <v>1930</v>
      </c>
      <c r="B559" s="415" t="s">
        <v>1431</v>
      </c>
      <c r="C559" s="416" t="s">
        <v>915</v>
      </c>
      <c r="D559" s="417">
        <v>1</v>
      </c>
      <c r="E559" s="418"/>
      <c r="F559" s="419">
        <v>0</v>
      </c>
    </row>
    <row r="560" spans="1:6" ht="18.75" customHeight="1">
      <c r="A560" s="143" t="s">
        <v>1931</v>
      </c>
      <c r="B560" s="144"/>
      <c r="C560" s="144"/>
      <c r="D560" s="144"/>
      <c r="E560" s="144"/>
      <c r="F560" s="38">
        <f>SUM(F468:F559)</f>
        <v>0</v>
      </c>
    </row>
    <row r="561" spans="1:13">
      <c r="A561" s="502"/>
      <c r="B561" s="503"/>
      <c r="C561" s="502"/>
      <c r="D561" s="375"/>
      <c r="E561" s="504"/>
      <c r="F561" s="505"/>
    </row>
    <row r="562" spans="1:13">
      <c r="A562" s="343"/>
      <c r="B562" s="506"/>
      <c r="C562" s="343"/>
      <c r="F562" s="507"/>
    </row>
    <row r="563" spans="1:13">
      <c r="A563" s="343"/>
      <c r="B563" s="506"/>
      <c r="C563" s="343"/>
      <c r="F563" s="507"/>
    </row>
    <row r="564" spans="1:13" s="466" customFormat="1" ht="18.75" customHeight="1">
      <c r="A564" s="345" t="s">
        <v>1932</v>
      </c>
      <c r="B564" s="346" t="s">
        <v>1933</v>
      </c>
      <c r="C564" s="346"/>
      <c r="D564" s="346"/>
      <c r="E564" s="346"/>
      <c r="F564" s="346"/>
    </row>
    <row r="565" spans="1:13" s="466" customFormat="1" ht="195" customHeight="1">
      <c r="A565" s="495" t="s">
        <v>1934</v>
      </c>
      <c r="B565" s="495"/>
      <c r="C565" s="495"/>
      <c r="D565" s="495"/>
      <c r="E565" s="495"/>
      <c r="F565" s="495"/>
    </row>
    <row r="566" spans="1:13" ht="26.25" customHeight="1">
      <c r="A566" s="8" t="s">
        <v>0</v>
      </c>
      <c r="B566" s="8" t="s">
        <v>1</v>
      </c>
      <c r="C566" s="8" t="s">
        <v>948</v>
      </c>
      <c r="D566" s="8" t="s">
        <v>949</v>
      </c>
      <c r="E566" s="348" t="s">
        <v>1380</v>
      </c>
      <c r="F566" s="348" t="s">
        <v>2</v>
      </c>
    </row>
    <row r="567" spans="1:13" s="510" customFormat="1" ht="15" customHeight="1">
      <c r="A567" s="349"/>
      <c r="B567" s="508" t="s">
        <v>1935</v>
      </c>
      <c r="C567" s="349"/>
      <c r="D567" s="349"/>
      <c r="E567" s="349"/>
      <c r="F567" s="509"/>
      <c r="H567" s="511"/>
      <c r="I567" s="512"/>
      <c r="J567" s="422"/>
      <c r="K567" s="422"/>
    </row>
    <row r="568" spans="1:13" s="510" customFormat="1" ht="139.5" customHeight="1">
      <c r="A568" s="355"/>
      <c r="B568" s="513" t="s">
        <v>1936</v>
      </c>
      <c r="C568" s="355"/>
      <c r="D568" s="355"/>
      <c r="E568" s="355"/>
      <c r="F568" s="514"/>
      <c r="H568" s="511"/>
      <c r="I568" s="512"/>
      <c r="J568" s="422"/>
      <c r="K568" s="422"/>
    </row>
    <row r="569" spans="1:13" s="510" customFormat="1" ht="39.6">
      <c r="A569" s="515" t="s">
        <v>1097</v>
      </c>
      <c r="B569" s="516" t="s">
        <v>1937</v>
      </c>
      <c r="C569" s="420" t="s">
        <v>983</v>
      </c>
      <c r="D569" s="416">
        <v>28</v>
      </c>
      <c r="E569" s="416"/>
      <c r="F569" s="419">
        <v>0</v>
      </c>
      <c r="H569" s="511"/>
      <c r="I569" s="512"/>
      <c r="J569" s="422"/>
      <c r="K569" s="422"/>
    </row>
    <row r="570" spans="1:13" s="510" customFormat="1" ht="46.5" customHeight="1">
      <c r="A570" s="515" t="s">
        <v>1106</v>
      </c>
      <c r="B570" s="516" t="s">
        <v>1938</v>
      </c>
      <c r="C570" s="420" t="s">
        <v>983</v>
      </c>
      <c r="D570" s="416">
        <v>15</v>
      </c>
      <c r="E570" s="416"/>
      <c r="F570" s="419">
        <v>0</v>
      </c>
      <c r="H570" s="511"/>
      <c r="I570" s="512"/>
      <c r="J570" s="422"/>
      <c r="K570" s="422"/>
    </row>
    <row r="571" spans="1:13" s="510" customFormat="1" ht="18.75" customHeight="1">
      <c r="A571" s="515" t="s">
        <v>1108</v>
      </c>
      <c r="B571" s="517" t="s">
        <v>1939</v>
      </c>
      <c r="C571" s="420" t="s">
        <v>983</v>
      </c>
      <c r="D571" s="416">
        <v>28</v>
      </c>
      <c r="E571" s="416"/>
      <c r="F571" s="419">
        <v>0</v>
      </c>
      <c r="H571" s="511"/>
      <c r="I571" s="512"/>
      <c r="J571" s="422"/>
      <c r="K571" s="422"/>
    </row>
    <row r="572" spans="1:13" s="510" customFormat="1" ht="18.75" customHeight="1">
      <c r="A572" s="515" t="s">
        <v>1110</v>
      </c>
      <c r="B572" s="517" t="s">
        <v>1940</v>
      </c>
      <c r="C572" s="420" t="s">
        <v>983</v>
      </c>
      <c r="D572" s="416">
        <v>43</v>
      </c>
      <c r="E572" s="416"/>
      <c r="F572" s="419">
        <v>0</v>
      </c>
      <c r="H572" s="511"/>
      <c r="I572" s="512"/>
      <c r="J572" s="422"/>
      <c r="K572" s="422"/>
    </row>
    <row r="573" spans="1:13" s="510" customFormat="1" ht="52.8">
      <c r="A573" s="515" t="s">
        <v>1112</v>
      </c>
      <c r="B573" s="517" t="s">
        <v>1941</v>
      </c>
      <c r="C573" s="420" t="s">
        <v>1668</v>
      </c>
      <c r="D573" s="518">
        <v>975</v>
      </c>
      <c r="E573" s="416"/>
      <c r="F573" s="419">
        <v>0</v>
      </c>
      <c r="H573" s="511"/>
      <c r="I573" s="512"/>
      <c r="J573" s="422"/>
      <c r="K573" s="422"/>
    </row>
    <row r="574" spans="1:13" s="510" customFormat="1" ht="52.8">
      <c r="A574" s="515" t="s">
        <v>1942</v>
      </c>
      <c r="B574" s="519" t="s">
        <v>1943</v>
      </c>
      <c r="C574" s="420" t="s">
        <v>1668</v>
      </c>
      <c r="D574" s="518">
        <v>475</v>
      </c>
      <c r="E574" s="82"/>
      <c r="F574" s="419">
        <v>0</v>
      </c>
      <c r="H574" s="520"/>
      <c r="I574" s="512"/>
      <c r="J574" s="521"/>
      <c r="K574" s="422"/>
      <c r="L574" s="522"/>
      <c r="M574" s="511"/>
    </row>
    <row r="575" spans="1:13" s="525" customFormat="1" ht="66" customHeight="1">
      <c r="A575" s="515" t="s">
        <v>1944</v>
      </c>
      <c r="B575" s="519" t="s">
        <v>1945</v>
      </c>
      <c r="C575" s="523" t="s">
        <v>1668</v>
      </c>
      <c r="D575" s="518">
        <v>490</v>
      </c>
      <c r="E575" s="82"/>
      <c r="F575" s="524">
        <v>0</v>
      </c>
      <c r="H575" s="526"/>
      <c r="I575" s="527"/>
      <c r="J575" s="344"/>
      <c r="K575" s="344"/>
      <c r="L575" s="528"/>
      <c r="M575" s="529"/>
    </row>
    <row r="576" spans="1:13" s="510" customFormat="1" ht="32.25" customHeight="1">
      <c r="A576" s="515" t="s">
        <v>1946</v>
      </c>
      <c r="B576" s="517" t="s">
        <v>1947</v>
      </c>
      <c r="C576" s="420" t="s">
        <v>1948</v>
      </c>
      <c r="D576" s="530">
        <v>1</v>
      </c>
      <c r="E576" s="416"/>
      <c r="F576" s="531">
        <v>0</v>
      </c>
      <c r="H576" s="511"/>
      <c r="I576" s="512"/>
      <c r="J576" s="422"/>
      <c r="K576" s="422"/>
    </row>
    <row r="577" spans="1:11" s="510" customFormat="1" ht="27.6">
      <c r="A577" s="515" t="s">
        <v>1949</v>
      </c>
      <c r="B577" s="532" t="s">
        <v>1950</v>
      </c>
      <c r="C577" s="533" t="s">
        <v>1948</v>
      </c>
      <c r="D577" s="533">
        <v>1</v>
      </c>
      <c r="E577" s="416"/>
      <c r="F577" s="534"/>
      <c r="H577" s="511"/>
      <c r="I577" s="512"/>
      <c r="J577" s="422"/>
      <c r="K577" s="422"/>
    </row>
    <row r="578" spans="1:11" s="466" customFormat="1" ht="18.75" customHeight="1">
      <c r="A578" s="143" t="s">
        <v>1951</v>
      </c>
      <c r="B578" s="144"/>
      <c r="C578" s="144"/>
      <c r="D578" s="144"/>
      <c r="E578" s="144"/>
      <c r="F578" s="38">
        <f>SUM(F567:F577)</f>
        <v>0</v>
      </c>
    </row>
    <row r="579" spans="1:11" s="540" customFormat="1" ht="13.8">
      <c r="A579" s="535"/>
      <c r="B579" s="536"/>
      <c r="C579" s="537"/>
      <c r="D579" s="537"/>
      <c r="E579" s="538"/>
      <c r="F579" s="539"/>
    </row>
    <row r="580" spans="1:11" s="466" customFormat="1" ht="18.75" customHeight="1">
      <c r="A580" s="143" t="s">
        <v>1952</v>
      </c>
      <c r="B580" s="144"/>
      <c r="C580" s="144"/>
      <c r="D580" s="144"/>
      <c r="E580" s="144"/>
      <c r="F580" s="38">
        <f>F560+F578</f>
        <v>0</v>
      </c>
    </row>
    <row r="581" spans="1:11" s="510" customFormat="1">
      <c r="A581" s="335"/>
      <c r="B581" s="541"/>
      <c r="C581" s="542"/>
      <c r="D581" s="542"/>
      <c r="E581" s="337"/>
      <c r="F581" s="543"/>
      <c r="H581" s="511"/>
      <c r="I581" s="512"/>
      <c r="J581" s="422"/>
      <c r="K581" s="422"/>
    </row>
    <row r="582" spans="1:11" s="510" customFormat="1">
      <c r="A582" s="335"/>
      <c r="B582" s="544" t="s">
        <v>1953</v>
      </c>
      <c r="C582" s="542"/>
      <c r="D582" s="542"/>
      <c r="E582" s="337"/>
      <c r="F582" s="543"/>
      <c r="H582" s="511"/>
      <c r="I582" s="512"/>
      <c r="J582" s="422"/>
      <c r="K582" s="422"/>
    </row>
    <row r="583" spans="1:11" s="510" customFormat="1" ht="14.4">
      <c r="A583" s="335"/>
      <c r="B583" s="545" t="s">
        <v>1954</v>
      </c>
      <c r="C583" s="545"/>
      <c r="D583" s="545"/>
      <c r="E583" s="545"/>
      <c r="F583" s="546"/>
      <c r="H583" s="511"/>
      <c r="I583" s="512"/>
      <c r="J583" s="422"/>
      <c r="K583" s="422"/>
    </row>
    <row r="584" spans="1:11" s="510" customFormat="1" ht="14.4">
      <c r="A584" s="335"/>
      <c r="B584" s="545" t="s">
        <v>1955</v>
      </c>
      <c r="C584" s="545"/>
      <c r="D584" s="545"/>
      <c r="E584" s="545"/>
      <c r="F584" s="546"/>
      <c r="H584" s="511"/>
      <c r="I584" s="512"/>
      <c r="J584" s="422"/>
      <c r="K584" s="422"/>
    </row>
    <row r="585" spans="1:11" s="510" customFormat="1" ht="13.5" customHeight="1">
      <c r="A585" s="335"/>
      <c r="B585" s="547"/>
      <c r="C585" s="542"/>
      <c r="D585" s="542"/>
      <c r="E585" s="337"/>
      <c r="F585" s="543"/>
      <c r="H585" s="511"/>
      <c r="I585" s="512"/>
      <c r="J585" s="422"/>
      <c r="K585" s="422"/>
    </row>
    <row r="586" spans="1:11" s="540" customFormat="1" ht="16.5" customHeight="1">
      <c r="A586" s="548" t="s">
        <v>1956</v>
      </c>
      <c r="B586" s="548"/>
      <c r="C586" s="548"/>
      <c r="D586" s="548"/>
      <c r="E586" s="548"/>
      <c r="F586" s="548"/>
    </row>
    <row r="587" spans="1:11" s="540" customFormat="1" ht="102" customHeight="1">
      <c r="A587" s="549" t="s">
        <v>1957</v>
      </c>
      <c r="B587" s="550"/>
      <c r="C587" s="550"/>
      <c r="D587" s="550"/>
      <c r="E587" s="550"/>
      <c r="F587" s="550"/>
    </row>
    <row r="588" spans="1:11" ht="26.25" customHeight="1">
      <c r="A588" s="8" t="s">
        <v>0</v>
      </c>
      <c r="B588" s="8" t="s">
        <v>1</v>
      </c>
      <c r="C588" s="8" t="s">
        <v>948</v>
      </c>
      <c r="D588" s="8" t="s">
        <v>949</v>
      </c>
      <c r="E588" s="348" t="s">
        <v>1380</v>
      </c>
      <c r="F588" s="348" t="s">
        <v>2</v>
      </c>
    </row>
    <row r="589" spans="1:11" s="510" customFormat="1" ht="26.4">
      <c r="A589" s="515"/>
      <c r="B589" s="551" t="s">
        <v>1958</v>
      </c>
      <c r="C589" s="420" t="s">
        <v>983</v>
      </c>
      <c r="D589" s="416"/>
      <c r="E589" s="416"/>
      <c r="F589" s="531"/>
      <c r="H589" s="511"/>
      <c r="I589" s="512"/>
      <c r="J589" s="422"/>
      <c r="K589" s="422"/>
    </row>
    <row r="590" spans="1:11" s="510" customFormat="1" ht="39.6">
      <c r="A590" s="515"/>
      <c r="B590" s="551" t="s">
        <v>1959</v>
      </c>
      <c r="C590" s="420" t="s">
        <v>983</v>
      </c>
      <c r="D590" s="416"/>
      <c r="E590" s="416"/>
      <c r="F590" s="531"/>
      <c r="H590" s="511"/>
      <c r="I590" s="512"/>
      <c r="J590" s="422"/>
      <c r="K590" s="422"/>
    </row>
    <row r="591" spans="1:11" s="510" customFormat="1" ht="52.8">
      <c r="A591" s="515"/>
      <c r="B591" s="517" t="s">
        <v>1960</v>
      </c>
      <c r="C591" s="420" t="s">
        <v>955</v>
      </c>
      <c r="D591" s="518"/>
      <c r="E591" s="416"/>
      <c r="F591" s="419"/>
      <c r="H591" s="511"/>
      <c r="I591" s="512"/>
      <c r="J591" s="422"/>
      <c r="K591" s="422"/>
    </row>
    <row r="592" spans="1:11" s="510" customFormat="1" ht="92.4">
      <c r="A592" s="515"/>
      <c r="B592" s="517" t="s">
        <v>1961</v>
      </c>
      <c r="C592" s="420" t="s">
        <v>955</v>
      </c>
      <c r="D592" s="518"/>
      <c r="E592" s="416"/>
      <c r="F592" s="531"/>
      <c r="H592" s="511"/>
      <c r="I592" s="512"/>
      <c r="J592" s="422"/>
      <c r="K592" s="422"/>
    </row>
    <row r="593" spans="1:11" s="510" customFormat="1">
      <c r="A593" s="335"/>
      <c r="B593" s="552"/>
      <c r="C593" s="512"/>
      <c r="D593" s="553"/>
      <c r="E593" s="337"/>
      <c r="F593" s="554"/>
      <c r="H593" s="511"/>
      <c r="I593" s="512"/>
      <c r="J593" s="422"/>
      <c r="K593" s="422"/>
    </row>
    <row r="594" spans="1:11" s="510" customFormat="1">
      <c r="A594" s="335"/>
      <c r="B594" s="545"/>
      <c r="C594" s="545"/>
      <c r="D594" s="545"/>
      <c r="E594" s="545"/>
      <c r="F594" s="546"/>
      <c r="H594" s="511"/>
      <c r="I594" s="512"/>
      <c r="J594" s="422"/>
      <c r="K594" s="422"/>
    </row>
    <row r="595" spans="1:11">
      <c r="A595" s="343"/>
      <c r="B595" s="506"/>
      <c r="C595" s="343"/>
      <c r="F595" s="507"/>
    </row>
    <row r="596" spans="1:11" s="466" customFormat="1" ht="18.75" customHeight="1">
      <c r="A596" s="345" t="s">
        <v>13</v>
      </c>
      <c r="B596" s="346" t="s">
        <v>1962</v>
      </c>
      <c r="C596" s="346"/>
      <c r="D596" s="346"/>
      <c r="E596" s="346"/>
      <c r="F596" s="346"/>
    </row>
    <row r="597" spans="1:11" s="466" customFormat="1" ht="69" customHeight="1">
      <c r="A597" s="495" t="s">
        <v>1963</v>
      </c>
      <c r="B597" s="495"/>
      <c r="C597" s="495"/>
      <c r="D597" s="495"/>
      <c r="E597" s="495"/>
      <c r="F597" s="495"/>
    </row>
    <row r="598" spans="1:11" s="230" customFormat="1" ht="20.100000000000001" customHeight="1">
      <c r="A598" s="234">
        <v>5.0999999999999996</v>
      </c>
      <c r="B598" s="235" t="s">
        <v>1964</v>
      </c>
      <c r="C598" s="236"/>
      <c r="D598" s="236"/>
      <c r="E598" s="555"/>
      <c r="F598" s="556"/>
    </row>
    <row r="599" spans="1:11" ht="26.25" customHeight="1">
      <c r="A599" s="8" t="s">
        <v>0</v>
      </c>
      <c r="B599" s="8" t="s">
        <v>1</v>
      </c>
      <c r="C599" s="8" t="s">
        <v>948</v>
      </c>
      <c r="D599" s="8" t="s">
        <v>949</v>
      </c>
      <c r="E599" s="348" t="s">
        <v>1380</v>
      </c>
      <c r="F599" s="348" t="s">
        <v>2</v>
      </c>
    </row>
    <row r="600" spans="1:11" ht="77.25" customHeight="1">
      <c r="A600" s="416" t="s">
        <v>1116</v>
      </c>
      <c r="B600" s="415" t="s">
        <v>1965</v>
      </c>
      <c r="C600" s="416" t="s">
        <v>915</v>
      </c>
      <c r="D600" s="417">
        <v>1</v>
      </c>
      <c r="E600" s="418"/>
      <c r="F600" s="419">
        <v>0</v>
      </c>
    </row>
    <row r="601" spans="1:11" ht="247.5" customHeight="1">
      <c r="A601" s="416" t="s">
        <v>1123</v>
      </c>
      <c r="B601" s="415" t="s">
        <v>1966</v>
      </c>
      <c r="C601" s="416" t="s">
        <v>10</v>
      </c>
      <c r="D601" s="417">
        <v>805</v>
      </c>
      <c r="E601" s="418"/>
      <c r="F601" s="419">
        <v>0</v>
      </c>
    </row>
    <row r="602" spans="1:11" ht="26.25" customHeight="1">
      <c r="A602" s="8" t="s">
        <v>0</v>
      </c>
      <c r="B602" s="8" t="s">
        <v>1</v>
      </c>
      <c r="C602" s="8" t="s">
        <v>948</v>
      </c>
      <c r="D602" s="8" t="s">
        <v>949</v>
      </c>
      <c r="E602" s="348" t="s">
        <v>1380</v>
      </c>
      <c r="F602" s="348" t="s">
        <v>2</v>
      </c>
    </row>
    <row r="603" spans="1:11" ht="285.75" customHeight="1">
      <c r="A603" s="416" t="s">
        <v>1125</v>
      </c>
      <c r="B603" s="415" t="s">
        <v>1967</v>
      </c>
      <c r="C603" s="416" t="s">
        <v>953</v>
      </c>
      <c r="D603" s="417">
        <f>3300*1.2</f>
        <v>3960</v>
      </c>
      <c r="E603" s="418" t="s">
        <v>1499</v>
      </c>
      <c r="F603" s="419">
        <v>0</v>
      </c>
    </row>
    <row r="604" spans="1:11" ht="118.5" customHeight="1">
      <c r="A604" s="416" t="s">
        <v>1127</v>
      </c>
      <c r="B604" s="415" t="s">
        <v>1968</v>
      </c>
      <c r="C604" s="416" t="s">
        <v>955</v>
      </c>
      <c r="D604" s="417">
        <v>1764</v>
      </c>
      <c r="E604" s="418"/>
      <c r="F604" s="419">
        <v>0</v>
      </c>
    </row>
    <row r="605" spans="1:11" ht="91.5" customHeight="1">
      <c r="A605" s="416" t="s">
        <v>1129</v>
      </c>
      <c r="B605" s="415" t="s">
        <v>1969</v>
      </c>
      <c r="C605" s="416" t="s">
        <v>953</v>
      </c>
      <c r="D605" s="417">
        <v>180</v>
      </c>
      <c r="E605" s="418"/>
      <c r="F605" s="419">
        <v>0</v>
      </c>
    </row>
    <row r="606" spans="1:11" ht="206.25" customHeight="1">
      <c r="A606" s="416" t="s">
        <v>1131</v>
      </c>
      <c r="B606" s="415" t="s">
        <v>1970</v>
      </c>
      <c r="C606" s="416" t="s">
        <v>953</v>
      </c>
      <c r="D606" s="417">
        <v>360</v>
      </c>
      <c r="E606" s="418"/>
      <c r="F606" s="419">
        <v>0</v>
      </c>
    </row>
    <row r="607" spans="1:11" ht="245.25" customHeight="1">
      <c r="A607" s="416" t="s">
        <v>1133</v>
      </c>
      <c r="B607" s="415" t="s">
        <v>1971</v>
      </c>
      <c r="C607" s="416" t="s">
        <v>953</v>
      </c>
      <c r="D607" s="417">
        <v>1160</v>
      </c>
      <c r="E607" s="418"/>
      <c r="F607" s="419">
        <v>0</v>
      </c>
    </row>
    <row r="608" spans="1:11" ht="26.25" customHeight="1">
      <c r="A608" s="8" t="s">
        <v>0</v>
      </c>
      <c r="B608" s="8" t="s">
        <v>1</v>
      </c>
      <c r="C608" s="8" t="s">
        <v>948</v>
      </c>
      <c r="D608" s="8" t="s">
        <v>949</v>
      </c>
      <c r="E608" s="348" t="s">
        <v>1380</v>
      </c>
      <c r="F608" s="348" t="s">
        <v>2</v>
      </c>
    </row>
    <row r="609" spans="1:6" ht="81.75" customHeight="1">
      <c r="A609" s="416" t="s">
        <v>1135</v>
      </c>
      <c r="B609" s="415" t="s">
        <v>1972</v>
      </c>
      <c r="C609" s="416" t="s">
        <v>953</v>
      </c>
      <c r="D609" s="417">
        <v>1050</v>
      </c>
      <c r="E609" s="418"/>
      <c r="F609" s="419">
        <v>0</v>
      </c>
    </row>
    <row r="610" spans="1:6" ht="15" customHeight="1">
      <c r="A610" s="349" t="s">
        <v>1137</v>
      </c>
      <c r="B610" s="350" t="s">
        <v>1973</v>
      </c>
      <c r="C610" s="349" t="s">
        <v>953</v>
      </c>
      <c r="D610" s="407">
        <v>11</v>
      </c>
      <c r="E610" s="407"/>
      <c r="F610" s="408">
        <v>0</v>
      </c>
    </row>
    <row r="611" spans="1:6" ht="68.25" customHeight="1">
      <c r="A611" s="355"/>
      <c r="B611" s="356" t="s">
        <v>1974</v>
      </c>
      <c r="C611" s="355"/>
      <c r="D611" s="405"/>
      <c r="E611" s="405"/>
      <c r="F611" s="406"/>
    </row>
    <row r="612" spans="1:6" ht="15" customHeight="1">
      <c r="A612" s="349" t="s">
        <v>1139</v>
      </c>
      <c r="B612" s="350" t="s">
        <v>1975</v>
      </c>
      <c r="C612" s="349" t="s">
        <v>953</v>
      </c>
      <c r="D612" s="407">
        <v>16</v>
      </c>
      <c r="E612" s="407"/>
      <c r="F612" s="408">
        <v>0</v>
      </c>
    </row>
    <row r="613" spans="1:6" ht="37.5" customHeight="1">
      <c r="A613" s="366"/>
      <c r="B613" s="403" t="s">
        <v>1976</v>
      </c>
      <c r="C613" s="366"/>
      <c r="D613" s="401"/>
      <c r="E613" s="401"/>
      <c r="F613" s="402"/>
    </row>
    <row r="614" spans="1:6" ht="15" customHeight="1">
      <c r="A614" s="355"/>
      <c r="B614" s="356" t="s">
        <v>1977</v>
      </c>
      <c r="C614" s="355"/>
      <c r="D614" s="405"/>
      <c r="E614" s="405"/>
      <c r="F614" s="406"/>
    </row>
    <row r="615" spans="1:6" ht="15" customHeight="1">
      <c r="A615" s="349" t="s">
        <v>1141</v>
      </c>
      <c r="B615" s="350" t="s">
        <v>1978</v>
      </c>
      <c r="C615" s="349" t="s">
        <v>953</v>
      </c>
      <c r="D615" s="407">
        <v>12</v>
      </c>
      <c r="E615" s="407"/>
      <c r="F615" s="408">
        <v>0</v>
      </c>
    </row>
    <row r="616" spans="1:6" ht="36" customHeight="1">
      <c r="A616" s="366"/>
      <c r="B616" s="403" t="s">
        <v>1979</v>
      </c>
      <c r="C616" s="366"/>
      <c r="D616" s="401"/>
      <c r="E616" s="401"/>
      <c r="F616" s="402"/>
    </row>
    <row r="617" spans="1:6">
      <c r="A617" s="355"/>
      <c r="B617" s="356" t="s">
        <v>1980</v>
      </c>
      <c r="C617" s="355"/>
      <c r="D617" s="405"/>
      <c r="E617" s="405"/>
      <c r="F617" s="406"/>
    </row>
    <row r="618" spans="1:6" ht="15" customHeight="1">
      <c r="A618" s="349" t="s">
        <v>1143</v>
      </c>
      <c r="B618" s="350" t="s">
        <v>1978</v>
      </c>
      <c r="C618" s="349" t="s">
        <v>953</v>
      </c>
      <c r="D618" s="407">
        <v>1</v>
      </c>
      <c r="E618" s="407"/>
      <c r="F618" s="408">
        <v>0</v>
      </c>
    </row>
    <row r="619" spans="1:6" ht="34.5" customHeight="1">
      <c r="A619" s="366"/>
      <c r="B619" s="403" t="s">
        <v>1981</v>
      </c>
      <c r="C619" s="366"/>
      <c r="D619" s="401"/>
      <c r="E619" s="401"/>
      <c r="F619" s="402"/>
    </row>
    <row r="620" spans="1:6" ht="21.75" customHeight="1">
      <c r="A620" s="355"/>
      <c r="B620" s="356" t="s">
        <v>1982</v>
      </c>
      <c r="C620" s="355"/>
      <c r="D620" s="405"/>
      <c r="E620" s="405"/>
      <c r="F620" s="406"/>
    </row>
    <row r="621" spans="1:6" s="230" customFormat="1" ht="20.100000000000001" customHeight="1">
      <c r="A621" s="234">
        <v>5.2</v>
      </c>
      <c r="B621" s="235" t="s">
        <v>1983</v>
      </c>
      <c r="C621" s="236"/>
      <c r="D621" s="236"/>
      <c r="E621" s="555"/>
      <c r="F621" s="556"/>
    </row>
    <row r="622" spans="1:6" ht="111.75" customHeight="1">
      <c r="A622" s="411" t="s">
        <v>1147</v>
      </c>
      <c r="B622" s="350" t="s">
        <v>1984</v>
      </c>
      <c r="C622" s="351"/>
      <c r="D622" s="352"/>
      <c r="E622" s="413"/>
      <c r="F622" s="354"/>
    </row>
    <row r="623" spans="1:6" ht="15.75" customHeight="1">
      <c r="A623" s="412"/>
      <c r="B623" s="356" t="s">
        <v>1985</v>
      </c>
      <c r="C623" s="357" t="s">
        <v>10</v>
      </c>
      <c r="D623" s="358">
        <f>48*1.3</f>
        <v>62.400000000000006</v>
      </c>
      <c r="E623" s="359"/>
      <c r="F623" s="360">
        <v>0</v>
      </c>
    </row>
    <row r="624" spans="1:6" ht="111.75" customHeight="1">
      <c r="A624" s="411" t="s">
        <v>1150</v>
      </c>
      <c r="B624" s="350" t="s">
        <v>1986</v>
      </c>
      <c r="C624" s="351"/>
      <c r="D624" s="352"/>
      <c r="E624" s="413"/>
      <c r="F624" s="354"/>
    </row>
    <row r="625" spans="1:6" ht="15.75" customHeight="1">
      <c r="A625" s="432"/>
      <c r="B625" s="403" t="s">
        <v>1987</v>
      </c>
      <c r="C625" s="368" t="s">
        <v>10</v>
      </c>
      <c r="D625" s="369">
        <f>50*1.2</f>
        <v>60</v>
      </c>
      <c r="E625" s="435"/>
      <c r="F625" s="371">
        <v>0</v>
      </c>
    </row>
    <row r="626" spans="1:6" ht="15.75" customHeight="1">
      <c r="A626" s="432"/>
      <c r="B626" s="403" t="s">
        <v>1988</v>
      </c>
      <c r="C626" s="368" t="s">
        <v>10</v>
      </c>
      <c r="D626" s="369">
        <f>300*1.2</f>
        <v>360</v>
      </c>
      <c r="E626" s="435"/>
      <c r="F626" s="371">
        <v>0</v>
      </c>
    </row>
    <row r="627" spans="1:6" ht="15.75" customHeight="1">
      <c r="A627" s="432"/>
      <c r="B627" s="403" t="s">
        <v>1989</v>
      </c>
      <c r="C627" s="368" t="s">
        <v>10</v>
      </c>
      <c r="D627" s="369">
        <f>236*1.2</f>
        <v>283.2</v>
      </c>
      <c r="E627" s="435"/>
      <c r="F627" s="371">
        <v>0</v>
      </c>
    </row>
    <row r="628" spans="1:6" ht="15.75" customHeight="1">
      <c r="A628" s="432"/>
      <c r="B628" s="403" t="s">
        <v>1990</v>
      </c>
      <c r="C628" s="368" t="s">
        <v>10</v>
      </c>
      <c r="D628" s="369">
        <f t="shared" ref="D628" si="1">171*1.2</f>
        <v>205.2</v>
      </c>
      <c r="E628" s="435"/>
      <c r="F628" s="371">
        <v>0</v>
      </c>
    </row>
    <row r="629" spans="1:6" ht="15.75" customHeight="1">
      <c r="A629" s="432"/>
      <c r="B629" s="403" t="s">
        <v>1991</v>
      </c>
      <c r="C629" s="368" t="s">
        <v>10</v>
      </c>
      <c r="D629" s="369">
        <f>502*1.2</f>
        <v>602.4</v>
      </c>
      <c r="E629" s="435"/>
      <c r="F629" s="371">
        <v>0</v>
      </c>
    </row>
    <row r="630" spans="1:6" ht="15.75" customHeight="1">
      <c r="A630" s="412"/>
      <c r="B630" s="356" t="s">
        <v>1992</v>
      </c>
      <c r="C630" s="357" t="s">
        <v>10</v>
      </c>
      <c r="D630" s="358">
        <f>226*1.2</f>
        <v>271.2</v>
      </c>
      <c r="E630" s="359"/>
      <c r="F630" s="360">
        <v>0</v>
      </c>
    </row>
    <row r="631" spans="1:6" ht="117.75" customHeight="1">
      <c r="A631" s="411" t="s">
        <v>1155</v>
      </c>
      <c r="B631" s="350" t="s">
        <v>1993</v>
      </c>
      <c r="C631" s="351"/>
      <c r="D631" s="352"/>
      <c r="E631" s="413"/>
      <c r="F631" s="354"/>
    </row>
    <row r="632" spans="1:6" ht="15.75" customHeight="1">
      <c r="A632" s="412"/>
      <c r="B632" s="356" t="s">
        <v>1994</v>
      </c>
      <c r="C632" s="357" t="s">
        <v>10</v>
      </c>
      <c r="D632" s="358">
        <v>42</v>
      </c>
      <c r="E632" s="359"/>
      <c r="F632" s="360">
        <v>0</v>
      </c>
    </row>
    <row r="633" spans="1:6" ht="79.5" customHeight="1">
      <c r="A633" s="416" t="s">
        <v>1157</v>
      </c>
      <c r="B633" s="415" t="s">
        <v>1995</v>
      </c>
      <c r="C633" s="416" t="s">
        <v>983</v>
      </c>
      <c r="D633" s="421">
        <v>16</v>
      </c>
      <c r="E633" s="418"/>
      <c r="F633" s="419">
        <v>0</v>
      </c>
    </row>
    <row r="634" spans="1:6" ht="26.25" customHeight="1">
      <c r="A634" s="8" t="s">
        <v>0</v>
      </c>
      <c r="B634" s="8" t="s">
        <v>1</v>
      </c>
      <c r="C634" s="8" t="s">
        <v>948</v>
      </c>
      <c r="D634" s="8" t="s">
        <v>949</v>
      </c>
      <c r="E634" s="348" t="s">
        <v>1380</v>
      </c>
      <c r="F634" s="348" t="s">
        <v>2</v>
      </c>
    </row>
    <row r="635" spans="1:6" ht="66" customHeight="1">
      <c r="A635" s="416" t="s">
        <v>1996</v>
      </c>
      <c r="B635" s="557" t="s">
        <v>1997</v>
      </c>
      <c r="C635" s="416" t="s">
        <v>983</v>
      </c>
      <c r="D635" s="421">
        <v>48</v>
      </c>
      <c r="E635" s="418"/>
      <c r="F635" s="419">
        <v>0</v>
      </c>
    </row>
    <row r="636" spans="1:6" ht="75" customHeight="1">
      <c r="A636" s="416" t="s">
        <v>1998</v>
      </c>
      <c r="B636" s="415" t="s">
        <v>1999</v>
      </c>
      <c r="C636" s="416" t="s">
        <v>983</v>
      </c>
      <c r="D636" s="421">
        <v>23</v>
      </c>
      <c r="E636" s="418"/>
      <c r="F636" s="419">
        <v>0</v>
      </c>
    </row>
    <row r="637" spans="1:6" ht="178.5" customHeight="1">
      <c r="A637" s="349" t="s">
        <v>2000</v>
      </c>
      <c r="B637" s="350" t="s">
        <v>2001</v>
      </c>
      <c r="C637" s="349" t="s">
        <v>2002</v>
      </c>
      <c r="D637" s="482">
        <v>1</v>
      </c>
      <c r="E637" s="407"/>
      <c r="F637" s="408">
        <v>0</v>
      </c>
    </row>
    <row r="638" spans="1:6" ht="135.75" customHeight="1">
      <c r="A638" s="355"/>
      <c r="B638" s="356" t="s">
        <v>2003</v>
      </c>
      <c r="C638" s="355"/>
      <c r="D638" s="486"/>
      <c r="E638" s="405"/>
      <c r="F638" s="406"/>
    </row>
    <row r="639" spans="1:6" ht="152.25" customHeight="1">
      <c r="A639" s="411" t="s">
        <v>2004</v>
      </c>
      <c r="B639" s="350" t="s">
        <v>2005</v>
      </c>
      <c r="C639" s="349" t="s">
        <v>983</v>
      </c>
      <c r="D639" s="482">
        <v>1</v>
      </c>
      <c r="E639" s="407"/>
      <c r="F639" s="408">
        <v>0</v>
      </c>
    </row>
    <row r="640" spans="1:6" ht="136.5" customHeight="1">
      <c r="A640" s="432"/>
      <c r="B640" s="403" t="s">
        <v>2006</v>
      </c>
      <c r="C640" s="366"/>
      <c r="D640" s="484"/>
      <c r="E640" s="401"/>
      <c r="F640" s="402"/>
    </row>
    <row r="641" spans="1:6" ht="217.5" customHeight="1">
      <c r="A641" s="412"/>
      <c r="B641" s="356" t="s">
        <v>2007</v>
      </c>
      <c r="C641" s="355"/>
      <c r="D641" s="486"/>
      <c r="E641" s="405"/>
      <c r="F641" s="406"/>
    </row>
    <row r="642" spans="1:6" ht="26.25" customHeight="1">
      <c r="A642" s="8" t="s">
        <v>0</v>
      </c>
      <c r="B642" s="8" t="s">
        <v>1</v>
      </c>
      <c r="C642" s="8" t="s">
        <v>948</v>
      </c>
      <c r="D642" s="8" t="s">
        <v>949</v>
      </c>
      <c r="E642" s="348" t="s">
        <v>1380</v>
      </c>
      <c r="F642" s="348" t="s">
        <v>2</v>
      </c>
    </row>
    <row r="643" spans="1:6" ht="70.5" customHeight="1">
      <c r="A643" s="558" t="s">
        <v>2008</v>
      </c>
      <c r="B643" s="415" t="s">
        <v>2009</v>
      </c>
      <c r="C643" s="420" t="s">
        <v>1383</v>
      </c>
      <c r="D643" s="421">
        <v>2</v>
      </c>
      <c r="E643" s="418"/>
      <c r="F643" s="419">
        <v>0</v>
      </c>
    </row>
    <row r="644" spans="1:6" ht="118.8">
      <c r="A644" s="442" t="s">
        <v>2010</v>
      </c>
      <c r="B644" s="559" t="s">
        <v>2011</v>
      </c>
      <c r="C644" s="463" t="s">
        <v>1383</v>
      </c>
      <c r="D644" s="463">
        <v>2</v>
      </c>
      <c r="E644" s="407"/>
      <c r="F644" s="509">
        <v>0</v>
      </c>
    </row>
    <row r="645" spans="1:6" ht="145.19999999999999">
      <c r="A645" s="443"/>
      <c r="B645" s="559" t="s">
        <v>2012</v>
      </c>
      <c r="C645" s="483"/>
      <c r="D645" s="483"/>
      <c r="E645" s="401"/>
      <c r="F645" s="560"/>
    </row>
    <row r="646" spans="1:6" ht="169.5" customHeight="1">
      <c r="A646" s="444"/>
      <c r="B646" s="559" t="s">
        <v>2013</v>
      </c>
      <c r="C646" s="464"/>
      <c r="D646" s="464"/>
      <c r="E646" s="405"/>
      <c r="F646" s="514"/>
    </row>
    <row r="647" spans="1:6" ht="62.25" customHeight="1">
      <c r="A647" s="416" t="s">
        <v>2014</v>
      </c>
      <c r="B647" s="415" t="s">
        <v>2015</v>
      </c>
      <c r="C647" s="420" t="s">
        <v>1383</v>
      </c>
      <c r="D647" s="420">
        <v>4</v>
      </c>
      <c r="E647" s="418"/>
      <c r="F647" s="419">
        <v>0</v>
      </c>
    </row>
    <row r="648" spans="1:6" ht="46.5" customHeight="1">
      <c r="A648" s="349" t="s">
        <v>2016</v>
      </c>
      <c r="B648" s="350" t="s">
        <v>2017</v>
      </c>
      <c r="C648" s="351"/>
      <c r="D648" s="352"/>
      <c r="E648" s="413"/>
      <c r="F648" s="354"/>
    </row>
    <row r="649" spans="1:6">
      <c r="A649" s="355"/>
      <c r="B649" s="356" t="s">
        <v>2018</v>
      </c>
      <c r="C649" s="393" t="s">
        <v>1383</v>
      </c>
      <c r="D649" s="454">
        <v>1</v>
      </c>
      <c r="E649" s="359"/>
      <c r="F649" s="360">
        <v>0</v>
      </c>
    </row>
    <row r="650" spans="1:6" ht="64.5" customHeight="1">
      <c r="A650" s="416" t="s">
        <v>2019</v>
      </c>
      <c r="B650" s="415" t="s">
        <v>2020</v>
      </c>
      <c r="C650" s="420" t="s">
        <v>983</v>
      </c>
      <c r="D650" s="417">
        <v>6</v>
      </c>
      <c r="E650" s="418"/>
      <c r="F650" s="419">
        <v>0</v>
      </c>
    </row>
    <row r="651" spans="1:6" ht="65.25" customHeight="1">
      <c r="A651" s="414" t="s">
        <v>2021</v>
      </c>
      <c r="B651" s="415" t="s">
        <v>2022</v>
      </c>
      <c r="C651" s="420" t="s">
        <v>983</v>
      </c>
      <c r="D651" s="417">
        <v>1</v>
      </c>
      <c r="E651" s="418"/>
      <c r="F651" s="419">
        <v>0</v>
      </c>
    </row>
    <row r="652" spans="1:6" ht="217.5" customHeight="1">
      <c r="A652" s="411" t="s">
        <v>2023</v>
      </c>
      <c r="B652" s="561" t="s">
        <v>2024</v>
      </c>
      <c r="C652" s="362"/>
      <c r="D652" s="453"/>
      <c r="E652" s="413"/>
      <c r="F652" s="354"/>
    </row>
    <row r="653" spans="1:6">
      <c r="A653" s="412"/>
      <c r="B653" s="562" t="s">
        <v>2025</v>
      </c>
      <c r="C653" s="357" t="s">
        <v>10</v>
      </c>
      <c r="D653" s="358">
        <v>170</v>
      </c>
      <c r="E653" s="359"/>
      <c r="F653" s="360">
        <v>0</v>
      </c>
    </row>
    <row r="654" spans="1:6" ht="26.25" customHeight="1">
      <c r="A654" s="8" t="s">
        <v>0</v>
      </c>
      <c r="B654" s="8" t="s">
        <v>1</v>
      </c>
      <c r="C654" s="8" t="s">
        <v>948</v>
      </c>
      <c r="D654" s="8" t="s">
        <v>949</v>
      </c>
      <c r="E654" s="348" t="s">
        <v>1380</v>
      </c>
      <c r="F654" s="348" t="s">
        <v>2</v>
      </c>
    </row>
    <row r="655" spans="1:6" ht="15" customHeight="1">
      <c r="A655" s="411" t="s">
        <v>2026</v>
      </c>
      <c r="B655" s="563" t="s">
        <v>2027</v>
      </c>
      <c r="C655" s="463" t="s">
        <v>1383</v>
      </c>
      <c r="D655" s="407">
        <v>11</v>
      </c>
      <c r="E655" s="407"/>
      <c r="F655" s="408">
        <v>0</v>
      </c>
    </row>
    <row r="656" spans="1:6" ht="114" customHeight="1">
      <c r="A656" s="432"/>
      <c r="B656" s="446" t="s">
        <v>2028</v>
      </c>
      <c r="C656" s="483"/>
      <c r="D656" s="401"/>
      <c r="E656" s="401"/>
      <c r="F656" s="402"/>
    </row>
    <row r="657" spans="1:6" ht="21.75" customHeight="1">
      <c r="A657" s="412"/>
      <c r="B657" s="562" t="s">
        <v>2029</v>
      </c>
      <c r="C657" s="464"/>
      <c r="D657" s="405"/>
      <c r="E657" s="405"/>
      <c r="F657" s="406"/>
    </row>
    <row r="658" spans="1:6" ht="15" customHeight="1">
      <c r="A658" s="411" t="s">
        <v>2030</v>
      </c>
      <c r="B658" s="563" t="s">
        <v>2031</v>
      </c>
      <c r="C658" s="463" t="s">
        <v>1383</v>
      </c>
      <c r="D658" s="407">
        <v>11</v>
      </c>
      <c r="E658" s="407"/>
      <c r="F658" s="408">
        <v>0</v>
      </c>
    </row>
    <row r="659" spans="1:6" ht="92.25" customHeight="1">
      <c r="A659" s="432"/>
      <c r="B659" s="446" t="s">
        <v>2032</v>
      </c>
      <c r="C659" s="483"/>
      <c r="D659" s="401"/>
      <c r="E659" s="401"/>
      <c r="F659" s="402"/>
    </row>
    <row r="660" spans="1:6" ht="25.5" customHeight="1">
      <c r="A660" s="412"/>
      <c r="B660" s="562" t="s">
        <v>2033</v>
      </c>
      <c r="C660" s="464"/>
      <c r="D660" s="405"/>
      <c r="E660" s="405"/>
      <c r="F660" s="406"/>
    </row>
    <row r="661" spans="1:6" ht="15" customHeight="1">
      <c r="A661" s="411" t="s">
        <v>2034</v>
      </c>
      <c r="B661" s="563" t="s">
        <v>2035</v>
      </c>
      <c r="C661" s="463" t="s">
        <v>1383</v>
      </c>
      <c r="D661" s="407">
        <v>9</v>
      </c>
      <c r="E661" s="407"/>
      <c r="F661" s="408">
        <v>0</v>
      </c>
    </row>
    <row r="662" spans="1:6" ht="47.25" customHeight="1">
      <c r="A662" s="432"/>
      <c r="B662" s="446" t="s">
        <v>2036</v>
      </c>
      <c r="C662" s="483"/>
      <c r="D662" s="401"/>
      <c r="E662" s="401"/>
      <c r="F662" s="402"/>
    </row>
    <row r="663" spans="1:6" ht="17.25" customHeight="1">
      <c r="A663" s="412"/>
      <c r="B663" s="562" t="s">
        <v>2037</v>
      </c>
      <c r="C663" s="464"/>
      <c r="D663" s="405"/>
      <c r="E663" s="405"/>
      <c r="F663" s="406"/>
    </row>
    <row r="664" spans="1:6" ht="15" customHeight="1">
      <c r="A664" s="411" t="s">
        <v>2038</v>
      </c>
      <c r="B664" s="563" t="s">
        <v>2039</v>
      </c>
      <c r="C664" s="463" t="s">
        <v>1383</v>
      </c>
      <c r="D664" s="407">
        <v>9</v>
      </c>
      <c r="E664" s="407"/>
      <c r="F664" s="408">
        <v>0</v>
      </c>
    </row>
    <row r="665" spans="1:6" ht="48" customHeight="1">
      <c r="A665" s="432"/>
      <c r="B665" s="446" t="s">
        <v>2040</v>
      </c>
      <c r="C665" s="483"/>
      <c r="D665" s="401"/>
      <c r="E665" s="401"/>
      <c r="F665" s="402"/>
    </row>
    <row r="666" spans="1:6" ht="21.75" customHeight="1">
      <c r="A666" s="412"/>
      <c r="B666" s="562" t="s">
        <v>2037</v>
      </c>
      <c r="C666" s="464"/>
      <c r="D666" s="405"/>
      <c r="E666" s="405"/>
      <c r="F666" s="406"/>
    </row>
    <row r="667" spans="1:6">
      <c r="A667" s="411" t="s">
        <v>2041</v>
      </c>
      <c r="B667" s="563" t="s">
        <v>2042</v>
      </c>
      <c r="C667" s="349"/>
      <c r="D667" s="407"/>
      <c r="E667" s="407"/>
      <c r="F667" s="509"/>
    </row>
    <row r="668" spans="1:6" ht="205.5" customHeight="1">
      <c r="A668" s="412"/>
      <c r="B668" s="562" t="s">
        <v>2043</v>
      </c>
      <c r="C668" s="355"/>
      <c r="D668" s="405"/>
      <c r="E668" s="405"/>
      <c r="F668" s="514"/>
    </row>
    <row r="669" spans="1:6" ht="15.75" customHeight="1">
      <c r="A669" s="411" t="s">
        <v>2044</v>
      </c>
      <c r="B669" s="563" t="s">
        <v>2045</v>
      </c>
      <c r="C669" s="349" t="s">
        <v>10</v>
      </c>
      <c r="D669" s="407">
        <v>13</v>
      </c>
      <c r="E669" s="407"/>
      <c r="F669" s="408">
        <v>0</v>
      </c>
    </row>
    <row r="670" spans="1:6" ht="101.25" customHeight="1">
      <c r="A670" s="412"/>
      <c r="B670" s="462" t="s">
        <v>2046</v>
      </c>
      <c r="C670" s="355"/>
      <c r="D670" s="405"/>
      <c r="E670" s="405"/>
      <c r="F670" s="406"/>
    </row>
    <row r="671" spans="1:6" ht="24" customHeight="1">
      <c r="A671" s="411" t="s">
        <v>2047</v>
      </c>
      <c r="B671" s="563" t="s">
        <v>2048</v>
      </c>
      <c r="C671" s="349" t="s">
        <v>983</v>
      </c>
      <c r="D671" s="407">
        <v>1</v>
      </c>
      <c r="E671" s="407"/>
      <c r="F671" s="408">
        <v>0</v>
      </c>
    </row>
    <row r="672" spans="1:6" ht="77.25" customHeight="1">
      <c r="A672" s="412"/>
      <c r="B672" s="462" t="s">
        <v>2049</v>
      </c>
      <c r="C672" s="355"/>
      <c r="D672" s="405"/>
      <c r="E672" s="405"/>
      <c r="F672" s="406"/>
    </row>
    <row r="673" spans="1:6" ht="36.75" customHeight="1">
      <c r="A673" s="414" t="s">
        <v>2050</v>
      </c>
      <c r="B673" s="415" t="s">
        <v>2051</v>
      </c>
      <c r="C673" s="416" t="s">
        <v>915</v>
      </c>
      <c r="D673" s="417">
        <v>1</v>
      </c>
      <c r="E673" s="418"/>
      <c r="F673" s="419">
        <v>0</v>
      </c>
    </row>
    <row r="674" spans="1:6" ht="26.25" customHeight="1">
      <c r="A674" s="8" t="s">
        <v>0</v>
      </c>
      <c r="B674" s="8" t="s">
        <v>1</v>
      </c>
      <c r="C674" s="8" t="s">
        <v>948</v>
      </c>
      <c r="D674" s="8" t="s">
        <v>949</v>
      </c>
      <c r="E674" s="348" t="s">
        <v>1380</v>
      </c>
      <c r="F674" s="348" t="s">
        <v>2</v>
      </c>
    </row>
    <row r="675" spans="1:6" ht="18.75" customHeight="1">
      <c r="A675" s="414" t="s">
        <v>2052</v>
      </c>
      <c r="B675" s="456" t="s">
        <v>1828</v>
      </c>
      <c r="C675" s="416" t="s">
        <v>915</v>
      </c>
      <c r="D675" s="417">
        <v>1</v>
      </c>
      <c r="E675" s="418"/>
      <c r="F675" s="419">
        <v>0</v>
      </c>
    </row>
    <row r="676" spans="1:6" ht="18.75" customHeight="1">
      <c r="A676" s="414" t="s">
        <v>2053</v>
      </c>
      <c r="B676" s="456" t="s">
        <v>1830</v>
      </c>
      <c r="C676" s="416" t="s">
        <v>915</v>
      </c>
      <c r="D676" s="417">
        <v>1</v>
      </c>
      <c r="E676" s="418"/>
      <c r="F676" s="419">
        <v>0</v>
      </c>
    </row>
    <row r="677" spans="1:6" ht="18.75" customHeight="1">
      <c r="A677" s="414" t="s">
        <v>2054</v>
      </c>
      <c r="B677" s="456" t="s">
        <v>2055</v>
      </c>
      <c r="C677" s="416" t="s">
        <v>915</v>
      </c>
      <c r="D677" s="417">
        <v>1</v>
      </c>
      <c r="E677" s="418"/>
      <c r="F677" s="419">
        <v>0</v>
      </c>
    </row>
    <row r="678" spans="1:6" ht="18.75" customHeight="1">
      <c r="A678" s="414" t="s">
        <v>2056</v>
      </c>
      <c r="B678" s="456" t="s">
        <v>1430</v>
      </c>
      <c r="C678" s="416" t="s">
        <v>915</v>
      </c>
      <c r="D678" s="417">
        <v>1</v>
      </c>
      <c r="E678" s="418"/>
      <c r="F678" s="419">
        <v>0</v>
      </c>
    </row>
    <row r="679" spans="1:6" ht="18.75" customHeight="1">
      <c r="A679" s="414" t="s">
        <v>2057</v>
      </c>
      <c r="B679" s="415" t="s">
        <v>1431</v>
      </c>
      <c r="C679" s="416" t="s">
        <v>915</v>
      </c>
      <c r="D679" s="417">
        <v>1</v>
      </c>
      <c r="E679" s="418"/>
      <c r="F679" s="419">
        <v>0</v>
      </c>
    </row>
    <row r="680" spans="1:6" s="466" customFormat="1" ht="18.75" customHeight="1">
      <c r="A680" s="143" t="s">
        <v>2058</v>
      </c>
      <c r="B680" s="144"/>
      <c r="C680" s="144"/>
      <c r="D680" s="144"/>
      <c r="E680" s="144"/>
      <c r="F680" s="38">
        <f>SUM(F599:F679)</f>
        <v>0</v>
      </c>
    </row>
    <row r="681" spans="1:6" s="540" customFormat="1">
      <c r="A681" s="564"/>
      <c r="B681" s="565"/>
      <c r="E681" s="566"/>
      <c r="F681" s="566"/>
    </row>
    <row r="682" spans="1:6" s="540" customFormat="1">
      <c r="A682" s="564"/>
      <c r="B682" s="567"/>
      <c r="C682" s="568"/>
      <c r="D682" s="569"/>
      <c r="E682" s="566"/>
      <c r="F682" s="566"/>
    </row>
    <row r="683" spans="1:6" s="466" customFormat="1">
      <c r="A683" s="465"/>
      <c r="C683" s="467"/>
      <c r="D683" s="468"/>
      <c r="E683" s="469"/>
      <c r="F683" s="470"/>
    </row>
    <row r="684" spans="1:6" s="466" customFormat="1" ht="18.75" customHeight="1">
      <c r="A684" s="345" t="s">
        <v>14</v>
      </c>
      <c r="B684" s="346" t="s">
        <v>2059</v>
      </c>
      <c r="C684" s="346"/>
      <c r="D684" s="346"/>
      <c r="E684" s="346"/>
      <c r="F684" s="346"/>
    </row>
    <row r="685" spans="1:6" ht="26.25" customHeight="1">
      <c r="A685" s="8" t="s">
        <v>0</v>
      </c>
      <c r="B685" s="8" t="s">
        <v>1</v>
      </c>
      <c r="C685" s="8" t="s">
        <v>948</v>
      </c>
      <c r="D685" s="8" t="s">
        <v>949</v>
      </c>
      <c r="E685" s="348" t="s">
        <v>1380</v>
      </c>
      <c r="F685" s="348" t="s">
        <v>2</v>
      </c>
    </row>
    <row r="686" spans="1:6" ht="26.4">
      <c r="A686" s="411" t="s">
        <v>40</v>
      </c>
      <c r="B686" s="570" t="s">
        <v>2060</v>
      </c>
      <c r="C686" s="463" t="s">
        <v>915</v>
      </c>
      <c r="D686" s="482">
        <v>97</v>
      </c>
      <c r="E686" s="349"/>
      <c r="F686" s="408">
        <v>0</v>
      </c>
    </row>
    <row r="687" spans="1:6" ht="65.25" customHeight="1">
      <c r="A687" s="432"/>
      <c r="B687" s="571" t="s">
        <v>2061</v>
      </c>
      <c r="C687" s="483"/>
      <c r="D687" s="484"/>
      <c r="E687" s="366"/>
      <c r="F687" s="402"/>
    </row>
    <row r="688" spans="1:6" ht="235.5" customHeight="1">
      <c r="A688" s="432"/>
      <c r="B688" s="571" t="s">
        <v>2062</v>
      </c>
      <c r="C688" s="483"/>
      <c r="D688" s="484"/>
      <c r="E688" s="366"/>
      <c r="F688" s="402"/>
    </row>
    <row r="689" spans="1:6" ht="30" customHeight="1">
      <c r="A689" s="432"/>
      <c r="B689" s="572" t="s">
        <v>2063</v>
      </c>
      <c r="C689" s="483"/>
      <c r="D689" s="484"/>
      <c r="E689" s="366"/>
      <c r="F689" s="402"/>
    </row>
    <row r="690" spans="1:6" ht="15.75" customHeight="1">
      <c r="A690" s="432"/>
      <c r="B690" s="572" t="s">
        <v>2064</v>
      </c>
      <c r="C690" s="483"/>
      <c r="D690" s="484"/>
      <c r="E690" s="366"/>
      <c r="F690" s="402"/>
    </row>
    <row r="691" spans="1:6" ht="15.75" customHeight="1">
      <c r="A691" s="432"/>
      <c r="B691" s="572" t="s">
        <v>2065</v>
      </c>
      <c r="C691" s="483"/>
      <c r="D691" s="484"/>
      <c r="E691" s="366"/>
      <c r="F691" s="402"/>
    </row>
    <row r="692" spans="1:6" ht="15.75" customHeight="1">
      <c r="A692" s="432"/>
      <c r="B692" s="572" t="s">
        <v>2066</v>
      </c>
      <c r="C692" s="483"/>
      <c r="D692" s="484"/>
      <c r="E692" s="366"/>
      <c r="F692" s="402"/>
    </row>
    <row r="693" spans="1:6" ht="15.75" customHeight="1">
      <c r="A693" s="412"/>
      <c r="B693" s="437" t="s">
        <v>2067</v>
      </c>
      <c r="C693" s="464"/>
      <c r="D693" s="486"/>
      <c r="E693" s="355"/>
      <c r="F693" s="406"/>
    </row>
    <row r="694" spans="1:6" ht="26.25" customHeight="1">
      <c r="A694" s="8" t="s">
        <v>0</v>
      </c>
      <c r="B694" s="8" t="s">
        <v>1</v>
      </c>
      <c r="C694" s="8" t="s">
        <v>948</v>
      </c>
      <c r="D694" s="8" t="s">
        <v>949</v>
      </c>
      <c r="E694" s="348" t="s">
        <v>1380</v>
      </c>
      <c r="F694" s="348" t="s">
        <v>2</v>
      </c>
    </row>
    <row r="695" spans="1:6" ht="39.6">
      <c r="A695" s="411" t="s">
        <v>41</v>
      </c>
      <c r="B695" s="573" t="s">
        <v>2068</v>
      </c>
      <c r="C695" s="463" t="s">
        <v>915</v>
      </c>
      <c r="D695" s="482">
        <v>114</v>
      </c>
      <c r="E695" s="407"/>
      <c r="F695" s="509">
        <v>0</v>
      </c>
    </row>
    <row r="696" spans="1:6" ht="52.8">
      <c r="A696" s="432"/>
      <c r="B696" s="574" t="s">
        <v>2069</v>
      </c>
      <c r="C696" s="483"/>
      <c r="D696" s="484"/>
      <c r="E696" s="401"/>
      <c r="F696" s="560"/>
    </row>
    <row r="697" spans="1:6" ht="39.6">
      <c r="A697" s="432"/>
      <c r="B697" s="574" t="s">
        <v>2070</v>
      </c>
      <c r="C697" s="483"/>
      <c r="D697" s="484"/>
      <c r="E697" s="401"/>
      <c r="F697" s="560"/>
    </row>
    <row r="698" spans="1:6" ht="192.75" customHeight="1">
      <c r="A698" s="432"/>
      <c r="B698" s="574" t="s">
        <v>2071</v>
      </c>
      <c r="C698" s="483"/>
      <c r="D698" s="484"/>
      <c r="E698" s="401"/>
      <c r="F698" s="560"/>
    </row>
    <row r="699" spans="1:6" ht="39.6">
      <c r="A699" s="432"/>
      <c r="B699" s="575" t="s">
        <v>2072</v>
      </c>
      <c r="C699" s="483"/>
      <c r="D699" s="484"/>
      <c r="E699" s="401"/>
      <c r="F699" s="560"/>
    </row>
    <row r="700" spans="1:6" ht="39.6">
      <c r="A700" s="432"/>
      <c r="B700" s="574" t="s">
        <v>2073</v>
      </c>
      <c r="C700" s="483"/>
      <c r="D700" s="484"/>
      <c r="E700" s="401"/>
      <c r="F700" s="560"/>
    </row>
    <row r="701" spans="1:6" ht="44.25" customHeight="1">
      <c r="A701" s="432"/>
      <c r="B701" s="575" t="s">
        <v>2074</v>
      </c>
      <c r="C701" s="483"/>
      <c r="D701" s="484"/>
      <c r="E701" s="401"/>
      <c r="F701" s="560"/>
    </row>
    <row r="702" spans="1:6" ht="44.25" customHeight="1">
      <c r="A702" s="432"/>
      <c r="B702" s="574" t="s">
        <v>2075</v>
      </c>
      <c r="C702" s="483"/>
      <c r="D702" s="484"/>
      <c r="E702" s="401"/>
      <c r="F702" s="560"/>
    </row>
    <row r="703" spans="1:6" ht="44.25" customHeight="1">
      <c r="A703" s="432"/>
      <c r="B703" s="574" t="s">
        <v>2076</v>
      </c>
      <c r="C703" s="483"/>
      <c r="D703" s="484"/>
      <c r="E703" s="401"/>
      <c r="F703" s="560"/>
    </row>
    <row r="704" spans="1:6" ht="18.75" customHeight="1">
      <c r="A704" s="432"/>
      <c r="B704" s="575" t="s">
        <v>2064</v>
      </c>
      <c r="C704" s="483"/>
      <c r="D704" s="484"/>
      <c r="E704" s="401"/>
      <c r="F704" s="560"/>
    </row>
    <row r="705" spans="1:6" ht="18.75" customHeight="1">
      <c r="A705" s="432"/>
      <c r="B705" s="575" t="s">
        <v>2065</v>
      </c>
      <c r="C705" s="483"/>
      <c r="D705" s="484"/>
      <c r="E705" s="401"/>
      <c r="F705" s="560"/>
    </row>
    <row r="706" spans="1:6" ht="18.75" customHeight="1">
      <c r="A706" s="412"/>
      <c r="B706" s="576" t="s">
        <v>2067</v>
      </c>
      <c r="C706" s="464"/>
      <c r="D706" s="486"/>
      <c r="E706" s="405"/>
      <c r="F706" s="514"/>
    </row>
    <row r="707" spans="1:6" ht="33" customHeight="1">
      <c r="A707" s="411" t="s">
        <v>42</v>
      </c>
      <c r="B707" s="570" t="s">
        <v>2077</v>
      </c>
      <c r="C707" s="463" t="s">
        <v>915</v>
      </c>
      <c r="D707" s="482">
        <v>2</v>
      </c>
      <c r="E707" s="407"/>
      <c r="F707" s="509">
        <v>0</v>
      </c>
    </row>
    <row r="708" spans="1:6" ht="69.75" customHeight="1">
      <c r="A708" s="432"/>
      <c r="B708" s="571" t="s">
        <v>2078</v>
      </c>
      <c r="C708" s="483"/>
      <c r="D708" s="484"/>
      <c r="E708" s="401"/>
      <c r="F708" s="560"/>
    </row>
    <row r="709" spans="1:6" ht="107.25" customHeight="1">
      <c r="A709" s="432"/>
      <c r="B709" s="571" t="s">
        <v>2079</v>
      </c>
      <c r="C709" s="483"/>
      <c r="D709" s="484"/>
      <c r="E709" s="401"/>
      <c r="F709" s="560"/>
    </row>
    <row r="710" spans="1:6" ht="19.5" customHeight="1">
      <c r="A710" s="432"/>
      <c r="B710" s="572" t="s">
        <v>2066</v>
      </c>
      <c r="C710" s="483"/>
      <c r="D710" s="484"/>
      <c r="E710" s="401"/>
      <c r="F710" s="560"/>
    </row>
    <row r="711" spans="1:6" ht="19.5" customHeight="1">
      <c r="A711" s="412"/>
      <c r="B711" s="437" t="s">
        <v>1688</v>
      </c>
      <c r="C711" s="464"/>
      <c r="D711" s="486"/>
      <c r="E711" s="405"/>
      <c r="F711" s="514"/>
    </row>
    <row r="712" spans="1:6" ht="26.4">
      <c r="A712" s="411" t="s">
        <v>2080</v>
      </c>
      <c r="B712" s="570" t="s">
        <v>2081</v>
      </c>
      <c r="C712" s="463" t="s">
        <v>915</v>
      </c>
      <c r="D712" s="482">
        <v>2</v>
      </c>
      <c r="E712" s="407"/>
      <c r="F712" s="509">
        <v>0</v>
      </c>
    </row>
    <row r="713" spans="1:6" ht="39.6">
      <c r="A713" s="432"/>
      <c r="B713" s="572" t="s">
        <v>2082</v>
      </c>
      <c r="C713" s="483"/>
      <c r="D713" s="484"/>
      <c r="E713" s="401"/>
      <c r="F713" s="560"/>
    </row>
    <row r="714" spans="1:6" ht="92.4">
      <c r="A714" s="432"/>
      <c r="B714" s="572" t="s">
        <v>2083</v>
      </c>
      <c r="C714" s="483"/>
      <c r="D714" s="484"/>
      <c r="E714" s="401"/>
      <c r="F714" s="560"/>
    </row>
    <row r="715" spans="1:6" ht="21" customHeight="1">
      <c r="A715" s="432"/>
      <c r="B715" s="572" t="s">
        <v>2066</v>
      </c>
      <c r="C715" s="483"/>
      <c r="D715" s="484"/>
      <c r="E715" s="401"/>
      <c r="F715" s="560"/>
    </row>
    <row r="716" spans="1:6" ht="22.5" customHeight="1">
      <c r="A716" s="412"/>
      <c r="B716" s="437" t="s">
        <v>1688</v>
      </c>
      <c r="C716" s="464"/>
      <c r="D716" s="486"/>
      <c r="E716" s="405"/>
      <c r="F716" s="514"/>
    </row>
    <row r="717" spans="1:6" ht="26.25" customHeight="1">
      <c r="A717" s="8" t="s">
        <v>0</v>
      </c>
      <c r="B717" s="8" t="s">
        <v>1</v>
      </c>
      <c r="C717" s="8" t="s">
        <v>948</v>
      </c>
      <c r="D717" s="8" t="s">
        <v>949</v>
      </c>
      <c r="E717" s="348" t="s">
        <v>1380</v>
      </c>
      <c r="F717" s="348" t="s">
        <v>2</v>
      </c>
    </row>
    <row r="718" spans="1:6" ht="93.75" customHeight="1">
      <c r="A718" s="411" t="s">
        <v>2084</v>
      </c>
      <c r="B718" s="350" t="s">
        <v>2085</v>
      </c>
      <c r="C718" s="362"/>
      <c r="D718" s="453"/>
      <c r="E718" s="413"/>
      <c r="F718" s="354"/>
    </row>
    <row r="719" spans="1:6" ht="15.75" customHeight="1">
      <c r="A719" s="432"/>
      <c r="B719" s="403" t="s">
        <v>2086</v>
      </c>
      <c r="C719" s="434" t="s">
        <v>915</v>
      </c>
      <c r="D719" s="474">
        <v>3</v>
      </c>
      <c r="E719" s="435"/>
      <c r="F719" s="371">
        <v>0</v>
      </c>
    </row>
    <row r="720" spans="1:6" ht="15.75" customHeight="1">
      <c r="A720" s="432"/>
      <c r="B720" s="403" t="s">
        <v>2087</v>
      </c>
      <c r="C720" s="434" t="s">
        <v>915</v>
      </c>
      <c r="D720" s="474">
        <v>96</v>
      </c>
      <c r="E720" s="435"/>
      <c r="F720" s="371">
        <v>0</v>
      </c>
    </row>
    <row r="721" spans="1:6" ht="15.75" customHeight="1">
      <c r="A721" s="412"/>
      <c r="B721" s="356" t="s">
        <v>2088</v>
      </c>
      <c r="C721" s="393" t="s">
        <v>915</v>
      </c>
      <c r="D721" s="454">
        <v>83</v>
      </c>
      <c r="E721" s="359"/>
      <c r="F721" s="360">
        <v>0</v>
      </c>
    </row>
    <row r="722" spans="1:6" ht="39.6">
      <c r="A722" s="411" t="s">
        <v>2084</v>
      </c>
      <c r="B722" s="573" t="s">
        <v>2089</v>
      </c>
      <c r="C722" s="463" t="s">
        <v>915</v>
      </c>
      <c r="D722" s="482">
        <v>19</v>
      </c>
      <c r="E722" s="407"/>
      <c r="F722" s="509">
        <v>0</v>
      </c>
    </row>
    <row r="723" spans="1:6" ht="52.8">
      <c r="A723" s="432"/>
      <c r="B723" s="574" t="s">
        <v>2090</v>
      </c>
      <c r="C723" s="483"/>
      <c r="D723" s="484"/>
      <c r="E723" s="401"/>
      <c r="F723" s="560"/>
    </row>
    <row r="724" spans="1:6" ht="129" customHeight="1">
      <c r="A724" s="432"/>
      <c r="B724" s="574" t="s">
        <v>2091</v>
      </c>
      <c r="C724" s="483"/>
      <c r="D724" s="484"/>
      <c r="E724" s="401"/>
      <c r="F724" s="560"/>
    </row>
    <row r="725" spans="1:6" ht="106.5" customHeight="1">
      <c r="A725" s="432"/>
      <c r="B725" s="574" t="s">
        <v>2092</v>
      </c>
      <c r="C725" s="483"/>
      <c r="D725" s="484"/>
      <c r="E725" s="401"/>
      <c r="F725" s="560"/>
    </row>
    <row r="726" spans="1:6" ht="39.6">
      <c r="A726" s="432"/>
      <c r="B726" s="575" t="s">
        <v>2093</v>
      </c>
      <c r="C726" s="483"/>
      <c r="D726" s="484"/>
      <c r="E726" s="401"/>
      <c r="F726" s="560"/>
    </row>
    <row r="727" spans="1:6" ht="39.6">
      <c r="A727" s="432"/>
      <c r="B727" s="574" t="s">
        <v>2094</v>
      </c>
      <c r="C727" s="483"/>
      <c r="D727" s="484"/>
      <c r="E727" s="401"/>
      <c r="F727" s="560"/>
    </row>
    <row r="728" spans="1:6" ht="20.25" customHeight="1">
      <c r="A728" s="432"/>
      <c r="B728" s="575" t="s">
        <v>2066</v>
      </c>
      <c r="C728" s="483"/>
      <c r="D728" s="484"/>
      <c r="E728" s="401"/>
      <c r="F728" s="560"/>
    </row>
    <row r="729" spans="1:6" ht="20.25" customHeight="1">
      <c r="A729" s="412"/>
      <c r="B729" s="576" t="s">
        <v>2067</v>
      </c>
      <c r="C729" s="464"/>
      <c r="D729" s="486"/>
      <c r="E729" s="405"/>
      <c r="F729" s="514"/>
    </row>
    <row r="730" spans="1:6" ht="79.2">
      <c r="A730" s="411" t="s">
        <v>2095</v>
      </c>
      <c r="B730" s="350" t="s">
        <v>2096</v>
      </c>
      <c r="C730" s="362"/>
      <c r="D730" s="453"/>
      <c r="E730" s="413"/>
      <c r="F730" s="354"/>
    </row>
    <row r="731" spans="1:6">
      <c r="A731" s="412"/>
      <c r="B731" s="356" t="s">
        <v>2097</v>
      </c>
      <c r="C731" s="393" t="s">
        <v>915</v>
      </c>
      <c r="D731" s="454">
        <v>130</v>
      </c>
      <c r="E731" s="359"/>
      <c r="F731" s="360">
        <v>0</v>
      </c>
    </row>
    <row r="732" spans="1:6" ht="79.2">
      <c r="A732" s="411" t="s">
        <v>2098</v>
      </c>
      <c r="B732" s="350" t="s">
        <v>2099</v>
      </c>
      <c r="C732" s="362"/>
      <c r="D732" s="453"/>
      <c r="E732" s="413"/>
      <c r="F732" s="354"/>
    </row>
    <row r="733" spans="1:6">
      <c r="A733" s="412"/>
      <c r="B733" s="356" t="s">
        <v>2100</v>
      </c>
      <c r="C733" s="393" t="s">
        <v>915</v>
      </c>
      <c r="D733" s="454">
        <v>89</v>
      </c>
      <c r="E733" s="359"/>
      <c r="F733" s="360">
        <v>0</v>
      </c>
    </row>
    <row r="734" spans="1:6" ht="79.2">
      <c r="A734" s="411" t="s">
        <v>2101</v>
      </c>
      <c r="B734" s="350" t="s">
        <v>2102</v>
      </c>
      <c r="C734" s="362"/>
      <c r="D734" s="453"/>
      <c r="E734" s="413"/>
      <c r="F734" s="354"/>
    </row>
    <row r="735" spans="1:6">
      <c r="A735" s="412"/>
      <c r="B735" s="356" t="s">
        <v>2103</v>
      </c>
      <c r="C735" s="393" t="s">
        <v>915</v>
      </c>
      <c r="D735" s="454">
        <v>46</v>
      </c>
      <c r="E735" s="359"/>
      <c r="F735" s="360">
        <v>0</v>
      </c>
    </row>
    <row r="736" spans="1:6" ht="140.25" customHeight="1">
      <c r="A736" s="577" t="s">
        <v>2104</v>
      </c>
      <c r="B736" s="415" t="s">
        <v>2105</v>
      </c>
      <c r="C736" s="420" t="s">
        <v>915</v>
      </c>
      <c r="D736" s="421">
        <v>14</v>
      </c>
      <c r="E736" s="418"/>
      <c r="F736" s="419">
        <v>0</v>
      </c>
    </row>
    <row r="737" spans="1:6" ht="72" customHeight="1">
      <c r="A737" s="578">
        <v>6.11</v>
      </c>
      <c r="B737" s="415" t="s">
        <v>2106</v>
      </c>
      <c r="C737" s="420" t="s">
        <v>915</v>
      </c>
      <c r="D737" s="421">
        <v>9</v>
      </c>
      <c r="E737" s="418"/>
      <c r="F737" s="419">
        <v>0</v>
      </c>
    </row>
    <row r="738" spans="1:6" ht="72" customHeight="1">
      <c r="A738" s="578">
        <v>6.12</v>
      </c>
      <c r="B738" s="415" t="s">
        <v>2107</v>
      </c>
      <c r="C738" s="420" t="s">
        <v>915</v>
      </c>
      <c r="D738" s="421">
        <v>2</v>
      </c>
      <c r="E738" s="418"/>
      <c r="F738" s="419">
        <v>0</v>
      </c>
    </row>
    <row r="739" spans="1:6" ht="72" customHeight="1">
      <c r="A739" s="578">
        <v>6.13</v>
      </c>
      <c r="B739" s="415" t="s">
        <v>2108</v>
      </c>
      <c r="C739" s="420" t="s">
        <v>915</v>
      </c>
      <c r="D739" s="421">
        <v>1</v>
      </c>
      <c r="E739" s="418"/>
      <c r="F739" s="419">
        <v>0</v>
      </c>
    </row>
    <row r="740" spans="1:6" ht="18.75" customHeight="1">
      <c r="A740" s="414" t="s">
        <v>2109</v>
      </c>
      <c r="B740" s="415" t="s">
        <v>2110</v>
      </c>
      <c r="C740" s="420" t="s">
        <v>1383</v>
      </c>
      <c r="D740" s="421">
        <v>1</v>
      </c>
      <c r="E740" s="418"/>
      <c r="F740" s="419">
        <v>0</v>
      </c>
    </row>
    <row r="741" spans="1:6" ht="35.25" customHeight="1">
      <c r="A741" s="414" t="s">
        <v>2111</v>
      </c>
      <c r="B741" s="415" t="s">
        <v>2112</v>
      </c>
      <c r="C741" s="420" t="s">
        <v>1383</v>
      </c>
      <c r="D741" s="421">
        <v>25</v>
      </c>
      <c r="E741" s="418"/>
      <c r="F741" s="419">
        <v>0</v>
      </c>
    </row>
    <row r="742" spans="1:6" ht="35.25" customHeight="1">
      <c r="A742" s="411" t="s">
        <v>2113</v>
      </c>
      <c r="B742" s="350" t="s">
        <v>2114</v>
      </c>
      <c r="C742" s="362"/>
      <c r="D742" s="453"/>
      <c r="E742" s="413"/>
      <c r="F742" s="354"/>
    </row>
    <row r="743" spans="1:6" ht="18" customHeight="1">
      <c r="A743" s="432"/>
      <c r="B743" s="403" t="s">
        <v>2115</v>
      </c>
      <c r="C743" s="434" t="s">
        <v>915</v>
      </c>
      <c r="D743" s="474">
        <v>25</v>
      </c>
      <c r="E743" s="435"/>
      <c r="F743" s="371">
        <v>0</v>
      </c>
    </row>
    <row r="744" spans="1:6" ht="18" customHeight="1">
      <c r="A744" s="432"/>
      <c r="B744" s="403" t="s">
        <v>2116</v>
      </c>
      <c r="C744" s="434" t="s">
        <v>915</v>
      </c>
      <c r="D744" s="474">
        <v>2</v>
      </c>
      <c r="E744" s="435"/>
      <c r="F744" s="371">
        <v>0</v>
      </c>
    </row>
    <row r="745" spans="1:6" ht="18" customHeight="1">
      <c r="A745" s="412"/>
      <c r="B745" s="356" t="s">
        <v>2117</v>
      </c>
      <c r="C745" s="393" t="s">
        <v>915</v>
      </c>
      <c r="D745" s="454">
        <v>3</v>
      </c>
      <c r="E745" s="359"/>
      <c r="F745" s="360">
        <v>0</v>
      </c>
    </row>
    <row r="746" spans="1:6" ht="99" customHeight="1">
      <c r="A746" s="414" t="s">
        <v>2118</v>
      </c>
      <c r="B746" s="344" t="s">
        <v>2119</v>
      </c>
      <c r="C746" s="420" t="s">
        <v>915</v>
      </c>
      <c r="D746" s="421">
        <v>19</v>
      </c>
      <c r="E746" s="455"/>
      <c r="F746" s="419">
        <v>0</v>
      </c>
    </row>
    <row r="747" spans="1:6" ht="90.75" customHeight="1">
      <c r="A747" s="414" t="s">
        <v>2120</v>
      </c>
      <c r="B747" s="415" t="s">
        <v>2121</v>
      </c>
      <c r="C747" s="420" t="s">
        <v>915</v>
      </c>
      <c r="D747" s="421">
        <v>459</v>
      </c>
      <c r="E747" s="418"/>
      <c r="F747" s="419">
        <v>0</v>
      </c>
    </row>
    <row r="748" spans="1:6" ht="156.75" customHeight="1">
      <c r="A748" s="414" t="s">
        <v>2122</v>
      </c>
      <c r="B748" s="344" t="s">
        <v>2123</v>
      </c>
      <c r="C748" s="420" t="s">
        <v>915</v>
      </c>
      <c r="D748" s="421">
        <v>52</v>
      </c>
      <c r="E748" s="418"/>
      <c r="F748" s="419">
        <v>0</v>
      </c>
    </row>
    <row r="749" spans="1:6" ht="180" customHeight="1">
      <c r="A749" s="414" t="s">
        <v>2124</v>
      </c>
      <c r="B749" s="415" t="s">
        <v>2125</v>
      </c>
      <c r="C749" s="420" t="s">
        <v>915</v>
      </c>
      <c r="D749" s="421">
        <v>1</v>
      </c>
      <c r="E749" s="418"/>
      <c r="F749" s="419">
        <v>0</v>
      </c>
    </row>
    <row r="750" spans="1:6" ht="26.25" customHeight="1">
      <c r="A750" s="8" t="s">
        <v>0</v>
      </c>
      <c r="B750" s="8" t="s">
        <v>1</v>
      </c>
      <c r="C750" s="8" t="s">
        <v>948</v>
      </c>
      <c r="D750" s="8" t="s">
        <v>949</v>
      </c>
      <c r="E750" s="348" t="s">
        <v>1380</v>
      </c>
      <c r="F750" s="348" t="s">
        <v>2</v>
      </c>
    </row>
    <row r="751" spans="1:6" ht="92.4">
      <c r="A751" s="578">
        <v>6.21</v>
      </c>
      <c r="B751" s="344" t="s">
        <v>2126</v>
      </c>
      <c r="C751" s="420" t="s">
        <v>915</v>
      </c>
      <c r="D751" s="421">
        <v>9</v>
      </c>
      <c r="E751" s="418"/>
      <c r="F751" s="419">
        <v>0</v>
      </c>
    </row>
    <row r="752" spans="1:6" ht="105.6">
      <c r="A752" s="578">
        <v>6.22</v>
      </c>
      <c r="B752" s="415" t="s">
        <v>2127</v>
      </c>
      <c r="C752" s="420" t="s">
        <v>915</v>
      </c>
      <c r="D752" s="421">
        <v>14</v>
      </c>
      <c r="E752" s="418"/>
      <c r="F752" s="419">
        <v>0</v>
      </c>
    </row>
    <row r="753" spans="1:6" ht="15" customHeight="1">
      <c r="A753" s="463">
        <v>6.23</v>
      </c>
      <c r="B753" s="579" t="s">
        <v>2128</v>
      </c>
      <c r="C753" s="463" t="s">
        <v>983</v>
      </c>
      <c r="D753" s="463">
        <v>4</v>
      </c>
      <c r="E753" s="407"/>
      <c r="F753" s="509">
        <v>0</v>
      </c>
    </row>
    <row r="754" spans="1:6" ht="48.75" customHeight="1">
      <c r="A754" s="483"/>
      <c r="B754" s="580"/>
      <c r="C754" s="483"/>
      <c r="D754" s="483"/>
      <c r="E754" s="401"/>
      <c r="F754" s="560"/>
    </row>
    <row r="755" spans="1:6">
      <c r="A755" s="464"/>
      <c r="B755" s="581"/>
      <c r="C755" s="464"/>
      <c r="D755" s="464"/>
      <c r="E755" s="405"/>
      <c r="F755" s="514"/>
    </row>
    <row r="756" spans="1:6" ht="26.4">
      <c r="A756" s="420">
        <v>6.24</v>
      </c>
      <c r="B756" s="82" t="s">
        <v>2129</v>
      </c>
      <c r="C756" s="420" t="s">
        <v>2130</v>
      </c>
      <c r="D756" s="421">
        <v>450</v>
      </c>
      <c r="E756" s="418"/>
      <c r="F756" s="419"/>
    </row>
    <row r="757" spans="1:6" ht="26.4">
      <c r="A757" s="414" t="s">
        <v>2131</v>
      </c>
      <c r="B757" s="415" t="s">
        <v>2132</v>
      </c>
      <c r="C757" s="420" t="s">
        <v>1383</v>
      </c>
      <c r="D757" s="421">
        <v>97</v>
      </c>
      <c r="E757" s="418"/>
      <c r="F757" s="419">
        <v>0</v>
      </c>
    </row>
    <row r="758" spans="1:6" ht="26.4">
      <c r="A758" s="414" t="s">
        <v>2133</v>
      </c>
      <c r="B758" s="415" t="s">
        <v>2134</v>
      </c>
      <c r="C758" s="420" t="s">
        <v>1383</v>
      </c>
      <c r="D758" s="421">
        <v>97</v>
      </c>
      <c r="E758" s="418"/>
      <c r="F758" s="419">
        <v>0</v>
      </c>
    </row>
    <row r="759" spans="1:6" ht="39.6">
      <c r="A759" s="414" t="s">
        <v>2135</v>
      </c>
      <c r="B759" s="415" t="s">
        <v>2136</v>
      </c>
      <c r="C759" s="420" t="s">
        <v>1383</v>
      </c>
      <c r="D759" s="421">
        <v>450</v>
      </c>
      <c r="E759" s="418"/>
      <c r="F759" s="419">
        <v>0</v>
      </c>
    </row>
    <row r="760" spans="1:6" ht="26.4">
      <c r="A760" s="414" t="s">
        <v>2137</v>
      </c>
      <c r="B760" s="415" t="s">
        <v>2138</v>
      </c>
      <c r="C760" s="420" t="s">
        <v>1383</v>
      </c>
      <c r="D760" s="421">
        <v>450</v>
      </c>
      <c r="E760" s="418"/>
      <c r="F760" s="419">
        <v>0</v>
      </c>
    </row>
    <row r="761" spans="1:6" ht="26.4">
      <c r="A761" s="414" t="s">
        <v>2139</v>
      </c>
      <c r="B761" s="415" t="s">
        <v>2140</v>
      </c>
      <c r="C761" s="420" t="s">
        <v>1383</v>
      </c>
      <c r="D761" s="421">
        <v>450</v>
      </c>
      <c r="E761" s="418"/>
      <c r="F761" s="419">
        <v>0</v>
      </c>
    </row>
    <row r="762" spans="1:6" ht="26.4">
      <c r="A762" s="414" t="s">
        <v>2141</v>
      </c>
      <c r="B762" s="415" t="s">
        <v>2142</v>
      </c>
      <c r="C762" s="420" t="s">
        <v>1383</v>
      </c>
      <c r="D762" s="421">
        <v>125</v>
      </c>
      <c r="E762" s="418"/>
      <c r="F762" s="419">
        <v>0</v>
      </c>
    </row>
    <row r="763" spans="1:6" ht="26.4">
      <c r="A763" s="414" t="s">
        <v>2143</v>
      </c>
      <c r="B763" s="415" t="s">
        <v>2144</v>
      </c>
      <c r="C763" s="420" t="s">
        <v>1383</v>
      </c>
      <c r="D763" s="421">
        <v>125</v>
      </c>
      <c r="E763" s="418"/>
      <c r="F763" s="419">
        <v>0</v>
      </c>
    </row>
    <row r="764" spans="1:6" ht="18.75" customHeight="1">
      <c r="A764" s="414" t="s">
        <v>2145</v>
      </c>
      <c r="B764" s="456" t="s">
        <v>2146</v>
      </c>
      <c r="C764" s="416" t="s">
        <v>915</v>
      </c>
      <c r="D764" s="421">
        <v>1</v>
      </c>
      <c r="E764" s="418"/>
      <c r="F764" s="419">
        <v>0</v>
      </c>
    </row>
    <row r="765" spans="1:6" ht="18.75" customHeight="1">
      <c r="A765" s="414" t="s">
        <v>2147</v>
      </c>
      <c r="B765" s="456" t="s">
        <v>2148</v>
      </c>
      <c r="C765" s="420" t="s">
        <v>915</v>
      </c>
      <c r="D765" s="421">
        <v>1</v>
      </c>
      <c r="E765" s="418"/>
      <c r="F765" s="419">
        <v>0</v>
      </c>
    </row>
    <row r="766" spans="1:6" ht="26.4">
      <c r="A766" s="414" t="s">
        <v>2149</v>
      </c>
      <c r="B766" s="415" t="s">
        <v>2150</v>
      </c>
      <c r="C766" s="420" t="s">
        <v>915</v>
      </c>
      <c r="D766" s="417">
        <v>1</v>
      </c>
      <c r="E766" s="455"/>
      <c r="F766" s="419">
        <v>0</v>
      </c>
    </row>
    <row r="767" spans="1:6" s="466" customFormat="1" ht="18.75" customHeight="1">
      <c r="A767" s="143" t="s">
        <v>2151</v>
      </c>
      <c r="B767" s="144"/>
      <c r="C767" s="144"/>
      <c r="D767" s="144"/>
      <c r="E767" s="144"/>
      <c r="F767" s="38">
        <f>SUM(F686:F766)</f>
        <v>0</v>
      </c>
    </row>
    <row r="768" spans="1:6" s="540" customFormat="1">
      <c r="A768" s="564"/>
      <c r="B768" s="565"/>
      <c r="E768" s="566"/>
      <c r="F768" s="566"/>
    </row>
    <row r="769" spans="1:9" s="540" customFormat="1">
      <c r="A769" s="564"/>
      <c r="B769" s="567"/>
      <c r="C769" s="568"/>
      <c r="D769" s="569"/>
      <c r="E769" s="566"/>
      <c r="F769" s="566"/>
    </row>
    <row r="770" spans="1:9" s="466" customFormat="1">
      <c r="A770" s="465"/>
      <c r="C770" s="467"/>
      <c r="D770" s="468"/>
      <c r="E770" s="469"/>
      <c r="F770" s="470"/>
    </row>
    <row r="771" spans="1:9" s="466" customFormat="1" ht="26.25" customHeight="1">
      <c r="A771" s="582" t="s">
        <v>50</v>
      </c>
      <c r="B771" s="582"/>
      <c r="C771" s="582"/>
      <c r="D771" s="582"/>
      <c r="E771" s="582"/>
      <c r="F771" s="582"/>
    </row>
    <row r="772" spans="1:9" s="466" customFormat="1" ht="18.75" customHeight="1">
      <c r="A772" s="336">
        <f>A119</f>
        <v>0</v>
      </c>
      <c r="B772" s="336"/>
      <c r="C772" s="336"/>
      <c r="D772" s="336"/>
      <c r="E772" s="336"/>
      <c r="F772" s="336"/>
    </row>
    <row r="773" spans="1:9" s="466" customFormat="1" ht="18.75" customHeight="1">
      <c r="A773" s="150" t="s">
        <v>3</v>
      </c>
      <c r="B773" s="150"/>
      <c r="C773" s="150"/>
      <c r="D773" s="150"/>
      <c r="E773" s="150"/>
      <c r="F773" s="150"/>
    </row>
    <row r="774" spans="1:9" s="466" customFormat="1">
      <c r="A774" s="583"/>
      <c r="B774" s="584"/>
      <c r="C774" s="583"/>
      <c r="D774" s="583"/>
      <c r="E774" s="585"/>
      <c r="F774" s="585"/>
      <c r="I774" s="583"/>
    </row>
    <row r="775" spans="1:9" s="466" customFormat="1">
      <c r="A775" s="583"/>
      <c r="B775" s="584"/>
      <c r="C775" s="583"/>
      <c r="D775" s="583"/>
      <c r="E775" s="585"/>
      <c r="F775" s="585"/>
      <c r="I775" s="583"/>
    </row>
    <row r="776" spans="1:9" s="466" customFormat="1">
      <c r="A776" s="583"/>
      <c r="B776" s="584"/>
      <c r="C776" s="583"/>
      <c r="D776" s="583"/>
      <c r="E776" s="585"/>
      <c r="F776" s="585"/>
      <c r="I776" s="583"/>
    </row>
    <row r="777" spans="1:9" s="466" customFormat="1" ht="30" customHeight="1">
      <c r="A777" s="586" t="s">
        <v>0</v>
      </c>
      <c r="B777" s="587" t="s">
        <v>1</v>
      </c>
      <c r="C777" s="587"/>
      <c r="D777" s="587"/>
      <c r="E777" s="588" t="s">
        <v>2</v>
      </c>
      <c r="F777" s="588"/>
    </row>
    <row r="778" spans="1:9" s="466" customFormat="1" ht="30" customHeight="1">
      <c r="A778" s="589">
        <v>1</v>
      </c>
      <c r="B778" s="590" t="s">
        <v>2152</v>
      </c>
      <c r="C778" s="590"/>
      <c r="D778" s="590"/>
      <c r="E778" s="591">
        <f>F163</f>
        <v>0</v>
      </c>
      <c r="F778" s="591"/>
    </row>
    <row r="779" spans="1:9" s="466" customFormat="1" ht="30" customHeight="1">
      <c r="A779" s="589">
        <v>2</v>
      </c>
      <c r="B779" s="590" t="s">
        <v>1433</v>
      </c>
      <c r="C779" s="590"/>
      <c r="D779" s="590"/>
      <c r="E779" s="591">
        <f>F366</f>
        <v>0</v>
      </c>
      <c r="F779" s="591"/>
    </row>
    <row r="780" spans="1:9" s="466" customFormat="1" ht="30" customHeight="1">
      <c r="A780" s="589">
        <v>3</v>
      </c>
      <c r="B780" s="590" t="s">
        <v>2153</v>
      </c>
      <c r="C780" s="590"/>
      <c r="D780" s="590"/>
      <c r="E780" s="591">
        <f>F528</f>
        <v>0</v>
      </c>
      <c r="F780" s="591"/>
    </row>
    <row r="781" spans="1:9" s="466" customFormat="1" ht="30" customHeight="1">
      <c r="A781" s="589">
        <v>4</v>
      </c>
      <c r="B781" s="590" t="s">
        <v>2154</v>
      </c>
      <c r="C781" s="590"/>
      <c r="D781" s="590"/>
      <c r="E781" s="591">
        <f>F648</f>
        <v>0</v>
      </c>
      <c r="F781" s="591"/>
    </row>
    <row r="782" spans="1:9" s="466" customFormat="1" ht="30" customHeight="1">
      <c r="A782" s="589">
        <v>5</v>
      </c>
      <c r="B782" s="590" t="s">
        <v>2155</v>
      </c>
      <c r="C782" s="590"/>
      <c r="D782" s="590"/>
      <c r="E782" s="591">
        <f>F718</f>
        <v>0</v>
      </c>
      <c r="F782" s="591"/>
    </row>
    <row r="783" spans="1:9" s="466" customFormat="1" ht="30" customHeight="1">
      <c r="A783" s="589">
        <v>6</v>
      </c>
      <c r="B783" s="590" t="s">
        <v>2059</v>
      </c>
      <c r="C783" s="590"/>
      <c r="D783" s="590"/>
      <c r="E783" s="591">
        <f>F767</f>
        <v>0</v>
      </c>
      <c r="F783" s="591"/>
    </row>
    <row r="784" spans="1:9" s="466" customFormat="1" ht="30" customHeight="1">
      <c r="A784" s="592" t="s">
        <v>2156</v>
      </c>
      <c r="B784" s="592"/>
      <c r="C784" s="592"/>
      <c r="D784" s="592"/>
      <c r="E784" s="593">
        <f>SUM(E778:F783)</f>
        <v>0</v>
      </c>
      <c r="F784" s="594"/>
    </row>
    <row r="785" spans="1:9" s="466" customFormat="1">
      <c r="A785" s="465"/>
      <c r="C785" s="467"/>
      <c r="D785" s="468"/>
      <c r="E785" s="469"/>
      <c r="F785" s="470"/>
      <c r="I785" s="468"/>
    </row>
    <row r="786" spans="1:9" s="466" customFormat="1">
      <c r="A786" s="465"/>
      <c r="C786" s="467"/>
      <c r="D786" s="595"/>
      <c r="E786" s="596"/>
      <c r="F786" s="470"/>
      <c r="I786" s="595"/>
    </row>
    <row r="787" spans="1:9" s="466" customFormat="1">
      <c r="A787" s="465"/>
      <c r="C787" s="467"/>
      <c r="D787" s="595"/>
      <c r="E787" s="596"/>
      <c r="F787" s="470"/>
      <c r="I787" s="595"/>
    </row>
    <row r="788" spans="1:9" s="466" customFormat="1">
      <c r="A788" s="465"/>
      <c r="C788" s="467"/>
      <c r="D788" s="595"/>
      <c r="E788" s="596"/>
      <c r="F788" s="470"/>
      <c r="I788" s="595"/>
    </row>
    <row r="789" spans="1:9" s="466" customFormat="1">
      <c r="A789" s="465"/>
      <c r="C789" s="467"/>
      <c r="D789" s="595"/>
      <c r="E789" s="597" t="s">
        <v>2157</v>
      </c>
      <c r="F789" s="470"/>
      <c r="I789" s="595"/>
    </row>
    <row r="790" spans="1:9" s="466" customFormat="1">
      <c r="A790" s="465"/>
      <c r="C790" s="467"/>
      <c r="D790" s="595"/>
      <c r="E790" s="598" t="s">
        <v>2158</v>
      </c>
      <c r="F790" s="470"/>
      <c r="I790" s="595"/>
    </row>
    <row r="791" spans="1:9" s="466" customFormat="1">
      <c r="A791" s="465"/>
      <c r="C791" s="467"/>
      <c r="D791" s="595"/>
      <c r="E791" s="596"/>
      <c r="F791" s="470"/>
      <c r="I791" s="595"/>
    </row>
    <row r="792" spans="1:9" s="466" customFormat="1">
      <c r="A792" s="465"/>
      <c r="C792" s="467"/>
      <c r="D792" s="595"/>
      <c r="E792" s="596"/>
      <c r="F792" s="470"/>
      <c r="I792" s="595"/>
    </row>
  </sheetData>
  <mergeCells count="302">
    <mergeCell ref="B783:D783"/>
    <mergeCell ref="E783:F783"/>
    <mergeCell ref="A784:D784"/>
    <mergeCell ref="E784:F784"/>
    <mergeCell ref="B780:D780"/>
    <mergeCell ref="E780:F780"/>
    <mergeCell ref="B781:D781"/>
    <mergeCell ref="E781:F781"/>
    <mergeCell ref="B782:D782"/>
    <mergeCell ref="E782:F782"/>
    <mergeCell ref="A773:F773"/>
    <mergeCell ref="B777:D777"/>
    <mergeCell ref="E777:F777"/>
    <mergeCell ref="B778:D778"/>
    <mergeCell ref="E778:F778"/>
    <mergeCell ref="B779:D779"/>
    <mergeCell ref="E779:F779"/>
    <mergeCell ref="D753:D755"/>
    <mergeCell ref="E753:E755"/>
    <mergeCell ref="F753:F755"/>
    <mergeCell ref="A767:E767"/>
    <mergeCell ref="A771:F771"/>
    <mergeCell ref="A772:F772"/>
    <mergeCell ref="A732:A733"/>
    <mergeCell ref="A734:A735"/>
    <mergeCell ref="A742:A745"/>
    <mergeCell ref="A753:A755"/>
    <mergeCell ref="B753:B755"/>
    <mergeCell ref="C753:C755"/>
    <mergeCell ref="A722:A729"/>
    <mergeCell ref="C722:C729"/>
    <mergeCell ref="D722:D729"/>
    <mergeCell ref="E722:E729"/>
    <mergeCell ref="F722:F729"/>
    <mergeCell ref="A730:A731"/>
    <mergeCell ref="A712:A716"/>
    <mergeCell ref="C712:C716"/>
    <mergeCell ref="D712:D716"/>
    <mergeCell ref="E712:E716"/>
    <mergeCell ref="F712:F716"/>
    <mergeCell ref="A718:A721"/>
    <mergeCell ref="A695:A706"/>
    <mergeCell ref="C695:C706"/>
    <mergeCell ref="D695:D706"/>
    <mergeCell ref="E695:E706"/>
    <mergeCell ref="F695:F706"/>
    <mergeCell ref="A707:A711"/>
    <mergeCell ref="C707:C711"/>
    <mergeCell ref="D707:D711"/>
    <mergeCell ref="E707:E711"/>
    <mergeCell ref="F707:F711"/>
    <mergeCell ref="A680:E680"/>
    <mergeCell ref="B684:F684"/>
    <mergeCell ref="A686:A693"/>
    <mergeCell ref="C686:C693"/>
    <mergeCell ref="D686:D693"/>
    <mergeCell ref="E686:E693"/>
    <mergeCell ref="F686:F693"/>
    <mergeCell ref="A669:A670"/>
    <mergeCell ref="C669:C670"/>
    <mergeCell ref="D669:D670"/>
    <mergeCell ref="E669:E670"/>
    <mergeCell ref="F669:F670"/>
    <mergeCell ref="A671:A672"/>
    <mergeCell ref="C671:C672"/>
    <mergeCell ref="D671:D672"/>
    <mergeCell ref="E671:E672"/>
    <mergeCell ref="F671:F672"/>
    <mergeCell ref="A664:A666"/>
    <mergeCell ref="C664:C666"/>
    <mergeCell ref="D664:D666"/>
    <mergeCell ref="E664:E666"/>
    <mergeCell ref="F664:F666"/>
    <mergeCell ref="A667:A668"/>
    <mergeCell ref="C667:C668"/>
    <mergeCell ref="D667:D668"/>
    <mergeCell ref="E667:E668"/>
    <mergeCell ref="F667:F668"/>
    <mergeCell ref="A658:A660"/>
    <mergeCell ref="C658:C660"/>
    <mergeCell ref="D658:D660"/>
    <mergeCell ref="E658:E660"/>
    <mergeCell ref="F658:F660"/>
    <mergeCell ref="A661:A663"/>
    <mergeCell ref="C661:C663"/>
    <mergeCell ref="D661:D663"/>
    <mergeCell ref="E661:E663"/>
    <mergeCell ref="F661:F663"/>
    <mergeCell ref="A652:A653"/>
    <mergeCell ref="A655:A657"/>
    <mergeCell ref="C655:C657"/>
    <mergeCell ref="D655:D657"/>
    <mergeCell ref="E655:E657"/>
    <mergeCell ref="F655:F657"/>
    <mergeCell ref="A644:A646"/>
    <mergeCell ref="C644:C646"/>
    <mergeCell ref="D644:D646"/>
    <mergeCell ref="E644:E646"/>
    <mergeCell ref="F644:F646"/>
    <mergeCell ref="A648:A649"/>
    <mergeCell ref="F637:F638"/>
    <mergeCell ref="A639:A641"/>
    <mergeCell ref="C639:C641"/>
    <mergeCell ref="D639:D641"/>
    <mergeCell ref="E639:E641"/>
    <mergeCell ref="F639:F641"/>
    <mergeCell ref="A624:A630"/>
    <mergeCell ref="A631:A632"/>
    <mergeCell ref="A637:A638"/>
    <mergeCell ref="C637:C638"/>
    <mergeCell ref="D637:D638"/>
    <mergeCell ref="E637:E638"/>
    <mergeCell ref="A618:A620"/>
    <mergeCell ref="C618:C620"/>
    <mergeCell ref="D618:D620"/>
    <mergeCell ref="E618:E620"/>
    <mergeCell ref="F618:F620"/>
    <mergeCell ref="A622:A623"/>
    <mergeCell ref="A612:A614"/>
    <mergeCell ref="C612:C614"/>
    <mergeCell ref="D612:D614"/>
    <mergeCell ref="E612:E614"/>
    <mergeCell ref="F612:F614"/>
    <mergeCell ref="A615:A617"/>
    <mergeCell ref="C615:C617"/>
    <mergeCell ref="D615:D617"/>
    <mergeCell ref="E615:E617"/>
    <mergeCell ref="F615:F617"/>
    <mergeCell ref="B594:E594"/>
    <mergeCell ref="B596:F596"/>
    <mergeCell ref="A597:F597"/>
    <mergeCell ref="A610:A611"/>
    <mergeCell ref="C610:C611"/>
    <mergeCell ref="D610:D611"/>
    <mergeCell ref="E610:E611"/>
    <mergeCell ref="F610:F611"/>
    <mergeCell ref="A578:E578"/>
    <mergeCell ref="A580:E580"/>
    <mergeCell ref="B583:E583"/>
    <mergeCell ref="B584:E584"/>
    <mergeCell ref="A586:F586"/>
    <mergeCell ref="A587:F587"/>
    <mergeCell ref="B564:F564"/>
    <mergeCell ref="A565:F565"/>
    <mergeCell ref="A567:A568"/>
    <mergeCell ref="C567:C568"/>
    <mergeCell ref="D567:D568"/>
    <mergeCell ref="E567:E568"/>
    <mergeCell ref="F567:F568"/>
    <mergeCell ref="A502:A505"/>
    <mergeCell ref="A506:A509"/>
    <mergeCell ref="A539:A540"/>
    <mergeCell ref="A541:A546"/>
    <mergeCell ref="A547:A552"/>
    <mergeCell ref="A560:E560"/>
    <mergeCell ref="A468:A474"/>
    <mergeCell ref="A476:A482"/>
    <mergeCell ref="A483:A485"/>
    <mergeCell ref="A486:A488"/>
    <mergeCell ref="A491:A492"/>
    <mergeCell ref="A500:A501"/>
    <mergeCell ref="A444:A450"/>
    <mergeCell ref="A451:A453"/>
    <mergeCell ref="A459:E459"/>
    <mergeCell ref="B463:F463"/>
    <mergeCell ref="B465:F465"/>
    <mergeCell ref="A466:F466"/>
    <mergeCell ref="A437:A438"/>
    <mergeCell ref="A440:A441"/>
    <mergeCell ref="C440:C441"/>
    <mergeCell ref="D440:D441"/>
    <mergeCell ref="E440:E441"/>
    <mergeCell ref="F440:F441"/>
    <mergeCell ref="A423:A424"/>
    <mergeCell ref="C423:C424"/>
    <mergeCell ref="D423:D424"/>
    <mergeCell ref="E423:E424"/>
    <mergeCell ref="F423:F424"/>
    <mergeCell ref="A433:A435"/>
    <mergeCell ref="C433:C435"/>
    <mergeCell ref="D433:D435"/>
    <mergeCell ref="E433:E435"/>
    <mergeCell ref="F433:F435"/>
    <mergeCell ref="A403:A404"/>
    <mergeCell ref="C403:C404"/>
    <mergeCell ref="D403:D404"/>
    <mergeCell ref="F403:F404"/>
    <mergeCell ref="A413:A414"/>
    <mergeCell ref="C413:C414"/>
    <mergeCell ref="D413:D414"/>
    <mergeCell ref="E413:E414"/>
    <mergeCell ref="A381:A382"/>
    <mergeCell ref="A383:A384"/>
    <mergeCell ref="A385:A386"/>
    <mergeCell ref="A387:A389"/>
    <mergeCell ref="A390:A395"/>
    <mergeCell ref="A396:A401"/>
    <mergeCell ref="A359:A362"/>
    <mergeCell ref="A363:A366"/>
    <mergeCell ref="A370:A371"/>
    <mergeCell ref="A372:A373"/>
    <mergeCell ref="A374:A376"/>
    <mergeCell ref="A377:A380"/>
    <mergeCell ref="A335:A339"/>
    <mergeCell ref="A341:A344"/>
    <mergeCell ref="A345:A348"/>
    <mergeCell ref="A349:A350"/>
    <mergeCell ref="A351:A352"/>
    <mergeCell ref="A353:A358"/>
    <mergeCell ref="A309:A315"/>
    <mergeCell ref="A317:A318"/>
    <mergeCell ref="A319:A321"/>
    <mergeCell ref="A322:A325"/>
    <mergeCell ref="A326:A329"/>
    <mergeCell ref="A330:A334"/>
    <mergeCell ref="A287:A292"/>
    <mergeCell ref="A293:A294"/>
    <mergeCell ref="A295:E295"/>
    <mergeCell ref="B299:F299"/>
    <mergeCell ref="A300:F300"/>
    <mergeCell ref="A302:A308"/>
    <mergeCell ref="A268:A269"/>
    <mergeCell ref="A270:A271"/>
    <mergeCell ref="A272:A274"/>
    <mergeCell ref="A275:A276"/>
    <mergeCell ref="A277:A278"/>
    <mergeCell ref="A285:A286"/>
    <mergeCell ref="E242:E250"/>
    <mergeCell ref="F242:F250"/>
    <mergeCell ref="A252:A253"/>
    <mergeCell ref="A255:A256"/>
    <mergeCell ref="A258:A260"/>
    <mergeCell ref="A262:A266"/>
    <mergeCell ref="A232:A234"/>
    <mergeCell ref="A235:A236"/>
    <mergeCell ref="A237:A238"/>
    <mergeCell ref="A242:A250"/>
    <mergeCell ref="C242:C250"/>
    <mergeCell ref="D242:D250"/>
    <mergeCell ref="A192:A196"/>
    <mergeCell ref="A197:A199"/>
    <mergeCell ref="A200:A202"/>
    <mergeCell ref="A219:A221"/>
    <mergeCell ref="A227:A228"/>
    <mergeCell ref="A229:A231"/>
    <mergeCell ref="A158:A181"/>
    <mergeCell ref="C158:C181"/>
    <mergeCell ref="D158:D181"/>
    <mergeCell ref="E158:E181"/>
    <mergeCell ref="F158:F181"/>
    <mergeCell ref="A187:A191"/>
    <mergeCell ref="A129:A133"/>
    <mergeCell ref="A136:A137"/>
    <mergeCell ref="A141:A157"/>
    <mergeCell ref="C141:C157"/>
    <mergeCell ref="D141:D157"/>
    <mergeCell ref="F141:F157"/>
    <mergeCell ref="A94:A99"/>
    <mergeCell ref="A100:A105"/>
    <mergeCell ref="A106:A110"/>
    <mergeCell ref="A111:A115"/>
    <mergeCell ref="A116:A122"/>
    <mergeCell ref="A124:A128"/>
    <mergeCell ref="A75:E75"/>
    <mergeCell ref="B77:F77"/>
    <mergeCell ref="A78:F78"/>
    <mergeCell ref="A80:A81"/>
    <mergeCell ref="A82:A88"/>
    <mergeCell ref="A89:A92"/>
    <mergeCell ref="E52:E58"/>
    <mergeCell ref="F52:F58"/>
    <mergeCell ref="A59:A60"/>
    <mergeCell ref="A61:A62"/>
    <mergeCell ref="A64:A65"/>
    <mergeCell ref="A67:A68"/>
    <mergeCell ref="A45:A51"/>
    <mergeCell ref="C45:C51"/>
    <mergeCell ref="D45:D51"/>
    <mergeCell ref="A52:A58"/>
    <mergeCell ref="C52:C58"/>
    <mergeCell ref="D52:D58"/>
    <mergeCell ref="C31:C37"/>
    <mergeCell ref="D31:D37"/>
    <mergeCell ref="E31:E37"/>
    <mergeCell ref="F31:F37"/>
    <mergeCell ref="A38:A44"/>
    <mergeCell ref="C38:C44"/>
    <mergeCell ref="D38:D44"/>
    <mergeCell ref="E38:E44"/>
    <mergeCell ref="F38:F44"/>
    <mergeCell ref="A10:A11"/>
    <mergeCell ref="A12:A18"/>
    <mergeCell ref="A19:A22"/>
    <mergeCell ref="A23:A26"/>
    <mergeCell ref="A27:A28"/>
    <mergeCell ref="A31:A37"/>
    <mergeCell ref="A1:F1"/>
    <mergeCell ref="A2:F2"/>
    <mergeCell ref="A3:F3"/>
    <mergeCell ref="B4:C4"/>
    <mergeCell ref="B7:F7"/>
    <mergeCell ref="A8:F8"/>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4954A2-C07A-4F7F-948C-3B1476381137}">
  <sheetPr>
    <tabColor theme="9"/>
  </sheetPr>
  <dimension ref="A1:R1759"/>
  <sheetViews>
    <sheetView topLeftCell="A1737" workbookViewId="0">
      <selection activeCell="I15" sqref="I15"/>
    </sheetView>
  </sheetViews>
  <sheetFormatPr defaultRowHeight="14.4"/>
  <cols>
    <col min="1" max="1" width="7.88671875" style="877" customWidth="1"/>
    <col min="2" max="2" width="57.33203125" customWidth="1"/>
    <col min="3" max="3" width="7.5546875" bestFit="1" customWidth="1"/>
    <col min="4" max="4" width="9" customWidth="1"/>
    <col min="5" max="5" width="11.6640625" customWidth="1"/>
    <col min="6" max="6" width="15.6640625" style="878" customWidth="1"/>
  </cols>
  <sheetData>
    <row r="1" spans="1:6" s="600" customFormat="1" ht="21.75" customHeight="1">
      <c r="A1" s="599" t="s">
        <v>50</v>
      </c>
      <c r="B1" s="599"/>
      <c r="C1" s="599"/>
      <c r="D1" s="599"/>
      <c r="E1" s="599"/>
      <c r="F1" s="599"/>
    </row>
    <row r="2" spans="1:6" s="600" customFormat="1" ht="15.6" customHeight="1">
      <c r="A2" s="601" t="s">
        <v>2159</v>
      </c>
      <c r="B2" s="601"/>
      <c r="C2" s="601"/>
      <c r="D2" s="601"/>
      <c r="E2" s="601"/>
      <c r="F2" s="601"/>
    </row>
    <row r="3" spans="1:6" s="600" customFormat="1" ht="15.6" customHeight="1">
      <c r="A3" s="602" t="s">
        <v>456</v>
      </c>
      <c r="B3" s="602"/>
      <c r="C3" s="602"/>
      <c r="D3" s="602"/>
      <c r="E3" s="602"/>
      <c r="F3" s="602"/>
    </row>
    <row r="4" spans="1:6" s="600" customFormat="1" ht="13.2">
      <c r="A4" s="603"/>
      <c r="B4" s="604"/>
      <c r="C4" s="605"/>
      <c r="D4" s="605"/>
      <c r="E4" s="606"/>
      <c r="F4" s="607"/>
    </row>
    <row r="5" spans="1:6" s="600" customFormat="1" ht="13.2">
      <c r="A5" s="603"/>
      <c r="B5" s="604"/>
      <c r="C5" s="605"/>
      <c r="D5" s="605"/>
      <c r="E5" s="606"/>
      <c r="F5" s="607"/>
    </row>
    <row r="6" spans="1:6" s="600" customFormat="1" ht="13.2">
      <c r="A6" s="608"/>
      <c r="B6" s="609"/>
      <c r="C6" s="608"/>
      <c r="D6" s="610"/>
      <c r="E6" s="611"/>
      <c r="F6" s="612"/>
    </row>
    <row r="7" spans="1:6" s="600" customFormat="1" ht="13.2">
      <c r="A7" s="613"/>
      <c r="B7" s="604"/>
      <c r="C7" s="605"/>
      <c r="D7" s="605"/>
      <c r="E7" s="606"/>
      <c r="F7" s="614"/>
    </row>
    <row r="8" spans="1:6" s="600" customFormat="1" ht="13.2">
      <c r="A8" s="613"/>
      <c r="B8" s="604"/>
      <c r="C8" s="605"/>
      <c r="D8" s="605"/>
      <c r="E8" s="606"/>
      <c r="F8" s="614"/>
    </row>
    <row r="9" spans="1:6" s="600" customFormat="1" ht="13.2">
      <c r="A9" s="613"/>
      <c r="B9" s="604"/>
      <c r="C9" s="605"/>
      <c r="D9" s="605"/>
      <c r="E9" s="606"/>
      <c r="F9" s="614"/>
    </row>
    <row r="10" spans="1:6" s="600" customFormat="1" ht="13.2">
      <c r="A10" s="615"/>
      <c r="B10" s="616" t="s">
        <v>2160</v>
      </c>
      <c r="C10" s="605"/>
      <c r="D10" s="605"/>
      <c r="E10" s="606"/>
      <c r="F10" s="614"/>
    </row>
    <row r="11" spans="1:6" s="600" customFormat="1" ht="15" customHeight="1">
      <c r="A11" s="615"/>
      <c r="B11" s="616"/>
      <c r="C11" s="605"/>
      <c r="D11" s="605"/>
      <c r="E11" s="606"/>
      <c r="F11" s="614"/>
    </row>
    <row r="12" spans="1:6" s="600" customFormat="1" ht="68.400000000000006" customHeight="1">
      <c r="A12" s="615"/>
      <c r="B12" s="617" t="s">
        <v>2161</v>
      </c>
      <c r="C12" s="618"/>
      <c r="D12" s="618"/>
      <c r="E12" s="606"/>
      <c r="F12" s="614"/>
    </row>
    <row r="13" spans="1:6" s="600" customFormat="1" ht="84" customHeight="1">
      <c r="A13" s="615"/>
      <c r="B13" s="617" t="s">
        <v>2162</v>
      </c>
      <c r="C13" s="618"/>
      <c r="D13" s="618"/>
      <c r="E13" s="606"/>
      <c r="F13" s="614"/>
    </row>
    <row r="14" spans="1:6" s="600" customFormat="1" ht="138.75" customHeight="1">
      <c r="A14" s="615"/>
      <c r="B14" s="617" t="s">
        <v>2163</v>
      </c>
      <c r="C14" s="618"/>
      <c r="D14" s="618"/>
      <c r="E14" s="606"/>
      <c r="F14" s="614"/>
    </row>
    <row r="15" spans="1:6" s="600" customFormat="1" ht="42.75" customHeight="1">
      <c r="A15" s="615"/>
      <c r="B15" s="617" t="s">
        <v>2164</v>
      </c>
      <c r="C15" s="618"/>
      <c r="D15" s="618"/>
      <c r="E15" s="606"/>
      <c r="F15" s="614"/>
    </row>
    <row r="16" spans="1:6" s="600" customFormat="1" ht="52.8">
      <c r="A16" s="615"/>
      <c r="B16" s="617" t="s">
        <v>2165</v>
      </c>
      <c r="C16" s="618"/>
      <c r="D16" s="618"/>
      <c r="E16" s="606"/>
      <c r="F16" s="614"/>
    </row>
    <row r="17" spans="1:18" s="621" customFormat="1" ht="13.2">
      <c r="A17" s="615"/>
      <c r="B17" s="619"/>
      <c r="C17" s="620"/>
      <c r="D17" s="620"/>
      <c r="E17" s="606"/>
      <c r="F17" s="614"/>
    </row>
    <row r="18" spans="1:18" s="621" customFormat="1" ht="13.2">
      <c r="A18" s="622"/>
      <c r="B18" s="623"/>
      <c r="C18" s="624"/>
      <c r="D18" s="624"/>
      <c r="E18" s="606"/>
      <c r="F18" s="614"/>
      <c r="G18" s="625"/>
      <c r="H18" s="625"/>
    </row>
    <row r="21" spans="1:18" s="629" customFormat="1" ht="26.25" customHeight="1">
      <c r="A21" s="626" t="s">
        <v>0</v>
      </c>
      <c r="B21" s="627" t="s">
        <v>1</v>
      </c>
      <c r="C21" s="626" t="s">
        <v>948</v>
      </c>
      <c r="D21" s="626" t="s">
        <v>949</v>
      </c>
      <c r="E21" s="626" t="s">
        <v>1380</v>
      </c>
      <c r="F21" s="628" t="s">
        <v>2</v>
      </c>
      <c r="G21" s="466"/>
      <c r="H21" s="466"/>
      <c r="I21" s="466"/>
      <c r="J21" s="466"/>
      <c r="K21" s="466"/>
      <c r="L21" s="466"/>
      <c r="M21" s="466"/>
      <c r="N21" s="466"/>
      <c r="O21" s="466"/>
      <c r="P21" s="466"/>
      <c r="Q21" s="466"/>
      <c r="R21" s="466"/>
    </row>
    <row r="22" spans="1:18" s="621" customFormat="1" ht="13.2">
      <c r="A22" s="630">
        <v>1</v>
      </c>
      <c r="B22" s="631" t="s">
        <v>2166</v>
      </c>
      <c r="C22" s="632"/>
      <c r="D22" s="632"/>
      <c r="E22" s="633"/>
      <c r="F22" s="634">
        <f>ROUNDUP(D23*E22,2)</f>
        <v>0</v>
      </c>
      <c r="G22" s="466"/>
      <c r="H22" s="466"/>
      <c r="I22" s="466"/>
      <c r="J22" s="466"/>
      <c r="K22" s="466"/>
      <c r="L22" s="466"/>
      <c r="M22" s="466"/>
      <c r="N22" s="466"/>
      <c r="O22" s="466"/>
      <c r="P22" s="466"/>
      <c r="Q22" s="466"/>
      <c r="R22" s="466"/>
    </row>
    <row r="23" spans="1:18" s="621" customFormat="1" ht="103.5" customHeight="1">
      <c r="A23" s="635"/>
      <c r="B23" s="636" t="s">
        <v>2167</v>
      </c>
      <c r="C23" s="637"/>
      <c r="D23" s="637"/>
      <c r="E23" s="638"/>
      <c r="F23" s="639"/>
      <c r="G23" s="625"/>
      <c r="H23" s="625"/>
    </row>
    <row r="24" spans="1:18" s="621" customFormat="1" ht="31.5" customHeight="1">
      <c r="A24" s="635"/>
      <c r="B24" s="640" t="s">
        <v>2168</v>
      </c>
      <c r="C24" s="637"/>
      <c r="D24" s="637"/>
      <c r="E24" s="638"/>
      <c r="F24" s="639"/>
      <c r="G24" s="625"/>
      <c r="H24" s="625"/>
    </row>
    <row r="25" spans="1:18" s="621" customFormat="1" ht="34.200000000000003">
      <c r="A25" s="635"/>
      <c r="B25" s="640" t="s">
        <v>2169</v>
      </c>
      <c r="C25" s="637"/>
      <c r="D25" s="637"/>
      <c r="E25" s="638"/>
      <c r="F25" s="639"/>
      <c r="G25" s="625"/>
      <c r="H25" s="625"/>
    </row>
    <row r="26" spans="1:18" s="621" customFormat="1" ht="13.2">
      <c r="A26" s="635"/>
      <c r="B26" s="640" t="s">
        <v>2170</v>
      </c>
      <c r="C26" s="637"/>
      <c r="D26" s="637"/>
      <c r="E26" s="638"/>
      <c r="F26" s="639"/>
      <c r="G26" s="625"/>
      <c r="H26" s="625"/>
    </row>
    <row r="27" spans="1:18" s="621" customFormat="1" ht="13.2">
      <c r="A27" s="635"/>
      <c r="B27" s="641" t="s">
        <v>2171</v>
      </c>
      <c r="C27" s="637"/>
      <c r="D27" s="637"/>
      <c r="E27" s="638"/>
      <c r="F27" s="639"/>
      <c r="G27" s="625"/>
      <c r="H27" s="625"/>
    </row>
    <row r="28" spans="1:18" s="621" customFormat="1" ht="22.8">
      <c r="A28" s="635"/>
      <c r="B28" s="640" t="s">
        <v>2172</v>
      </c>
      <c r="C28" s="637"/>
      <c r="D28" s="637"/>
      <c r="E28" s="638"/>
      <c r="F28" s="639"/>
      <c r="G28" s="625"/>
      <c r="H28" s="625"/>
    </row>
    <row r="29" spans="1:18" s="621" customFormat="1" ht="22.8">
      <c r="A29" s="635"/>
      <c r="B29" s="640" t="s">
        <v>2173</v>
      </c>
      <c r="C29" s="637"/>
      <c r="D29" s="637"/>
      <c r="E29" s="638"/>
      <c r="F29" s="639"/>
      <c r="G29" s="625"/>
      <c r="H29" s="625"/>
    </row>
    <row r="30" spans="1:18" s="621" customFormat="1" ht="22.8">
      <c r="A30" s="635"/>
      <c r="B30" s="640" t="s">
        <v>2174</v>
      </c>
      <c r="C30" s="637"/>
      <c r="D30" s="637"/>
      <c r="E30" s="638"/>
      <c r="F30" s="639"/>
      <c r="G30" s="625"/>
      <c r="H30" s="625"/>
    </row>
    <row r="31" spans="1:18" s="621" customFormat="1" ht="13.2">
      <c r="A31" s="635"/>
      <c r="B31" s="640" t="s">
        <v>2175</v>
      </c>
      <c r="C31" s="637"/>
      <c r="D31" s="637"/>
      <c r="E31" s="638"/>
      <c r="F31" s="639"/>
      <c r="G31" s="625"/>
      <c r="H31" s="625"/>
    </row>
    <row r="32" spans="1:18" s="621" customFormat="1" ht="13.2">
      <c r="A32" s="635"/>
      <c r="B32" s="640" t="s">
        <v>2176</v>
      </c>
      <c r="C32" s="637"/>
      <c r="D32" s="637"/>
      <c r="E32" s="638"/>
      <c r="F32" s="639"/>
      <c r="G32" s="625"/>
      <c r="H32" s="625"/>
    </row>
    <row r="33" spans="1:8" s="621" customFormat="1" ht="34.200000000000003">
      <c r="A33" s="635"/>
      <c r="B33" s="640" t="s">
        <v>2177</v>
      </c>
      <c r="C33" s="637"/>
      <c r="D33" s="637"/>
      <c r="E33" s="638"/>
      <c r="F33" s="639"/>
      <c r="G33" s="625"/>
      <c r="H33" s="625"/>
    </row>
    <row r="34" spans="1:8" s="621" customFormat="1" ht="13.2">
      <c r="A34" s="635"/>
      <c r="B34" s="640" t="s">
        <v>2178</v>
      </c>
      <c r="C34" s="637"/>
      <c r="D34" s="637"/>
      <c r="E34" s="638"/>
      <c r="F34" s="639"/>
      <c r="G34" s="625"/>
      <c r="H34" s="625"/>
    </row>
    <row r="35" spans="1:8" s="621" customFormat="1" ht="22.8">
      <c r="A35" s="635"/>
      <c r="B35" s="640" t="s">
        <v>2179</v>
      </c>
      <c r="C35" s="637"/>
      <c r="D35" s="637"/>
      <c r="E35" s="638"/>
      <c r="F35" s="639"/>
      <c r="G35" s="625"/>
      <c r="H35" s="625"/>
    </row>
    <row r="36" spans="1:8" s="621" customFormat="1" ht="13.2">
      <c r="A36" s="635"/>
      <c r="B36" s="640" t="s">
        <v>2180</v>
      </c>
      <c r="C36" s="637"/>
      <c r="D36" s="637"/>
      <c r="E36" s="638"/>
      <c r="F36" s="639"/>
      <c r="G36" s="625"/>
      <c r="H36" s="625"/>
    </row>
    <row r="37" spans="1:8" s="621" customFormat="1" ht="22.8">
      <c r="A37" s="635"/>
      <c r="B37" s="640" t="s">
        <v>2181</v>
      </c>
      <c r="C37" s="637"/>
      <c r="D37" s="637"/>
      <c r="E37" s="638"/>
      <c r="F37" s="639"/>
      <c r="G37" s="625"/>
      <c r="H37" s="625"/>
    </row>
    <row r="38" spans="1:8" s="621" customFormat="1" ht="13.2">
      <c r="A38" s="635"/>
      <c r="B38" s="640" t="s">
        <v>2182</v>
      </c>
      <c r="C38" s="637"/>
      <c r="D38" s="637"/>
      <c r="E38" s="638"/>
      <c r="F38" s="639"/>
      <c r="G38" s="625"/>
      <c r="H38" s="625"/>
    </row>
    <row r="39" spans="1:8" s="621" customFormat="1" ht="13.2">
      <c r="A39" s="635"/>
      <c r="B39" s="642" t="s">
        <v>2183</v>
      </c>
      <c r="C39" s="637"/>
      <c r="D39" s="637"/>
      <c r="E39" s="638"/>
      <c r="F39" s="639"/>
      <c r="G39" s="625"/>
      <c r="H39" s="625"/>
    </row>
    <row r="40" spans="1:8" s="621" customFormat="1" ht="22.8">
      <c r="A40" s="635"/>
      <c r="B40" s="640" t="s">
        <v>2184</v>
      </c>
      <c r="C40" s="637"/>
      <c r="D40" s="637"/>
      <c r="E40" s="638"/>
      <c r="F40" s="639"/>
      <c r="G40" s="625"/>
      <c r="H40" s="625"/>
    </row>
    <row r="41" spans="1:8" s="621" customFormat="1" ht="13.2">
      <c r="A41" s="635"/>
      <c r="B41" s="640" t="s">
        <v>2185</v>
      </c>
      <c r="C41" s="637"/>
      <c r="D41" s="637"/>
      <c r="E41" s="638"/>
      <c r="F41" s="639"/>
      <c r="G41" s="625"/>
      <c r="H41" s="625"/>
    </row>
    <row r="42" spans="1:8" s="621" customFormat="1" ht="22.8">
      <c r="A42" s="635"/>
      <c r="B42" s="640" t="s">
        <v>2186</v>
      </c>
      <c r="C42" s="637"/>
      <c r="D42" s="637"/>
      <c r="E42" s="638"/>
      <c r="F42" s="639"/>
      <c r="G42" s="625"/>
      <c r="H42" s="625"/>
    </row>
    <row r="43" spans="1:8" s="621" customFormat="1" ht="13.2">
      <c r="A43" s="635"/>
      <c r="B43" s="640" t="s">
        <v>2187</v>
      </c>
      <c r="C43" s="637"/>
      <c r="D43" s="637"/>
      <c r="E43" s="638"/>
      <c r="F43" s="639"/>
      <c r="G43" s="625"/>
      <c r="H43" s="625"/>
    </row>
    <row r="44" spans="1:8" s="621" customFormat="1" ht="22.8">
      <c r="A44" s="635"/>
      <c r="B44" s="640" t="s">
        <v>2188</v>
      </c>
      <c r="C44" s="637"/>
      <c r="D44" s="637"/>
      <c r="E44" s="638"/>
      <c r="F44" s="639"/>
      <c r="G44" s="625"/>
      <c r="H44" s="625"/>
    </row>
    <row r="45" spans="1:8" s="621" customFormat="1" ht="22.8">
      <c r="A45" s="635"/>
      <c r="B45" s="640" t="s">
        <v>2189</v>
      </c>
      <c r="C45" s="637"/>
      <c r="D45" s="637"/>
      <c r="E45" s="638"/>
      <c r="F45" s="639"/>
      <c r="G45" s="625"/>
      <c r="H45" s="625"/>
    </row>
    <row r="46" spans="1:8" s="621" customFormat="1" ht="13.2">
      <c r="A46" s="635"/>
      <c r="B46" s="640" t="s">
        <v>2190</v>
      </c>
      <c r="C46" s="637"/>
      <c r="D46" s="637"/>
      <c r="E46" s="638"/>
      <c r="F46" s="639"/>
      <c r="G46" s="625"/>
      <c r="H46" s="625"/>
    </row>
    <row r="47" spans="1:8" s="621" customFormat="1" ht="34.200000000000003">
      <c r="A47" s="635"/>
      <c r="B47" s="640" t="s">
        <v>2191</v>
      </c>
      <c r="C47" s="637"/>
      <c r="D47" s="637"/>
      <c r="E47" s="638"/>
      <c r="F47" s="639"/>
      <c r="G47" s="625"/>
      <c r="H47" s="625"/>
    </row>
    <row r="48" spans="1:8" s="621" customFormat="1" ht="22.8">
      <c r="A48" s="635"/>
      <c r="B48" s="640" t="s">
        <v>2192</v>
      </c>
      <c r="C48" s="637"/>
      <c r="D48" s="637"/>
      <c r="E48" s="638"/>
      <c r="F48" s="639"/>
      <c r="G48" s="625"/>
      <c r="H48" s="625"/>
    </row>
    <row r="49" spans="1:18" s="621" customFormat="1" ht="13.2">
      <c r="A49" s="635"/>
      <c r="B49" s="640" t="s">
        <v>2180</v>
      </c>
      <c r="C49" s="637"/>
      <c r="D49" s="637"/>
      <c r="E49" s="638"/>
      <c r="F49" s="639"/>
      <c r="G49" s="625"/>
      <c r="H49" s="625"/>
    </row>
    <row r="50" spans="1:18" s="621" customFormat="1" ht="20.25" customHeight="1">
      <c r="A50" s="635"/>
      <c r="B50" s="640" t="s">
        <v>2193</v>
      </c>
      <c r="C50" s="637"/>
      <c r="D50" s="637"/>
      <c r="E50" s="638"/>
      <c r="F50" s="639"/>
      <c r="G50" s="625"/>
      <c r="H50" s="625"/>
    </row>
    <row r="51" spans="1:18" s="621" customFormat="1" ht="20.25" customHeight="1">
      <c r="A51" s="635"/>
      <c r="B51" s="642" t="s">
        <v>2194</v>
      </c>
      <c r="C51" s="637"/>
      <c r="D51" s="637"/>
      <c r="E51" s="638"/>
      <c r="F51" s="639"/>
      <c r="G51" s="625"/>
      <c r="H51" s="625"/>
    </row>
    <row r="52" spans="1:18" s="621" customFormat="1" ht="22.8">
      <c r="A52" s="635"/>
      <c r="B52" s="640" t="s">
        <v>2195</v>
      </c>
      <c r="C52" s="637"/>
      <c r="D52" s="637"/>
      <c r="E52" s="638"/>
      <c r="F52" s="639"/>
      <c r="G52" s="625"/>
      <c r="H52" s="625"/>
    </row>
    <row r="53" spans="1:18" s="621" customFormat="1" ht="13.2">
      <c r="A53" s="635"/>
      <c r="B53" s="640" t="s">
        <v>2196</v>
      </c>
      <c r="C53" s="637"/>
      <c r="D53" s="637"/>
      <c r="E53" s="638"/>
      <c r="F53" s="639"/>
      <c r="G53" s="625"/>
      <c r="H53" s="625"/>
    </row>
    <row r="54" spans="1:18" s="621" customFormat="1" ht="56.25" customHeight="1">
      <c r="A54" s="643"/>
      <c r="B54" s="644" t="s">
        <v>2197</v>
      </c>
      <c r="C54" s="645"/>
      <c r="D54" s="645"/>
      <c r="E54" s="646"/>
      <c r="F54" s="647"/>
      <c r="G54" s="625"/>
      <c r="H54" s="625"/>
    </row>
    <row r="55" spans="1:18" s="621" customFormat="1" ht="26.25" customHeight="1">
      <c r="A55" s="648" t="s">
        <v>0</v>
      </c>
      <c r="B55" s="649" t="s">
        <v>1</v>
      </c>
      <c r="C55" s="648" t="s">
        <v>948</v>
      </c>
      <c r="D55" s="648" t="s">
        <v>949</v>
      </c>
      <c r="E55" s="648" t="s">
        <v>1380</v>
      </c>
      <c r="F55" s="650" t="s">
        <v>2</v>
      </c>
      <c r="G55" s="466"/>
      <c r="H55" s="466"/>
      <c r="I55" s="466"/>
      <c r="J55" s="466"/>
      <c r="K55" s="466"/>
      <c r="L55" s="466"/>
      <c r="M55" s="466"/>
      <c r="N55" s="466"/>
      <c r="O55" s="466"/>
      <c r="P55" s="466"/>
      <c r="Q55" s="466"/>
      <c r="R55" s="466"/>
    </row>
    <row r="56" spans="1:18" s="621" customFormat="1" ht="13.2">
      <c r="A56" s="651" t="s">
        <v>2198</v>
      </c>
      <c r="B56" s="350" t="s">
        <v>2199</v>
      </c>
      <c r="C56" s="139"/>
      <c r="D56" s="652"/>
      <c r="E56" s="633"/>
      <c r="F56" s="653">
        <f>ROUNDUP(D56*E56,2)</f>
        <v>0</v>
      </c>
      <c r="G56" s="625"/>
      <c r="H56" s="625"/>
    </row>
    <row r="57" spans="1:18" s="621" customFormat="1" ht="52.8">
      <c r="A57" s="654"/>
      <c r="B57" s="403" t="s">
        <v>2200</v>
      </c>
      <c r="C57" s="655"/>
      <c r="D57" s="656"/>
      <c r="E57" s="638"/>
      <c r="F57" s="657"/>
      <c r="G57" s="625"/>
      <c r="H57" s="625"/>
    </row>
    <row r="58" spans="1:18" s="621" customFormat="1" ht="13.2">
      <c r="A58" s="654"/>
      <c r="B58" s="403" t="s">
        <v>2201</v>
      </c>
      <c r="C58" s="655"/>
      <c r="D58" s="656"/>
      <c r="E58" s="638"/>
      <c r="F58" s="657"/>
      <c r="G58" s="625"/>
      <c r="H58" s="625"/>
    </row>
    <row r="59" spans="1:18" s="621" customFormat="1" ht="26.4">
      <c r="A59" s="654"/>
      <c r="B59" s="403" t="s">
        <v>2202</v>
      </c>
      <c r="C59" s="655"/>
      <c r="D59" s="656"/>
      <c r="E59" s="638"/>
      <c r="F59" s="657"/>
      <c r="G59" s="625"/>
      <c r="H59" s="625"/>
    </row>
    <row r="60" spans="1:18" s="621" customFormat="1" ht="26.4">
      <c r="A60" s="654"/>
      <c r="B60" s="403" t="s">
        <v>2203</v>
      </c>
      <c r="C60" s="655"/>
      <c r="D60" s="656"/>
      <c r="E60" s="638"/>
      <c r="F60" s="657"/>
      <c r="G60" s="625"/>
      <c r="H60" s="625"/>
    </row>
    <row r="61" spans="1:18" s="621" customFormat="1" ht="26.4">
      <c r="A61" s="654"/>
      <c r="B61" s="403" t="s">
        <v>2204</v>
      </c>
      <c r="C61" s="655"/>
      <c r="D61" s="656"/>
      <c r="E61" s="638"/>
      <c r="F61" s="657"/>
      <c r="G61" s="625"/>
      <c r="H61" s="625"/>
    </row>
    <row r="62" spans="1:18" s="621" customFormat="1" ht="26.4">
      <c r="A62" s="654"/>
      <c r="B62" s="403" t="s">
        <v>2205</v>
      </c>
      <c r="C62" s="655"/>
      <c r="D62" s="656"/>
      <c r="E62" s="638"/>
      <c r="F62" s="657"/>
      <c r="G62" s="625"/>
      <c r="H62" s="625"/>
    </row>
    <row r="63" spans="1:18" s="621" customFormat="1" ht="26.4">
      <c r="A63" s="654"/>
      <c r="B63" s="403" t="s">
        <v>2206</v>
      </c>
      <c r="C63" s="655"/>
      <c r="D63" s="656"/>
      <c r="E63" s="638"/>
      <c r="F63" s="657"/>
      <c r="G63" s="625"/>
      <c r="H63" s="625"/>
    </row>
    <row r="64" spans="1:18" s="621" customFormat="1" ht="13.2">
      <c r="A64" s="654"/>
      <c r="B64" s="403" t="s">
        <v>2207</v>
      </c>
      <c r="C64" s="655"/>
      <c r="D64" s="656"/>
      <c r="E64" s="638"/>
      <c r="F64" s="657"/>
      <c r="G64" s="625"/>
      <c r="H64" s="625"/>
    </row>
    <row r="65" spans="1:8" s="621" customFormat="1" ht="26.4">
      <c r="A65" s="654"/>
      <c r="B65" s="403" t="s">
        <v>2208</v>
      </c>
      <c r="C65" s="655"/>
      <c r="D65" s="656"/>
      <c r="E65" s="638"/>
      <c r="F65" s="657"/>
      <c r="G65" s="625"/>
      <c r="H65" s="625"/>
    </row>
    <row r="66" spans="1:8" s="621" customFormat="1" ht="26.4">
      <c r="A66" s="654"/>
      <c r="B66" s="403" t="s">
        <v>2209</v>
      </c>
      <c r="C66" s="655"/>
      <c r="D66" s="656"/>
      <c r="E66" s="638"/>
      <c r="F66" s="657"/>
      <c r="G66" s="625"/>
      <c r="H66" s="625"/>
    </row>
    <row r="67" spans="1:8" s="621" customFormat="1" ht="26.4">
      <c r="A67" s="654"/>
      <c r="B67" s="403" t="s">
        <v>2210</v>
      </c>
      <c r="C67" s="655"/>
      <c r="D67" s="656"/>
      <c r="E67" s="638"/>
      <c r="F67" s="657"/>
      <c r="G67" s="625"/>
      <c r="H67" s="625"/>
    </row>
    <row r="68" spans="1:8" s="621" customFormat="1" ht="52.8">
      <c r="A68" s="654"/>
      <c r="B68" s="403" t="s">
        <v>2211</v>
      </c>
      <c r="C68" s="655"/>
      <c r="D68" s="656"/>
      <c r="E68" s="638"/>
      <c r="F68" s="657"/>
      <c r="G68" s="625"/>
      <c r="H68" s="625"/>
    </row>
    <row r="69" spans="1:8" s="621" customFormat="1" ht="13.2">
      <c r="A69" s="654"/>
      <c r="B69" s="403" t="s">
        <v>2212</v>
      </c>
      <c r="C69" s="655"/>
      <c r="D69" s="656"/>
      <c r="E69" s="638"/>
      <c r="F69" s="657"/>
      <c r="G69" s="625"/>
      <c r="H69" s="625"/>
    </row>
    <row r="70" spans="1:8" s="621" customFormat="1" ht="39.6">
      <c r="A70" s="654"/>
      <c r="B70" s="403" t="s">
        <v>2213</v>
      </c>
      <c r="C70" s="655"/>
      <c r="D70" s="656"/>
      <c r="E70" s="638"/>
      <c r="F70" s="657"/>
      <c r="G70" s="625"/>
      <c r="H70" s="625"/>
    </row>
    <row r="71" spans="1:8" s="621" customFormat="1" ht="13.2">
      <c r="A71" s="654"/>
      <c r="B71" s="403" t="s">
        <v>2214</v>
      </c>
      <c r="C71" s="655"/>
      <c r="D71" s="656"/>
      <c r="E71" s="638"/>
      <c r="F71" s="657"/>
      <c r="G71" s="625"/>
      <c r="H71" s="625"/>
    </row>
    <row r="72" spans="1:8" s="621" customFormat="1" ht="39.6">
      <c r="A72" s="654"/>
      <c r="B72" s="403" t="s">
        <v>2215</v>
      </c>
      <c r="C72" s="655"/>
      <c r="D72" s="656"/>
      <c r="E72" s="638"/>
      <c r="F72" s="657"/>
      <c r="G72" s="625"/>
      <c r="H72" s="625"/>
    </row>
    <row r="73" spans="1:8" s="621" customFormat="1" ht="26.4">
      <c r="A73" s="654"/>
      <c r="B73" s="403" t="s">
        <v>2216</v>
      </c>
      <c r="C73" s="655"/>
      <c r="D73" s="656"/>
      <c r="E73" s="638"/>
      <c r="F73" s="657"/>
      <c r="G73" s="625"/>
      <c r="H73" s="625"/>
    </row>
    <row r="74" spans="1:8" s="621" customFormat="1" ht="39.6">
      <c r="A74" s="654"/>
      <c r="B74" s="403" t="s">
        <v>2217</v>
      </c>
      <c r="C74" s="655"/>
      <c r="D74" s="656"/>
      <c r="E74" s="638"/>
      <c r="F74" s="657"/>
      <c r="G74" s="625"/>
      <c r="H74" s="625"/>
    </row>
    <row r="75" spans="1:8" s="621" customFormat="1" ht="26.4">
      <c r="A75" s="654"/>
      <c r="B75" s="403" t="s">
        <v>2218</v>
      </c>
      <c r="C75" s="655"/>
      <c r="D75" s="656"/>
      <c r="E75" s="638"/>
      <c r="F75" s="657"/>
      <c r="G75" s="625"/>
      <c r="H75" s="625"/>
    </row>
    <row r="76" spans="1:8" s="621" customFormat="1" ht="26.4">
      <c r="A76" s="654"/>
      <c r="B76" s="403" t="s">
        <v>2219</v>
      </c>
      <c r="C76" s="655"/>
      <c r="D76" s="656"/>
      <c r="E76" s="638"/>
      <c r="F76" s="657"/>
      <c r="G76" s="625"/>
      <c r="H76" s="625"/>
    </row>
    <row r="77" spans="1:8" s="621" customFormat="1" ht="26.4">
      <c r="A77" s="654"/>
      <c r="B77" s="403" t="s">
        <v>2220</v>
      </c>
      <c r="C77" s="655"/>
      <c r="D77" s="656"/>
      <c r="E77" s="638"/>
      <c r="F77" s="657"/>
      <c r="G77" s="625"/>
      <c r="H77" s="625"/>
    </row>
    <row r="78" spans="1:8" s="621" customFormat="1" ht="13.2">
      <c r="A78" s="654"/>
      <c r="B78" s="403" t="s">
        <v>2221</v>
      </c>
      <c r="C78" s="655"/>
      <c r="D78" s="656"/>
      <c r="E78" s="638"/>
      <c r="F78" s="657"/>
      <c r="G78" s="625"/>
      <c r="H78" s="625"/>
    </row>
    <row r="79" spans="1:8" s="621" customFormat="1" ht="39.6">
      <c r="A79" s="654"/>
      <c r="B79" s="658" t="s">
        <v>2222</v>
      </c>
      <c r="C79" s="655"/>
      <c r="D79" s="656"/>
      <c r="E79" s="638"/>
      <c r="F79" s="657"/>
      <c r="G79" s="625"/>
      <c r="H79" s="625"/>
    </row>
    <row r="80" spans="1:8" s="621" customFormat="1" ht="39.6">
      <c r="A80" s="654"/>
      <c r="B80" s="658" t="s">
        <v>2223</v>
      </c>
      <c r="C80" s="655"/>
      <c r="D80" s="656"/>
      <c r="E80" s="638"/>
      <c r="F80" s="657"/>
      <c r="G80" s="625"/>
      <c r="H80" s="625"/>
    </row>
    <row r="81" spans="1:18" s="621" customFormat="1" ht="39.6">
      <c r="A81" s="654"/>
      <c r="B81" s="658" t="s">
        <v>2224</v>
      </c>
      <c r="C81" s="655"/>
      <c r="D81" s="656"/>
      <c r="E81" s="638"/>
      <c r="F81" s="657"/>
      <c r="G81" s="625"/>
      <c r="H81" s="625"/>
    </row>
    <row r="82" spans="1:18" s="621" customFormat="1" ht="13.2">
      <c r="A82" s="654"/>
      <c r="B82" s="403" t="s">
        <v>2225</v>
      </c>
      <c r="C82" s="655"/>
      <c r="D82" s="656"/>
      <c r="E82" s="638"/>
      <c r="F82" s="657"/>
      <c r="G82" s="625"/>
      <c r="H82" s="625"/>
    </row>
    <row r="83" spans="1:18" s="621" customFormat="1" ht="13.2">
      <c r="A83" s="654"/>
      <c r="B83" s="403" t="s">
        <v>2226</v>
      </c>
      <c r="C83" s="655"/>
      <c r="D83" s="656"/>
      <c r="E83" s="638"/>
      <c r="F83" s="657"/>
      <c r="G83" s="625"/>
      <c r="H83" s="625"/>
    </row>
    <row r="84" spans="1:18" s="621" customFormat="1" ht="13.2">
      <c r="A84" s="654"/>
      <c r="B84" s="403" t="s">
        <v>2227</v>
      </c>
      <c r="C84" s="655"/>
      <c r="D84" s="656"/>
      <c r="E84" s="638"/>
      <c r="F84" s="657"/>
      <c r="G84" s="625"/>
      <c r="H84" s="625"/>
    </row>
    <row r="85" spans="1:18" s="621" customFormat="1" ht="13.2">
      <c r="A85" s="654"/>
      <c r="B85" s="403" t="s">
        <v>2228</v>
      </c>
      <c r="C85" s="655"/>
      <c r="D85" s="656"/>
      <c r="E85" s="638"/>
      <c r="F85" s="657"/>
      <c r="G85" s="625"/>
      <c r="H85" s="625"/>
    </row>
    <row r="86" spans="1:18" s="621" customFormat="1" ht="13.2">
      <c r="A86" s="654"/>
      <c r="B86" s="403" t="s">
        <v>2229</v>
      </c>
      <c r="C86" s="655"/>
      <c r="D86" s="656"/>
      <c r="E86" s="638"/>
      <c r="F86" s="657"/>
      <c r="G86" s="625"/>
      <c r="H86" s="625"/>
    </row>
    <row r="87" spans="1:18" s="621" customFormat="1" ht="13.2">
      <c r="A87" s="654"/>
      <c r="B87" s="403" t="s">
        <v>2230</v>
      </c>
      <c r="C87" s="655"/>
      <c r="D87" s="656"/>
      <c r="E87" s="638"/>
      <c r="F87" s="657"/>
      <c r="G87" s="625"/>
      <c r="H87" s="625"/>
    </row>
    <row r="88" spans="1:18" s="621" customFormat="1" ht="13.2">
      <c r="A88" s="654"/>
      <c r="B88" s="403" t="s">
        <v>2231</v>
      </c>
      <c r="C88" s="655"/>
      <c r="D88" s="656"/>
      <c r="E88" s="638"/>
      <c r="F88" s="657"/>
      <c r="G88" s="625"/>
      <c r="H88" s="625"/>
    </row>
    <row r="89" spans="1:18" s="621" customFormat="1" ht="13.2">
      <c r="A89" s="654"/>
      <c r="B89" s="403" t="s">
        <v>2232</v>
      </c>
      <c r="C89" s="655"/>
      <c r="D89" s="656"/>
      <c r="E89" s="638"/>
      <c r="F89" s="657"/>
      <c r="G89" s="625"/>
      <c r="H89" s="625"/>
    </row>
    <row r="90" spans="1:18" s="621" customFormat="1" ht="13.2">
      <c r="A90" s="654"/>
      <c r="B90" s="403" t="s">
        <v>2233</v>
      </c>
      <c r="C90" s="655"/>
      <c r="D90" s="656"/>
      <c r="E90" s="638"/>
      <c r="F90" s="657"/>
      <c r="G90" s="625"/>
      <c r="H90" s="625"/>
    </row>
    <row r="91" spans="1:18" s="621" customFormat="1" ht="13.2">
      <c r="A91" s="654"/>
      <c r="B91" s="403" t="s">
        <v>2234</v>
      </c>
      <c r="C91" s="655"/>
      <c r="D91" s="656"/>
      <c r="E91" s="638"/>
      <c r="F91" s="657"/>
      <c r="G91" s="625"/>
      <c r="H91" s="625"/>
    </row>
    <row r="92" spans="1:18" s="621" customFormat="1" ht="52.8">
      <c r="A92" s="654"/>
      <c r="B92" s="403" t="s">
        <v>2235</v>
      </c>
      <c r="C92" s="655"/>
      <c r="D92" s="656"/>
      <c r="E92" s="638"/>
      <c r="F92" s="657"/>
      <c r="G92" s="625"/>
      <c r="H92" s="625"/>
    </row>
    <row r="93" spans="1:18" s="621" customFormat="1" ht="26.4">
      <c r="A93" s="654"/>
      <c r="B93" s="403" t="s">
        <v>2236</v>
      </c>
      <c r="C93" s="655"/>
      <c r="D93" s="656"/>
      <c r="E93" s="638"/>
      <c r="F93" s="657"/>
      <c r="G93" s="625"/>
      <c r="H93" s="625"/>
    </row>
    <row r="94" spans="1:18" s="621" customFormat="1" ht="26.4">
      <c r="A94" s="659"/>
      <c r="B94" s="356" t="s">
        <v>2237</v>
      </c>
      <c r="C94" s="140"/>
      <c r="D94" s="660"/>
      <c r="E94" s="646"/>
      <c r="F94" s="661"/>
      <c r="G94" s="625"/>
      <c r="H94" s="625"/>
    </row>
    <row r="95" spans="1:18" s="621" customFormat="1" ht="26.25" customHeight="1">
      <c r="A95" s="648" t="s">
        <v>0</v>
      </c>
      <c r="B95" s="649" t="s">
        <v>1</v>
      </c>
      <c r="C95" s="648" t="s">
        <v>948</v>
      </c>
      <c r="D95" s="648" t="s">
        <v>949</v>
      </c>
      <c r="E95" s="648" t="s">
        <v>1380</v>
      </c>
      <c r="F95" s="650" t="s">
        <v>2</v>
      </c>
      <c r="G95" s="466"/>
      <c r="H95" s="466"/>
      <c r="I95" s="466"/>
      <c r="J95" s="466"/>
      <c r="K95" s="466"/>
      <c r="L95" s="466"/>
      <c r="M95" s="466"/>
      <c r="N95" s="466"/>
      <c r="O95" s="466"/>
      <c r="P95" s="466"/>
      <c r="Q95" s="466"/>
      <c r="R95" s="466"/>
    </row>
    <row r="96" spans="1:18" s="621" customFormat="1" ht="39.6">
      <c r="A96" s="651" t="s">
        <v>2198</v>
      </c>
      <c r="B96" s="350" t="s">
        <v>2238</v>
      </c>
      <c r="C96" s="662" t="s">
        <v>983</v>
      </c>
      <c r="D96" s="663">
        <v>3</v>
      </c>
      <c r="E96" s="633"/>
      <c r="F96" s="653">
        <v>0</v>
      </c>
      <c r="G96" s="625"/>
      <c r="H96" s="625"/>
    </row>
    <row r="97" spans="1:8" s="621" customFormat="1" ht="66">
      <c r="A97" s="654"/>
      <c r="B97" s="403" t="s">
        <v>2239</v>
      </c>
      <c r="C97" s="664"/>
      <c r="D97" s="665"/>
      <c r="E97" s="638"/>
      <c r="F97" s="657"/>
      <c r="G97" s="625"/>
      <c r="H97" s="625"/>
    </row>
    <row r="98" spans="1:8" s="621" customFormat="1" ht="13.2">
      <c r="A98" s="654"/>
      <c r="B98" s="403" t="s">
        <v>2240</v>
      </c>
      <c r="C98" s="664"/>
      <c r="D98" s="665"/>
      <c r="E98" s="638"/>
      <c r="F98" s="657"/>
      <c r="G98" s="625"/>
      <c r="H98" s="625"/>
    </row>
    <row r="99" spans="1:8" s="621" customFormat="1" ht="26.4">
      <c r="A99" s="654"/>
      <c r="B99" s="403" t="s">
        <v>2241</v>
      </c>
      <c r="C99" s="664"/>
      <c r="D99" s="665"/>
      <c r="E99" s="638"/>
      <c r="F99" s="657"/>
      <c r="G99" s="625"/>
      <c r="H99" s="625"/>
    </row>
    <row r="100" spans="1:8" s="621" customFormat="1" ht="13.2">
      <c r="A100" s="654"/>
      <c r="B100" s="403" t="s">
        <v>2242</v>
      </c>
      <c r="C100" s="664"/>
      <c r="D100" s="665"/>
      <c r="E100" s="638"/>
      <c r="F100" s="657"/>
      <c r="G100" s="625"/>
      <c r="H100" s="625"/>
    </row>
    <row r="101" spans="1:8" s="621" customFormat="1" ht="13.2">
      <c r="A101" s="654"/>
      <c r="B101" s="403" t="s">
        <v>2243</v>
      </c>
      <c r="C101" s="664"/>
      <c r="D101" s="665"/>
      <c r="E101" s="638"/>
      <c r="F101" s="657"/>
      <c r="G101" s="625"/>
      <c r="H101" s="625"/>
    </row>
    <row r="102" spans="1:8" s="621" customFormat="1" ht="13.2">
      <c r="A102" s="654"/>
      <c r="B102" s="403" t="s">
        <v>2244</v>
      </c>
      <c r="C102" s="664"/>
      <c r="D102" s="665"/>
      <c r="E102" s="638"/>
      <c r="F102" s="657"/>
      <c r="G102" s="625"/>
      <c r="H102" s="625"/>
    </row>
    <row r="103" spans="1:8" s="621" customFormat="1" ht="13.2">
      <c r="A103" s="654"/>
      <c r="B103" s="403" t="s">
        <v>2245</v>
      </c>
      <c r="C103" s="664"/>
      <c r="D103" s="665"/>
      <c r="E103" s="638"/>
      <c r="F103" s="657"/>
      <c r="G103" s="625"/>
      <c r="H103" s="625"/>
    </row>
    <row r="104" spans="1:8" s="621" customFormat="1" ht="13.2">
      <c r="A104" s="654"/>
      <c r="B104" s="403" t="s">
        <v>2246</v>
      </c>
      <c r="C104" s="664"/>
      <c r="D104" s="665"/>
      <c r="E104" s="638"/>
      <c r="F104" s="657"/>
      <c r="G104" s="625"/>
      <c r="H104" s="625"/>
    </row>
    <row r="105" spans="1:8" s="621" customFormat="1" ht="26.4">
      <c r="A105" s="654"/>
      <c r="B105" s="403" t="s">
        <v>2247</v>
      </c>
      <c r="C105" s="664"/>
      <c r="D105" s="665"/>
      <c r="E105" s="638"/>
      <c r="F105" s="657"/>
      <c r="G105" s="625"/>
      <c r="H105" s="625"/>
    </row>
    <row r="106" spans="1:8" s="621" customFormat="1" ht="13.2">
      <c r="A106" s="654"/>
      <c r="B106" s="403" t="s">
        <v>2248</v>
      </c>
      <c r="C106" s="664"/>
      <c r="D106" s="665"/>
      <c r="E106" s="638"/>
      <c r="F106" s="657"/>
      <c r="G106" s="625"/>
      <c r="H106" s="625"/>
    </row>
    <row r="107" spans="1:8" s="621" customFormat="1" ht="26.4">
      <c r="A107" s="654"/>
      <c r="B107" s="403" t="s">
        <v>2249</v>
      </c>
      <c r="C107" s="664"/>
      <c r="D107" s="665"/>
      <c r="E107" s="638"/>
      <c r="F107" s="657"/>
      <c r="G107" s="625"/>
      <c r="H107" s="625"/>
    </row>
    <row r="108" spans="1:8" s="621" customFormat="1" ht="26.4">
      <c r="A108" s="654"/>
      <c r="B108" s="403" t="s">
        <v>2250</v>
      </c>
      <c r="C108" s="664"/>
      <c r="D108" s="665"/>
      <c r="E108" s="638"/>
      <c r="F108" s="657"/>
      <c r="G108" s="625"/>
      <c r="H108" s="625"/>
    </row>
    <row r="109" spans="1:8" s="621" customFormat="1" ht="13.2">
      <c r="A109" s="654"/>
      <c r="B109" s="403" t="s">
        <v>2251</v>
      </c>
      <c r="C109" s="664"/>
      <c r="D109" s="665"/>
      <c r="E109" s="638"/>
      <c r="F109" s="657"/>
      <c r="G109" s="625"/>
      <c r="H109" s="625"/>
    </row>
    <row r="110" spans="1:8" s="621" customFormat="1" ht="26.4">
      <c r="A110" s="654"/>
      <c r="B110" s="403" t="s">
        <v>2252</v>
      </c>
      <c r="C110" s="664"/>
      <c r="D110" s="665"/>
      <c r="E110" s="638"/>
      <c r="F110" s="657"/>
      <c r="G110" s="625"/>
      <c r="H110" s="625"/>
    </row>
    <row r="111" spans="1:8" s="621" customFormat="1" ht="13.2">
      <c r="A111" s="654"/>
      <c r="B111" s="403" t="s">
        <v>2253</v>
      </c>
      <c r="C111" s="664"/>
      <c r="D111" s="665"/>
      <c r="E111" s="638"/>
      <c r="F111" s="657"/>
      <c r="G111" s="625"/>
      <c r="H111" s="625"/>
    </row>
    <row r="112" spans="1:8" s="621" customFormat="1" ht="13.2">
      <c r="A112" s="654"/>
      <c r="B112" s="666" t="s">
        <v>2254</v>
      </c>
      <c r="C112" s="664"/>
      <c r="D112" s="665"/>
      <c r="E112" s="638"/>
      <c r="F112" s="657"/>
      <c r="G112" s="625"/>
      <c r="H112" s="625"/>
    </row>
    <row r="113" spans="1:8" s="621" customFormat="1" ht="13.2">
      <c r="A113" s="654"/>
      <c r="B113" s="666" t="s">
        <v>2255</v>
      </c>
      <c r="C113" s="664"/>
      <c r="D113" s="665"/>
      <c r="E113" s="638"/>
      <c r="F113" s="657"/>
      <c r="G113" s="625"/>
      <c r="H113" s="625"/>
    </row>
    <row r="114" spans="1:8" s="621" customFormat="1" ht="13.2">
      <c r="A114" s="654"/>
      <c r="B114" s="666" t="s">
        <v>2256</v>
      </c>
      <c r="C114" s="664"/>
      <c r="D114" s="665"/>
      <c r="E114" s="638"/>
      <c r="F114" s="657"/>
      <c r="G114" s="625"/>
      <c r="H114" s="625"/>
    </row>
    <row r="115" spans="1:8" s="621" customFormat="1" ht="13.2">
      <c r="A115" s="654"/>
      <c r="B115" s="403" t="s">
        <v>2257</v>
      </c>
      <c r="C115" s="664"/>
      <c r="D115" s="665"/>
      <c r="E115" s="638"/>
      <c r="F115" s="657"/>
      <c r="G115" s="625"/>
      <c r="H115" s="625"/>
    </row>
    <row r="116" spans="1:8" s="621" customFormat="1" ht="13.2">
      <c r="A116" s="654"/>
      <c r="B116" s="666" t="s">
        <v>2258</v>
      </c>
      <c r="C116" s="664"/>
      <c r="D116" s="665"/>
      <c r="E116" s="638"/>
      <c r="F116" s="657"/>
      <c r="G116" s="625"/>
      <c r="H116" s="625"/>
    </row>
    <row r="117" spans="1:8" s="621" customFormat="1" ht="26.4">
      <c r="A117" s="654"/>
      <c r="B117" s="666" t="s">
        <v>2259</v>
      </c>
      <c r="C117" s="664"/>
      <c r="D117" s="665"/>
      <c r="E117" s="638"/>
      <c r="F117" s="657"/>
      <c r="G117" s="625"/>
      <c r="H117" s="625"/>
    </row>
    <row r="118" spans="1:8" s="621" customFormat="1" ht="13.2">
      <c r="A118" s="654"/>
      <c r="B118" s="666" t="s">
        <v>2260</v>
      </c>
      <c r="C118" s="664"/>
      <c r="D118" s="665"/>
      <c r="E118" s="638"/>
      <c r="F118" s="657"/>
      <c r="G118" s="625"/>
      <c r="H118" s="625"/>
    </row>
    <row r="119" spans="1:8" s="621" customFormat="1" ht="13.2">
      <c r="A119" s="654"/>
      <c r="B119" s="403" t="s">
        <v>2257</v>
      </c>
      <c r="C119" s="664"/>
      <c r="D119" s="665"/>
      <c r="E119" s="638"/>
      <c r="F119" s="657"/>
      <c r="G119" s="625"/>
      <c r="H119" s="625"/>
    </row>
    <row r="120" spans="1:8" s="621" customFormat="1" ht="26.4">
      <c r="A120" s="654"/>
      <c r="B120" s="666" t="s">
        <v>2261</v>
      </c>
      <c r="C120" s="664"/>
      <c r="D120" s="665"/>
      <c r="E120" s="638"/>
      <c r="F120" s="657"/>
      <c r="G120" s="625"/>
      <c r="H120" s="625"/>
    </row>
    <row r="121" spans="1:8" s="621" customFormat="1" ht="13.2">
      <c r="A121" s="654"/>
      <c r="B121" s="666" t="s">
        <v>2262</v>
      </c>
      <c r="C121" s="664"/>
      <c r="D121" s="665"/>
      <c r="E121" s="638"/>
      <c r="F121" s="657"/>
      <c r="G121" s="625"/>
      <c r="H121" s="625"/>
    </row>
    <row r="122" spans="1:8" s="621" customFormat="1" ht="13.2">
      <c r="A122" s="654"/>
      <c r="B122" s="666" t="s">
        <v>2263</v>
      </c>
      <c r="C122" s="664"/>
      <c r="D122" s="665"/>
      <c r="E122" s="638"/>
      <c r="F122" s="657"/>
      <c r="G122" s="625"/>
      <c r="H122" s="625"/>
    </row>
    <row r="123" spans="1:8" s="621" customFormat="1" ht="13.2">
      <c r="A123" s="654"/>
      <c r="B123" s="403" t="s">
        <v>2264</v>
      </c>
      <c r="C123" s="664"/>
      <c r="D123" s="665"/>
      <c r="E123" s="638"/>
      <c r="F123" s="657"/>
      <c r="G123" s="625"/>
      <c r="H123" s="625"/>
    </row>
    <row r="124" spans="1:8" s="621" customFormat="1" ht="13.2">
      <c r="A124" s="654"/>
      <c r="B124" s="403" t="s">
        <v>2265</v>
      </c>
      <c r="C124" s="664"/>
      <c r="D124" s="665"/>
      <c r="E124" s="638"/>
      <c r="F124" s="657"/>
      <c r="G124" s="625"/>
      <c r="H124" s="625"/>
    </row>
    <row r="125" spans="1:8" s="621" customFormat="1" ht="13.2">
      <c r="A125" s="654"/>
      <c r="B125" s="666" t="s">
        <v>2266</v>
      </c>
      <c r="C125" s="664"/>
      <c r="D125" s="665"/>
      <c r="E125" s="638"/>
      <c r="F125" s="657"/>
      <c r="G125" s="625"/>
      <c r="H125" s="625"/>
    </row>
    <row r="126" spans="1:8" s="621" customFormat="1" ht="13.2">
      <c r="A126" s="654"/>
      <c r="B126" s="403" t="s">
        <v>2267</v>
      </c>
      <c r="C126" s="664"/>
      <c r="D126" s="665"/>
      <c r="E126" s="638"/>
      <c r="F126" s="657"/>
      <c r="G126" s="625"/>
      <c r="H126" s="625"/>
    </row>
    <row r="127" spans="1:8" s="621" customFormat="1" ht="13.2">
      <c r="A127" s="654"/>
      <c r="B127" s="666" t="s">
        <v>2268</v>
      </c>
      <c r="C127" s="664"/>
      <c r="D127" s="665"/>
      <c r="E127" s="638"/>
      <c r="F127" s="657"/>
      <c r="G127" s="625"/>
      <c r="H127" s="625"/>
    </row>
    <row r="128" spans="1:8" s="621" customFormat="1" ht="13.2">
      <c r="A128" s="654"/>
      <c r="B128" s="666" t="s">
        <v>2269</v>
      </c>
      <c r="C128" s="664"/>
      <c r="D128" s="665"/>
      <c r="E128" s="638"/>
      <c r="F128" s="657"/>
      <c r="G128" s="625"/>
      <c r="H128" s="625"/>
    </row>
    <row r="129" spans="1:8" s="621" customFormat="1" ht="13.2">
      <c r="A129" s="654"/>
      <c r="B129" s="666" t="s">
        <v>2270</v>
      </c>
      <c r="C129" s="664"/>
      <c r="D129" s="665"/>
      <c r="E129" s="638"/>
      <c r="F129" s="657"/>
      <c r="G129" s="625"/>
      <c r="H129" s="625"/>
    </row>
    <row r="130" spans="1:8" s="621" customFormat="1" ht="13.2">
      <c r="A130" s="654"/>
      <c r="B130" s="666" t="s">
        <v>2271</v>
      </c>
      <c r="C130" s="664"/>
      <c r="D130" s="665"/>
      <c r="E130" s="638"/>
      <c r="F130" s="657"/>
      <c r="G130" s="625"/>
      <c r="H130" s="625"/>
    </row>
    <row r="131" spans="1:8" s="621" customFormat="1" ht="13.2">
      <c r="A131" s="654"/>
      <c r="B131" s="403" t="s">
        <v>2272</v>
      </c>
      <c r="C131" s="664"/>
      <c r="D131" s="665"/>
      <c r="E131" s="638"/>
      <c r="F131" s="657"/>
      <c r="G131" s="625"/>
      <c r="H131" s="625"/>
    </row>
    <row r="132" spans="1:8" s="621" customFormat="1" ht="13.2">
      <c r="A132" s="654"/>
      <c r="B132" s="403" t="s">
        <v>2273</v>
      </c>
      <c r="C132" s="664"/>
      <c r="D132" s="665"/>
      <c r="E132" s="638"/>
      <c r="F132" s="657"/>
      <c r="G132" s="625"/>
      <c r="H132" s="625"/>
    </row>
    <row r="133" spans="1:8" s="621" customFormat="1" ht="13.2">
      <c r="A133" s="654"/>
      <c r="B133" s="403" t="s">
        <v>2274</v>
      </c>
      <c r="C133" s="664"/>
      <c r="D133" s="665"/>
      <c r="E133" s="638"/>
      <c r="F133" s="657"/>
      <c r="G133" s="625"/>
      <c r="H133" s="625"/>
    </row>
    <row r="134" spans="1:8" s="621" customFormat="1" ht="13.2">
      <c r="A134" s="654"/>
      <c r="B134" s="666" t="s">
        <v>2275</v>
      </c>
      <c r="C134" s="664"/>
      <c r="D134" s="665"/>
      <c r="E134" s="638"/>
      <c r="F134" s="657"/>
      <c r="G134" s="625"/>
      <c r="H134" s="625"/>
    </row>
    <row r="135" spans="1:8" s="621" customFormat="1" ht="26.4">
      <c r="A135" s="654"/>
      <c r="B135" s="666" t="s">
        <v>2276</v>
      </c>
      <c r="C135" s="664"/>
      <c r="D135" s="665"/>
      <c r="E135" s="638"/>
      <c r="F135" s="657"/>
      <c r="G135" s="625"/>
      <c r="H135" s="625"/>
    </row>
    <row r="136" spans="1:8" s="621" customFormat="1" ht="13.2">
      <c r="A136" s="654"/>
      <c r="B136" s="667" t="s">
        <v>2277</v>
      </c>
      <c r="C136" s="664"/>
      <c r="D136" s="665"/>
      <c r="E136" s="638"/>
      <c r="F136" s="657"/>
      <c r="G136" s="625"/>
      <c r="H136" s="625"/>
    </row>
    <row r="137" spans="1:8" s="621" customFormat="1" ht="13.2">
      <c r="A137" s="654"/>
      <c r="B137" s="667" t="s">
        <v>2278</v>
      </c>
      <c r="C137" s="664"/>
      <c r="D137" s="665"/>
      <c r="E137" s="638"/>
      <c r="F137" s="657"/>
      <c r="G137" s="625"/>
      <c r="H137" s="625"/>
    </row>
    <row r="138" spans="1:8" s="621" customFormat="1" ht="13.2">
      <c r="A138" s="654"/>
      <c r="B138" s="666" t="s">
        <v>2279</v>
      </c>
      <c r="C138" s="664"/>
      <c r="D138" s="665"/>
      <c r="E138" s="638"/>
      <c r="F138" s="657"/>
      <c r="G138" s="625"/>
      <c r="H138" s="625"/>
    </row>
    <row r="139" spans="1:8" s="621" customFormat="1" ht="13.2">
      <c r="A139" s="654"/>
      <c r="B139" s="666" t="s">
        <v>2280</v>
      </c>
      <c r="C139" s="664"/>
      <c r="D139" s="665"/>
      <c r="E139" s="638"/>
      <c r="F139" s="657"/>
      <c r="G139" s="625"/>
      <c r="H139" s="625"/>
    </row>
    <row r="140" spans="1:8" s="621" customFormat="1" ht="13.2">
      <c r="A140" s="654"/>
      <c r="B140" s="666" t="s">
        <v>2281</v>
      </c>
      <c r="C140" s="664"/>
      <c r="D140" s="665"/>
      <c r="E140" s="638"/>
      <c r="F140" s="657"/>
      <c r="G140" s="625"/>
      <c r="H140" s="625"/>
    </row>
    <row r="141" spans="1:8" s="621" customFormat="1" ht="13.2">
      <c r="A141" s="654"/>
      <c r="B141" s="666" t="s">
        <v>2282</v>
      </c>
      <c r="C141" s="664"/>
      <c r="D141" s="665"/>
      <c r="E141" s="638"/>
      <c r="F141" s="657"/>
      <c r="G141" s="625"/>
      <c r="H141" s="625"/>
    </row>
    <row r="142" spans="1:8" s="621" customFormat="1" ht="13.2">
      <c r="A142" s="654"/>
      <c r="B142" s="666" t="s">
        <v>2283</v>
      </c>
      <c r="C142" s="664"/>
      <c r="D142" s="665"/>
      <c r="E142" s="638"/>
      <c r="F142" s="657"/>
      <c r="G142" s="625"/>
      <c r="H142" s="625"/>
    </row>
    <row r="143" spans="1:8" s="621" customFormat="1" ht="26.4">
      <c r="A143" s="654"/>
      <c r="B143" s="668" t="s">
        <v>2284</v>
      </c>
      <c r="C143" s="664"/>
      <c r="D143" s="665"/>
      <c r="E143" s="638"/>
      <c r="F143" s="657"/>
      <c r="G143" s="625"/>
      <c r="H143" s="625"/>
    </row>
    <row r="144" spans="1:8" s="621" customFormat="1" ht="13.2">
      <c r="A144" s="654"/>
      <c r="B144" s="668" t="s">
        <v>2285</v>
      </c>
      <c r="C144" s="664"/>
      <c r="D144" s="665"/>
      <c r="E144" s="638"/>
      <c r="F144" s="657"/>
      <c r="G144" s="625"/>
      <c r="H144" s="625"/>
    </row>
    <row r="145" spans="1:18" s="621" customFormat="1" ht="13.2">
      <c r="A145" s="654"/>
      <c r="B145" s="668" t="s">
        <v>2286</v>
      </c>
      <c r="C145" s="664"/>
      <c r="D145" s="665"/>
      <c r="E145" s="638"/>
      <c r="F145" s="657"/>
      <c r="G145" s="625"/>
      <c r="H145" s="625"/>
    </row>
    <row r="146" spans="1:18" s="621" customFormat="1" ht="13.2">
      <c r="A146" s="654"/>
      <c r="B146" s="668" t="s">
        <v>2287</v>
      </c>
      <c r="C146" s="664"/>
      <c r="D146" s="665"/>
      <c r="E146" s="638"/>
      <c r="F146" s="657"/>
      <c r="G146" s="625"/>
      <c r="H146" s="625"/>
    </row>
    <row r="147" spans="1:18" s="621" customFormat="1" ht="13.2">
      <c r="A147" s="654"/>
      <c r="B147" s="403" t="s">
        <v>2288</v>
      </c>
      <c r="C147" s="664"/>
      <c r="D147" s="665"/>
      <c r="E147" s="638"/>
      <c r="F147" s="657"/>
      <c r="G147" s="625"/>
      <c r="H147" s="625"/>
    </row>
    <row r="148" spans="1:18" s="621" customFormat="1" ht="13.2">
      <c r="A148" s="659"/>
      <c r="B148" s="356" t="s">
        <v>2289</v>
      </c>
      <c r="C148" s="669"/>
      <c r="D148" s="670"/>
      <c r="E148" s="646"/>
      <c r="F148" s="661"/>
      <c r="G148" s="625"/>
      <c r="H148" s="625"/>
    </row>
    <row r="149" spans="1:18" s="621" customFormat="1" ht="26.25" customHeight="1">
      <c r="A149" s="648" t="s">
        <v>0</v>
      </c>
      <c r="B149" s="649" t="s">
        <v>1</v>
      </c>
      <c r="C149" s="648" t="s">
        <v>948</v>
      </c>
      <c r="D149" s="648" t="s">
        <v>949</v>
      </c>
      <c r="E149" s="648" t="s">
        <v>1380</v>
      </c>
      <c r="F149" s="650" t="s">
        <v>2</v>
      </c>
      <c r="G149" s="466"/>
      <c r="H149" s="466"/>
      <c r="I149" s="466"/>
      <c r="J149" s="466"/>
      <c r="K149" s="466"/>
      <c r="L149" s="466"/>
      <c r="M149" s="466"/>
      <c r="N149" s="466"/>
      <c r="O149" s="466"/>
      <c r="P149" s="466"/>
      <c r="Q149" s="466"/>
      <c r="R149" s="466"/>
    </row>
    <row r="150" spans="1:18" s="621" customFormat="1" ht="13.2">
      <c r="A150" s="671">
        <f>COUNT($A$8:A149)+1</f>
        <v>2</v>
      </c>
      <c r="B150" s="350" t="s">
        <v>2290</v>
      </c>
      <c r="C150" s="139"/>
      <c r="D150" s="652"/>
      <c r="E150" s="633"/>
      <c r="F150" s="653">
        <f>ROUNDUP(D150*E150,2)</f>
        <v>0</v>
      </c>
      <c r="G150" s="625"/>
      <c r="H150" s="625"/>
    </row>
    <row r="151" spans="1:18" s="621" customFormat="1" ht="107.25" customHeight="1">
      <c r="A151" s="672"/>
      <c r="B151" s="403" t="s">
        <v>2291</v>
      </c>
      <c r="C151" s="655"/>
      <c r="D151" s="656"/>
      <c r="E151" s="638"/>
      <c r="F151" s="657"/>
      <c r="G151" s="625"/>
      <c r="H151" s="625"/>
    </row>
    <row r="152" spans="1:18" s="621" customFormat="1" ht="13.2">
      <c r="A152" s="672"/>
      <c r="B152" s="403" t="s">
        <v>2292</v>
      </c>
      <c r="C152" s="655"/>
      <c r="D152" s="656"/>
      <c r="E152" s="638"/>
      <c r="F152" s="657"/>
      <c r="G152" s="625"/>
      <c r="H152" s="625"/>
    </row>
    <row r="153" spans="1:18" s="621" customFormat="1" ht="26.4">
      <c r="A153" s="672"/>
      <c r="B153" s="403" t="s">
        <v>2168</v>
      </c>
      <c r="C153" s="655"/>
      <c r="D153" s="656"/>
      <c r="E153" s="638"/>
      <c r="F153" s="657"/>
      <c r="G153" s="625"/>
      <c r="H153" s="625"/>
    </row>
    <row r="154" spans="1:18" s="621" customFormat="1" ht="39.6">
      <c r="A154" s="672"/>
      <c r="B154" s="403" t="s">
        <v>2169</v>
      </c>
      <c r="C154" s="655"/>
      <c r="D154" s="656"/>
      <c r="E154" s="638"/>
      <c r="F154" s="657"/>
      <c r="G154" s="625"/>
      <c r="H154" s="625"/>
    </row>
    <row r="155" spans="1:18" s="621" customFormat="1" ht="13.2">
      <c r="A155" s="672"/>
      <c r="B155" s="403" t="s">
        <v>2170</v>
      </c>
      <c r="C155" s="655"/>
      <c r="D155" s="656"/>
      <c r="E155" s="638"/>
      <c r="F155" s="657"/>
      <c r="G155" s="625"/>
      <c r="H155" s="625"/>
    </row>
    <row r="156" spans="1:18" s="621" customFormat="1" ht="13.2">
      <c r="A156" s="672"/>
      <c r="B156" s="403" t="s">
        <v>2171</v>
      </c>
      <c r="C156" s="655"/>
      <c r="D156" s="656"/>
      <c r="E156" s="638"/>
      <c r="F156" s="657"/>
      <c r="G156" s="625"/>
      <c r="H156" s="625"/>
    </row>
    <row r="157" spans="1:18" s="621" customFormat="1" ht="26.4">
      <c r="A157" s="672"/>
      <c r="B157" s="403" t="s">
        <v>2172</v>
      </c>
      <c r="C157" s="655"/>
      <c r="D157" s="656"/>
      <c r="E157" s="638"/>
      <c r="F157" s="657"/>
      <c r="G157" s="625"/>
      <c r="H157" s="625"/>
    </row>
    <row r="158" spans="1:18" s="621" customFormat="1" ht="26.4">
      <c r="A158" s="672"/>
      <c r="B158" s="403" t="s">
        <v>2173</v>
      </c>
      <c r="C158" s="655"/>
      <c r="D158" s="656"/>
      <c r="E158" s="638"/>
      <c r="F158" s="657"/>
      <c r="G158" s="625"/>
      <c r="H158" s="625"/>
    </row>
    <row r="159" spans="1:18" s="621" customFormat="1" ht="26.4">
      <c r="A159" s="672"/>
      <c r="B159" s="403" t="s">
        <v>2174</v>
      </c>
      <c r="C159" s="655"/>
      <c r="D159" s="656"/>
      <c r="E159" s="638"/>
      <c r="F159" s="657"/>
      <c r="G159" s="625"/>
      <c r="H159" s="625"/>
    </row>
    <row r="160" spans="1:18" s="621" customFormat="1" ht="13.2">
      <c r="A160" s="672"/>
      <c r="B160" s="403" t="s">
        <v>2175</v>
      </c>
      <c r="C160" s="655"/>
      <c r="D160" s="656"/>
      <c r="E160" s="638"/>
      <c r="F160" s="657"/>
      <c r="G160" s="625"/>
      <c r="H160" s="625"/>
    </row>
    <row r="161" spans="1:8" s="621" customFormat="1" ht="13.2">
      <c r="A161" s="672"/>
      <c r="B161" s="403" t="s">
        <v>2176</v>
      </c>
      <c r="C161" s="655"/>
      <c r="D161" s="656"/>
      <c r="E161" s="638"/>
      <c r="F161" s="657"/>
      <c r="G161" s="625"/>
      <c r="H161" s="625"/>
    </row>
    <row r="162" spans="1:8" s="621" customFormat="1" ht="39.6">
      <c r="A162" s="672"/>
      <c r="B162" s="403" t="s">
        <v>2177</v>
      </c>
      <c r="C162" s="655"/>
      <c r="D162" s="656"/>
      <c r="E162" s="638"/>
      <c r="F162" s="657"/>
      <c r="G162" s="625"/>
      <c r="H162" s="625"/>
    </row>
    <row r="163" spans="1:8" s="621" customFormat="1" ht="13.2">
      <c r="A163" s="672"/>
      <c r="B163" s="403" t="s">
        <v>2178</v>
      </c>
      <c r="C163" s="655"/>
      <c r="D163" s="656"/>
      <c r="E163" s="638"/>
      <c r="F163" s="657"/>
      <c r="G163" s="625"/>
      <c r="H163" s="625"/>
    </row>
    <row r="164" spans="1:8" s="621" customFormat="1" ht="26.4">
      <c r="A164" s="672"/>
      <c r="B164" s="403" t="s">
        <v>2179</v>
      </c>
      <c r="C164" s="655"/>
      <c r="D164" s="656"/>
      <c r="E164" s="638"/>
      <c r="F164" s="657"/>
      <c r="G164" s="625"/>
      <c r="H164" s="625"/>
    </row>
    <row r="165" spans="1:8" s="621" customFormat="1" ht="26.4">
      <c r="A165" s="672"/>
      <c r="B165" s="403" t="s">
        <v>2180</v>
      </c>
      <c r="C165" s="655"/>
      <c r="D165" s="656"/>
      <c r="E165" s="638"/>
      <c r="F165" s="657"/>
      <c r="G165" s="625"/>
      <c r="H165" s="625"/>
    </row>
    <row r="166" spans="1:8" s="621" customFormat="1" ht="26.4">
      <c r="A166" s="672"/>
      <c r="B166" s="403" t="s">
        <v>2181</v>
      </c>
      <c r="C166" s="655"/>
      <c r="D166" s="656"/>
      <c r="E166" s="638"/>
      <c r="F166" s="657"/>
      <c r="G166" s="625"/>
      <c r="H166" s="625"/>
    </row>
    <row r="167" spans="1:8" s="621" customFormat="1" ht="13.2">
      <c r="A167" s="672"/>
      <c r="B167" s="403" t="s">
        <v>2182</v>
      </c>
      <c r="C167" s="655"/>
      <c r="D167" s="656"/>
      <c r="E167" s="638"/>
      <c r="F167" s="657"/>
      <c r="G167" s="625"/>
      <c r="H167" s="625"/>
    </row>
    <row r="168" spans="1:8" s="621" customFormat="1" ht="13.2">
      <c r="A168" s="672"/>
      <c r="B168" s="658" t="s">
        <v>2183</v>
      </c>
      <c r="C168" s="655"/>
      <c r="D168" s="656"/>
      <c r="E168" s="638"/>
      <c r="F168" s="657"/>
      <c r="G168" s="625"/>
      <c r="H168" s="625"/>
    </row>
    <row r="169" spans="1:8" s="621" customFormat="1" ht="39.6">
      <c r="A169" s="672"/>
      <c r="B169" s="403" t="s">
        <v>2184</v>
      </c>
      <c r="C169" s="655"/>
      <c r="D169" s="656"/>
      <c r="E169" s="638"/>
      <c r="F169" s="657"/>
      <c r="G169" s="625"/>
      <c r="H169" s="625"/>
    </row>
    <row r="170" spans="1:8" s="621" customFormat="1" ht="13.2">
      <c r="A170" s="672"/>
      <c r="B170" s="403" t="s">
        <v>2185</v>
      </c>
      <c r="C170" s="655"/>
      <c r="D170" s="656"/>
      <c r="E170" s="638"/>
      <c r="F170" s="657"/>
      <c r="G170" s="625"/>
      <c r="H170" s="625"/>
    </row>
    <row r="171" spans="1:8" s="621" customFormat="1" ht="26.4">
      <c r="A171" s="672"/>
      <c r="B171" s="403" t="s">
        <v>2186</v>
      </c>
      <c r="C171" s="655"/>
      <c r="D171" s="656"/>
      <c r="E171" s="638"/>
      <c r="F171" s="657"/>
      <c r="G171" s="625"/>
      <c r="H171" s="625"/>
    </row>
    <row r="172" spans="1:8" s="621" customFormat="1" ht="13.2">
      <c r="A172" s="672"/>
      <c r="B172" s="403" t="s">
        <v>2187</v>
      </c>
      <c r="C172" s="655"/>
      <c r="D172" s="656"/>
      <c r="E172" s="638"/>
      <c r="F172" s="657"/>
      <c r="G172" s="625"/>
      <c r="H172" s="625"/>
    </row>
    <row r="173" spans="1:8" s="621" customFormat="1" ht="26.4">
      <c r="A173" s="672"/>
      <c r="B173" s="403" t="s">
        <v>2188</v>
      </c>
      <c r="C173" s="655"/>
      <c r="D173" s="656"/>
      <c r="E173" s="638"/>
      <c r="F173" s="657"/>
      <c r="G173" s="625"/>
      <c r="H173" s="625"/>
    </row>
    <row r="174" spans="1:8" s="621" customFormat="1" ht="26.4">
      <c r="A174" s="672"/>
      <c r="B174" s="403" t="s">
        <v>2189</v>
      </c>
      <c r="C174" s="655"/>
      <c r="D174" s="656"/>
      <c r="E174" s="638"/>
      <c r="F174" s="657"/>
      <c r="G174" s="625"/>
      <c r="H174" s="625"/>
    </row>
    <row r="175" spans="1:8" s="621" customFormat="1" ht="13.2">
      <c r="A175" s="672"/>
      <c r="B175" s="403" t="s">
        <v>2190</v>
      </c>
      <c r="C175" s="655"/>
      <c r="D175" s="656"/>
      <c r="E175" s="638"/>
      <c r="F175" s="657"/>
      <c r="G175" s="625"/>
      <c r="H175" s="625"/>
    </row>
    <row r="176" spans="1:8" s="621" customFormat="1" ht="39.6">
      <c r="A176" s="672"/>
      <c r="B176" s="403" t="s">
        <v>2191</v>
      </c>
      <c r="C176" s="655"/>
      <c r="D176" s="656"/>
      <c r="E176" s="638"/>
      <c r="F176" s="657"/>
      <c r="G176" s="625"/>
      <c r="H176" s="625"/>
    </row>
    <row r="177" spans="1:18" s="621" customFormat="1" ht="26.4">
      <c r="A177" s="672"/>
      <c r="B177" s="403" t="s">
        <v>2192</v>
      </c>
      <c r="C177" s="655"/>
      <c r="D177" s="656"/>
      <c r="E177" s="638"/>
      <c r="F177" s="657"/>
      <c r="G177" s="625"/>
      <c r="H177" s="625"/>
    </row>
    <row r="178" spans="1:18" s="621" customFormat="1" ht="26.4">
      <c r="A178" s="672"/>
      <c r="B178" s="403" t="s">
        <v>2180</v>
      </c>
      <c r="C178" s="655"/>
      <c r="D178" s="656"/>
      <c r="E178" s="638"/>
      <c r="F178" s="657"/>
      <c r="G178" s="625"/>
      <c r="H178" s="625"/>
    </row>
    <row r="179" spans="1:18" s="621" customFormat="1" ht="13.2">
      <c r="A179" s="672"/>
      <c r="B179" s="403" t="s">
        <v>2193</v>
      </c>
      <c r="C179" s="655"/>
      <c r="D179" s="656"/>
      <c r="E179" s="638"/>
      <c r="F179" s="657"/>
      <c r="G179" s="625"/>
      <c r="H179" s="625"/>
    </row>
    <row r="180" spans="1:18" s="621" customFormat="1" ht="13.2">
      <c r="A180" s="672"/>
      <c r="B180" s="658" t="s">
        <v>2194</v>
      </c>
      <c r="C180" s="655"/>
      <c r="D180" s="656"/>
      <c r="E180" s="638"/>
      <c r="F180" s="657"/>
      <c r="G180" s="625"/>
      <c r="H180" s="625"/>
    </row>
    <row r="181" spans="1:18" s="621" customFormat="1" ht="26.4">
      <c r="A181" s="672"/>
      <c r="B181" s="403" t="s">
        <v>2195</v>
      </c>
      <c r="C181" s="655"/>
      <c r="D181" s="656"/>
      <c r="E181" s="638"/>
      <c r="F181" s="657"/>
      <c r="G181" s="625"/>
      <c r="H181" s="625"/>
    </row>
    <row r="182" spans="1:18" s="621" customFormat="1" ht="13.2">
      <c r="A182" s="672"/>
      <c r="B182" s="403" t="s">
        <v>2196</v>
      </c>
      <c r="C182" s="655"/>
      <c r="D182" s="656"/>
      <c r="E182" s="638"/>
      <c r="F182" s="657"/>
      <c r="G182" s="625"/>
      <c r="H182" s="625"/>
    </row>
    <row r="183" spans="1:18" s="621" customFormat="1" ht="52.8">
      <c r="A183" s="672"/>
      <c r="B183" s="403" t="s">
        <v>2197</v>
      </c>
      <c r="C183" s="655"/>
      <c r="D183" s="656"/>
      <c r="E183" s="638"/>
      <c r="F183" s="657"/>
      <c r="G183" s="625"/>
      <c r="H183" s="625"/>
    </row>
    <row r="184" spans="1:18" s="621" customFormat="1" ht="13.2">
      <c r="A184" s="672"/>
      <c r="B184" s="403" t="s">
        <v>2199</v>
      </c>
      <c r="C184" s="655"/>
      <c r="D184" s="656"/>
      <c r="E184" s="638"/>
      <c r="F184" s="657"/>
      <c r="G184" s="625"/>
      <c r="H184" s="625"/>
    </row>
    <row r="185" spans="1:18" s="621" customFormat="1" ht="58.5" customHeight="1">
      <c r="A185" s="673"/>
      <c r="B185" s="356" t="s">
        <v>2200</v>
      </c>
      <c r="C185" s="140"/>
      <c r="D185" s="660"/>
      <c r="E185" s="646"/>
      <c r="F185" s="661"/>
      <c r="G185" s="625"/>
      <c r="H185" s="625"/>
    </row>
    <row r="186" spans="1:18" s="621" customFormat="1" ht="26.25" customHeight="1">
      <c r="A186" s="648" t="s">
        <v>0</v>
      </c>
      <c r="B186" s="649" t="s">
        <v>1</v>
      </c>
      <c r="C186" s="648" t="s">
        <v>948</v>
      </c>
      <c r="D186" s="648" t="s">
        <v>949</v>
      </c>
      <c r="E186" s="648" t="s">
        <v>1380</v>
      </c>
      <c r="F186" s="650" t="s">
        <v>2</v>
      </c>
      <c r="G186" s="466"/>
      <c r="H186" s="466"/>
      <c r="I186" s="466"/>
      <c r="J186" s="466"/>
      <c r="K186" s="466"/>
      <c r="L186" s="466"/>
      <c r="M186" s="466"/>
      <c r="N186" s="466"/>
      <c r="O186" s="466"/>
      <c r="P186" s="466"/>
      <c r="Q186" s="466"/>
      <c r="R186" s="466"/>
    </row>
    <row r="187" spans="1:18" s="621" customFormat="1" ht="13.2">
      <c r="A187" s="651" t="s">
        <v>2293</v>
      </c>
      <c r="B187" s="350" t="s">
        <v>2201</v>
      </c>
      <c r="C187" s="139"/>
      <c r="D187" s="652"/>
      <c r="E187" s="633"/>
      <c r="F187" s="653">
        <f>ROUNDUP(D187*E187,2)</f>
        <v>0</v>
      </c>
      <c r="G187" s="625"/>
      <c r="H187" s="625"/>
    </row>
    <row r="188" spans="1:18" s="621" customFormat="1" ht="26.4">
      <c r="A188" s="654"/>
      <c r="B188" s="403" t="s">
        <v>2202</v>
      </c>
      <c r="C188" s="655"/>
      <c r="D188" s="656"/>
      <c r="E188" s="638"/>
      <c r="F188" s="657"/>
      <c r="G188" s="625"/>
      <c r="H188" s="625"/>
    </row>
    <row r="189" spans="1:18" s="621" customFormat="1" ht="26.4">
      <c r="A189" s="654"/>
      <c r="B189" s="403" t="s">
        <v>2203</v>
      </c>
      <c r="C189" s="655"/>
      <c r="D189" s="656"/>
      <c r="E189" s="638"/>
      <c r="F189" s="657"/>
      <c r="G189" s="625"/>
      <c r="H189" s="625"/>
    </row>
    <row r="190" spans="1:18" s="621" customFormat="1" ht="26.4">
      <c r="A190" s="654"/>
      <c r="B190" s="403" t="s">
        <v>2204</v>
      </c>
      <c r="C190" s="655"/>
      <c r="D190" s="656"/>
      <c r="E190" s="638"/>
      <c r="F190" s="657"/>
      <c r="G190" s="625"/>
      <c r="H190" s="625"/>
    </row>
    <row r="191" spans="1:18" s="621" customFormat="1" ht="26.4">
      <c r="A191" s="654"/>
      <c r="B191" s="403" t="s">
        <v>2205</v>
      </c>
      <c r="C191" s="655"/>
      <c r="D191" s="656"/>
      <c r="E191" s="638"/>
      <c r="F191" s="657"/>
      <c r="G191" s="625"/>
      <c r="H191" s="625"/>
    </row>
    <row r="192" spans="1:18" s="621" customFormat="1" ht="26.4">
      <c r="A192" s="654"/>
      <c r="B192" s="403" t="s">
        <v>2206</v>
      </c>
      <c r="C192" s="655"/>
      <c r="D192" s="656"/>
      <c r="E192" s="638"/>
      <c r="F192" s="657"/>
      <c r="G192" s="625"/>
      <c r="H192" s="625"/>
    </row>
    <row r="193" spans="1:8" s="621" customFormat="1" ht="13.2">
      <c r="A193" s="654"/>
      <c r="B193" s="403" t="s">
        <v>2207</v>
      </c>
      <c r="C193" s="655"/>
      <c r="D193" s="656"/>
      <c r="E193" s="638"/>
      <c r="F193" s="657"/>
      <c r="G193" s="625"/>
      <c r="H193" s="625"/>
    </row>
    <row r="194" spans="1:8" s="621" customFormat="1" ht="26.4">
      <c r="A194" s="654"/>
      <c r="B194" s="403" t="s">
        <v>2208</v>
      </c>
      <c r="C194" s="655"/>
      <c r="D194" s="656"/>
      <c r="E194" s="638"/>
      <c r="F194" s="657"/>
      <c r="G194" s="625"/>
      <c r="H194" s="625"/>
    </row>
    <row r="195" spans="1:8" s="621" customFormat="1" ht="26.4">
      <c r="A195" s="654"/>
      <c r="B195" s="403" t="s">
        <v>2209</v>
      </c>
      <c r="C195" s="655"/>
      <c r="D195" s="656"/>
      <c r="E195" s="638"/>
      <c r="F195" s="657"/>
      <c r="G195" s="625"/>
      <c r="H195" s="625"/>
    </row>
    <row r="196" spans="1:8" s="621" customFormat="1" ht="26.4">
      <c r="A196" s="654"/>
      <c r="B196" s="403" t="s">
        <v>2210</v>
      </c>
      <c r="C196" s="655"/>
      <c r="D196" s="656"/>
      <c r="E196" s="638"/>
      <c r="F196" s="657"/>
      <c r="G196" s="625"/>
      <c r="H196" s="625"/>
    </row>
    <row r="197" spans="1:8" s="621" customFormat="1" ht="52.8">
      <c r="A197" s="654"/>
      <c r="B197" s="403" t="s">
        <v>2211</v>
      </c>
      <c r="C197" s="655"/>
      <c r="D197" s="656"/>
      <c r="E197" s="638"/>
      <c r="F197" s="657"/>
      <c r="G197" s="625"/>
      <c r="H197" s="625"/>
    </row>
    <row r="198" spans="1:8" s="621" customFormat="1" ht="13.2">
      <c r="A198" s="654"/>
      <c r="B198" s="403" t="s">
        <v>2212</v>
      </c>
      <c r="C198" s="655"/>
      <c r="D198" s="656"/>
      <c r="E198" s="638"/>
      <c r="F198" s="657"/>
      <c r="G198" s="625"/>
      <c r="H198" s="625"/>
    </row>
    <row r="199" spans="1:8" s="621" customFormat="1" ht="39.6">
      <c r="A199" s="654"/>
      <c r="B199" s="403" t="s">
        <v>2213</v>
      </c>
      <c r="C199" s="655"/>
      <c r="D199" s="656"/>
      <c r="E199" s="638"/>
      <c r="F199" s="657"/>
      <c r="G199" s="625"/>
      <c r="H199" s="625"/>
    </row>
    <row r="200" spans="1:8" s="621" customFormat="1" ht="13.2">
      <c r="A200" s="654"/>
      <c r="B200" s="403" t="s">
        <v>2214</v>
      </c>
      <c r="C200" s="655"/>
      <c r="D200" s="656"/>
      <c r="E200" s="638"/>
      <c r="F200" s="657"/>
      <c r="G200" s="625"/>
      <c r="H200" s="625"/>
    </row>
    <row r="201" spans="1:8" s="621" customFormat="1" ht="39.6">
      <c r="A201" s="654"/>
      <c r="B201" s="403" t="s">
        <v>2215</v>
      </c>
      <c r="C201" s="655"/>
      <c r="D201" s="656"/>
      <c r="E201" s="638"/>
      <c r="F201" s="657"/>
      <c r="G201" s="625"/>
      <c r="H201" s="625"/>
    </row>
    <row r="202" spans="1:8" s="621" customFormat="1" ht="26.4">
      <c r="A202" s="654"/>
      <c r="B202" s="403" t="s">
        <v>2216</v>
      </c>
      <c r="C202" s="655"/>
      <c r="D202" s="656"/>
      <c r="E202" s="638"/>
      <c r="F202" s="657"/>
      <c r="G202" s="625"/>
      <c r="H202" s="625"/>
    </row>
    <row r="203" spans="1:8" s="621" customFormat="1" ht="39.6">
      <c r="A203" s="654"/>
      <c r="B203" s="403" t="s">
        <v>2217</v>
      </c>
      <c r="C203" s="655"/>
      <c r="D203" s="656"/>
      <c r="E203" s="638"/>
      <c r="F203" s="657"/>
      <c r="G203" s="625"/>
      <c r="H203" s="625"/>
    </row>
    <row r="204" spans="1:8" s="621" customFormat="1" ht="26.4">
      <c r="A204" s="654"/>
      <c r="B204" s="403" t="s">
        <v>2218</v>
      </c>
      <c r="C204" s="655"/>
      <c r="D204" s="656"/>
      <c r="E204" s="638"/>
      <c r="F204" s="657"/>
      <c r="G204" s="625"/>
      <c r="H204" s="625"/>
    </row>
    <row r="205" spans="1:8" s="621" customFormat="1" ht="26.4">
      <c r="A205" s="654"/>
      <c r="B205" s="403" t="s">
        <v>2219</v>
      </c>
      <c r="C205" s="655"/>
      <c r="D205" s="656"/>
      <c r="E205" s="638"/>
      <c r="F205" s="657"/>
      <c r="G205" s="625"/>
      <c r="H205" s="625"/>
    </row>
    <row r="206" spans="1:8" s="621" customFormat="1" ht="26.4">
      <c r="A206" s="654"/>
      <c r="B206" s="403" t="s">
        <v>2220</v>
      </c>
      <c r="C206" s="655"/>
      <c r="D206" s="656"/>
      <c r="E206" s="638"/>
      <c r="F206" s="657"/>
      <c r="G206" s="625"/>
      <c r="H206" s="625"/>
    </row>
    <row r="207" spans="1:8" s="621" customFormat="1" ht="13.2">
      <c r="A207" s="654"/>
      <c r="B207" s="403" t="s">
        <v>2221</v>
      </c>
      <c r="C207" s="655"/>
      <c r="D207" s="656"/>
      <c r="E207" s="638"/>
      <c r="F207" s="657"/>
      <c r="G207" s="625"/>
      <c r="H207" s="625"/>
    </row>
    <row r="208" spans="1:8" s="621" customFormat="1" ht="39.6">
      <c r="A208" s="654"/>
      <c r="B208" s="658" t="s">
        <v>2222</v>
      </c>
      <c r="C208" s="655"/>
      <c r="D208" s="656"/>
      <c r="E208" s="638"/>
      <c r="F208" s="657"/>
      <c r="G208" s="625"/>
      <c r="H208" s="625"/>
    </row>
    <row r="209" spans="1:8" s="621" customFormat="1" ht="39.6">
      <c r="A209" s="654"/>
      <c r="B209" s="658" t="s">
        <v>2223</v>
      </c>
      <c r="C209" s="655"/>
      <c r="D209" s="656"/>
      <c r="E209" s="638"/>
      <c r="F209" s="657"/>
      <c r="G209" s="625"/>
      <c r="H209" s="625"/>
    </row>
    <row r="210" spans="1:8" s="621" customFormat="1" ht="39.6">
      <c r="A210" s="654"/>
      <c r="B210" s="658" t="s">
        <v>2224</v>
      </c>
      <c r="C210" s="655"/>
      <c r="D210" s="656"/>
      <c r="E210" s="638"/>
      <c r="F210" s="657"/>
      <c r="G210" s="625"/>
      <c r="H210" s="625"/>
    </row>
    <row r="211" spans="1:8" s="621" customFormat="1" ht="13.2">
      <c r="A211" s="654"/>
      <c r="B211" s="403" t="s">
        <v>2225</v>
      </c>
      <c r="C211" s="655"/>
      <c r="D211" s="656"/>
      <c r="E211" s="638"/>
      <c r="F211" s="657"/>
      <c r="G211" s="625"/>
      <c r="H211" s="625"/>
    </row>
    <row r="212" spans="1:8" s="621" customFormat="1" ht="13.2">
      <c r="A212" s="654"/>
      <c r="B212" s="403" t="s">
        <v>2226</v>
      </c>
      <c r="C212" s="655"/>
      <c r="D212" s="656"/>
      <c r="E212" s="638"/>
      <c r="F212" s="657"/>
      <c r="G212" s="625"/>
      <c r="H212" s="625"/>
    </row>
    <row r="213" spans="1:8" s="621" customFormat="1" ht="13.2">
      <c r="A213" s="654"/>
      <c r="B213" s="403" t="s">
        <v>2227</v>
      </c>
      <c r="C213" s="655"/>
      <c r="D213" s="656"/>
      <c r="E213" s="638"/>
      <c r="F213" s="657"/>
      <c r="G213" s="625"/>
      <c r="H213" s="625"/>
    </row>
    <row r="214" spans="1:8" s="621" customFormat="1" ht="13.2">
      <c r="A214" s="654"/>
      <c r="B214" s="403" t="s">
        <v>2228</v>
      </c>
      <c r="C214" s="655"/>
      <c r="D214" s="656"/>
      <c r="E214" s="638"/>
      <c r="F214" s="657"/>
      <c r="G214" s="625"/>
      <c r="H214" s="625"/>
    </row>
    <row r="215" spans="1:8" s="621" customFormat="1" ht="13.2">
      <c r="A215" s="654"/>
      <c r="B215" s="403" t="s">
        <v>2229</v>
      </c>
      <c r="C215" s="655"/>
      <c r="D215" s="656"/>
      <c r="E215" s="638"/>
      <c r="F215" s="657"/>
      <c r="G215" s="625"/>
      <c r="H215" s="625"/>
    </row>
    <row r="216" spans="1:8" s="621" customFormat="1" ht="13.2">
      <c r="A216" s="654"/>
      <c r="B216" s="403" t="s">
        <v>2230</v>
      </c>
      <c r="C216" s="655"/>
      <c r="D216" s="656"/>
      <c r="E216" s="638"/>
      <c r="F216" s="657"/>
      <c r="G216" s="625"/>
      <c r="H216" s="625"/>
    </row>
    <row r="217" spans="1:8" s="621" customFormat="1" ht="13.2">
      <c r="A217" s="654"/>
      <c r="B217" s="403" t="s">
        <v>2231</v>
      </c>
      <c r="C217" s="655"/>
      <c r="D217" s="656"/>
      <c r="E217" s="638"/>
      <c r="F217" s="657"/>
      <c r="G217" s="625"/>
      <c r="H217" s="625"/>
    </row>
    <row r="218" spans="1:8" s="621" customFormat="1" ht="13.2">
      <c r="A218" s="654"/>
      <c r="B218" s="403" t="s">
        <v>2232</v>
      </c>
      <c r="C218" s="655"/>
      <c r="D218" s="656"/>
      <c r="E218" s="638"/>
      <c r="F218" s="657"/>
      <c r="G218" s="625"/>
      <c r="H218" s="625"/>
    </row>
    <row r="219" spans="1:8" s="621" customFormat="1" ht="13.2">
      <c r="A219" s="654"/>
      <c r="B219" s="403" t="s">
        <v>2233</v>
      </c>
      <c r="C219" s="655"/>
      <c r="D219" s="656"/>
      <c r="E219" s="638"/>
      <c r="F219" s="657"/>
      <c r="G219" s="625"/>
      <c r="H219" s="625"/>
    </row>
    <row r="220" spans="1:8" s="621" customFormat="1" ht="13.2">
      <c r="A220" s="654"/>
      <c r="B220" s="403" t="s">
        <v>2234</v>
      </c>
      <c r="C220" s="655"/>
      <c r="D220" s="656"/>
      <c r="E220" s="638"/>
      <c r="F220" s="657"/>
      <c r="G220" s="625"/>
      <c r="H220" s="625"/>
    </row>
    <row r="221" spans="1:8" s="621" customFormat="1" ht="52.8">
      <c r="A221" s="654"/>
      <c r="B221" s="403" t="s">
        <v>2235</v>
      </c>
      <c r="C221" s="655"/>
      <c r="D221" s="656"/>
      <c r="E221" s="638"/>
      <c r="F221" s="657"/>
      <c r="G221" s="625"/>
      <c r="H221" s="625"/>
    </row>
    <row r="222" spans="1:8" s="621" customFormat="1" ht="26.4">
      <c r="A222" s="654"/>
      <c r="B222" s="403" t="s">
        <v>2236</v>
      </c>
      <c r="C222" s="655"/>
      <c r="D222" s="656"/>
      <c r="E222" s="638"/>
      <c r="F222" s="657"/>
      <c r="G222" s="625"/>
      <c r="H222" s="625"/>
    </row>
    <row r="223" spans="1:8" s="621" customFormat="1" ht="26.4">
      <c r="A223" s="654"/>
      <c r="B223" s="403" t="s">
        <v>2237</v>
      </c>
      <c r="C223" s="655"/>
      <c r="D223" s="656"/>
      <c r="E223" s="638"/>
      <c r="F223" s="657"/>
      <c r="G223" s="625"/>
      <c r="H223" s="625"/>
    </row>
    <row r="224" spans="1:8" s="621" customFormat="1" ht="51" customHeight="1">
      <c r="A224" s="659"/>
      <c r="B224" s="356" t="s">
        <v>2238</v>
      </c>
      <c r="C224" s="140"/>
      <c r="D224" s="660"/>
      <c r="E224" s="646"/>
      <c r="F224" s="661"/>
      <c r="G224" s="625"/>
      <c r="H224" s="625"/>
    </row>
    <row r="225" spans="1:18" s="621" customFormat="1" ht="26.25" customHeight="1">
      <c r="A225" s="648" t="s">
        <v>0</v>
      </c>
      <c r="B225" s="649" t="s">
        <v>1</v>
      </c>
      <c r="C225" s="648" t="s">
        <v>948</v>
      </c>
      <c r="D225" s="648" t="s">
        <v>949</v>
      </c>
      <c r="E225" s="648" t="s">
        <v>1380</v>
      </c>
      <c r="F225" s="650" t="s">
        <v>2</v>
      </c>
      <c r="G225" s="466"/>
      <c r="H225" s="466"/>
      <c r="I225" s="466"/>
      <c r="J225" s="466"/>
      <c r="K225" s="466"/>
      <c r="L225" s="466"/>
      <c r="M225" s="466"/>
      <c r="N225" s="466"/>
      <c r="O225" s="466"/>
      <c r="P225" s="466"/>
      <c r="Q225" s="466"/>
      <c r="R225" s="466"/>
    </row>
    <row r="226" spans="1:18" s="621" customFormat="1" ht="77.25" customHeight="1">
      <c r="A226" s="651" t="s">
        <v>2293</v>
      </c>
      <c r="B226" s="350" t="s">
        <v>2239</v>
      </c>
      <c r="C226" s="662" t="s">
        <v>983</v>
      </c>
      <c r="D226" s="663">
        <v>1</v>
      </c>
      <c r="E226" s="633"/>
      <c r="F226" s="653">
        <v>0</v>
      </c>
      <c r="G226" s="625"/>
      <c r="H226" s="625"/>
    </row>
    <row r="227" spans="1:18" s="621" customFormat="1" ht="13.2">
      <c r="A227" s="654"/>
      <c r="B227" s="403" t="s">
        <v>2240</v>
      </c>
      <c r="C227" s="664"/>
      <c r="D227" s="665"/>
      <c r="E227" s="638"/>
      <c r="F227" s="657"/>
      <c r="G227" s="625"/>
      <c r="H227" s="625"/>
    </row>
    <row r="228" spans="1:18" s="621" customFormat="1" ht="26.4">
      <c r="A228" s="654"/>
      <c r="B228" s="403" t="s">
        <v>2241</v>
      </c>
      <c r="C228" s="664"/>
      <c r="D228" s="665"/>
      <c r="E228" s="638"/>
      <c r="F228" s="657"/>
      <c r="G228" s="625"/>
      <c r="H228" s="625"/>
    </row>
    <row r="229" spans="1:18" s="621" customFormat="1" ht="13.2">
      <c r="A229" s="654"/>
      <c r="B229" s="403" t="s">
        <v>2242</v>
      </c>
      <c r="C229" s="664"/>
      <c r="D229" s="665"/>
      <c r="E229" s="638"/>
      <c r="F229" s="657"/>
      <c r="G229" s="625"/>
      <c r="H229" s="625"/>
    </row>
    <row r="230" spans="1:18" s="621" customFormat="1" ht="13.2">
      <c r="A230" s="654"/>
      <c r="B230" s="403" t="s">
        <v>2243</v>
      </c>
      <c r="C230" s="664"/>
      <c r="D230" s="665"/>
      <c r="E230" s="638"/>
      <c r="F230" s="657"/>
      <c r="G230" s="625"/>
      <c r="H230" s="625"/>
    </row>
    <row r="231" spans="1:18" s="621" customFormat="1" ht="13.2">
      <c r="A231" s="654"/>
      <c r="B231" s="403" t="s">
        <v>2244</v>
      </c>
      <c r="C231" s="664"/>
      <c r="D231" s="665"/>
      <c r="E231" s="638"/>
      <c r="F231" s="657"/>
      <c r="G231" s="625"/>
      <c r="H231" s="625"/>
    </row>
    <row r="232" spans="1:18" s="621" customFormat="1" ht="13.2">
      <c r="A232" s="654"/>
      <c r="B232" s="403" t="s">
        <v>2245</v>
      </c>
      <c r="C232" s="664"/>
      <c r="D232" s="665"/>
      <c r="E232" s="638"/>
      <c r="F232" s="657"/>
      <c r="G232" s="625"/>
      <c r="H232" s="625"/>
    </row>
    <row r="233" spans="1:18" s="621" customFormat="1" ht="13.2">
      <c r="A233" s="654"/>
      <c r="B233" s="403" t="s">
        <v>2246</v>
      </c>
      <c r="C233" s="664"/>
      <c r="D233" s="665"/>
      <c r="E233" s="638"/>
      <c r="F233" s="657"/>
      <c r="G233" s="625"/>
      <c r="H233" s="625"/>
    </row>
    <row r="234" spans="1:18" s="621" customFormat="1" ht="26.4">
      <c r="A234" s="654"/>
      <c r="B234" s="403" t="s">
        <v>2247</v>
      </c>
      <c r="C234" s="664"/>
      <c r="D234" s="665"/>
      <c r="E234" s="638"/>
      <c r="F234" s="657"/>
      <c r="G234" s="625"/>
      <c r="H234" s="625"/>
    </row>
    <row r="235" spans="1:18" s="621" customFormat="1" ht="13.2">
      <c r="A235" s="654"/>
      <c r="B235" s="403" t="s">
        <v>2248</v>
      </c>
      <c r="C235" s="664"/>
      <c r="D235" s="665"/>
      <c r="E235" s="638"/>
      <c r="F235" s="657"/>
      <c r="G235" s="625"/>
      <c r="H235" s="625"/>
    </row>
    <row r="236" spans="1:18" s="621" customFormat="1" ht="26.4">
      <c r="A236" s="654"/>
      <c r="B236" s="403" t="s">
        <v>2249</v>
      </c>
      <c r="C236" s="664"/>
      <c r="D236" s="665"/>
      <c r="E236" s="638"/>
      <c r="F236" s="657"/>
      <c r="G236" s="625"/>
      <c r="H236" s="625"/>
    </row>
    <row r="237" spans="1:18" s="621" customFormat="1" ht="26.4">
      <c r="A237" s="654"/>
      <c r="B237" s="403" t="s">
        <v>2250</v>
      </c>
      <c r="C237" s="664"/>
      <c r="D237" s="665"/>
      <c r="E237" s="638"/>
      <c r="F237" s="657"/>
      <c r="G237" s="625"/>
      <c r="H237" s="625"/>
    </row>
    <row r="238" spans="1:18" s="621" customFormat="1" ht="13.2">
      <c r="A238" s="654"/>
      <c r="B238" s="403" t="s">
        <v>2251</v>
      </c>
      <c r="C238" s="664"/>
      <c r="D238" s="665"/>
      <c r="E238" s="638"/>
      <c r="F238" s="657"/>
      <c r="G238" s="625"/>
      <c r="H238" s="625"/>
    </row>
    <row r="239" spans="1:18" s="621" customFormat="1" ht="26.4">
      <c r="A239" s="654"/>
      <c r="B239" s="403" t="s">
        <v>2252</v>
      </c>
      <c r="C239" s="664"/>
      <c r="D239" s="665"/>
      <c r="E239" s="638"/>
      <c r="F239" s="657"/>
      <c r="G239" s="625"/>
      <c r="H239" s="625"/>
    </row>
    <row r="240" spans="1:18" s="621" customFormat="1" ht="13.2">
      <c r="A240" s="654"/>
      <c r="B240" s="403" t="s">
        <v>2294</v>
      </c>
      <c r="C240" s="664"/>
      <c r="D240" s="665"/>
      <c r="E240" s="638"/>
      <c r="F240" s="657"/>
      <c r="G240" s="625"/>
      <c r="H240" s="625"/>
    </row>
    <row r="241" spans="1:8" s="621" customFormat="1" ht="26.4">
      <c r="A241" s="654"/>
      <c r="B241" s="666" t="s">
        <v>2295</v>
      </c>
      <c r="C241" s="664"/>
      <c r="D241" s="665"/>
      <c r="E241" s="638"/>
      <c r="F241" s="657"/>
      <c r="G241" s="625"/>
      <c r="H241" s="625"/>
    </row>
    <row r="242" spans="1:8" s="621" customFormat="1" ht="13.2">
      <c r="A242" s="654"/>
      <c r="B242" s="666" t="s">
        <v>2296</v>
      </c>
      <c r="C242" s="664"/>
      <c r="D242" s="665"/>
      <c r="E242" s="638"/>
      <c r="F242" s="657"/>
      <c r="G242" s="625"/>
      <c r="H242" s="625"/>
    </row>
    <row r="243" spans="1:8" s="621" customFormat="1" ht="13.2">
      <c r="A243" s="654"/>
      <c r="B243" s="666" t="s">
        <v>2297</v>
      </c>
      <c r="C243" s="664"/>
      <c r="D243" s="665"/>
      <c r="E243" s="638"/>
      <c r="F243" s="657"/>
      <c r="G243" s="625"/>
      <c r="H243" s="625"/>
    </row>
    <row r="244" spans="1:8" s="621" customFormat="1" ht="13.2">
      <c r="A244" s="654"/>
      <c r="B244" s="403" t="s">
        <v>2298</v>
      </c>
      <c r="C244" s="664"/>
      <c r="D244" s="665"/>
      <c r="E244" s="638"/>
      <c r="F244" s="657"/>
      <c r="G244" s="625"/>
      <c r="H244" s="625"/>
    </row>
    <row r="245" spans="1:8" s="621" customFormat="1" ht="26.4">
      <c r="A245" s="654"/>
      <c r="B245" s="666" t="s">
        <v>2299</v>
      </c>
      <c r="C245" s="664"/>
      <c r="D245" s="665"/>
      <c r="E245" s="638"/>
      <c r="F245" s="657"/>
      <c r="G245" s="625"/>
      <c r="H245" s="625"/>
    </row>
    <row r="246" spans="1:8" s="621" customFormat="1" ht="13.2">
      <c r="A246" s="654"/>
      <c r="B246" s="666" t="s">
        <v>2300</v>
      </c>
      <c r="C246" s="664"/>
      <c r="D246" s="665"/>
      <c r="E246" s="638"/>
      <c r="F246" s="657"/>
      <c r="G246" s="625"/>
      <c r="H246" s="625"/>
    </row>
    <row r="247" spans="1:8" s="621" customFormat="1" ht="13.2">
      <c r="A247" s="654"/>
      <c r="B247" s="666" t="s">
        <v>2301</v>
      </c>
      <c r="C247" s="664"/>
      <c r="D247" s="665"/>
      <c r="E247" s="638"/>
      <c r="F247" s="657"/>
      <c r="G247" s="625"/>
      <c r="H247" s="625"/>
    </row>
    <row r="248" spans="1:8" s="621" customFormat="1" ht="13.2">
      <c r="A248" s="654"/>
      <c r="B248" s="403" t="s">
        <v>2302</v>
      </c>
      <c r="C248" s="664"/>
      <c r="D248" s="665"/>
      <c r="E248" s="638"/>
      <c r="F248" s="657"/>
      <c r="G248" s="625"/>
      <c r="H248" s="625"/>
    </row>
    <row r="249" spans="1:8" s="621" customFormat="1" ht="13.2">
      <c r="A249" s="654"/>
      <c r="B249" s="403" t="s">
        <v>2303</v>
      </c>
      <c r="C249" s="664"/>
      <c r="D249" s="665"/>
      <c r="E249" s="638"/>
      <c r="F249" s="657"/>
      <c r="G249" s="625"/>
      <c r="H249" s="625"/>
    </row>
    <row r="250" spans="1:8" s="621" customFormat="1" ht="13.2">
      <c r="A250" s="654"/>
      <c r="B250" s="666" t="s">
        <v>2304</v>
      </c>
      <c r="C250" s="664"/>
      <c r="D250" s="665"/>
      <c r="E250" s="638"/>
      <c r="F250" s="657"/>
      <c r="G250" s="625"/>
      <c r="H250" s="625"/>
    </row>
    <row r="251" spans="1:8" s="621" customFormat="1" ht="13.2">
      <c r="A251" s="654"/>
      <c r="B251" s="403" t="s">
        <v>2305</v>
      </c>
      <c r="C251" s="664"/>
      <c r="D251" s="665"/>
      <c r="E251" s="638"/>
      <c r="F251" s="657"/>
      <c r="G251" s="625"/>
      <c r="H251" s="625"/>
    </row>
    <row r="252" spans="1:8" s="621" customFormat="1" ht="13.2">
      <c r="A252" s="654"/>
      <c r="B252" s="666" t="s">
        <v>2268</v>
      </c>
      <c r="C252" s="664"/>
      <c r="D252" s="665"/>
      <c r="E252" s="638"/>
      <c r="F252" s="657"/>
      <c r="G252" s="625"/>
      <c r="H252" s="625"/>
    </row>
    <row r="253" spans="1:8" s="621" customFormat="1" ht="13.2">
      <c r="A253" s="654"/>
      <c r="B253" s="666" t="s">
        <v>2269</v>
      </c>
      <c r="C253" s="664"/>
      <c r="D253" s="665"/>
      <c r="E253" s="638"/>
      <c r="F253" s="657"/>
      <c r="G253" s="625"/>
      <c r="H253" s="625"/>
    </row>
    <row r="254" spans="1:8" s="621" customFormat="1" ht="13.2">
      <c r="A254" s="654"/>
      <c r="B254" s="666" t="s">
        <v>2306</v>
      </c>
      <c r="C254" s="664"/>
      <c r="D254" s="665"/>
      <c r="E254" s="638"/>
      <c r="F254" s="657"/>
      <c r="G254" s="625"/>
      <c r="H254" s="625"/>
    </row>
    <row r="255" spans="1:8" s="621" customFormat="1" ht="13.2">
      <c r="A255" s="654"/>
      <c r="B255" s="666" t="s">
        <v>2307</v>
      </c>
      <c r="C255" s="664"/>
      <c r="D255" s="665"/>
      <c r="E255" s="638"/>
      <c r="F255" s="657"/>
      <c r="G255" s="625"/>
      <c r="H255" s="625"/>
    </row>
    <row r="256" spans="1:8" s="621" customFormat="1" ht="13.2">
      <c r="A256" s="654"/>
      <c r="B256" s="403" t="s">
        <v>2308</v>
      </c>
      <c r="C256" s="664"/>
      <c r="D256" s="665"/>
      <c r="E256" s="638"/>
      <c r="F256" s="657"/>
      <c r="G256" s="625"/>
      <c r="H256" s="625"/>
    </row>
    <row r="257" spans="1:8" s="621" customFormat="1" ht="13.2">
      <c r="A257" s="654"/>
      <c r="B257" s="403" t="s">
        <v>2309</v>
      </c>
      <c r="C257" s="664"/>
      <c r="D257" s="665"/>
      <c r="E257" s="638"/>
      <c r="F257" s="657"/>
      <c r="G257" s="625"/>
      <c r="H257" s="625"/>
    </row>
    <row r="258" spans="1:8" s="621" customFormat="1" ht="13.2">
      <c r="A258" s="654"/>
      <c r="B258" s="403" t="s">
        <v>2310</v>
      </c>
      <c r="C258" s="664"/>
      <c r="D258" s="665"/>
      <c r="E258" s="638"/>
      <c r="F258" s="657"/>
      <c r="G258" s="625"/>
      <c r="H258" s="625"/>
    </row>
    <row r="259" spans="1:8" s="621" customFormat="1" ht="13.2">
      <c r="A259" s="654"/>
      <c r="B259" s="666" t="s">
        <v>2311</v>
      </c>
      <c r="C259" s="664"/>
      <c r="D259" s="665"/>
      <c r="E259" s="638"/>
      <c r="F259" s="657"/>
      <c r="G259" s="625"/>
      <c r="H259" s="625"/>
    </row>
    <row r="260" spans="1:8" s="621" customFormat="1" ht="26.4">
      <c r="A260" s="654"/>
      <c r="B260" s="666" t="s">
        <v>2276</v>
      </c>
      <c r="C260" s="664"/>
      <c r="D260" s="665"/>
      <c r="E260" s="638"/>
      <c r="F260" s="657"/>
      <c r="G260" s="625"/>
      <c r="H260" s="625"/>
    </row>
    <row r="261" spans="1:8" s="621" customFormat="1" ht="13.2">
      <c r="A261" s="654"/>
      <c r="B261" s="667" t="s">
        <v>2277</v>
      </c>
      <c r="C261" s="664"/>
      <c r="D261" s="665"/>
      <c r="E261" s="638"/>
      <c r="F261" s="657"/>
      <c r="G261" s="625"/>
      <c r="H261" s="625"/>
    </row>
    <row r="262" spans="1:8" s="621" customFormat="1" ht="13.2">
      <c r="A262" s="654"/>
      <c r="B262" s="667" t="s">
        <v>2278</v>
      </c>
      <c r="C262" s="664"/>
      <c r="D262" s="665"/>
      <c r="E262" s="638"/>
      <c r="F262" s="657"/>
      <c r="G262" s="625"/>
      <c r="H262" s="625"/>
    </row>
    <row r="263" spans="1:8" s="621" customFormat="1" ht="13.2">
      <c r="A263" s="654"/>
      <c r="B263" s="666" t="s">
        <v>2279</v>
      </c>
      <c r="C263" s="664"/>
      <c r="D263" s="665"/>
      <c r="E263" s="638"/>
      <c r="F263" s="657"/>
      <c r="G263" s="625"/>
      <c r="H263" s="625"/>
    </row>
    <row r="264" spans="1:8" s="621" customFormat="1" ht="13.2">
      <c r="A264" s="654"/>
      <c r="B264" s="666" t="s">
        <v>2312</v>
      </c>
      <c r="C264" s="664"/>
      <c r="D264" s="665"/>
      <c r="E264" s="638"/>
      <c r="F264" s="657"/>
      <c r="G264" s="625"/>
      <c r="H264" s="625"/>
    </row>
    <row r="265" spans="1:8" s="621" customFormat="1" ht="13.2">
      <c r="A265" s="654"/>
      <c r="B265" s="666" t="s">
        <v>2280</v>
      </c>
      <c r="C265" s="664"/>
      <c r="D265" s="665"/>
      <c r="E265" s="638"/>
      <c r="F265" s="657"/>
      <c r="G265" s="625"/>
      <c r="H265" s="625"/>
    </row>
    <row r="266" spans="1:8" s="621" customFormat="1" ht="13.2">
      <c r="A266" s="654"/>
      <c r="B266" s="666" t="s">
        <v>2281</v>
      </c>
      <c r="C266" s="664"/>
      <c r="D266" s="665"/>
      <c r="E266" s="638"/>
      <c r="F266" s="657"/>
      <c r="G266" s="625"/>
      <c r="H266" s="625"/>
    </row>
    <row r="267" spans="1:8" s="621" customFormat="1" ht="13.2">
      <c r="A267" s="654"/>
      <c r="B267" s="666" t="s">
        <v>2282</v>
      </c>
      <c r="C267" s="664"/>
      <c r="D267" s="665"/>
      <c r="E267" s="638"/>
      <c r="F267" s="657"/>
      <c r="G267" s="625"/>
      <c r="H267" s="625"/>
    </row>
    <row r="268" spans="1:8" s="621" customFormat="1" ht="13.2">
      <c r="A268" s="654"/>
      <c r="B268" s="666" t="s">
        <v>2283</v>
      </c>
      <c r="C268" s="664"/>
      <c r="D268" s="665"/>
      <c r="E268" s="638"/>
      <c r="F268" s="657"/>
      <c r="G268" s="625"/>
      <c r="H268" s="625"/>
    </row>
    <row r="269" spans="1:8" s="621" customFormat="1" ht="13.2">
      <c r="A269" s="654"/>
      <c r="B269" s="666" t="s">
        <v>2313</v>
      </c>
      <c r="C269" s="664"/>
      <c r="D269" s="665"/>
      <c r="E269" s="638"/>
      <c r="F269" s="657"/>
      <c r="G269" s="625"/>
      <c r="H269" s="625"/>
    </row>
    <row r="270" spans="1:8" s="621" customFormat="1" ht="13.2">
      <c r="A270" s="654"/>
      <c r="B270" s="668" t="s">
        <v>2286</v>
      </c>
      <c r="C270" s="664"/>
      <c r="D270" s="665"/>
      <c r="E270" s="638"/>
      <c r="F270" s="657"/>
      <c r="G270" s="625"/>
      <c r="H270" s="625"/>
    </row>
    <row r="271" spans="1:8" s="621" customFormat="1" ht="13.2">
      <c r="A271" s="654"/>
      <c r="B271" s="668" t="s">
        <v>2314</v>
      </c>
      <c r="C271" s="664"/>
      <c r="D271" s="665"/>
      <c r="E271" s="638"/>
      <c r="F271" s="657"/>
      <c r="G271" s="625"/>
      <c r="H271" s="625"/>
    </row>
    <row r="272" spans="1:8" s="621" customFormat="1" ht="13.2">
      <c r="A272" s="654"/>
      <c r="B272" s="403" t="s">
        <v>2288</v>
      </c>
      <c r="C272" s="664"/>
      <c r="D272" s="665"/>
      <c r="E272" s="638"/>
      <c r="F272" s="657"/>
      <c r="G272" s="625"/>
      <c r="H272" s="625"/>
    </row>
    <row r="273" spans="1:18" s="621" customFormat="1" ht="21" customHeight="1">
      <c r="A273" s="659"/>
      <c r="B273" s="356" t="s">
        <v>2315</v>
      </c>
      <c r="C273" s="669"/>
      <c r="D273" s="670"/>
      <c r="E273" s="646"/>
      <c r="F273" s="661"/>
      <c r="G273" s="625"/>
      <c r="H273" s="625"/>
    </row>
    <row r="274" spans="1:18" s="621" customFormat="1" ht="26.25" customHeight="1">
      <c r="A274" s="648" t="s">
        <v>0</v>
      </c>
      <c r="B274" s="649" t="s">
        <v>1</v>
      </c>
      <c r="C274" s="648" t="s">
        <v>948</v>
      </c>
      <c r="D274" s="648" t="s">
        <v>949</v>
      </c>
      <c r="E274" s="648" t="s">
        <v>1380</v>
      </c>
      <c r="F274" s="650" t="s">
        <v>2</v>
      </c>
      <c r="G274" s="466"/>
      <c r="H274" s="466"/>
      <c r="I274" s="466"/>
      <c r="J274" s="466"/>
      <c r="K274" s="466"/>
      <c r="L274" s="466"/>
      <c r="M274" s="466"/>
      <c r="N274" s="466"/>
      <c r="O274" s="466"/>
      <c r="P274" s="466"/>
      <c r="Q274" s="466"/>
      <c r="R274" s="466"/>
    </row>
    <row r="275" spans="1:18" s="621" customFormat="1" ht="297" customHeight="1">
      <c r="A275" s="672" t="s">
        <v>2316</v>
      </c>
      <c r="B275" s="668" t="s">
        <v>2317</v>
      </c>
      <c r="C275" s="664"/>
      <c r="D275" s="665"/>
      <c r="E275" s="638"/>
      <c r="F275" s="657"/>
      <c r="G275" s="625"/>
      <c r="H275" s="625"/>
    </row>
    <row r="276" spans="1:18" s="621" customFormat="1" ht="21.75" customHeight="1">
      <c r="A276" s="672"/>
      <c r="B276" s="674" t="s">
        <v>2318</v>
      </c>
      <c r="C276" s="664"/>
      <c r="D276" s="665"/>
      <c r="E276" s="638"/>
      <c r="F276" s="657"/>
      <c r="G276" s="625"/>
      <c r="H276" s="625"/>
    </row>
    <row r="277" spans="1:18" s="621" customFormat="1" ht="13.2">
      <c r="A277" s="672"/>
      <c r="B277" s="668" t="s">
        <v>2319</v>
      </c>
      <c r="C277" s="664"/>
      <c r="D277" s="665"/>
      <c r="E277" s="638"/>
      <c r="F277" s="657"/>
      <c r="G277" s="625"/>
      <c r="H277" s="625"/>
    </row>
    <row r="278" spans="1:18" s="621" customFormat="1" ht="26.4">
      <c r="A278" s="672"/>
      <c r="B278" s="668" t="s">
        <v>2320</v>
      </c>
      <c r="C278" s="664"/>
      <c r="D278" s="665"/>
      <c r="E278" s="638"/>
      <c r="F278" s="657"/>
      <c r="G278" s="625"/>
      <c r="H278" s="625"/>
    </row>
    <row r="279" spans="1:18" s="621" customFormat="1" ht="18.75" customHeight="1">
      <c r="A279" s="672"/>
      <c r="B279" s="668">
        <v>1</v>
      </c>
      <c r="C279" s="664"/>
      <c r="D279" s="665"/>
      <c r="E279" s="638"/>
      <c r="F279" s="657"/>
      <c r="G279" s="625"/>
      <c r="H279" s="625"/>
    </row>
    <row r="280" spans="1:18" s="621" customFormat="1" ht="18.75" customHeight="1">
      <c r="A280" s="672"/>
      <c r="B280" s="668" t="s">
        <v>2321</v>
      </c>
      <c r="C280" s="664"/>
      <c r="D280" s="665"/>
      <c r="E280" s="638"/>
      <c r="F280" s="657"/>
      <c r="G280" s="625"/>
      <c r="H280" s="625"/>
    </row>
    <row r="281" spans="1:18" s="621" customFormat="1" ht="18.75" customHeight="1">
      <c r="A281" s="672"/>
      <c r="B281" s="668" t="s">
        <v>2322</v>
      </c>
      <c r="C281" s="664"/>
      <c r="D281" s="665"/>
      <c r="E281" s="638"/>
      <c r="F281" s="657"/>
      <c r="G281" s="625"/>
      <c r="H281" s="625"/>
    </row>
    <row r="282" spans="1:18" s="621" customFormat="1" ht="18.75" customHeight="1">
      <c r="A282" s="672"/>
      <c r="B282" s="668" t="s">
        <v>2323</v>
      </c>
      <c r="C282" s="664"/>
      <c r="D282" s="665"/>
      <c r="E282" s="638"/>
      <c r="F282" s="657"/>
      <c r="G282" s="625"/>
      <c r="H282" s="625"/>
    </row>
    <row r="283" spans="1:18" s="621" customFormat="1" ht="18.75" customHeight="1">
      <c r="A283" s="672"/>
      <c r="B283" s="668" t="s">
        <v>2324</v>
      </c>
      <c r="C283" s="664"/>
      <c r="D283" s="665"/>
      <c r="E283" s="638"/>
      <c r="F283" s="657"/>
      <c r="G283" s="625"/>
      <c r="H283" s="625"/>
    </row>
    <row r="284" spans="1:18" s="621" customFormat="1" ht="18.75" customHeight="1">
      <c r="A284" s="672"/>
      <c r="B284" s="668" t="s">
        <v>2325</v>
      </c>
      <c r="C284" s="664"/>
      <c r="D284" s="665"/>
      <c r="E284" s="638"/>
      <c r="F284" s="657"/>
      <c r="G284" s="625"/>
      <c r="H284" s="625"/>
    </row>
    <row r="285" spans="1:18" s="621" customFormat="1" ht="18.75" customHeight="1">
      <c r="A285" s="672"/>
      <c r="B285" s="668" t="s">
        <v>2326</v>
      </c>
      <c r="C285" s="664"/>
      <c r="D285" s="665"/>
      <c r="E285" s="638"/>
      <c r="F285" s="657"/>
      <c r="G285" s="625"/>
      <c r="H285" s="625"/>
    </row>
    <row r="286" spans="1:18" s="621" customFormat="1" ht="18.75" customHeight="1">
      <c r="A286" s="672"/>
      <c r="B286" s="668" t="s">
        <v>2327</v>
      </c>
      <c r="C286" s="664"/>
      <c r="D286" s="665"/>
      <c r="E286" s="638"/>
      <c r="F286" s="657"/>
      <c r="G286" s="625"/>
      <c r="H286" s="625"/>
    </row>
    <row r="287" spans="1:18" s="621" customFormat="1" ht="18.75" customHeight="1">
      <c r="A287" s="672"/>
      <c r="B287" s="668" t="s">
        <v>2328</v>
      </c>
      <c r="C287" s="664"/>
      <c r="D287" s="665"/>
      <c r="E287" s="638"/>
      <c r="F287" s="657"/>
      <c r="G287" s="625"/>
      <c r="H287" s="625"/>
    </row>
    <row r="288" spans="1:18" s="621" customFormat="1" ht="18.75" customHeight="1">
      <c r="A288" s="672"/>
      <c r="B288" s="668" t="s">
        <v>2329</v>
      </c>
      <c r="C288" s="664"/>
      <c r="D288" s="665"/>
      <c r="E288" s="638"/>
      <c r="F288" s="657"/>
      <c r="G288" s="625"/>
      <c r="H288" s="625"/>
    </row>
    <row r="289" spans="1:18" s="621" customFormat="1" ht="18.75" customHeight="1">
      <c r="A289" s="672"/>
      <c r="B289" s="668" t="s">
        <v>2330</v>
      </c>
      <c r="C289" s="664"/>
      <c r="D289" s="665"/>
      <c r="E289" s="638"/>
      <c r="F289" s="657"/>
      <c r="G289" s="625"/>
      <c r="H289" s="625"/>
    </row>
    <row r="290" spans="1:18" s="621" customFormat="1" ht="18.75" customHeight="1">
      <c r="A290" s="672"/>
      <c r="B290" s="668" t="s">
        <v>2331</v>
      </c>
      <c r="C290" s="664"/>
      <c r="D290" s="665"/>
      <c r="E290" s="638"/>
      <c r="F290" s="657"/>
      <c r="G290" s="625"/>
      <c r="H290" s="625"/>
    </row>
    <row r="291" spans="1:18" s="621" customFormat="1" ht="18.75" customHeight="1">
      <c r="A291" s="672"/>
      <c r="B291" s="668" t="s">
        <v>2332</v>
      </c>
      <c r="C291" s="664"/>
      <c r="D291" s="665"/>
      <c r="E291" s="638"/>
      <c r="F291" s="657"/>
      <c r="G291" s="625"/>
      <c r="H291" s="625"/>
    </row>
    <row r="292" spans="1:18" s="621" customFormat="1" ht="18.75" customHeight="1">
      <c r="A292" s="672"/>
      <c r="B292" s="674" t="s">
        <v>2333</v>
      </c>
      <c r="C292" s="664"/>
      <c r="D292" s="665"/>
      <c r="E292" s="638"/>
      <c r="F292" s="657"/>
      <c r="G292" s="625"/>
      <c r="H292" s="625"/>
    </row>
    <row r="293" spans="1:18" s="621" customFormat="1" ht="18.75" customHeight="1">
      <c r="A293" s="672"/>
      <c r="B293" s="674" t="s">
        <v>2334</v>
      </c>
      <c r="C293" s="664"/>
      <c r="D293" s="665"/>
      <c r="E293" s="638"/>
      <c r="F293" s="657"/>
      <c r="G293" s="625"/>
      <c r="H293" s="625"/>
    </row>
    <row r="294" spans="1:18" s="621" customFormat="1" ht="18.75" customHeight="1">
      <c r="A294" s="672"/>
      <c r="B294" s="674" t="s">
        <v>2335</v>
      </c>
      <c r="C294" s="664"/>
      <c r="D294" s="665"/>
      <c r="E294" s="638"/>
      <c r="F294" s="657"/>
      <c r="G294" s="625"/>
      <c r="H294" s="625"/>
    </row>
    <row r="295" spans="1:18" s="621" customFormat="1" ht="18.75" customHeight="1">
      <c r="A295" s="672"/>
      <c r="B295" s="674" t="s">
        <v>2336</v>
      </c>
      <c r="C295" s="664"/>
      <c r="D295" s="665"/>
      <c r="E295" s="638"/>
      <c r="F295" s="657"/>
      <c r="G295" s="625"/>
      <c r="H295" s="625"/>
    </row>
    <row r="296" spans="1:18" s="621" customFormat="1" ht="18.75" customHeight="1">
      <c r="A296" s="672"/>
      <c r="B296" s="674" t="s">
        <v>2337</v>
      </c>
      <c r="C296" s="664"/>
      <c r="D296" s="665"/>
      <c r="E296" s="638"/>
      <c r="F296" s="657"/>
      <c r="G296" s="625"/>
      <c r="H296" s="625"/>
    </row>
    <row r="297" spans="1:18" s="621" customFormat="1" ht="18.75" customHeight="1">
      <c r="A297" s="672"/>
      <c r="B297" s="668" t="s">
        <v>2338</v>
      </c>
      <c r="C297" s="664"/>
      <c r="D297" s="665"/>
      <c r="E297" s="638"/>
      <c r="F297" s="657"/>
      <c r="G297" s="625"/>
      <c r="H297" s="625"/>
    </row>
    <row r="298" spans="1:18" s="621" customFormat="1" ht="18.75" customHeight="1">
      <c r="A298" s="673"/>
      <c r="B298" s="675" t="s">
        <v>2339</v>
      </c>
      <c r="C298" s="669"/>
      <c r="D298" s="670"/>
      <c r="E298" s="646"/>
      <c r="F298" s="661"/>
      <c r="G298" s="625"/>
      <c r="H298" s="625"/>
    </row>
    <row r="299" spans="1:18" s="621" customFormat="1" ht="26.25" customHeight="1">
      <c r="A299" s="648" t="s">
        <v>0</v>
      </c>
      <c r="B299" s="649" t="s">
        <v>1</v>
      </c>
      <c r="C299" s="648" t="s">
        <v>948</v>
      </c>
      <c r="D299" s="648" t="s">
        <v>949</v>
      </c>
      <c r="E299" s="648" t="s">
        <v>1380</v>
      </c>
      <c r="F299" s="650" t="s">
        <v>2</v>
      </c>
      <c r="G299" s="466"/>
      <c r="H299" s="466"/>
      <c r="I299" s="466"/>
      <c r="J299" s="466"/>
      <c r="K299" s="466"/>
      <c r="L299" s="466"/>
      <c r="M299" s="466"/>
      <c r="N299" s="466"/>
      <c r="O299" s="466"/>
      <c r="P299" s="466"/>
      <c r="Q299" s="466"/>
      <c r="R299" s="466"/>
    </row>
    <row r="300" spans="1:18" s="621" customFormat="1" ht="13.2">
      <c r="A300" s="671" t="s">
        <v>2340</v>
      </c>
      <c r="B300" s="350" t="s">
        <v>2341</v>
      </c>
      <c r="C300" s="139"/>
      <c r="D300" s="652"/>
      <c r="E300" s="633">
        <v>0</v>
      </c>
      <c r="F300" s="653">
        <f>ROUNDUP(D300*E300,2)</f>
        <v>0</v>
      </c>
      <c r="G300" s="625"/>
      <c r="H300" s="625"/>
    </row>
    <row r="301" spans="1:18" s="621" customFormat="1" ht="28.5" customHeight="1">
      <c r="A301" s="672"/>
      <c r="B301" s="668" t="s">
        <v>2342</v>
      </c>
      <c r="C301" s="655"/>
      <c r="D301" s="656"/>
      <c r="E301" s="638"/>
      <c r="F301" s="657"/>
      <c r="G301" s="625"/>
      <c r="H301" s="625"/>
    </row>
    <row r="302" spans="1:18" s="621" customFormat="1" ht="316.8">
      <c r="A302" s="672"/>
      <c r="B302" s="668" t="s">
        <v>2343</v>
      </c>
      <c r="C302" s="655"/>
      <c r="D302" s="656"/>
      <c r="E302" s="638"/>
      <c r="F302" s="657"/>
      <c r="G302" s="625"/>
      <c r="H302" s="625"/>
    </row>
    <row r="303" spans="1:18" s="621" customFormat="1" ht="268.5" customHeight="1">
      <c r="A303" s="672"/>
      <c r="B303" s="668" t="s">
        <v>2344</v>
      </c>
      <c r="C303" s="655"/>
      <c r="D303" s="656"/>
      <c r="E303" s="638"/>
      <c r="F303" s="657"/>
      <c r="G303" s="625"/>
      <c r="H303" s="625"/>
    </row>
    <row r="304" spans="1:18" s="621" customFormat="1" ht="147.9" customHeight="1">
      <c r="A304" s="673"/>
      <c r="B304" s="675" t="s">
        <v>2345</v>
      </c>
      <c r="C304" s="140"/>
      <c r="D304" s="660"/>
      <c r="E304" s="646"/>
      <c r="F304" s="661"/>
      <c r="G304" s="625"/>
      <c r="H304" s="625"/>
    </row>
    <row r="305" spans="1:18" s="621" customFormat="1" ht="26.25" customHeight="1">
      <c r="A305" s="648" t="s">
        <v>0</v>
      </c>
      <c r="B305" s="649" t="s">
        <v>1</v>
      </c>
      <c r="C305" s="648" t="s">
        <v>948</v>
      </c>
      <c r="D305" s="648" t="s">
        <v>949</v>
      </c>
      <c r="E305" s="648" t="s">
        <v>1380</v>
      </c>
      <c r="F305" s="650" t="s">
        <v>2</v>
      </c>
      <c r="G305" s="466"/>
      <c r="H305" s="466"/>
      <c r="I305" s="466"/>
      <c r="J305" s="466"/>
      <c r="K305" s="466"/>
      <c r="L305" s="466"/>
      <c r="M305" s="466"/>
      <c r="N305" s="466"/>
      <c r="O305" s="466"/>
      <c r="P305" s="466"/>
      <c r="Q305" s="466"/>
      <c r="R305" s="466"/>
    </row>
    <row r="306" spans="1:18" s="621" customFormat="1" ht="281.39999999999998" customHeight="1">
      <c r="A306" s="651" t="s">
        <v>2346</v>
      </c>
      <c r="B306" s="676" t="s">
        <v>2347</v>
      </c>
      <c r="C306" s="662" t="s">
        <v>983</v>
      </c>
      <c r="D306" s="663">
        <v>1</v>
      </c>
      <c r="E306" s="633">
        <v>0</v>
      </c>
      <c r="F306" s="653">
        <v>0</v>
      </c>
      <c r="G306" s="625"/>
      <c r="H306" s="625"/>
    </row>
    <row r="307" spans="1:18" s="621" customFormat="1" ht="277.2">
      <c r="A307" s="654"/>
      <c r="B307" s="668" t="s">
        <v>2348</v>
      </c>
      <c r="C307" s="664"/>
      <c r="D307" s="665"/>
      <c r="E307" s="638"/>
      <c r="F307" s="657"/>
      <c r="G307" s="625"/>
      <c r="H307" s="625"/>
    </row>
    <row r="308" spans="1:18" s="621" customFormat="1" ht="13.2">
      <c r="A308" s="654"/>
      <c r="B308" s="668" t="s">
        <v>2349</v>
      </c>
      <c r="C308" s="664"/>
      <c r="D308" s="665"/>
      <c r="E308" s="638"/>
      <c r="F308" s="657"/>
      <c r="G308" s="625"/>
      <c r="H308" s="625"/>
    </row>
    <row r="309" spans="1:18" s="621" customFormat="1" ht="13.2">
      <c r="A309" s="659"/>
      <c r="B309" s="675" t="s">
        <v>2350</v>
      </c>
      <c r="C309" s="669"/>
      <c r="D309" s="670"/>
      <c r="E309" s="646"/>
      <c r="F309" s="661"/>
      <c r="G309" s="625"/>
      <c r="H309" s="625"/>
    </row>
    <row r="310" spans="1:18" s="621" customFormat="1" ht="26.25" customHeight="1">
      <c r="A310" s="648" t="s">
        <v>0</v>
      </c>
      <c r="B310" s="649" t="s">
        <v>1</v>
      </c>
      <c r="C310" s="648" t="s">
        <v>948</v>
      </c>
      <c r="D310" s="648" t="s">
        <v>949</v>
      </c>
      <c r="E310" s="648" t="s">
        <v>1380</v>
      </c>
      <c r="F310" s="650" t="s">
        <v>2</v>
      </c>
      <c r="G310" s="466"/>
      <c r="H310" s="466"/>
      <c r="I310" s="466"/>
      <c r="J310" s="466"/>
      <c r="K310" s="466"/>
      <c r="L310" s="466"/>
      <c r="M310" s="466"/>
      <c r="N310" s="466"/>
      <c r="O310" s="466"/>
      <c r="P310" s="466"/>
      <c r="Q310" s="466"/>
      <c r="R310" s="466"/>
    </row>
    <row r="311" spans="1:18" s="621" customFormat="1" ht="44.25" customHeight="1">
      <c r="A311" s="671" t="s">
        <v>2351</v>
      </c>
      <c r="B311" s="676" t="s">
        <v>2352</v>
      </c>
      <c r="C311" s="139"/>
      <c r="D311" s="652"/>
      <c r="E311" s="633"/>
      <c r="F311" s="653"/>
      <c r="G311" s="625"/>
      <c r="H311" s="625"/>
    </row>
    <row r="312" spans="1:18" s="621" customFormat="1" ht="306" customHeight="1">
      <c r="A312" s="672"/>
      <c r="B312" s="668" t="s">
        <v>2353</v>
      </c>
      <c r="C312" s="655"/>
      <c r="D312" s="656"/>
      <c r="E312" s="638"/>
      <c r="F312" s="657"/>
      <c r="G312" s="625"/>
      <c r="H312" s="625"/>
    </row>
    <row r="313" spans="1:18" s="621" customFormat="1" ht="287.25" customHeight="1">
      <c r="A313" s="672"/>
      <c r="B313" s="668" t="s">
        <v>2354</v>
      </c>
      <c r="C313" s="655"/>
      <c r="D313" s="656"/>
      <c r="E313" s="638"/>
      <c r="F313" s="657"/>
      <c r="G313" s="625"/>
      <c r="H313" s="625"/>
    </row>
    <row r="314" spans="1:18" s="621" customFormat="1" ht="141.9" customHeight="1">
      <c r="A314" s="673"/>
      <c r="B314" s="675" t="s">
        <v>2355</v>
      </c>
      <c r="C314" s="140"/>
      <c r="D314" s="660"/>
      <c r="E314" s="646"/>
      <c r="F314" s="661"/>
      <c r="G314" s="625"/>
      <c r="H314" s="625"/>
    </row>
    <row r="315" spans="1:18" s="621" customFormat="1" ht="26.25" customHeight="1">
      <c r="A315" s="648" t="s">
        <v>0</v>
      </c>
      <c r="B315" s="649" t="s">
        <v>1</v>
      </c>
      <c r="C315" s="648" t="s">
        <v>948</v>
      </c>
      <c r="D315" s="648" t="s">
        <v>949</v>
      </c>
      <c r="E315" s="648" t="s">
        <v>1380</v>
      </c>
      <c r="F315" s="650" t="s">
        <v>2</v>
      </c>
      <c r="G315" s="466"/>
      <c r="H315" s="466"/>
      <c r="I315" s="466"/>
      <c r="J315" s="466"/>
      <c r="K315" s="466"/>
      <c r="L315" s="466"/>
      <c r="M315" s="466"/>
      <c r="N315" s="466"/>
      <c r="O315" s="466"/>
      <c r="P315" s="466"/>
      <c r="Q315" s="466"/>
      <c r="R315" s="466"/>
    </row>
    <row r="316" spans="1:18" s="621" customFormat="1" ht="309" customHeight="1">
      <c r="A316" s="651" t="s">
        <v>2356</v>
      </c>
      <c r="B316" s="676" t="s">
        <v>2357</v>
      </c>
      <c r="C316" s="662" t="s">
        <v>983</v>
      </c>
      <c r="D316" s="663">
        <v>1</v>
      </c>
      <c r="E316" s="633"/>
      <c r="F316" s="653">
        <v>0</v>
      </c>
      <c r="G316" s="625"/>
      <c r="H316" s="625"/>
    </row>
    <row r="317" spans="1:18" s="621" customFormat="1" ht="264">
      <c r="A317" s="654"/>
      <c r="B317" s="668" t="s">
        <v>2358</v>
      </c>
      <c r="C317" s="664"/>
      <c r="D317" s="665"/>
      <c r="E317" s="638"/>
      <c r="F317" s="657"/>
      <c r="G317" s="625"/>
      <c r="H317" s="625"/>
    </row>
    <row r="318" spans="1:18" s="621" customFormat="1" ht="13.2">
      <c r="A318" s="654"/>
      <c r="B318" s="677" t="s">
        <v>2349</v>
      </c>
      <c r="C318" s="664"/>
      <c r="D318" s="665"/>
      <c r="E318" s="638"/>
      <c r="F318" s="657"/>
      <c r="G318" s="625"/>
      <c r="H318" s="625"/>
    </row>
    <row r="319" spans="1:18" s="621" customFormat="1" ht="13.2">
      <c r="A319" s="678"/>
      <c r="B319" s="679" t="s">
        <v>2359</v>
      </c>
      <c r="C319" s="669"/>
      <c r="D319" s="670"/>
      <c r="E319" s="646"/>
      <c r="F319" s="661"/>
      <c r="G319" s="625"/>
      <c r="H319" s="625"/>
    </row>
    <row r="320" spans="1:18" s="621" customFormat="1" ht="26.25" customHeight="1">
      <c r="A320" s="648" t="s">
        <v>0</v>
      </c>
      <c r="B320" s="649" t="s">
        <v>1</v>
      </c>
      <c r="C320" s="648" t="s">
        <v>948</v>
      </c>
      <c r="D320" s="648" t="s">
        <v>949</v>
      </c>
      <c r="E320" s="648" t="s">
        <v>1380</v>
      </c>
      <c r="F320" s="650" t="s">
        <v>2</v>
      </c>
      <c r="G320" s="466"/>
      <c r="H320" s="466"/>
      <c r="I320" s="466"/>
      <c r="J320" s="466"/>
      <c r="K320" s="466"/>
      <c r="L320" s="466"/>
      <c r="M320" s="466"/>
      <c r="N320" s="466"/>
      <c r="O320" s="466"/>
      <c r="P320" s="466"/>
      <c r="Q320" s="466"/>
      <c r="R320" s="466"/>
    </row>
    <row r="321" spans="1:18" s="621" customFormat="1" ht="45" customHeight="1">
      <c r="A321" s="671" t="s">
        <v>2360</v>
      </c>
      <c r="B321" s="676" t="s">
        <v>2361</v>
      </c>
      <c r="C321" s="662" t="s">
        <v>915</v>
      </c>
      <c r="D321" s="663">
        <v>1</v>
      </c>
      <c r="E321" s="633"/>
      <c r="F321" s="653">
        <v>0</v>
      </c>
      <c r="G321" s="625"/>
      <c r="H321" s="625"/>
    </row>
    <row r="322" spans="1:18" s="621" customFormat="1" ht="331.5" customHeight="1">
      <c r="A322" s="672"/>
      <c r="B322" s="668" t="s">
        <v>2362</v>
      </c>
      <c r="C322" s="664"/>
      <c r="D322" s="665"/>
      <c r="E322" s="638"/>
      <c r="F322" s="657"/>
      <c r="G322" s="625"/>
      <c r="H322" s="625"/>
    </row>
    <row r="323" spans="1:18" s="621" customFormat="1" ht="168.6" customHeight="1">
      <c r="A323" s="672"/>
      <c r="B323" s="668" t="s">
        <v>2363</v>
      </c>
      <c r="C323" s="664"/>
      <c r="D323" s="665"/>
      <c r="E323" s="638"/>
      <c r="F323" s="657"/>
      <c r="G323" s="625"/>
      <c r="H323" s="625"/>
    </row>
    <row r="324" spans="1:18" s="621" customFormat="1" ht="118.5" customHeight="1">
      <c r="A324" s="672"/>
      <c r="B324" s="668" t="s">
        <v>2364</v>
      </c>
      <c r="C324" s="664"/>
      <c r="D324" s="665"/>
      <c r="E324" s="638"/>
      <c r="F324" s="657"/>
      <c r="G324" s="625"/>
      <c r="H324" s="625"/>
    </row>
    <row r="325" spans="1:18" s="621" customFormat="1" ht="26.4">
      <c r="A325" s="672"/>
      <c r="B325" s="668" t="s">
        <v>2365</v>
      </c>
      <c r="C325" s="664"/>
      <c r="D325" s="665"/>
      <c r="E325" s="638"/>
      <c r="F325" s="657"/>
      <c r="G325" s="625"/>
      <c r="H325" s="625"/>
    </row>
    <row r="326" spans="1:18" s="621" customFormat="1" ht="13.2">
      <c r="A326" s="672"/>
      <c r="B326" s="668" t="s">
        <v>2366</v>
      </c>
      <c r="C326" s="664"/>
      <c r="D326" s="665"/>
      <c r="E326" s="638"/>
      <c r="F326" s="657"/>
      <c r="G326" s="625"/>
      <c r="H326" s="625"/>
    </row>
    <row r="327" spans="1:18" s="621" customFormat="1" ht="13.2">
      <c r="A327" s="672"/>
      <c r="B327" s="668" t="s">
        <v>2367</v>
      </c>
      <c r="C327" s="664"/>
      <c r="D327" s="665"/>
      <c r="E327" s="638"/>
      <c r="F327" s="657"/>
      <c r="G327" s="625"/>
      <c r="H327" s="625"/>
    </row>
    <row r="328" spans="1:18" s="621" customFormat="1" ht="13.2">
      <c r="A328" s="672"/>
      <c r="B328" s="668" t="s">
        <v>2368</v>
      </c>
      <c r="C328" s="664"/>
      <c r="D328" s="665"/>
      <c r="E328" s="638"/>
      <c r="F328" s="657"/>
      <c r="G328" s="625"/>
      <c r="H328" s="625"/>
    </row>
    <row r="329" spans="1:18" s="621" customFormat="1" ht="13.2">
      <c r="A329" s="672"/>
      <c r="B329" s="668" t="s">
        <v>2369</v>
      </c>
      <c r="C329" s="664"/>
      <c r="D329" s="665"/>
      <c r="E329" s="638"/>
      <c r="F329" s="657"/>
      <c r="G329" s="625"/>
      <c r="H329" s="625"/>
    </row>
    <row r="330" spans="1:18" s="621" customFormat="1" ht="13.2">
      <c r="A330" s="672"/>
      <c r="B330" s="668" t="s">
        <v>2370</v>
      </c>
      <c r="C330" s="664"/>
      <c r="D330" s="665"/>
      <c r="E330" s="638"/>
      <c r="F330" s="657"/>
      <c r="G330" s="625"/>
      <c r="H330" s="625"/>
    </row>
    <row r="331" spans="1:18" s="621" customFormat="1" ht="18" customHeight="1">
      <c r="A331" s="673"/>
      <c r="B331" s="675" t="s">
        <v>2371</v>
      </c>
      <c r="C331" s="669"/>
      <c r="D331" s="670"/>
      <c r="E331" s="646"/>
      <c r="F331" s="661"/>
      <c r="G331" s="625"/>
      <c r="H331" s="625"/>
    </row>
    <row r="332" spans="1:18" s="621" customFormat="1" ht="26.25" customHeight="1">
      <c r="A332" s="648" t="s">
        <v>0</v>
      </c>
      <c r="B332" s="649" t="s">
        <v>1</v>
      </c>
      <c r="C332" s="648" t="s">
        <v>948</v>
      </c>
      <c r="D332" s="648" t="s">
        <v>949</v>
      </c>
      <c r="E332" s="648" t="s">
        <v>1380</v>
      </c>
      <c r="F332" s="650" t="s">
        <v>2</v>
      </c>
      <c r="G332" s="466"/>
      <c r="H332" s="466"/>
      <c r="I332" s="466"/>
      <c r="J332" s="466"/>
      <c r="K332" s="466"/>
      <c r="L332" s="466"/>
      <c r="M332" s="466"/>
      <c r="N332" s="466"/>
      <c r="O332" s="466"/>
      <c r="P332" s="466"/>
      <c r="Q332" s="466"/>
      <c r="R332" s="466"/>
    </row>
    <row r="333" spans="1:18" s="621" customFormat="1" ht="382.8">
      <c r="A333" s="671" t="s">
        <v>1323</v>
      </c>
      <c r="B333" s="676" t="s">
        <v>2362</v>
      </c>
      <c r="C333" s="662" t="s">
        <v>915</v>
      </c>
      <c r="D333" s="663">
        <v>1</v>
      </c>
      <c r="E333" s="633"/>
      <c r="F333" s="653"/>
      <c r="G333" s="625"/>
      <c r="H333" s="625"/>
    </row>
    <row r="334" spans="1:18" s="621" customFormat="1" ht="171.6">
      <c r="A334" s="672"/>
      <c r="B334" s="668" t="s">
        <v>2363</v>
      </c>
      <c r="C334" s="664"/>
      <c r="D334" s="665"/>
      <c r="E334" s="638"/>
      <c r="F334" s="657"/>
      <c r="G334" s="625"/>
      <c r="H334" s="625"/>
    </row>
    <row r="335" spans="1:18" s="621" customFormat="1" ht="116.4" customHeight="1">
      <c r="A335" s="672"/>
      <c r="B335" s="668" t="s">
        <v>2364</v>
      </c>
      <c r="C335" s="664"/>
      <c r="D335" s="665"/>
      <c r="E335" s="638"/>
      <c r="F335" s="657"/>
      <c r="G335" s="625"/>
      <c r="H335" s="625"/>
    </row>
    <row r="336" spans="1:18" s="621" customFormat="1" ht="26.4">
      <c r="A336" s="672"/>
      <c r="B336" s="668" t="s">
        <v>2365</v>
      </c>
      <c r="C336" s="664"/>
      <c r="D336" s="665"/>
      <c r="E336" s="638"/>
      <c r="F336" s="657"/>
      <c r="G336" s="625"/>
      <c r="H336" s="625"/>
    </row>
    <row r="337" spans="1:18" s="621" customFormat="1" ht="13.2">
      <c r="A337" s="672"/>
      <c r="B337" s="668" t="s">
        <v>2372</v>
      </c>
      <c r="C337" s="664"/>
      <c r="D337" s="665"/>
      <c r="E337" s="638"/>
      <c r="F337" s="657"/>
      <c r="G337" s="625"/>
      <c r="H337" s="625"/>
    </row>
    <row r="338" spans="1:18" s="621" customFormat="1" ht="13.2">
      <c r="A338" s="672"/>
      <c r="B338" s="668" t="s">
        <v>2373</v>
      </c>
      <c r="C338" s="664"/>
      <c r="D338" s="665"/>
      <c r="E338" s="638"/>
      <c r="F338" s="657"/>
      <c r="G338" s="625"/>
      <c r="H338" s="625"/>
    </row>
    <row r="339" spans="1:18" s="621" customFormat="1" ht="13.2">
      <c r="A339" s="672"/>
      <c r="B339" s="668" t="s">
        <v>2368</v>
      </c>
      <c r="C339" s="664"/>
      <c r="D339" s="665"/>
      <c r="E339" s="638"/>
      <c r="F339" s="657"/>
      <c r="G339" s="625"/>
      <c r="H339" s="625"/>
    </row>
    <row r="340" spans="1:18" s="621" customFormat="1" ht="13.2">
      <c r="A340" s="672"/>
      <c r="B340" s="668" t="s">
        <v>2369</v>
      </c>
      <c r="C340" s="664"/>
      <c r="D340" s="665"/>
      <c r="E340" s="638"/>
      <c r="F340" s="657"/>
      <c r="G340" s="625"/>
      <c r="H340" s="625"/>
    </row>
    <row r="341" spans="1:18" s="621" customFormat="1" ht="14.25" customHeight="1">
      <c r="A341" s="673"/>
      <c r="B341" s="675" t="s">
        <v>2374</v>
      </c>
      <c r="C341" s="669"/>
      <c r="D341" s="670"/>
      <c r="E341" s="646"/>
      <c r="F341" s="661"/>
      <c r="G341" s="625"/>
      <c r="H341" s="625"/>
    </row>
    <row r="342" spans="1:18" s="621" customFormat="1" ht="26.25" customHeight="1">
      <c r="A342" s="648" t="s">
        <v>0</v>
      </c>
      <c r="B342" s="649" t="s">
        <v>1</v>
      </c>
      <c r="C342" s="648" t="s">
        <v>948</v>
      </c>
      <c r="D342" s="648" t="s">
        <v>949</v>
      </c>
      <c r="E342" s="648" t="s">
        <v>1380</v>
      </c>
      <c r="F342" s="650" t="s">
        <v>2</v>
      </c>
      <c r="G342" s="466"/>
      <c r="H342" s="466"/>
      <c r="I342" s="466"/>
      <c r="J342" s="466"/>
      <c r="K342" s="466"/>
      <c r="L342" s="466"/>
      <c r="M342" s="466"/>
      <c r="N342" s="466"/>
      <c r="O342" s="466"/>
      <c r="P342" s="466"/>
      <c r="Q342" s="466"/>
      <c r="R342" s="466"/>
    </row>
    <row r="343" spans="1:18" s="621" customFormat="1" ht="330.75" customHeight="1">
      <c r="A343" s="671" t="s">
        <v>1328</v>
      </c>
      <c r="B343" s="668" t="s">
        <v>2362</v>
      </c>
      <c r="C343" s="662" t="s">
        <v>915</v>
      </c>
      <c r="D343" s="663">
        <v>1</v>
      </c>
      <c r="E343" s="633"/>
      <c r="F343" s="653">
        <v>0</v>
      </c>
      <c r="G343" s="625"/>
      <c r="H343" s="625"/>
    </row>
    <row r="344" spans="1:18" s="621" customFormat="1" ht="165" customHeight="1">
      <c r="A344" s="672"/>
      <c r="B344" s="668" t="s">
        <v>2375</v>
      </c>
      <c r="C344" s="664"/>
      <c r="D344" s="665"/>
      <c r="E344" s="638"/>
      <c r="F344" s="657"/>
      <c r="G344" s="625"/>
      <c r="H344" s="625"/>
    </row>
    <row r="345" spans="1:18" s="621" customFormat="1" ht="108.75" customHeight="1">
      <c r="A345" s="672"/>
      <c r="B345" s="668" t="s">
        <v>2364</v>
      </c>
      <c r="C345" s="664"/>
      <c r="D345" s="665"/>
      <c r="E345" s="638"/>
      <c r="F345" s="657"/>
      <c r="G345" s="625"/>
      <c r="H345" s="625"/>
    </row>
    <row r="346" spans="1:18" s="621" customFormat="1" ht="26.4">
      <c r="A346" s="672"/>
      <c r="B346" s="668" t="s">
        <v>2365</v>
      </c>
      <c r="C346" s="664"/>
      <c r="D346" s="665"/>
      <c r="E346" s="638"/>
      <c r="F346" s="657"/>
      <c r="G346" s="625"/>
      <c r="H346" s="625"/>
    </row>
    <row r="347" spans="1:18" s="621" customFormat="1" ht="13.2">
      <c r="A347" s="672"/>
      <c r="B347" s="668" t="s">
        <v>2376</v>
      </c>
      <c r="C347" s="664"/>
      <c r="D347" s="665"/>
      <c r="E347" s="638"/>
      <c r="F347" s="657"/>
      <c r="G347" s="625"/>
      <c r="H347" s="625"/>
    </row>
    <row r="348" spans="1:18" s="621" customFormat="1" ht="13.2">
      <c r="A348" s="672"/>
      <c r="B348" s="668" t="s">
        <v>2373</v>
      </c>
      <c r="C348" s="664"/>
      <c r="D348" s="665"/>
      <c r="E348" s="638"/>
      <c r="F348" s="657"/>
      <c r="G348" s="625"/>
      <c r="H348" s="625"/>
    </row>
    <row r="349" spans="1:18" s="621" customFormat="1" ht="13.2">
      <c r="A349" s="672"/>
      <c r="B349" s="668" t="s">
        <v>2368</v>
      </c>
      <c r="C349" s="664"/>
      <c r="D349" s="665"/>
      <c r="E349" s="638"/>
      <c r="F349" s="657"/>
      <c r="G349" s="625"/>
      <c r="H349" s="625"/>
    </row>
    <row r="350" spans="1:18" s="621" customFormat="1" ht="13.2">
      <c r="A350" s="672"/>
      <c r="B350" s="668" t="s">
        <v>2369</v>
      </c>
      <c r="C350" s="664"/>
      <c r="D350" s="665"/>
      <c r="E350" s="638"/>
      <c r="F350" s="657"/>
      <c r="G350" s="625"/>
      <c r="H350" s="625"/>
    </row>
    <row r="351" spans="1:18" s="621" customFormat="1" ht="13.2">
      <c r="A351" s="673"/>
      <c r="B351" s="675" t="s">
        <v>2377</v>
      </c>
      <c r="C351" s="669"/>
      <c r="D351" s="670"/>
      <c r="E351" s="646"/>
      <c r="F351" s="661"/>
      <c r="G351" s="625"/>
      <c r="H351" s="625"/>
    </row>
    <row r="352" spans="1:18" s="621" customFormat="1" ht="26.25" customHeight="1">
      <c r="A352" s="648" t="s">
        <v>0</v>
      </c>
      <c r="B352" s="649" t="s">
        <v>1</v>
      </c>
      <c r="C352" s="648" t="s">
        <v>948</v>
      </c>
      <c r="D352" s="648" t="s">
        <v>949</v>
      </c>
      <c r="E352" s="648" t="s">
        <v>1380</v>
      </c>
      <c r="F352" s="650" t="s">
        <v>2</v>
      </c>
      <c r="G352" s="466"/>
      <c r="H352" s="466"/>
      <c r="I352" s="466"/>
      <c r="J352" s="466"/>
      <c r="K352" s="466"/>
      <c r="L352" s="466"/>
      <c r="M352" s="466"/>
      <c r="N352" s="466"/>
      <c r="O352" s="466"/>
      <c r="P352" s="466"/>
      <c r="Q352" s="466"/>
      <c r="R352" s="466"/>
    </row>
    <row r="353" spans="1:18" s="621" customFormat="1" ht="358.5" customHeight="1">
      <c r="A353" s="671" t="s">
        <v>2378</v>
      </c>
      <c r="B353" s="676" t="s">
        <v>2379</v>
      </c>
      <c r="C353" s="662" t="s">
        <v>915</v>
      </c>
      <c r="D353" s="663">
        <v>1</v>
      </c>
      <c r="E353" s="633"/>
      <c r="F353" s="653">
        <v>0</v>
      </c>
      <c r="G353" s="625"/>
      <c r="H353" s="625"/>
    </row>
    <row r="354" spans="1:18" s="621" customFormat="1" ht="171.6">
      <c r="A354" s="672"/>
      <c r="B354" s="668" t="s">
        <v>2363</v>
      </c>
      <c r="C354" s="664"/>
      <c r="D354" s="665"/>
      <c r="E354" s="638"/>
      <c r="F354" s="657"/>
      <c r="G354" s="625"/>
      <c r="H354" s="625"/>
    </row>
    <row r="355" spans="1:18" s="621" customFormat="1" ht="117.6" customHeight="1">
      <c r="A355" s="672"/>
      <c r="B355" s="668" t="s">
        <v>2364</v>
      </c>
      <c r="C355" s="664"/>
      <c r="D355" s="665"/>
      <c r="E355" s="638"/>
      <c r="F355" s="657"/>
      <c r="G355" s="625"/>
      <c r="H355" s="625"/>
    </row>
    <row r="356" spans="1:18" s="621" customFormat="1" ht="30.75" customHeight="1">
      <c r="A356" s="672"/>
      <c r="B356" s="668" t="s">
        <v>2365</v>
      </c>
      <c r="C356" s="664"/>
      <c r="D356" s="665"/>
      <c r="E356" s="638"/>
      <c r="F356" s="657"/>
      <c r="G356" s="625"/>
      <c r="H356" s="625"/>
    </row>
    <row r="357" spans="1:18" s="621" customFormat="1" ht="19.5" customHeight="1">
      <c r="A357" s="672"/>
      <c r="B357" s="668" t="s">
        <v>2380</v>
      </c>
      <c r="C357" s="664"/>
      <c r="D357" s="665"/>
      <c r="E357" s="638"/>
      <c r="F357" s="657"/>
      <c r="G357" s="625"/>
      <c r="H357" s="625"/>
    </row>
    <row r="358" spans="1:18" s="621" customFormat="1" ht="19.5" customHeight="1">
      <c r="A358" s="672"/>
      <c r="B358" s="668" t="s">
        <v>2381</v>
      </c>
      <c r="C358" s="664"/>
      <c r="D358" s="665"/>
      <c r="E358" s="638"/>
      <c r="F358" s="657"/>
      <c r="G358" s="625"/>
      <c r="H358" s="625"/>
    </row>
    <row r="359" spans="1:18" s="621" customFormat="1" ht="19.5" customHeight="1">
      <c r="A359" s="672"/>
      <c r="B359" s="668" t="s">
        <v>2368</v>
      </c>
      <c r="C359" s="664"/>
      <c r="D359" s="665"/>
      <c r="E359" s="638"/>
      <c r="F359" s="657"/>
      <c r="G359" s="625"/>
      <c r="H359" s="625"/>
    </row>
    <row r="360" spans="1:18" s="621" customFormat="1" ht="19.5" customHeight="1">
      <c r="A360" s="672"/>
      <c r="B360" s="668" t="s">
        <v>2369</v>
      </c>
      <c r="C360" s="664"/>
      <c r="D360" s="665"/>
      <c r="E360" s="638"/>
      <c r="F360" s="657"/>
      <c r="G360" s="625"/>
      <c r="H360" s="625"/>
    </row>
    <row r="361" spans="1:18" s="621" customFormat="1" ht="19.5" customHeight="1">
      <c r="A361" s="672"/>
      <c r="B361" s="668" t="s">
        <v>2370</v>
      </c>
      <c r="C361" s="664"/>
      <c r="D361" s="665"/>
      <c r="E361" s="638"/>
      <c r="F361" s="657"/>
      <c r="G361" s="625"/>
      <c r="H361" s="625"/>
    </row>
    <row r="362" spans="1:18" s="621" customFormat="1" ht="19.5" customHeight="1">
      <c r="A362" s="673"/>
      <c r="B362" s="675" t="s">
        <v>2371</v>
      </c>
      <c r="C362" s="669"/>
      <c r="D362" s="670"/>
      <c r="E362" s="646"/>
      <c r="F362" s="661"/>
      <c r="G362" s="625"/>
      <c r="H362" s="625"/>
    </row>
    <row r="363" spans="1:18" s="621" customFormat="1" ht="26.25" customHeight="1">
      <c r="A363" s="648" t="s">
        <v>0</v>
      </c>
      <c r="B363" s="649" t="s">
        <v>1</v>
      </c>
      <c r="C363" s="648" t="s">
        <v>948</v>
      </c>
      <c r="D363" s="648" t="s">
        <v>949</v>
      </c>
      <c r="E363" s="648" t="s">
        <v>1380</v>
      </c>
      <c r="F363" s="650" t="s">
        <v>2</v>
      </c>
      <c r="G363" s="466"/>
      <c r="H363" s="466"/>
      <c r="I363" s="466"/>
      <c r="J363" s="466"/>
      <c r="K363" s="466"/>
      <c r="L363" s="466"/>
      <c r="M363" s="466"/>
      <c r="N363" s="466"/>
      <c r="O363" s="466"/>
      <c r="P363" s="466"/>
      <c r="Q363" s="466"/>
      <c r="R363" s="466"/>
    </row>
    <row r="364" spans="1:18" s="621" customFormat="1" ht="356.25" customHeight="1">
      <c r="A364" s="671" t="s">
        <v>2382</v>
      </c>
      <c r="B364" s="676" t="s">
        <v>2379</v>
      </c>
      <c r="C364" s="662" t="s">
        <v>915</v>
      </c>
      <c r="D364" s="663">
        <v>1</v>
      </c>
      <c r="E364" s="633"/>
      <c r="F364" s="653">
        <v>0</v>
      </c>
      <c r="G364" s="625"/>
      <c r="H364" s="625"/>
    </row>
    <row r="365" spans="1:18" s="621" customFormat="1" ht="165" customHeight="1">
      <c r="A365" s="672"/>
      <c r="B365" s="668" t="s">
        <v>2363</v>
      </c>
      <c r="C365" s="664"/>
      <c r="D365" s="665"/>
      <c r="E365" s="638"/>
      <c r="F365" s="657"/>
      <c r="G365" s="625"/>
      <c r="H365" s="625"/>
    </row>
    <row r="366" spans="1:18" s="621" customFormat="1" ht="118.8">
      <c r="A366" s="672"/>
      <c r="B366" s="668" t="s">
        <v>2364</v>
      </c>
      <c r="C366" s="664"/>
      <c r="D366" s="665"/>
      <c r="E366" s="638"/>
      <c r="F366" s="657"/>
      <c r="G366" s="625"/>
      <c r="H366" s="625"/>
    </row>
    <row r="367" spans="1:18" s="621" customFormat="1" ht="26.4">
      <c r="A367" s="672"/>
      <c r="B367" s="668" t="s">
        <v>2365</v>
      </c>
      <c r="C367" s="664"/>
      <c r="D367" s="665"/>
      <c r="E367" s="638"/>
      <c r="F367" s="657"/>
      <c r="G367" s="625"/>
      <c r="H367" s="625"/>
    </row>
    <row r="368" spans="1:18" s="621" customFormat="1" ht="18" customHeight="1">
      <c r="A368" s="672"/>
      <c r="B368" s="668" t="s">
        <v>2383</v>
      </c>
      <c r="C368" s="664"/>
      <c r="D368" s="665"/>
      <c r="E368" s="638"/>
      <c r="F368" s="657"/>
      <c r="G368" s="625"/>
      <c r="H368" s="625"/>
    </row>
    <row r="369" spans="1:18" s="621" customFormat="1" ht="18" customHeight="1">
      <c r="A369" s="672"/>
      <c r="B369" s="668" t="s">
        <v>2384</v>
      </c>
      <c r="C369" s="664"/>
      <c r="D369" s="665"/>
      <c r="E369" s="638"/>
      <c r="F369" s="657"/>
      <c r="G369" s="625"/>
      <c r="H369" s="625"/>
    </row>
    <row r="370" spans="1:18" s="621" customFormat="1" ht="18" customHeight="1">
      <c r="A370" s="672"/>
      <c r="B370" s="668" t="s">
        <v>2368</v>
      </c>
      <c r="C370" s="664"/>
      <c r="D370" s="665"/>
      <c r="E370" s="638"/>
      <c r="F370" s="657"/>
      <c r="G370" s="625"/>
      <c r="H370" s="625"/>
    </row>
    <row r="371" spans="1:18" s="621" customFormat="1" ht="18" customHeight="1">
      <c r="A371" s="672"/>
      <c r="B371" s="668" t="s">
        <v>2369</v>
      </c>
      <c r="C371" s="664"/>
      <c r="D371" s="665"/>
      <c r="E371" s="638"/>
      <c r="F371" s="657"/>
      <c r="G371" s="625"/>
      <c r="H371" s="625"/>
    </row>
    <row r="372" spans="1:18" s="621" customFormat="1" ht="18" customHeight="1">
      <c r="A372" s="672"/>
      <c r="B372" s="668" t="s">
        <v>2385</v>
      </c>
      <c r="C372" s="664"/>
      <c r="D372" s="665"/>
      <c r="E372" s="638"/>
      <c r="F372" s="657"/>
      <c r="G372" s="625"/>
      <c r="H372" s="625"/>
    </row>
    <row r="373" spans="1:18" s="621" customFormat="1" ht="18" customHeight="1">
      <c r="A373" s="673"/>
      <c r="B373" s="675" t="s">
        <v>2371</v>
      </c>
      <c r="C373" s="669"/>
      <c r="D373" s="670"/>
      <c r="E373" s="646"/>
      <c r="F373" s="661"/>
      <c r="G373" s="625"/>
      <c r="H373" s="625"/>
    </row>
    <row r="374" spans="1:18" s="621" customFormat="1" ht="26.25" customHeight="1">
      <c r="A374" s="648" t="s">
        <v>0</v>
      </c>
      <c r="B374" s="649" t="s">
        <v>1</v>
      </c>
      <c r="C374" s="648" t="s">
        <v>948</v>
      </c>
      <c r="D374" s="648" t="s">
        <v>949</v>
      </c>
      <c r="E374" s="648" t="s">
        <v>1380</v>
      </c>
      <c r="F374" s="650" t="s">
        <v>2</v>
      </c>
      <c r="G374" s="466"/>
      <c r="H374" s="466"/>
      <c r="I374" s="466"/>
      <c r="J374" s="466"/>
      <c r="K374" s="466"/>
      <c r="L374" s="466"/>
      <c r="M374" s="466"/>
      <c r="N374" s="466"/>
      <c r="O374" s="466"/>
      <c r="P374" s="466"/>
      <c r="Q374" s="466"/>
      <c r="R374" s="466"/>
    </row>
    <row r="375" spans="1:18" s="621" customFormat="1" ht="369.6">
      <c r="A375" s="671" t="s">
        <v>2386</v>
      </c>
      <c r="B375" s="676" t="s">
        <v>2387</v>
      </c>
      <c r="C375" s="662" t="s">
        <v>915</v>
      </c>
      <c r="D375" s="663">
        <v>1</v>
      </c>
      <c r="E375" s="633"/>
      <c r="F375" s="653">
        <v>0</v>
      </c>
      <c r="G375" s="625"/>
      <c r="H375" s="625"/>
    </row>
    <row r="376" spans="1:18" s="621" customFormat="1" ht="160.5" customHeight="1">
      <c r="A376" s="672"/>
      <c r="B376" s="668" t="s">
        <v>2363</v>
      </c>
      <c r="C376" s="664"/>
      <c r="D376" s="665"/>
      <c r="E376" s="638"/>
      <c r="F376" s="657"/>
      <c r="G376" s="625"/>
      <c r="H376" s="625"/>
    </row>
    <row r="377" spans="1:18" s="621" customFormat="1" ht="107.25" customHeight="1">
      <c r="A377" s="672"/>
      <c r="B377" s="668" t="s">
        <v>2364</v>
      </c>
      <c r="C377" s="664"/>
      <c r="D377" s="665"/>
      <c r="E377" s="638"/>
      <c r="F377" s="657"/>
      <c r="G377" s="625"/>
      <c r="H377" s="625"/>
    </row>
    <row r="378" spans="1:18" s="621" customFormat="1" ht="26.4">
      <c r="A378" s="672"/>
      <c r="B378" s="668" t="s">
        <v>2365</v>
      </c>
      <c r="C378" s="664"/>
      <c r="D378" s="665"/>
      <c r="E378" s="638"/>
      <c r="F378" s="657"/>
      <c r="G378" s="625"/>
      <c r="H378" s="625"/>
    </row>
    <row r="379" spans="1:18" s="621" customFormat="1" ht="15" customHeight="1">
      <c r="A379" s="672"/>
      <c r="B379" s="668" t="s">
        <v>2388</v>
      </c>
      <c r="C379" s="664"/>
      <c r="D379" s="665"/>
      <c r="E379" s="638"/>
      <c r="F379" s="657"/>
      <c r="G379" s="625"/>
      <c r="H379" s="625"/>
    </row>
    <row r="380" spans="1:18" s="621" customFormat="1" ht="15" customHeight="1">
      <c r="A380" s="672"/>
      <c r="B380" s="668" t="s">
        <v>2389</v>
      </c>
      <c r="C380" s="664"/>
      <c r="D380" s="665"/>
      <c r="E380" s="638"/>
      <c r="F380" s="657"/>
      <c r="G380" s="625"/>
      <c r="H380" s="625"/>
    </row>
    <row r="381" spans="1:18" s="621" customFormat="1" ht="15" customHeight="1">
      <c r="A381" s="672"/>
      <c r="B381" s="668" t="s">
        <v>2368</v>
      </c>
      <c r="C381" s="664"/>
      <c r="D381" s="665"/>
      <c r="E381" s="638"/>
      <c r="F381" s="657"/>
      <c r="G381" s="625"/>
      <c r="H381" s="625"/>
    </row>
    <row r="382" spans="1:18" s="621" customFormat="1" ht="15" customHeight="1">
      <c r="A382" s="672"/>
      <c r="B382" s="668" t="s">
        <v>2369</v>
      </c>
      <c r="C382" s="664"/>
      <c r="D382" s="665"/>
      <c r="E382" s="638"/>
      <c r="F382" s="657"/>
      <c r="G382" s="625"/>
      <c r="H382" s="625"/>
    </row>
    <row r="383" spans="1:18" s="621" customFormat="1" ht="15" customHeight="1">
      <c r="A383" s="672"/>
      <c r="B383" s="668" t="s">
        <v>2374</v>
      </c>
      <c r="C383" s="664"/>
      <c r="D383" s="665"/>
      <c r="E383" s="638"/>
      <c r="F383" s="657"/>
      <c r="G383" s="625"/>
      <c r="H383" s="625"/>
    </row>
    <row r="384" spans="1:18" s="621" customFormat="1" ht="15" customHeight="1">
      <c r="A384" s="673"/>
      <c r="B384" s="675" t="s">
        <v>2371</v>
      </c>
      <c r="C384" s="669"/>
      <c r="D384" s="670"/>
      <c r="E384" s="646"/>
      <c r="F384" s="661"/>
      <c r="G384" s="625"/>
      <c r="H384" s="625"/>
    </row>
    <row r="385" spans="1:18" s="621" customFormat="1" ht="26.25" customHeight="1">
      <c r="A385" s="648" t="s">
        <v>0</v>
      </c>
      <c r="B385" s="649" t="s">
        <v>1</v>
      </c>
      <c r="C385" s="648" t="s">
        <v>948</v>
      </c>
      <c r="D385" s="648" t="s">
        <v>949</v>
      </c>
      <c r="E385" s="648" t="s">
        <v>1380</v>
      </c>
      <c r="F385" s="650" t="s">
        <v>2</v>
      </c>
      <c r="G385" s="466"/>
      <c r="H385" s="466"/>
      <c r="I385" s="466"/>
      <c r="J385" s="466"/>
      <c r="K385" s="466"/>
      <c r="L385" s="466"/>
      <c r="M385" s="466"/>
      <c r="N385" s="466"/>
      <c r="O385" s="466"/>
      <c r="P385" s="466"/>
      <c r="Q385" s="466"/>
      <c r="R385" s="466"/>
    </row>
    <row r="386" spans="1:18" s="621" customFormat="1" ht="369.6">
      <c r="A386" s="671" t="s">
        <v>2390</v>
      </c>
      <c r="B386" s="676" t="s">
        <v>2387</v>
      </c>
      <c r="C386" s="662" t="s">
        <v>915</v>
      </c>
      <c r="D386" s="663">
        <v>1</v>
      </c>
      <c r="E386" s="633"/>
      <c r="F386" s="653"/>
      <c r="G386" s="625"/>
      <c r="H386" s="625"/>
    </row>
    <row r="387" spans="1:18" s="621" customFormat="1" ht="171.6">
      <c r="A387" s="672"/>
      <c r="B387" s="668" t="s">
        <v>2363</v>
      </c>
      <c r="C387" s="664"/>
      <c r="D387" s="665"/>
      <c r="E387" s="638"/>
      <c r="F387" s="657"/>
      <c r="G387" s="625"/>
      <c r="H387" s="625"/>
    </row>
    <row r="388" spans="1:18" s="621" customFormat="1" ht="111" customHeight="1">
      <c r="A388" s="672"/>
      <c r="B388" s="668" t="s">
        <v>2364</v>
      </c>
      <c r="C388" s="664"/>
      <c r="D388" s="665"/>
      <c r="E388" s="638"/>
      <c r="F388" s="657"/>
      <c r="G388" s="625"/>
      <c r="H388" s="625"/>
    </row>
    <row r="389" spans="1:18" s="621" customFormat="1" ht="32.25" customHeight="1">
      <c r="A389" s="672"/>
      <c r="B389" s="668" t="s">
        <v>2391</v>
      </c>
      <c r="C389" s="664"/>
      <c r="D389" s="665"/>
      <c r="E389" s="638"/>
      <c r="F389" s="657"/>
      <c r="G389" s="625"/>
      <c r="H389" s="625"/>
    </row>
    <row r="390" spans="1:18" s="621" customFormat="1" ht="15.75" customHeight="1">
      <c r="A390" s="672"/>
      <c r="B390" s="668" t="s">
        <v>2392</v>
      </c>
      <c r="C390" s="664"/>
      <c r="D390" s="665"/>
      <c r="E390" s="638"/>
      <c r="F390" s="657"/>
      <c r="G390" s="625"/>
      <c r="H390" s="625"/>
    </row>
    <row r="391" spans="1:18" s="621" customFormat="1" ht="15.75" customHeight="1">
      <c r="A391" s="672"/>
      <c r="B391" s="668" t="s">
        <v>2373</v>
      </c>
      <c r="C391" s="664"/>
      <c r="D391" s="665"/>
      <c r="E391" s="638"/>
      <c r="F391" s="657"/>
      <c r="G391" s="625"/>
      <c r="H391" s="625"/>
    </row>
    <row r="392" spans="1:18" s="621" customFormat="1" ht="15.75" customHeight="1">
      <c r="A392" s="672"/>
      <c r="B392" s="668" t="s">
        <v>2368</v>
      </c>
      <c r="C392" s="664"/>
      <c r="D392" s="665"/>
      <c r="E392" s="638"/>
      <c r="F392" s="657"/>
      <c r="G392" s="625"/>
      <c r="H392" s="625"/>
    </row>
    <row r="393" spans="1:18" s="621" customFormat="1" ht="15.75" customHeight="1">
      <c r="A393" s="672"/>
      <c r="B393" s="668" t="s">
        <v>2369</v>
      </c>
      <c r="C393" s="664"/>
      <c r="D393" s="665"/>
      <c r="E393" s="638"/>
      <c r="F393" s="657"/>
      <c r="G393" s="625"/>
      <c r="H393" s="625"/>
    </row>
    <row r="394" spans="1:18" s="621" customFormat="1" ht="15.75" customHeight="1">
      <c r="A394" s="672"/>
      <c r="B394" s="668" t="s">
        <v>2393</v>
      </c>
      <c r="C394" s="664"/>
      <c r="D394" s="665"/>
      <c r="E394" s="638"/>
      <c r="F394" s="657"/>
      <c r="G394" s="625"/>
      <c r="H394" s="625"/>
    </row>
    <row r="395" spans="1:18" s="621" customFormat="1" ht="15.75" customHeight="1">
      <c r="A395" s="673"/>
      <c r="B395" s="675" t="s">
        <v>2371</v>
      </c>
      <c r="C395" s="669"/>
      <c r="D395" s="670"/>
      <c r="E395" s="646"/>
      <c r="F395" s="661"/>
      <c r="G395" s="625"/>
      <c r="H395" s="625"/>
    </row>
    <row r="396" spans="1:18" s="621" customFormat="1" ht="39.75" customHeight="1">
      <c r="A396" s="671" t="s">
        <v>2394</v>
      </c>
      <c r="B396" s="676" t="s">
        <v>2395</v>
      </c>
      <c r="C396" s="680"/>
      <c r="D396" s="681"/>
      <c r="E396" s="682"/>
      <c r="F396" s="683"/>
      <c r="G396" s="625"/>
      <c r="H396" s="625"/>
    </row>
    <row r="397" spans="1:18" s="621" customFormat="1" ht="15.75" customHeight="1">
      <c r="A397" s="672"/>
      <c r="B397" s="668" t="s">
        <v>2396</v>
      </c>
      <c r="C397" s="684" t="s">
        <v>983</v>
      </c>
      <c r="D397" s="685">
        <v>1</v>
      </c>
      <c r="E397" s="686">
        <v>0</v>
      </c>
      <c r="F397" s="687">
        <f t="shared" ref="F397:F399" si="0">ROUNDUP(D397*E397,2)</f>
        <v>0</v>
      </c>
      <c r="G397" s="625"/>
      <c r="H397" s="625"/>
    </row>
    <row r="398" spans="1:18" s="621" customFormat="1" ht="15.75" customHeight="1">
      <c r="A398" s="672"/>
      <c r="B398" s="668" t="s">
        <v>2397</v>
      </c>
      <c r="C398" s="684" t="s">
        <v>983</v>
      </c>
      <c r="D398" s="685">
        <v>1</v>
      </c>
      <c r="E398" s="686">
        <v>0</v>
      </c>
      <c r="F398" s="687">
        <f t="shared" si="0"/>
        <v>0</v>
      </c>
      <c r="G398" s="625"/>
      <c r="H398" s="625"/>
    </row>
    <row r="399" spans="1:18" s="621" customFormat="1" ht="15.75" customHeight="1">
      <c r="A399" s="673"/>
      <c r="B399" s="675" t="s">
        <v>2398</v>
      </c>
      <c r="C399" s="688" t="s">
        <v>983</v>
      </c>
      <c r="D399" s="689">
        <v>2</v>
      </c>
      <c r="E399" s="690">
        <v>0</v>
      </c>
      <c r="F399" s="691">
        <f t="shared" si="0"/>
        <v>0</v>
      </c>
      <c r="G399" s="625"/>
      <c r="H399" s="625"/>
    </row>
    <row r="400" spans="1:18" s="621" customFormat="1" ht="26.25" customHeight="1">
      <c r="A400" s="648" t="s">
        <v>0</v>
      </c>
      <c r="B400" s="649" t="s">
        <v>1</v>
      </c>
      <c r="C400" s="648" t="s">
        <v>948</v>
      </c>
      <c r="D400" s="648" t="s">
        <v>949</v>
      </c>
      <c r="E400" s="648" t="s">
        <v>1380</v>
      </c>
      <c r="F400" s="650" t="s">
        <v>2</v>
      </c>
      <c r="G400" s="466"/>
      <c r="H400" s="466"/>
      <c r="I400" s="466"/>
      <c r="J400" s="466"/>
      <c r="K400" s="466"/>
      <c r="L400" s="466"/>
      <c r="M400" s="466"/>
      <c r="N400" s="466"/>
      <c r="O400" s="466"/>
      <c r="P400" s="466"/>
      <c r="Q400" s="466"/>
      <c r="R400" s="466"/>
    </row>
    <row r="401" spans="1:18" s="621" customFormat="1" ht="15" customHeight="1">
      <c r="A401" s="671" t="s">
        <v>2399</v>
      </c>
      <c r="B401" s="676" t="s">
        <v>2400</v>
      </c>
      <c r="C401" s="662" t="s">
        <v>983</v>
      </c>
      <c r="D401" s="663">
        <v>2</v>
      </c>
      <c r="E401" s="633"/>
      <c r="F401" s="653">
        <v>0</v>
      </c>
      <c r="G401" s="625"/>
      <c r="H401" s="625"/>
    </row>
    <row r="402" spans="1:18" s="621" customFormat="1" ht="268.5" customHeight="1">
      <c r="A402" s="672"/>
      <c r="B402" s="692" t="s">
        <v>2401</v>
      </c>
      <c r="C402" s="664"/>
      <c r="D402" s="665"/>
      <c r="E402" s="638"/>
      <c r="F402" s="657"/>
      <c r="G402" s="625"/>
      <c r="H402" s="625"/>
    </row>
    <row r="403" spans="1:18" s="621" customFormat="1" ht="289.5" customHeight="1">
      <c r="A403" s="673"/>
      <c r="B403" s="693" t="s">
        <v>2402</v>
      </c>
      <c r="C403" s="669"/>
      <c r="D403" s="670"/>
      <c r="E403" s="646"/>
      <c r="F403" s="661"/>
      <c r="G403" s="625"/>
      <c r="H403" s="625"/>
    </row>
    <row r="404" spans="1:18" s="621" customFormat="1" ht="198.9" customHeight="1">
      <c r="A404" s="671" t="s">
        <v>2403</v>
      </c>
      <c r="B404" s="403" t="s">
        <v>2404</v>
      </c>
      <c r="C404" s="662" t="s">
        <v>983</v>
      </c>
      <c r="D404" s="663">
        <v>2</v>
      </c>
      <c r="E404" s="633"/>
      <c r="F404" s="653">
        <v>0</v>
      </c>
      <c r="G404" s="625"/>
      <c r="H404" s="625"/>
    </row>
    <row r="405" spans="1:18" s="621" customFormat="1" ht="73.5" customHeight="1">
      <c r="A405" s="673"/>
      <c r="B405" s="675" t="s">
        <v>2405</v>
      </c>
      <c r="C405" s="669"/>
      <c r="D405" s="670"/>
      <c r="E405" s="646"/>
      <c r="F405" s="661"/>
      <c r="G405" s="625"/>
      <c r="H405" s="625"/>
    </row>
    <row r="406" spans="1:18" s="621" customFormat="1" ht="26.25" customHeight="1">
      <c r="A406" s="648" t="s">
        <v>0</v>
      </c>
      <c r="B406" s="649" t="s">
        <v>1</v>
      </c>
      <c r="C406" s="648" t="s">
        <v>948</v>
      </c>
      <c r="D406" s="648" t="s">
        <v>949</v>
      </c>
      <c r="E406" s="648" t="s">
        <v>1380</v>
      </c>
      <c r="F406" s="650" t="s">
        <v>2</v>
      </c>
      <c r="G406" s="466"/>
      <c r="H406" s="466"/>
      <c r="I406" s="466"/>
      <c r="J406" s="466"/>
      <c r="K406" s="466"/>
      <c r="L406" s="466"/>
      <c r="M406" s="466"/>
      <c r="N406" s="466"/>
      <c r="O406" s="466"/>
      <c r="P406" s="466"/>
      <c r="Q406" s="466"/>
      <c r="R406" s="466"/>
    </row>
    <row r="407" spans="1:18" s="699" customFormat="1" ht="20.100000000000001" customHeight="1">
      <c r="A407" s="694"/>
      <c r="B407" s="695" t="s">
        <v>2406</v>
      </c>
      <c r="C407" s="696"/>
      <c r="D407" s="697"/>
      <c r="E407" s="696"/>
      <c r="F407" s="698"/>
    </row>
    <row r="408" spans="1:18" s="621" customFormat="1" ht="39.6">
      <c r="A408" s="671" t="s">
        <v>2407</v>
      </c>
      <c r="B408" s="350" t="s">
        <v>2408</v>
      </c>
      <c r="C408" s="662" t="s">
        <v>983</v>
      </c>
      <c r="D408" s="663">
        <v>2</v>
      </c>
      <c r="E408" s="633"/>
      <c r="F408" s="653">
        <v>0</v>
      </c>
      <c r="G408" s="625"/>
      <c r="H408" s="625"/>
    </row>
    <row r="409" spans="1:18" s="621" customFormat="1" ht="13.2">
      <c r="A409" s="672"/>
      <c r="B409" s="403" t="s">
        <v>2409</v>
      </c>
      <c r="C409" s="664"/>
      <c r="D409" s="665"/>
      <c r="E409" s="638"/>
      <c r="F409" s="657"/>
      <c r="G409" s="625"/>
      <c r="H409" s="625"/>
    </row>
    <row r="410" spans="1:18" s="621" customFormat="1" ht="13.2">
      <c r="A410" s="672"/>
      <c r="B410" s="403" t="s">
        <v>2410</v>
      </c>
      <c r="C410" s="664"/>
      <c r="D410" s="665"/>
      <c r="E410" s="638"/>
      <c r="F410" s="657"/>
      <c r="G410" s="625"/>
      <c r="H410" s="625"/>
    </row>
    <row r="411" spans="1:18" s="621" customFormat="1" ht="13.2">
      <c r="A411" s="672"/>
      <c r="B411" s="403" t="s">
        <v>2411</v>
      </c>
      <c r="C411" s="664"/>
      <c r="D411" s="665"/>
      <c r="E411" s="638"/>
      <c r="F411" s="657"/>
      <c r="G411" s="625"/>
      <c r="H411" s="625"/>
    </row>
    <row r="412" spans="1:18" s="621" customFormat="1" ht="13.2">
      <c r="A412" s="672"/>
      <c r="B412" s="403" t="s">
        <v>2412</v>
      </c>
      <c r="C412" s="664"/>
      <c r="D412" s="665"/>
      <c r="E412" s="638"/>
      <c r="F412" s="657"/>
      <c r="G412" s="625"/>
      <c r="H412" s="625"/>
    </row>
    <row r="413" spans="1:18" s="621" customFormat="1" ht="13.2">
      <c r="A413" s="672"/>
      <c r="B413" s="403" t="s">
        <v>2413</v>
      </c>
      <c r="C413" s="664"/>
      <c r="D413" s="665"/>
      <c r="E413" s="638"/>
      <c r="F413" s="657"/>
      <c r="G413" s="625"/>
      <c r="H413" s="625"/>
    </row>
    <row r="414" spans="1:18" s="621" customFormat="1" ht="13.2">
      <c r="A414" s="672"/>
      <c r="B414" s="403" t="s">
        <v>2414</v>
      </c>
      <c r="C414" s="664"/>
      <c r="D414" s="665"/>
      <c r="E414" s="638"/>
      <c r="F414" s="657"/>
      <c r="G414" s="625"/>
      <c r="H414" s="625"/>
    </row>
    <row r="415" spans="1:18" s="621" customFormat="1" ht="13.2">
      <c r="A415" s="673"/>
      <c r="B415" s="356" t="s">
        <v>2415</v>
      </c>
      <c r="C415" s="669"/>
      <c r="D415" s="670"/>
      <c r="E415" s="646"/>
      <c r="F415" s="661"/>
      <c r="G415" s="625"/>
      <c r="H415" s="625"/>
    </row>
    <row r="416" spans="1:18" s="621" customFormat="1" ht="39.6">
      <c r="A416" s="672" t="s">
        <v>2416</v>
      </c>
      <c r="B416" s="403" t="s">
        <v>2417</v>
      </c>
      <c r="C416" s="664"/>
      <c r="D416" s="665"/>
      <c r="E416" s="638"/>
      <c r="F416" s="657"/>
      <c r="G416" s="625"/>
      <c r="H416" s="625"/>
    </row>
    <row r="417" spans="1:8" s="621" customFormat="1" ht="13.2">
      <c r="A417" s="672"/>
      <c r="B417" s="403" t="s">
        <v>2409</v>
      </c>
      <c r="C417" s="664"/>
      <c r="D417" s="665"/>
      <c r="E417" s="638"/>
      <c r="F417" s="657"/>
      <c r="G417" s="625"/>
      <c r="H417" s="625"/>
    </row>
    <row r="418" spans="1:8" s="621" customFormat="1" ht="13.2">
      <c r="A418" s="672"/>
      <c r="B418" s="403" t="s">
        <v>2418</v>
      </c>
      <c r="C418" s="664"/>
      <c r="D418" s="665"/>
      <c r="E418" s="638"/>
      <c r="F418" s="657"/>
      <c r="G418" s="625"/>
      <c r="H418" s="625"/>
    </row>
    <row r="419" spans="1:8" s="621" customFormat="1" ht="13.2">
      <c r="A419" s="672"/>
      <c r="B419" s="403" t="s">
        <v>2419</v>
      </c>
      <c r="C419" s="664"/>
      <c r="D419" s="665"/>
      <c r="E419" s="638"/>
      <c r="F419" s="657"/>
      <c r="G419" s="625"/>
      <c r="H419" s="625"/>
    </row>
    <row r="420" spans="1:8" s="621" customFormat="1" ht="13.2">
      <c r="A420" s="672"/>
      <c r="B420" s="403" t="s">
        <v>2420</v>
      </c>
      <c r="C420" s="664"/>
      <c r="D420" s="665"/>
      <c r="E420" s="638"/>
      <c r="F420" s="657"/>
      <c r="G420" s="625"/>
      <c r="H420" s="625"/>
    </row>
    <row r="421" spans="1:8" s="621" customFormat="1" ht="13.2">
      <c r="A421" s="672"/>
      <c r="B421" s="403" t="s">
        <v>2421</v>
      </c>
      <c r="C421" s="664"/>
      <c r="D421" s="665"/>
      <c r="E421" s="638"/>
      <c r="F421" s="657"/>
      <c r="G421" s="700"/>
      <c r="H421" s="625"/>
    </row>
    <row r="422" spans="1:8" s="621" customFormat="1" ht="13.2">
      <c r="A422" s="672"/>
      <c r="B422" s="403" t="s">
        <v>2422</v>
      </c>
      <c r="C422" s="664"/>
      <c r="D422" s="665"/>
      <c r="E422" s="638"/>
      <c r="F422" s="657"/>
      <c r="G422" s="625"/>
      <c r="H422" s="625"/>
    </row>
    <row r="423" spans="1:8" s="621" customFormat="1" ht="13.2">
      <c r="A423" s="673"/>
      <c r="B423" s="356" t="s">
        <v>2423</v>
      </c>
      <c r="C423" s="669"/>
      <c r="D423" s="670"/>
      <c r="E423" s="646"/>
      <c r="F423" s="661"/>
      <c r="G423" s="625"/>
      <c r="H423" s="625"/>
    </row>
    <row r="424" spans="1:8" s="621" customFormat="1" ht="39.6">
      <c r="A424" s="671" t="s">
        <v>2424</v>
      </c>
      <c r="B424" s="403" t="s">
        <v>2425</v>
      </c>
      <c r="C424" s="662" t="s">
        <v>983</v>
      </c>
      <c r="D424" s="663">
        <v>2</v>
      </c>
      <c r="E424" s="633"/>
      <c r="F424" s="653">
        <v>0</v>
      </c>
      <c r="G424" s="625"/>
      <c r="H424" s="625"/>
    </row>
    <row r="425" spans="1:8" s="621" customFormat="1" ht="13.2">
      <c r="A425" s="672"/>
      <c r="B425" s="403" t="s">
        <v>2409</v>
      </c>
      <c r="C425" s="664"/>
      <c r="D425" s="665"/>
      <c r="E425" s="638"/>
      <c r="F425" s="657"/>
      <c r="G425" s="625"/>
      <c r="H425" s="625"/>
    </row>
    <row r="426" spans="1:8" s="621" customFormat="1" ht="13.2">
      <c r="A426" s="672"/>
      <c r="B426" s="403" t="s">
        <v>2426</v>
      </c>
      <c r="C426" s="664"/>
      <c r="D426" s="665"/>
      <c r="E426" s="638"/>
      <c r="F426" s="657"/>
      <c r="G426" s="625"/>
      <c r="H426" s="625"/>
    </row>
    <row r="427" spans="1:8" s="621" customFormat="1" ht="13.2">
      <c r="A427" s="672"/>
      <c r="B427" s="403" t="s">
        <v>2419</v>
      </c>
      <c r="C427" s="664"/>
      <c r="D427" s="665"/>
      <c r="E427" s="638"/>
      <c r="F427" s="657"/>
      <c r="G427" s="625"/>
      <c r="H427" s="625"/>
    </row>
    <row r="428" spans="1:8" s="621" customFormat="1" ht="13.2">
      <c r="A428" s="672"/>
      <c r="B428" s="403" t="s">
        <v>2427</v>
      </c>
      <c r="C428" s="664"/>
      <c r="D428" s="665"/>
      <c r="E428" s="638"/>
      <c r="F428" s="657"/>
      <c r="G428" s="625"/>
      <c r="H428" s="625"/>
    </row>
    <row r="429" spans="1:8" s="621" customFormat="1" ht="13.2">
      <c r="A429" s="672"/>
      <c r="B429" s="403" t="s">
        <v>2421</v>
      </c>
      <c r="C429" s="664"/>
      <c r="D429" s="665"/>
      <c r="E429" s="638"/>
      <c r="F429" s="657"/>
      <c r="G429" s="625"/>
      <c r="H429" s="625"/>
    </row>
    <row r="430" spans="1:8" s="621" customFormat="1" ht="13.2">
      <c r="A430" s="672"/>
      <c r="B430" s="403" t="s">
        <v>2428</v>
      </c>
      <c r="C430" s="664"/>
      <c r="D430" s="665"/>
      <c r="E430" s="638"/>
      <c r="F430" s="657"/>
      <c r="G430" s="625"/>
      <c r="H430" s="625"/>
    </row>
    <row r="431" spans="1:8" s="621" customFormat="1" ht="13.2">
      <c r="A431" s="673"/>
      <c r="B431" s="356" t="s">
        <v>2423</v>
      </c>
      <c r="C431" s="669"/>
      <c r="D431" s="670"/>
      <c r="E431" s="646"/>
      <c r="F431" s="661"/>
      <c r="G431" s="625"/>
      <c r="H431" s="625"/>
    </row>
    <row r="432" spans="1:8" s="621" customFormat="1" ht="43.5" customHeight="1">
      <c r="A432" s="671" t="s">
        <v>2429</v>
      </c>
      <c r="B432" s="403" t="s">
        <v>2430</v>
      </c>
      <c r="C432" s="662" t="s">
        <v>983</v>
      </c>
      <c r="D432" s="663">
        <v>4</v>
      </c>
      <c r="E432" s="633"/>
      <c r="F432" s="653">
        <v>0</v>
      </c>
      <c r="G432" s="625"/>
      <c r="H432" s="625"/>
    </row>
    <row r="433" spans="1:8" s="621" customFormat="1" ht="13.2">
      <c r="A433" s="672"/>
      <c r="B433" s="403" t="s">
        <v>2409</v>
      </c>
      <c r="C433" s="664"/>
      <c r="D433" s="665"/>
      <c r="E433" s="638"/>
      <c r="F433" s="657"/>
      <c r="G433" s="625"/>
      <c r="H433" s="625"/>
    </row>
    <row r="434" spans="1:8" s="621" customFormat="1" ht="13.2">
      <c r="A434" s="672"/>
      <c r="B434" s="403" t="s">
        <v>2431</v>
      </c>
      <c r="C434" s="664"/>
      <c r="D434" s="665"/>
      <c r="E434" s="638"/>
      <c r="F434" s="657"/>
      <c r="G434" s="625"/>
      <c r="H434" s="625"/>
    </row>
    <row r="435" spans="1:8" s="621" customFormat="1" ht="13.2">
      <c r="A435" s="672"/>
      <c r="B435" s="403" t="s">
        <v>2432</v>
      </c>
      <c r="C435" s="664"/>
      <c r="D435" s="665"/>
      <c r="E435" s="638"/>
      <c r="F435" s="657"/>
      <c r="G435" s="625"/>
      <c r="H435" s="625"/>
    </row>
    <row r="436" spans="1:8" s="621" customFormat="1" ht="13.2">
      <c r="A436" s="672"/>
      <c r="B436" s="403" t="s">
        <v>2433</v>
      </c>
      <c r="C436" s="664"/>
      <c r="D436" s="665"/>
      <c r="E436" s="638"/>
      <c r="F436" s="657"/>
      <c r="G436" s="625"/>
      <c r="H436" s="625"/>
    </row>
    <row r="437" spans="1:8" s="621" customFormat="1" ht="13.2">
      <c r="A437" s="672"/>
      <c r="B437" s="403" t="s">
        <v>2421</v>
      </c>
      <c r="C437" s="664"/>
      <c r="D437" s="665"/>
      <c r="E437" s="638"/>
      <c r="F437" s="657"/>
      <c r="G437" s="625"/>
      <c r="H437" s="625"/>
    </row>
    <row r="438" spans="1:8" s="621" customFormat="1" ht="13.2">
      <c r="A438" s="672"/>
      <c r="B438" s="403" t="s">
        <v>2434</v>
      </c>
      <c r="C438" s="664"/>
      <c r="D438" s="665"/>
      <c r="E438" s="638"/>
      <c r="F438" s="657"/>
      <c r="G438" s="625"/>
      <c r="H438" s="625"/>
    </row>
    <row r="439" spans="1:8" s="621" customFormat="1" ht="13.2">
      <c r="A439" s="672"/>
      <c r="B439" s="403" t="s">
        <v>2435</v>
      </c>
      <c r="C439" s="664"/>
      <c r="D439" s="665"/>
      <c r="E439" s="638"/>
      <c r="F439" s="657"/>
      <c r="G439" s="625"/>
      <c r="H439" s="625"/>
    </row>
    <row r="440" spans="1:8" s="621" customFormat="1" ht="13.2">
      <c r="A440" s="672"/>
      <c r="B440" s="403" t="s">
        <v>2436</v>
      </c>
      <c r="C440" s="664"/>
      <c r="D440" s="665"/>
      <c r="E440" s="638"/>
      <c r="F440" s="657"/>
      <c r="G440" s="625"/>
      <c r="H440" s="625"/>
    </row>
    <row r="441" spans="1:8" s="621" customFormat="1" ht="13.2">
      <c r="A441" s="672"/>
      <c r="B441" s="403" t="s">
        <v>2432</v>
      </c>
      <c r="C441" s="664"/>
      <c r="D441" s="665"/>
      <c r="E441" s="638"/>
      <c r="F441" s="657"/>
      <c r="G441" s="625"/>
      <c r="H441" s="625"/>
    </row>
    <row r="442" spans="1:8" s="621" customFormat="1" ht="13.2">
      <c r="A442" s="672"/>
      <c r="B442" s="403" t="s">
        <v>2437</v>
      </c>
      <c r="C442" s="664"/>
      <c r="D442" s="665"/>
      <c r="E442" s="638"/>
      <c r="F442" s="657"/>
      <c r="G442" s="625"/>
      <c r="H442" s="625"/>
    </row>
    <row r="443" spans="1:8" s="621" customFormat="1" ht="13.2">
      <c r="A443" s="672"/>
      <c r="B443" s="403" t="s">
        <v>2421</v>
      </c>
      <c r="C443" s="664"/>
      <c r="D443" s="665"/>
      <c r="E443" s="638"/>
      <c r="F443" s="657"/>
      <c r="G443" s="625"/>
      <c r="H443" s="625"/>
    </row>
    <row r="444" spans="1:8" s="621" customFormat="1" ht="13.2">
      <c r="A444" s="672"/>
      <c r="B444" s="403" t="s">
        <v>2438</v>
      </c>
      <c r="C444" s="664"/>
      <c r="D444" s="665"/>
      <c r="E444" s="638"/>
      <c r="F444" s="657"/>
      <c r="G444" s="625"/>
      <c r="H444" s="625"/>
    </row>
    <row r="445" spans="1:8" s="621" customFormat="1" ht="13.2">
      <c r="A445" s="673"/>
      <c r="B445" s="356" t="s">
        <v>2435</v>
      </c>
      <c r="C445" s="669"/>
      <c r="D445" s="670"/>
      <c r="E445" s="646"/>
      <c r="F445" s="661"/>
      <c r="G445" s="625"/>
      <c r="H445" s="625"/>
    </row>
    <row r="446" spans="1:8" s="621" customFormat="1" ht="44.25" customHeight="1">
      <c r="A446" s="671" t="s">
        <v>2439</v>
      </c>
      <c r="B446" s="350" t="s">
        <v>2440</v>
      </c>
      <c r="C446" s="662" t="s">
        <v>983</v>
      </c>
      <c r="D446" s="663">
        <v>2</v>
      </c>
      <c r="E446" s="633"/>
      <c r="F446" s="653">
        <v>0</v>
      </c>
      <c r="G446" s="625"/>
      <c r="H446" s="625"/>
    </row>
    <row r="447" spans="1:8" s="621" customFormat="1" ht="13.2">
      <c r="A447" s="672"/>
      <c r="B447" s="403" t="s">
        <v>2409</v>
      </c>
      <c r="C447" s="664"/>
      <c r="D447" s="665"/>
      <c r="E447" s="638"/>
      <c r="F447" s="657"/>
      <c r="G447" s="625"/>
      <c r="H447" s="625"/>
    </row>
    <row r="448" spans="1:8" s="621" customFormat="1" ht="13.2">
      <c r="A448" s="672"/>
      <c r="B448" s="403" t="s">
        <v>2441</v>
      </c>
      <c r="C448" s="664"/>
      <c r="D448" s="665"/>
      <c r="E448" s="638"/>
      <c r="F448" s="657"/>
      <c r="G448" s="625"/>
      <c r="H448" s="625"/>
    </row>
    <row r="449" spans="1:18" s="621" customFormat="1" ht="13.2">
      <c r="A449" s="672"/>
      <c r="B449" s="403" t="s">
        <v>2442</v>
      </c>
      <c r="C449" s="664"/>
      <c r="D449" s="665"/>
      <c r="E449" s="638"/>
      <c r="F449" s="657"/>
      <c r="G449" s="625"/>
      <c r="H449" s="625"/>
    </row>
    <row r="450" spans="1:18" s="621" customFormat="1" ht="13.2">
      <c r="A450" s="672"/>
      <c r="B450" s="403" t="s">
        <v>2443</v>
      </c>
      <c r="C450" s="664"/>
      <c r="D450" s="665"/>
      <c r="E450" s="638"/>
      <c r="F450" s="657"/>
      <c r="G450" s="625"/>
      <c r="H450" s="625"/>
    </row>
    <row r="451" spans="1:18" s="621" customFormat="1" ht="13.2">
      <c r="A451" s="672"/>
      <c r="B451" s="403" t="s">
        <v>2421</v>
      </c>
      <c r="C451" s="664"/>
      <c r="D451" s="665"/>
      <c r="E451" s="638"/>
      <c r="F451" s="657"/>
      <c r="G451" s="625"/>
      <c r="H451" s="625"/>
    </row>
    <row r="452" spans="1:18" s="621" customFormat="1" ht="13.2">
      <c r="A452" s="672"/>
      <c r="B452" s="403" t="s">
        <v>2444</v>
      </c>
      <c r="C452" s="664"/>
      <c r="D452" s="665"/>
      <c r="E452" s="638"/>
      <c r="F452" s="657"/>
      <c r="G452" s="625"/>
      <c r="H452" s="625"/>
    </row>
    <row r="453" spans="1:18" s="621" customFormat="1" ht="13.2">
      <c r="A453" s="673"/>
      <c r="B453" s="356" t="s">
        <v>2423</v>
      </c>
      <c r="C453" s="669"/>
      <c r="D453" s="670"/>
      <c r="E453" s="646"/>
      <c r="F453" s="661"/>
      <c r="G453" s="625"/>
      <c r="H453" s="625"/>
    </row>
    <row r="454" spans="1:18" s="621" customFormat="1" ht="39.6">
      <c r="A454" s="671" t="s">
        <v>2445</v>
      </c>
      <c r="B454" s="403" t="s">
        <v>2446</v>
      </c>
      <c r="C454" s="664"/>
      <c r="D454" s="665"/>
      <c r="E454" s="638"/>
      <c r="F454" s="657"/>
      <c r="G454" s="625"/>
      <c r="H454" s="625"/>
    </row>
    <row r="455" spans="1:18" s="621" customFormat="1" ht="13.2">
      <c r="A455" s="672"/>
      <c r="B455" s="403" t="s">
        <v>2409</v>
      </c>
      <c r="C455" s="664"/>
      <c r="D455" s="665"/>
      <c r="E455" s="638"/>
      <c r="F455" s="657"/>
      <c r="G455" s="625"/>
      <c r="H455" s="625"/>
    </row>
    <row r="456" spans="1:18" s="621" customFormat="1" ht="13.2">
      <c r="A456" s="672"/>
      <c r="B456" s="403" t="s">
        <v>2447</v>
      </c>
      <c r="C456" s="664"/>
      <c r="D456" s="665"/>
      <c r="E456" s="638"/>
      <c r="F456" s="657"/>
      <c r="G456" s="625"/>
      <c r="H456" s="625"/>
    </row>
    <row r="457" spans="1:18" s="621" customFormat="1" ht="13.2">
      <c r="A457" s="672"/>
      <c r="B457" s="403" t="s">
        <v>2442</v>
      </c>
      <c r="C457" s="664"/>
      <c r="D457" s="665"/>
      <c r="E457" s="638"/>
      <c r="F457" s="657"/>
      <c r="G457" s="625"/>
      <c r="H457" s="625"/>
    </row>
    <row r="458" spans="1:18" s="621" customFormat="1" ht="13.2">
      <c r="A458" s="672"/>
      <c r="B458" s="403" t="s">
        <v>2448</v>
      </c>
      <c r="C458" s="664"/>
      <c r="D458" s="665"/>
      <c r="E458" s="638"/>
      <c r="F458" s="657"/>
      <c r="G458" s="625"/>
      <c r="H458" s="625"/>
    </row>
    <row r="459" spans="1:18" s="621" customFormat="1" ht="13.2">
      <c r="A459" s="672"/>
      <c r="B459" s="403" t="s">
        <v>2421</v>
      </c>
      <c r="C459" s="664"/>
      <c r="D459" s="665"/>
      <c r="E459" s="638"/>
      <c r="F459" s="657"/>
      <c r="G459" s="625"/>
      <c r="H459" s="625"/>
    </row>
    <row r="460" spans="1:18" s="621" customFormat="1" ht="13.2">
      <c r="A460" s="672"/>
      <c r="B460" s="403" t="s">
        <v>2449</v>
      </c>
      <c r="C460" s="664"/>
      <c r="D460" s="665"/>
      <c r="E460" s="638"/>
      <c r="F460" s="657"/>
      <c r="G460" s="625"/>
      <c r="H460" s="625"/>
    </row>
    <row r="461" spans="1:18" s="621" customFormat="1" ht="13.2">
      <c r="A461" s="673"/>
      <c r="B461" s="356" t="s">
        <v>2450</v>
      </c>
      <c r="C461" s="669"/>
      <c r="D461" s="670"/>
      <c r="E461" s="646"/>
      <c r="F461" s="661"/>
      <c r="G461" s="625"/>
      <c r="H461" s="625"/>
    </row>
    <row r="462" spans="1:18" s="621" customFormat="1" ht="26.25" customHeight="1">
      <c r="A462" s="648" t="s">
        <v>0</v>
      </c>
      <c r="B462" s="649" t="s">
        <v>1</v>
      </c>
      <c r="C462" s="648" t="s">
        <v>948</v>
      </c>
      <c r="D462" s="648" t="s">
        <v>949</v>
      </c>
      <c r="E462" s="648" t="s">
        <v>1380</v>
      </c>
      <c r="F462" s="650" t="s">
        <v>2</v>
      </c>
      <c r="G462" s="466"/>
      <c r="H462" s="466"/>
      <c r="I462" s="466"/>
      <c r="J462" s="466"/>
      <c r="K462" s="466"/>
      <c r="L462" s="466"/>
      <c r="M462" s="466"/>
      <c r="N462" s="466"/>
      <c r="O462" s="466"/>
      <c r="P462" s="466"/>
      <c r="Q462" s="466"/>
      <c r="R462" s="466"/>
    </row>
    <row r="463" spans="1:18" s="621" customFormat="1" ht="39.6">
      <c r="A463" s="671" t="s">
        <v>2451</v>
      </c>
      <c r="B463" s="350" t="s">
        <v>2452</v>
      </c>
      <c r="C463" s="662" t="s">
        <v>983</v>
      </c>
      <c r="D463" s="663">
        <v>2</v>
      </c>
      <c r="E463" s="633"/>
      <c r="F463" s="653">
        <v>0</v>
      </c>
      <c r="G463" s="625"/>
      <c r="H463" s="625"/>
    </row>
    <row r="464" spans="1:18" s="621" customFormat="1" ht="13.2">
      <c r="A464" s="672"/>
      <c r="B464" s="403" t="s">
        <v>2409</v>
      </c>
      <c r="C464" s="664"/>
      <c r="D464" s="665"/>
      <c r="E464" s="638"/>
      <c r="F464" s="657"/>
      <c r="G464" s="625"/>
      <c r="H464" s="625"/>
    </row>
    <row r="465" spans="1:8" s="621" customFormat="1" ht="13.2">
      <c r="A465" s="672"/>
      <c r="B465" s="403" t="s">
        <v>2453</v>
      </c>
      <c r="C465" s="664"/>
      <c r="D465" s="665"/>
      <c r="E465" s="638"/>
      <c r="F465" s="657"/>
      <c r="G465" s="625"/>
      <c r="H465" s="625"/>
    </row>
    <row r="466" spans="1:8" s="621" customFormat="1" ht="13.2">
      <c r="A466" s="672"/>
      <c r="B466" s="403" t="s">
        <v>2442</v>
      </c>
      <c r="C466" s="664"/>
      <c r="D466" s="665"/>
      <c r="E466" s="638"/>
      <c r="F466" s="657"/>
      <c r="G466" s="625"/>
      <c r="H466" s="625"/>
    </row>
    <row r="467" spans="1:8" s="621" customFormat="1" ht="13.2">
      <c r="A467" s="672"/>
      <c r="B467" s="403" t="s">
        <v>2454</v>
      </c>
      <c r="C467" s="664"/>
      <c r="D467" s="665"/>
      <c r="E467" s="638"/>
      <c r="F467" s="657"/>
      <c r="G467" s="625"/>
      <c r="H467" s="625"/>
    </row>
    <row r="468" spans="1:8" s="621" customFormat="1" ht="13.2">
      <c r="A468" s="672"/>
      <c r="B468" s="403" t="s">
        <v>2413</v>
      </c>
      <c r="C468" s="664"/>
      <c r="D468" s="665"/>
      <c r="E468" s="638"/>
      <c r="F468" s="657"/>
      <c r="G468" s="625"/>
      <c r="H468" s="625"/>
    </row>
    <row r="469" spans="1:8" s="621" customFormat="1" ht="13.2">
      <c r="A469" s="672"/>
      <c r="B469" s="403" t="s">
        <v>2455</v>
      </c>
      <c r="C469" s="664"/>
      <c r="D469" s="665"/>
      <c r="E469" s="638"/>
      <c r="F469" s="657"/>
      <c r="G469" s="625"/>
      <c r="H469" s="625"/>
    </row>
    <row r="470" spans="1:8" s="621" customFormat="1" ht="13.2">
      <c r="A470" s="673"/>
      <c r="B470" s="356" t="s">
        <v>2415</v>
      </c>
      <c r="C470" s="669"/>
      <c r="D470" s="670"/>
      <c r="E470" s="646"/>
      <c r="F470" s="661"/>
      <c r="G470" s="625"/>
      <c r="H470" s="625"/>
    </row>
    <row r="471" spans="1:8" s="621" customFormat="1" ht="25.5" customHeight="1">
      <c r="A471" s="671" t="s">
        <v>2456</v>
      </c>
      <c r="B471" s="676" t="s">
        <v>2457</v>
      </c>
      <c r="C471" s="662" t="s">
        <v>983</v>
      </c>
      <c r="D471" s="663">
        <v>2</v>
      </c>
      <c r="E471" s="633"/>
      <c r="F471" s="653">
        <v>0</v>
      </c>
      <c r="G471" s="625"/>
      <c r="H471" s="625"/>
    </row>
    <row r="472" spans="1:8" s="621" customFormat="1" ht="156.9" customHeight="1">
      <c r="A472" s="672"/>
      <c r="B472" s="668" t="s">
        <v>2458</v>
      </c>
      <c r="C472" s="664"/>
      <c r="D472" s="665"/>
      <c r="E472" s="638"/>
      <c r="F472" s="657"/>
      <c r="G472" s="625"/>
      <c r="H472" s="625"/>
    </row>
    <row r="473" spans="1:8" s="621" customFormat="1" ht="27.9" customHeight="1">
      <c r="A473" s="672"/>
      <c r="B473" s="668" t="s">
        <v>2459</v>
      </c>
      <c r="C473" s="664"/>
      <c r="D473" s="665"/>
      <c r="E473" s="638"/>
      <c r="F473" s="657"/>
      <c r="G473" s="625"/>
      <c r="H473" s="625"/>
    </row>
    <row r="474" spans="1:8" s="621" customFormat="1" ht="55.5" customHeight="1">
      <c r="A474" s="672"/>
      <c r="B474" s="403" t="s">
        <v>2460</v>
      </c>
      <c r="C474" s="664"/>
      <c r="D474" s="665"/>
      <c r="E474" s="638"/>
      <c r="F474" s="657"/>
      <c r="G474" s="625"/>
      <c r="H474" s="625"/>
    </row>
    <row r="475" spans="1:8" s="621" customFormat="1" ht="55.5" customHeight="1">
      <c r="A475" s="673"/>
      <c r="B475" s="675" t="s">
        <v>2461</v>
      </c>
      <c r="C475" s="669"/>
      <c r="D475" s="670"/>
      <c r="E475" s="646"/>
      <c r="F475" s="661"/>
      <c r="G475" s="625"/>
      <c r="H475" s="625"/>
    </row>
    <row r="476" spans="1:8" s="621" customFormat="1" ht="105.9" customHeight="1">
      <c r="A476" s="671" t="s">
        <v>2462</v>
      </c>
      <c r="B476" s="701" t="s">
        <v>2463</v>
      </c>
      <c r="C476" s="662" t="s">
        <v>983</v>
      </c>
      <c r="D476" s="663">
        <v>4</v>
      </c>
      <c r="E476" s="633"/>
      <c r="F476" s="653">
        <v>0</v>
      </c>
      <c r="G476" s="625"/>
      <c r="H476" s="625"/>
    </row>
    <row r="477" spans="1:8" s="621" customFormat="1" ht="26.4">
      <c r="A477" s="672"/>
      <c r="B477" s="702" t="s">
        <v>2464</v>
      </c>
      <c r="C477" s="664"/>
      <c r="D477" s="665"/>
      <c r="E477" s="638"/>
      <c r="F477" s="657"/>
      <c r="G477" s="625"/>
      <c r="H477" s="625"/>
    </row>
    <row r="478" spans="1:8" s="621" customFormat="1" ht="26.4">
      <c r="A478" s="672"/>
      <c r="B478" s="702" t="s">
        <v>2465</v>
      </c>
      <c r="C478" s="664"/>
      <c r="D478" s="665"/>
      <c r="E478" s="638"/>
      <c r="F478" s="657"/>
      <c r="G478" s="625"/>
      <c r="H478" s="625"/>
    </row>
    <row r="479" spans="1:8" s="621" customFormat="1" ht="13.2">
      <c r="A479" s="673"/>
      <c r="B479" s="703" t="s">
        <v>2466</v>
      </c>
      <c r="C479" s="669"/>
      <c r="D479" s="670"/>
      <c r="E479" s="646"/>
      <c r="F479" s="661"/>
      <c r="G479" s="625"/>
      <c r="H479" s="625"/>
    </row>
    <row r="480" spans="1:8" s="621" customFormat="1" ht="132" customHeight="1">
      <c r="A480" s="704" t="s">
        <v>2467</v>
      </c>
      <c r="B480" s="415" t="s">
        <v>2468</v>
      </c>
      <c r="C480" s="523" t="s">
        <v>983</v>
      </c>
      <c r="D480" s="705">
        <v>1</v>
      </c>
      <c r="E480" s="706">
        <v>0</v>
      </c>
      <c r="F480" s="707">
        <f t="shared" ref="F480" si="1">ROUNDUP(D480*E480,2)</f>
        <v>0</v>
      </c>
      <c r="G480" s="625"/>
      <c r="H480" s="625"/>
    </row>
    <row r="481" spans="1:8" s="621" customFormat="1" ht="18.75" customHeight="1">
      <c r="A481" s="671" t="s">
        <v>2469</v>
      </c>
      <c r="B481" s="403" t="s">
        <v>2470</v>
      </c>
      <c r="C481" s="684"/>
      <c r="D481" s="663">
        <v>1</v>
      </c>
      <c r="E481" s="633">
        <v>0</v>
      </c>
      <c r="F481" s="653">
        <v>0</v>
      </c>
      <c r="G481" s="625"/>
      <c r="H481" s="625"/>
    </row>
    <row r="482" spans="1:8" s="621" customFormat="1" ht="18.75" customHeight="1">
      <c r="A482" s="672"/>
      <c r="B482" s="403" t="s">
        <v>2471</v>
      </c>
      <c r="C482" s="684"/>
      <c r="D482" s="665"/>
      <c r="E482" s="638"/>
      <c r="F482" s="657"/>
      <c r="G482" s="625"/>
      <c r="H482" s="625"/>
    </row>
    <row r="483" spans="1:8" s="621" customFormat="1" ht="18.75" customHeight="1">
      <c r="A483" s="673"/>
      <c r="B483" s="356" t="s">
        <v>2472</v>
      </c>
      <c r="C483" s="688" t="s">
        <v>983</v>
      </c>
      <c r="D483" s="670"/>
      <c r="E483" s="646"/>
      <c r="F483" s="661"/>
      <c r="G483" s="625"/>
      <c r="H483" s="625"/>
    </row>
    <row r="484" spans="1:8" s="466" customFormat="1" ht="26.25" customHeight="1">
      <c r="A484" s="648" t="s">
        <v>0</v>
      </c>
      <c r="B484" s="648" t="s">
        <v>1</v>
      </c>
      <c r="C484" s="648" t="s">
        <v>948</v>
      </c>
      <c r="D484" s="648" t="s">
        <v>949</v>
      </c>
      <c r="E484" s="648" t="s">
        <v>1380</v>
      </c>
      <c r="F484" s="649" t="s">
        <v>2</v>
      </c>
    </row>
    <row r="485" spans="1:8" s="699" customFormat="1" ht="20.100000000000001" customHeight="1">
      <c r="A485" s="708"/>
      <c r="B485" s="709" t="s">
        <v>2473</v>
      </c>
      <c r="C485" s="710"/>
      <c r="D485" s="711"/>
      <c r="E485" s="710"/>
      <c r="F485" s="712"/>
    </row>
    <row r="486" spans="1:8" s="621" customFormat="1" ht="222.75" customHeight="1">
      <c r="A486" s="713"/>
      <c r="B486" s="557" t="s">
        <v>2474</v>
      </c>
      <c r="C486" s="714"/>
      <c r="D486" s="715"/>
      <c r="E486" s="716"/>
      <c r="F486" s="717"/>
      <c r="G486" s="625"/>
      <c r="H486" s="625"/>
    </row>
    <row r="487" spans="1:8" s="621" customFormat="1" ht="15" customHeight="1">
      <c r="A487" s="671" t="s">
        <v>2475</v>
      </c>
      <c r="B487" s="350" t="s">
        <v>2476</v>
      </c>
      <c r="C487" s="662" t="s">
        <v>983</v>
      </c>
      <c r="D487" s="663">
        <v>3</v>
      </c>
      <c r="E487" s="633"/>
      <c r="F487" s="653">
        <v>0</v>
      </c>
      <c r="G487" s="625"/>
      <c r="H487" s="625"/>
    </row>
    <row r="488" spans="1:8" s="621" customFormat="1" ht="13.2">
      <c r="A488" s="672"/>
      <c r="B488" s="403" t="s">
        <v>2477</v>
      </c>
      <c r="C488" s="664"/>
      <c r="D488" s="665"/>
      <c r="E488" s="638"/>
      <c r="F488" s="657"/>
      <c r="G488" s="625"/>
      <c r="H488" s="625"/>
    </row>
    <row r="489" spans="1:8" s="621" customFormat="1" ht="13.2">
      <c r="A489" s="672"/>
      <c r="B489" s="403" t="s">
        <v>2478</v>
      </c>
      <c r="C489" s="664"/>
      <c r="D489" s="665"/>
      <c r="E489" s="638"/>
      <c r="F489" s="657"/>
      <c r="G489" s="625"/>
      <c r="H489" s="625"/>
    </row>
    <row r="490" spans="1:8" s="621" customFormat="1" ht="13.2">
      <c r="A490" s="672"/>
      <c r="B490" s="403" t="s">
        <v>2479</v>
      </c>
      <c r="C490" s="664"/>
      <c r="D490" s="665"/>
      <c r="E490" s="638"/>
      <c r="F490" s="657"/>
      <c r="G490" s="625"/>
      <c r="H490" s="625"/>
    </row>
    <row r="491" spans="1:8" s="621" customFormat="1" ht="13.2">
      <c r="A491" s="672"/>
      <c r="B491" s="403" t="s">
        <v>2480</v>
      </c>
      <c r="C491" s="664"/>
      <c r="D491" s="665"/>
      <c r="E491" s="638"/>
      <c r="F491" s="657"/>
      <c r="G491" s="625"/>
      <c r="H491" s="625"/>
    </row>
    <row r="492" spans="1:8" s="621" customFormat="1" ht="13.2">
      <c r="A492" s="672"/>
      <c r="B492" s="403" t="s">
        <v>2481</v>
      </c>
      <c r="C492" s="664"/>
      <c r="D492" s="665"/>
      <c r="E492" s="638"/>
      <c r="F492" s="657"/>
      <c r="G492" s="625"/>
      <c r="H492" s="625"/>
    </row>
    <row r="493" spans="1:8" s="621" customFormat="1" ht="13.2">
      <c r="A493" s="672"/>
      <c r="B493" s="403" t="s">
        <v>2482</v>
      </c>
      <c r="C493" s="664"/>
      <c r="D493" s="665"/>
      <c r="E493" s="638"/>
      <c r="F493" s="657"/>
      <c r="G493" s="625"/>
      <c r="H493" s="625"/>
    </row>
    <row r="494" spans="1:8" s="621" customFormat="1" ht="13.2">
      <c r="A494" s="672"/>
      <c r="B494" s="403" t="s">
        <v>2483</v>
      </c>
      <c r="C494" s="664"/>
      <c r="D494" s="665"/>
      <c r="E494" s="638"/>
      <c r="F494" s="657"/>
      <c r="G494" s="625"/>
      <c r="H494" s="625"/>
    </row>
    <row r="495" spans="1:8" s="621" customFormat="1" ht="13.2">
      <c r="A495" s="672"/>
      <c r="B495" s="403" t="s">
        <v>2484</v>
      </c>
      <c r="C495" s="664"/>
      <c r="D495" s="665"/>
      <c r="E495" s="638"/>
      <c r="F495" s="657"/>
      <c r="G495" s="625"/>
      <c r="H495" s="625"/>
    </row>
    <row r="496" spans="1:8" s="621" customFormat="1" ht="13.2">
      <c r="A496" s="673"/>
      <c r="B496" s="356" t="s">
        <v>2485</v>
      </c>
      <c r="C496" s="669"/>
      <c r="D496" s="670"/>
      <c r="E496" s="646"/>
      <c r="F496" s="661"/>
      <c r="G496" s="625"/>
      <c r="H496" s="625"/>
    </row>
    <row r="497" spans="1:8" s="621" customFormat="1" ht="15" customHeight="1">
      <c r="A497" s="671" t="s">
        <v>2486</v>
      </c>
      <c r="B497" s="350" t="s">
        <v>2476</v>
      </c>
      <c r="C497" s="662" t="s">
        <v>983</v>
      </c>
      <c r="D497" s="663">
        <v>3</v>
      </c>
      <c r="E497" s="633"/>
      <c r="F497" s="653">
        <v>0</v>
      </c>
      <c r="G497" s="625"/>
      <c r="H497" s="625"/>
    </row>
    <row r="498" spans="1:8" s="621" customFormat="1" ht="26.4">
      <c r="A498" s="672"/>
      <c r="B498" s="403" t="s">
        <v>2487</v>
      </c>
      <c r="C498" s="664"/>
      <c r="D498" s="665"/>
      <c r="E498" s="638"/>
      <c r="F498" s="657"/>
      <c r="G498" s="625"/>
      <c r="H498" s="625"/>
    </row>
    <row r="499" spans="1:8" s="621" customFormat="1" ht="13.2">
      <c r="A499" s="672"/>
      <c r="B499" s="403" t="s">
        <v>2488</v>
      </c>
      <c r="C499" s="664"/>
      <c r="D499" s="665"/>
      <c r="E499" s="638"/>
      <c r="F499" s="657"/>
      <c r="G499" s="625"/>
      <c r="H499" s="625"/>
    </row>
    <row r="500" spans="1:8" s="621" customFormat="1" ht="13.2">
      <c r="A500" s="672"/>
      <c r="B500" s="403" t="s">
        <v>2489</v>
      </c>
      <c r="C500" s="664"/>
      <c r="D500" s="665"/>
      <c r="E500" s="638"/>
      <c r="F500" s="657"/>
      <c r="G500" s="625"/>
      <c r="H500" s="625"/>
    </row>
    <row r="501" spans="1:8" s="621" customFormat="1" ht="13.2">
      <c r="A501" s="672"/>
      <c r="B501" s="403" t="s">
        <v>2490</v>
      </c>
      <c r="C501" s="664"/>
      <c r="D501" s="665"/>
      <c r="E501" s="638"/>
      <c r="F501" s="657"/>
      <c r="G501" s="625"/>
      <c r="H501" s="625"/>
    </row>
    <row r="502" spans="1:8" s="621" customFormat="1" ht="13.2">
      <c r="A502" s="672"/>
      <c r="B502" s="403" t="s">
        <v>2491</v>
      </c>
      <c r="C502" s="664"/>
      <c r="D502" s="665"/>
      <c r="E502" s="638"/>
      <c r="F502" s="657"/>
      <c r="G502" s="625"/>
      <c r="H502" s="625"/>
    </row>
    <row r="503" spans="1:8" s="621" customFormat="1" ht="13.2">
      <c r="A503" s="672"/>
      <c r="B503" s="403" t="s">
        <v>2482</v>
      </c>
      <c r="C503" s="664"/>
      <c r="D503" s="665"/>
      <c r="E503" s="638"/>
      <c r="F503" s="657"/>
      <c r="G503" s="625"/>
      <c r="H503" s="625"/>
    </row>
    <row r="504" spans="1:8" s="621" customFormat="1" ht="13.2">
      <c r="A504" s="672"/>
      <c r="B504" s="403" t="s">
        <v>2492</v>
      </c>
      <c r="C504" s="664"/>
      <c r="D504" s="665"/>
      <c r="E504" s="638"/>
      <c r="F504" s="657"/>
      <c r="G504" s="625"/>
      <c r="H504" s="625"/>
    </row>
    <row r="505" spans="1:8" s="621" customFormat="1" ht="13.2">
      <c r="A505" s="672"/>
      <c r="B505" s="403" t="s">
        <v>2493</v>
      </c>
      <c r="C505" s="664"/>
      <c r="D505" s="665"/>
      <c r="E505" s="638"/>
      <c r="F505" s="657"/>
      <c r="G505" s="625"/>
      <c r="H505" s="625"/>
    </row>
    <row r="506" spans="1:8" s="621" customFormat="1" ht="13.2">
      <c r="A506" s="672"/>
      <c r="B506" s="403" t="s">
        <v>2485</v>
      </c>
      <c r="C506" s="664"/>
      <c r="D506" s="665"/>
      <c r="E506" s="638"/>
      <c r="F506" s="657"/>
      <c r="G506" s="625"/>
      <c r="H506" s="625"/>
    </row>
    <row r="507" spans="1:8" s="621" customFormat="1" ht="15" customHeight="1">
      <c r="A507" s="671" t="s">
        <v>2494</v>
      </c>
      <c r="B507" s="350" t="s">
        <v>2476</v>
      </c>
      <c r="C507" s="662" t="s">
        <v>1383</v>
      </c>
      <c r="D507" s="663">
        <v>2</v>
      </c>
      <c r="E507" s="633"/>
      <c r="F507" s="653">
        <v>0</v>
      </c>
      <c r="G507" s="625"/>
      <c r="H507" s="625"/>
    </row>
    <row r="508" spans="1:8" s="621" customFormat="1" ht="13.2">
      <c r="A508" s="672"/>
      <c r="B508" s="403" t="s">
        <v>2495</v>
      </c>
      <c r="C508" s="664"/>
      <c r="D508" s="665"/>
      <c r="E508" s="638"/>
      <c r="F508" s="657"/>
      <c r="G508" s="625"/>
      <c r="H508" s="625"/>
    </row>
    <row r="509" spans="1:8" s="621" customFormat="1" ht="13.2">
      <c r="A509" s="672"/>
      <c r="B509" s="403" t="s">
        <v>2496</v>
      </c>
      <c r="C509" s="664"/>
      <c r="D509" s="665"/>
      <c r="E509" s="638"/>
      <c r="F509" s="657"/>
      <c r="G509" s="625"/>
      <c r="H509" s="625"/>
    </row>
    <row r="510" spans="1:8" s="621" customFormat="1" ht="13.2">
      <c r="A510" s="672"/>
      <c r="B510" s="403" t="s">
        <v>2497</v>
      </c>
      <c r="C510" s="664"/>
      <c r="D510" s="665"/>
      <c r="E510" s="638"/>
      <c r="F510" s="657"/>
      <c r="G510" s="625"/>
      <c r="H510" s="625"/>
    </row>
    <row r="511" spans="1:8" s="621" customFormat="1" ht="13.2">
      <c r="A511" s="672"/>
      <c r="B511" s="403" t="s">
        <v>2480</v>
      </c>
      <c r="C511" s="664"/>
      <c r="D511" s="665"/>
      <c r="E511" s="638"/>
      <c r="F511" s="657"/>
      <c r="G511" s="625"/>
      <c r="H511" s="625"/>
    </row>
    <row r="512" spans="1:8" s="621" customFormat="1" ht="13.2">
      <c r="A512" s="672"/>
      <c r="B512" s="403" t="s">
        <v>2498</v>
      </c>
      <c r="C512" s="664"/>
      <c r="D512" s="665"/>
      <c r="E512" s="638"/>
      <c r="F512" s="657"/>
      <c r="G512" s="625"/>
      <c r="H512" s="625"/>
    </row>
    <row r="513" spans="1:8" s="621" customFormat="1" ht="13.2">
      <c r="A513" s="672"/>
      <c r="B513" s="403" t="s">
        <v>2482</v>
      </c>
      <c r="C513" s="664"/>
      <c r="D513" s="665"/>
      <c r="E513" s="638"/>
      <c r="F513" s="657"/>
      <c r="G513" s="625"/>
      <c r="H513" s="625"/>
    </row>
    <row r="514" spans="1:8" s="621" customFormat="1" ht="13.2">
      <c r="A514" s="672"/>
      <c r="B514" s="403" t="s">
        <v>2499</v>
      </c>
      <c r="C514" s="664"/>
      <c r="D514" s="665"/>
      <c r="E514" s="638"/>
      <c r="F514" s="657"/>
      <c r="G514" s="625"/>
      <c r="H514" s="625"/>
    </row>
    <row r="515" spans="1:8" s="621" customFormat="1" ht="13.2">
      <c r="A515" s="672"/>
      <c r="B515" s="403" t="s">
        <v>2500</v>
      </c>
      <c r="C515" s="664"/>
      <c r="D515" s="665"/>
      <c r="E515" s="638"/>
      <c r="F515" s="657"/>
      <c r="G515" s="625"/>
      <c r="H515" s="625"/>
    </row>
    <row r="516" spans="1:8" s="621" customFormat="1" ht="13.2">
      <c r="A516" s="673"/>
      <c r="B516" s="356" t="s">
        <v>2501</v>
      </c>
      <c r="C516" s="669"/>
      <c r="D516" s="670"/>
      <c r="E516" s="646"/>
      <c r="F516" s="661"/>
      <c r="G516" s="625"/>
      <c r="H516" s="625"/>
    </row>
    <row r="517" spans="1:8" s="621" customFormat="1" ht="15" customHeight="1">
      <c r="A517" s="671" t="s">
        <v>2502</v>
      </c>
      <c r="B517" s="350" t="s">
        <v>2476</v>
      </c>
      <c r="C517" s="662" t="s">
        <v>1383</v>
      </c>
      <c r="D517" s="663">
        <v>2</v>
      </c>
      <c r="E517" s="633"/>
      <c r="F517" s="653">
        <v>0</v>
      </c>
      <c r="G517" s="625"/>
      <c r="H517" s="625"/>
    </row>
    <row r="518" spans="1:8" s="621" customFormat="1" ht="26.4">
      <c r="A518" s="672"/>
      <c r="B518" s="403" t="s">
        <v>2503</v>
      </c>
      <c r="C518" s="664"/>
      <c r="D518" s="665"/>
      <c r="E518" s="638"/>
      <c r="F518" s="657"/>
      <c r="G518" s="625"/>
      <c r="H518" s="625"/>
    </row>
    <row r="519" spans="1:8" s="621" customFormat="1" ht="13.2">
      <c r="A519" s="672"/>
      <c r="B519" s="403" t="s">
        <v>2504</v>
      </c>
      <c r="C519" s="664"/>
      <c r="D519" s="665"/>
      <c r="E519" s="638"/>
      <c r="F519" s="657"/>
      <c r="G519" s="625"/>
      <c r="H519" s="625"/>
    </row>
    <row r="520" spans="1:8" s="621" customFormat="1" ht="13.2">
      <c r="A520" s="672"/>
      <c r="B520" s="403" t="s">
        <v>2505</v>
      </c>
      <c r="C520" s="664"/>
      <c r="D520" s="665"/>
      <c r="E520" s="638"/>
      <c r="F520" s="657"/>
      <c r="G520" s="625"/>
      <c r="H520" s="625"/>
    </row>
    <row r="521" spans="1:8" s="621" customFormat="1" ht="13.2">
      <c r="A521" s="672"/>
      <c r="B521" s="403" t="s">
        <v>2480</v>
      </c>
      <c r="C521" s="664"/>
      <c r="D521" s="665"/>
      <c r="E521" s="638"/>
      <c r="F521" s="657"/>
      <c r="G521" s="625"/>
      <c r="H521" s="625"/>
    </row>
    <row r="522" spans="1:8" s="621" customFormat="1" ht="13.2">
      <c r="A522" s="672"/>
      <c r="B522" s="403" t="s">
        <v>2506</v>
      </c>
      <c r="C522" s="664"/>
      <c r="D522" s="665"/>
      <c r="E522" s="638"/>
      <c r="F522" s="657"/>
      <c r="G522" s="625"/>
      <c r="H522" s="625"/>
    </row>
    <row r="523" spans="1:8" s="621" customFormat="1" ht="13.2">
      <c r="A523" s="672"/>
      <c r="B523" s="403" t="s">
        <v>2482</v>
      </c>
      <c r="C523" s="664"/>
      <c r="D523" s="665"/>
      <c r="E523" s="638"/>
      <c r="F523" s="657"/>
      <c r="G523" s="625"/>
      <c r="H523" s="625"/>
    </row>
    <row r="524" spans="1:8" s="621" customFormat="1" ht="13.2">
      <c r="A524" s="672"/>
      <c r="B524" s="403" t="s">
        <v>2499</v>
      </c>
      <c r="C524" s="664"/>
      <c r="D524" s="665"/>
      <c r="E524" s="638"/>
      <c r="F524" s="657"/>
      <c r="G524" s="625"/>
      <c r="H524" s="625"/>
    </row>
    <row r="525" spans="1:8" s="621" customFormat="1" ht="13.2">
      <c r="A525" s="672"/>
      <c r="B525" s="403" t="s">
        <v>2507</v>
      </c>
      <c r="C525" s="664"/>
      <c r="D525" s="665"/>
      <c r="E525" s="638"/>
      <c r="F525" s="657"/>
      <c r="G525" s="625"/>
      <c r="H525" s="625"/>
    </row>
    <row r="526" spans="1:8" s="621" customFormat="1" ht="13.2">
      <c r="A526" s="673"/>
      <c r="B526" s="356" t="s">
        <v>2501</v>
      </c>
      <c r="C526" s="669"/>
      <c r="D526" s="670"/>
      <c r="E526" s="646"/>
      <c r="F526" s="661"/>
      <c r="G526" s="625"/>
      <c r="H526" s="625"/>
    </row>
    <row r="527" spans="1:8" s="621" customFormat="1" ht="15" customHeight="1">
      <c r="A527" s="671" t="s">
        <v>2508</v>
      </c>
      <c r="B527" s="350" t="s">
        <v>2476</v>
      </c>
      <c r="C527" s="662" t="s">
        <v>1383</v>
      </c>
      <c r="D527" s="663">
        <v>2</v>
      </c>
      <c r="E527" s="633"/>
      <c r="F527" s="653">
        <v>0</v>
      </c>
      <c r="G527" s="625"/>
      <c r="H527" s="625"/>
    </row>
    <row r="528" spans="1:8" s="621" customFormat="1" ht="13.2">
      <c r="A528" s="672"/>
      <c r="B528" s="403" t="s">
        <v>2509</v>
      </c>
      <c r="C528" s="664"/>
      <c r="D528" s="665"/>
      <c r="E528" s="638"/>
      <c r="F528" s="657"/>
      <c r="G528" s="625"/>
      <c r="H528" s="625"/>
    </row>
    <row r="529" spans="1:8" s="621" customFormat="1" ht="13.2">
      <c r="A529" s="672"/>
      <c r="B529" s="403" t="s">
        <v>2510</v>
      </c>
      <c r="C529" s="664"/>
      <c r="D529" s="665"/>
      <c r="E529" s="638"/>
      <c r="F529" s="657"/>
      <c r="G529" s="625"/>
      <c r="H529" s="625"/>
    </row>
    <row r="530" spans="1:8" s="621" customFormat="1" ht="13.2">
      <c r="A530" s="672"/>
      <c r="B530" s="403" t="s">
        <v>2511</v>
      </c>
      <c r="C530" s="664"/>
      <c r="D530" s="665"/>
      <c r="E530" s="638"/>
      <c r="F530" s="657"/>
      <c r="G530" s="625"/>
      <c r="H530" s="625"/>
    </row>
    <row r="531" spans="1:8" s="621" customFormat="1" ht="13.2">
      <c r="A531" s="672"/>
      <c r="B531" s="403" t="s">
        <v>2512</v>
      </c>
      <c r="C531" s="664"/>
      <c r="D531" s="665"/>
      <c r="E531" s="638"/>
      <c r="F531" s="657"/>
      <c r="G531" s="625"/>
      <c r="H531" s="625"/>
    </row>
    <row r="532" spans="1:8" s="621" customFormat="1" ht="13.2">
      <c r="A532" s="672"/>
      <c r="B532" s="403" t="s">
        <v>2513</v>
      </c>
      <c r="C532" s="664"/>
      <c r="D532" s="665"/>
      <c r="E532" s="638"/>
      <c r="F532" s="657"/>
      <c r="G532" s="625"/>
      <c r="H532" s="625"/>
    </row>
    <row r="533" spans="1:8" s="621" customFormat="1" ht="13.2">
      <c r="A533" s="672"/>
      <c r="B533" s="403" t="s">
        <v>2514</v>
      </c>
      <c r="C533" s="664"/>
      <c r="D533" s="665"/>
      <c r="E533" s="638"/>
      <c r="F533" s="657"/>
      <c r="G533" s="625"/>
      <c r="H533" s="625"/>
    </row>
    <row r="534" spans="1:8" s="621" customFormat="1" ht="13.2">
      <c r="A534" s="672"/>
      <c r="B534" s="403" t="s">
        <v>2515</v>
      </c>
      <c r="C534" s="664"/>
      <c r="D534" s="665"/>
      <c r="E534" s="638"/>
      <c r="F534" s="657"/>
      <c r="G534" s="625"/>
      <c r="H534" s="625"/>
    </row>
    <row r="535" spans="1:8" s="621" customFormat="1" ht="13.2">
      <c r="A535" s="672"/>
      <c r="B535" s="403" t="s">
        <v>2516</v>
      </c>
      <c r="C535" s="664"/>
      <c r="D535" s="665"/>
      <c r="E535" s="638"/>
      <c r="F535" s="657"/>
      <c r="G535" s="625"/>
      <c r="H535" s="625"/>
    </row>
    <row r="536" spans="1:8" s="621" customFormat="1" ht="13.2">
      <c r="A536" s="673"/>
      <c r="B536" s="356" t="s">
        <v>2501</v>
      </c>
      <c r="C536" s="669"/>
      <c r="D536" s="670"/>
      <c r="E536" s="646"/>
      <c r="F536" s="661"/>
      <c r="G536" s="625"/>
      <c r="H536" s="625"/>
    </row>
    <row r="537" spans="1:8" s="466" customFormat="1" ht="26.25" customHeight="1">
      <c r="A537" s="648" t="s">
        <v>0</v>
      </c>
      <c r="B537" s="648" t="s">
        <v>1</v>
      </c>
      <c r="C537" s="648" t="s">
        <v>948</v>
      </c>
      <c r="D537" s="648" t="s">
        <v>949</v>
      </c>
      <c r="E537" s="648" t="s">
        <v>1380</v>
      </c>
      <c r="F537" s="649" t="s">
        <v>2</v>
      </c>
    </row>
    <row r="538" spans="1:8" s="621" customFormat="1" ht="15" customHeight="1">
      <c r="A538" s="671" t="s">
        <v>2517</v>
      </c>
      <c r="B538" s="350" t="s">
        <v>2476</v>
      </c>
      <c r="C538" s="662" t="s">
        <v>983</v>
      </c>
      <c r="D538" s="663">
        <v>2</v>
      </c>
      <c r="E538" s="633"/>
      <c r="F538" s="653">
        <v>0</v>
      </c>
      <c r="G538" s="625"/>
      <c r="H538" s="625"/>
    </row>
    <row r="539" spans="1:8" s="621" customFormat="1" ht="15.9" customHeight="1">
      <c r="A539" s="672"/>
      <c r="B539" s="403" t="s">
        <v>2518</v>
      </c>
      <c r="C539" s="664"/>
      <c r="D539" s="665"/>
      <c r="E539" s="638"/>
      <c r="F539" s="657"/>
      <c r="G539" s="625"/>
      <c r="H539" s="625"/>
    </row>
    <row r="540" spans="1:8" s="621" customFormat="1" ht="13.2">
      <c r="A540" s="672"/>
      <c r="B540" s="403" t="s">
        <v>2519</v>
      </c>
      <c r="C540" s="664"/>
      <c r="D540" s="665"/>
      <c r="E540" s="638"/>
      <c r="F540" s="657"/>
      <c r="G540" s="625"/>
      <c r="H540" s="625"/>
    </row>
    <row r="541" spans="1:8" s="621" customFormat="1" ht="13.2">
      <c r="A541" s="672"/>
      <c r="B541" s="403" t="s">
        <v>2520</v>
      </c>
      <c r="C541" s="664"/>
      <c r="D541" s="665"/>
      <c r="E541" s="638"/>
      <c r="F541" s="657"/>
      <c r="G541" s="625"/>
      <c r="H541" s="625"/>
    </row>
    <row r="542" spans="1:8" s="621" customFormat="1" ht="13.2">
      <c r="A542" s="672"/>
      <c r="B542" s="403" t="s">
        <v>2521</v>
      </c>
      <c r="C542" s="664"/>
      <c r="D542" s="665"/>
      <c r="E542" s="638"/>
      <c r="F542" s="657"/>
      <c r="G542" s="625"/>
      <c r="H542" s="625"/>
    </row>
    <row r="543" spans="1:8" s="621" customFormat="1" ht="13.2">
      <c r="A543" s="672"/>
      <c r="B543" s="403" t="s">
        <v>2522</v>
      </c>
      <c r="C543" s="664"/>
      <c r="D543" s="665"/>
      <c r="E543" s="638"/>
      <c r="F543" s="657"/>
      <c r="G543" s="625"/>
      <c r="H543" s="625"/>
    </row>
    <row r="544" spans="1:8" s="621" customFormat="1" ht="13.2">
      <c r="A544" s="672"/>
      <c r="B544" s="403" t="s">
        <v>2523</v>
      </c>
      <c r="C544" s="664"/>
      <c r="D544" s="665"/>
      <c r="E544" s="638"/>
      <c r="F544" s="657"/>
      <c r="G544" s="625"/>
      <c r="H544" s="625"/>
    </row>
    <row r="545" spans="1:8" s="621" customFormat="1" ht="13.2">
      <c r="A545" s="672"/>
      <c r="B545" s="403" t="s">
        <v>2499</v>
      </c>
      <c r="C545" s="664"/>
      <c r="D545" s="665"/>
      <c r="E545" s="638"/>
      <c r="F545" s="657"/>
      <c r="G545" s="625"/>
      <c r="H545" s="625"/>
    </row>
    <row r="546" spans="1:8" s="621" customFormat="1" ht="13.2">
      <c r="A546" s="672"/>
      <c r="B546" s="403" t="s">
        <v>2524</v>
      </c>
      <c r="C546" s="664"/>
      <c r="D546" s="665"/>
      <c r="E546" s="638"/>
      <c r="F546" s="657"/>
      <c r="G546" s="625"/>
      <c r="H546" s="625"/>
    </row>
    <row r="547" spans="1:8" s="621" customFormat="1" ht="13.2">
      <c r="A547" s="672"/>
      <c r="B547" s="403" t="s">
        <v>2485</v>
      </c>
      <c r="C547" s="664"/>
      <c r="D547" s="665"/>
      <c r="E547" s="638"/>
      <c r="F547" s="657"/>
      <c r="G547" s="625"/>
      <c r="H547" s="625"/>
    </row>
    <row r="548" spans="1:8" s="621" customFormat="1" ht="13.2">
      <c r="A548" s="671" t="s">
        <v>2525</v>
      </c>
      <c r="B548" s="350" t="s">
        <v>2476</v>
      </c>
      <c r="C548" s="662" t="s">
        <v>983</v>
      </c>
      <c r="D548" s="663">
        <v>2</v>
      </c>
      <c r="E548" s="633"/>
      <c r="F548" s="653">
        <v>0</v>
      </c>
      <c r="G548" s="625"/>
      <c r="H548" s="625"/>
    </row>
    <row r="549" spans="1:8" s="621" customFormat="1" ht="13.2">
      <c r="A549" s="672"/>
      <c r="B549" s="403" t="s">
        <v>2526</v>
      </c>
      <c r="C549" s="664"/>
      <c r="D549" s="665"/>
      <c r="E549" s="638"/>
      <c r="F549" s="657"/>
      <c r="G549" s="625"/>
      <c r="H549" s="625"/>
    </row>
    <row r="550" spans="1:8" s="621" customFormat="1" ht="13.2">
      <c r="A550" s="672"/>
      <c r="B550" s="403" t="s">
        <v>2504</v>
      </c>
      <c r="C550" s="664"/>
      <c r="D550" s="665"/>
      <c r="E550" s="638"/>
      <c r="F550" s="657"/>
      <c r="G550" s="625"/>
      <c r="H550" s="625"/>
    </row>
    <row r="551" spans="1:8" s="621" customFormat="1" ht="13.2">
      <c r="A551" s="672"/>
      <c r="B551" s="403" t="s">
        <v>2527</v>
      </c>
      <c r="C551" s="664"/>
      <c r="D551" s="665"/>
      <c r="E551" s="638"/>
      <c r="F551" s="657"/>
      <c r="G551" s="625"/>
      <c r="H551" s="625"/>
    </row>
    <row r="552" spans="1:8" s="621" customFormat="1" ht="13.2">
      <c r="A552" s="672"/>
      <c r="B552" s="403" t="s">
        <v>2528</v>
      </c>
      <c r="C552" s="664"/>
      <c r="D552" s="665"/>
      <c r="E552" s="638"/>
      <c r="F552" s="657"/>
      <c r="G552" s="625"/>
      <c r="H552" s="625"/>
    </row>
    <row r="553" spans="1:8" s="621" customFormat="1" ht="13.2">
      <c r="A553" s="672"/>
      <c r="B553" s="403" t="s">
        <v>2506</v>
      </c>
      <c r="C553" s="664"/>
      <c r="D553" s="665"/>
      <c r="E553" s="638"/>
      <c r="F553" s="657"/>
      <c r="G553" s="625"/>
      <c r="H553" s="625"/>
    </row>
    <row r="554" spans="1:8" s="621" customFormat="1" ht="13.2">
      <c r="A554" s="672"/>
      <c r="B554" s="403" t="s">
        <v>2514</v>
      </c>
      <c r="C554" s="664"/>
      <c r="D554" s="665"/>
      <c r="E554" s="638"/>
      <c r="F554" s="657"/>
      <c r="G554" s="625"/>
      <c r="H554" s="625"/>
    </row>
    <row r="555" spans="1:8" s="621" customFormat="1" ht="13.2">
      <c r="A555" s="672"/>
      <c r="B555" s="403" t="s">
        <v>2529</v>
      </c>
      <c r="C555" s="664"/>
      <c r="D555" s="665"/>
      <c r="E555" s="638"/>
      <c r="F555" s="657"/>
      <c r="G555" s="625"/>
      <c r="H555" s="625"/>
    </row>
    <row r="556" spans="1:8" s="621" customFormat="1" ht="13.2">
      <c r="A556" s="672"/>
      <c r="B556" s="403" t="s">
        <v>2507</v>
      </c>
      <c r="C556" s="664"/>
      <c r="D556" s="665"/>
      <c r="E556" s="638"/>
      <c r="F556" s="657"/>
      <c r="G556" s="625"/>
      <c r="H556" s="625"/>
    </row>
    <row r="557" spans="1:8" s="621" customFormat="1" ht="13.2">
      <c r="A557" s="673"/>
      <c r="B557" s="356" t="s">
        <v>2485</v>
      </c>
      <c r="C557" s="664"/>
      <c r="D557" s="665"/>
      <c r="E557" s="638"/>
      <c r="F557" s="657"/>
      <c r="G557" s="625"/>
      <c r="H557" s="625"/>
    </row>
    <row r="558" spans="1:8" s="621" customFormat="1" ht="13.2">
      <c r="A558" s="671" t="s">
        <v>2530</v>
      </c>
      <c r="B558" s="350" t="s">
        <v>2476</v>
      </c>
      <c r="C558" s="662" t="s">
        <v>983</v>
      </c>
      <c r="D558" s="663">
        <v>2</v>
      </c>
      <c r="E558" s="633"/>
      <c r="F558" s="653">
        <v>0</v>
      </c>
      <c r="G558" s="625"/>
      <c r="H558" s="625"/>
    </row>
    <row r="559" spans="1:8" s="621" customFormat="1" ht="13.2">
      <c r="A559" s="672"/>
      <c r="B559" s="403" t="s">
        <v>2531</v>
      </c>
      <c r="C559" s="664"/>
      <c r="D559" s="665"/>
      <c r="E559" s="638"/>
      <c r="F559" s="657"/>
      <c r="G559" s="625"/>
      <c r="H559" s="625"/>
    </row>
    <row r="560" spans="1:8" s="621" customFormat="1" ht="13.2">
      <c r="A560" s="672"/>
      <c r="B560" s="403" t="s">
        <v>2532</v>
      </c>
      <c r="C560" s="664"/>
      <c r="D560" s="665"/>
      <c r="E560" s="638"/>
      <c r="F560" s="657"/>
      <c r="G560" s="625"/>
      <c r="H560" s="625"/>
    </row>
    <row r="561" spans="1:8" s="621" customFormat="1" ht="13.2">
      <c r="A561" s="672"/>
      <c r="B561" s="403" t="s">
        <v>2533</v>
      </c>
      <c r="C561" s="664"/>
      <c r="D561" s="665"/>
      <c r="E561" s="638"/>
      <c r="F561" s="657"/>
      <c r="G561" s="625"/>
      <c r="H561" s="625"/>
    </row>
    <row r="562" spans="1:8" s="621" customFormat="1" ht="13.2">
      <c r="A562" s="672"/>
      <c r="B562" s="403" t="s">
        <v>2521</v>
      </c>
      <c r="C562" s="664"/>
      <c r="D562" s="665"/>
      <c r="E562" s="638"/>
      <c r="F562" s="657"/>
      <c r="G562" s="625"/>
      <c r="H562" s="625"/>
    </row>
    <row r="563" spans="1:8" s="621" customFormat="1" ht="13.2">
      <c r="A563" s="672"/>
      <c r="B563" s="403" t="s">
        <v>2534</v>
      </c>
      <c r="C563" s="664"/>
      <c r="D563" s="665"/>
      <c r="E563" s="638"/>
      <c r="F563" s="657"/>
      <c r="G563" s="625"/>
      <c r="H563" s="625"/>
    </row>
    <row r="564" spans="1:8" s="621" customFormat="1" ht="13.2">
      <c r="A564" s="672"/>
      <c r="B564" s="403" t="s">
        <v>2523</v>
      </c>
      <c r="C564" s="664"/>
      <c r="D564" s="665"/>
      <c r="E564" s="638"/>
      <c r="F564" s="657"/>
      <c r="G564" s="625"/>
      <c r="H564" s="625"/>
    </row>
    <row r="565" spans="1:8" s="621" customFormat="1" ht="13.2">
      <c r="A565" s="672"/>
      <c r="B565" s="403" t="s">
        <v>2483</v>
      </c>
      <c r="C565" s="664"/>
      <c r="D565" s="665"/>
      <c r="E565" s="638"/>
      <c r="F565" s="657"/>
      <c r="G565" s="625"/>
      <c r="H565" s="625"/>
    </row>
    <row r="566" spans="1:8" s="621" customFormat="1" ht="13.2">
      <c r="A566" s="672"/>
      <c r="B566" s="403" t="s">
        <v>2535</v>
      </c>
      <c r="C566" s="664"/>
      <c r="D566" s="665"/>
      <c r="E566" s="638"/>
      <c r="F566" s="657"/>
      <c r="G566" s="625"/>
      <c r="H566" s="625"/>
    </row>
    <row r="567" spans="1:8" s="621" customFormat="1" ht="13.2">
      <c r="A567" s="673"/>
      <c r="B567" s="356" t="s">
        <v>2501</v>
      </c>
      <c r="C567" s="664"/>
      <c r="D567" s="665"/>
      <c r="E567" s="638"/>
      <c r="F567" s="657"/>
      <c r="G567" s="625"/>
      <c r="H567" s="625"/>
    </row>
    <row r="568" spans="1:8" s="621" customFormat="1" ht="13.2">
      <c r="A568" s="671" t="s">
        <v>2536</v>
      </c>
      <c r="B568" s="350" t="s">
        <v>2476</v>
      </c>
      <c r="C568" s="662" t="s">
        <v>983</v>
      </c>
      <c r="D568" s="663">
        <v>2</v>
      </c>
      <c r="E568" s="633"/>
      <c r="F568" s="653">
        <v>0</v>
      </c>
      <c r="G568" s="625"/>
      <c r="H568" s="625"/>
    </row>
    <row r="569" spans="1:8" s="621" customFormat="1" ht="13.2">
      <c r="A569" s="672"/>
      <c r="B569" s="403" t="s">
        <v>2537</v>
      </c>
      <c r="C569" s="664"/>
      <c r="D569" s="665"/>
      <c r="E569" s="638"/>
      <c r="F569" s="657"/>
      <c r="G569" s="625"/>
      <c r="H569" s="625"/>
    </row>
    <row r="570" spans="1:8" s="621" customFormat="1" ht="13.2">
      <c r="A570" s="672"/>
      <c r="B570" s="403" t="s">
        <v>2538</v>
      </c>
      <c r="C570" s="664"/>
      <c r="D570" s="665"/>
      <c r="E570" s="638"/>
      <c r="F570" s="657"/>
      <c r="G570" s="625"/>
      <c r="H570" s="625"/>
    </row>
    <row r="571" spans="1:8" s="621" customFormat="1" ht="13.2">
      <c r="A571" s="672"/>
      <c r="B571" s="403" t="s">
        <v>2539</v>
      </c>
      <c r="C571" s="664"/>
      <c r="D571" s="665"/>
      <c r="E571" s="638"/>
      <c r="F571" s="657"/>
      <c r="G571" s="625"/>
      <c r="H571" s="625"/>
    </row>
    <row r="572" spans="1:8" s="621" customFormat="1" ht="13.2">
      <c r="A572" s="672"/>
      <c r="B572" s="403" t="s">
        <v>2480</v>
      </c>
      <c r="C572" s="664"/>
      <c r="D572" s="665"/>
      <c r="E572" s="638"/>
      <c r="F572" s="657"/>
      <c r="G572" s="625"/>
      <c r="H572" s="625"/>
    </row>
    <row r="573" spans="1:8" s="621" customFormat="1" ht="13.2">
      <c r="A573" s="672"/>
      <c r="B573" s="403" t="s">
        <v>2498</v>
      </c>
      <c r="C573" s="664"/>
      <c r="D573" s="665"/>
      <c r="E573" s="638"/>
      <c r="F573" s="657"/>
      <c r="G573" s="625"/>
      <c r="H573" s="625"/>
    </row>
    <row r="574" spans="1:8" s="621" customFormat="1" ht="13.2">
      <c r="A574" s="672"/>
      <c r="B574" s="403" t="s">
        <v>2523</v>
      </c>
      <c r="C574" s="664"/>
      <c r="D574" s="665"/>
      <c r="E574" s="638"/>
      <c r="F574" s="657"/>
      <c r="G574" s="625"/>
      <c r="H574" s="625"/>
    </row>
    <row r="575" spans="1:8" s="621" customFormat="1" ht="13.2">
      <c r="A575" s="672"/>
      <c r="B575" s="403" t="s">
        <v>2483</v>
      </c>
      <c r="C575" s="664"/>
      <c r="D575" s="665"/>
      <c r="E575" s="638"/>
      <c r="F575" s="657"/>
      <c r="G575" s="625"/>
      <c r="H575" s="625"/>
    </row>
    <row r="576" spans="1:8" s="621" customFormat="1" ht="13.2">
      <c r="A576" s="672"/>
      <c r="B576" s="403" t="s">
        <v>2500</v>
      </c>
      <c r="C576" s="664"/>
      <c r="D576" s="665"/>
      <c r="E576" s="638"/>
      <c r="F576" s="657"/>
      <c r="G576" s="625"/>
      <c r="H576" s="625"/>
    </row>
    <row r="577" spans="1:8" s="621" customFormat="1" ht="13.2">
      <c r="A577" s="673"/>
      <c r="B577" s="356" t="s">
        <v>2501</v>
      </c>
      <c r="C577" s="664"/>
      <c r="D577" s="665"/>
      <c r="E577" s="638"/>
      <c r="F577" s="657"/>
      <c r="G577" s="625"/>
      <c r="H577" s="625"/>
    </row>
    <row r="578" spans="1:8" s="621" customFormat="1" ht="13.2">
      <c r="A578" s="671" t="s">
        <v>2540</v>
      </c>
      <c r="B578" s="350" t="s">
        <v>2476</v>
      </c>
      <c r="C578" s="662" t="s">
        <v>983</v>
      </c>
      <c r="D578" s="663">
        <v>2</v>
      </c>
      <c r="E578" s="633"/>
      <c r="F578" s="653">
        <v>0</v>
      </c>
      <c r="G578" s="625"/>
      <c r="H578" s="625"/>
    </row>
    <row r="579" spans="1:8" s="621" customFormat="1" ht="16.5" customHeight="1">
      <c r="A579" s="672"/>
      <c r="B579" s="403" t="s">
        <v>2541</v>
      </c>
      <c r="C579" s="664"/>
      <c r="D579" s="665"/>
      <c r="E579" s="638"/>
      <c r="F579" s="657"/>
      <c r="G579" s="625"/>
      <c r="H579" s="625"/>
    </row>
    <row r="580" spans="1:8" s="621" customFormat="1" ht="13.2">
      <c r="A580" s="672"/>
      <c r="B580" s="403" t="s">
        <v>2496</v>
      </c>
      <c r="C580" s="664"/>
      <c r="D580" s="665"/>
      <c r="E580" s="638"/>
      <c r="F580" s="657"/>
      <c r="G580" s="625"/>
      <c r="H580" s="625"/>
    </row>
    <row r="581" spans="1:8" s="621" customFormat="1" ht="13.2">
      <c r="A581" s="672"/>
      <c r="B581" s="403" t="s">
        <v>2542</v>
      </c>
      <c r="C581" s="664"/>
      <c r="D581" s="665"/>
      <c r="E581" s="638"/>
      <c r="F581" s="657"/>
      <c r="G581" s="625"/>
      <c r="H581" s="625"/>
    </row>
    <row r="582" spans="1:8" s="621" customFormat="1" ht="13.2">
      <c r="A582" s="672"/>
      <c r="B582" s="403" t="s">
        <v>2480</v>
      </c>
      <c r="C582" s="664"/>
      <c r="D582" s="665"/>
      <c r="E582" s="638"/>
      <c r="F582" s="657"/>
      <c r="G582" s="625"/>
      <c r="H582" s="625"/>
    </row>
    <row r="583" spans="1:8" s="621" customFormat="1" ht="13.2">
      <c r="A583" s="672"/>
      <c r="B583" s="403" t="s">
        <v>2498</v>
      </c>
      <c r="C583" s="664"/>
      <c r="D583" s="665"/>
      <c r="E583" s="638"/>
      <c r="F583" s="657"/>
      <c r="G583" s="625"/>
      <c r="H583" s="625"/>
    </row>
    <row r="584" spans="1:8" s="621" customFormat="1" ht="13.2">
      <c r="A584" s="672"/>
      <c r="B584" s="403" t="s">
        <v>2482</v>
      </c>
      <c r="C584" s="664"/>
      <c r="D584" s="665"/>
      <c r="E584" s="638"/>
      <c r="F584" s="657"/>
      <c r="G584" s="625"/>
      <c r="H584" s="625"/>
    </row>
    <row r="585" spans="1:8" s="621" customFormat="1" ht="13.2">
      <c r="A585" s="672"/>
      <c r="B585" s="403" t="s">
        <v>2483</v>
      </c>
      <c r="C585" s="664"/>
      <c r="D585" s="665"/>
      <c r="E585" s="638"/>
      <c r="F585" s="657"/>
      <c r="G585" s="625"/>
      <c r="H585" s="625"/>
    </row>
    <row r="586" spans="1:8" s="621" customFormat="1" ht="13.2">
      <c r="A586" s="672"/>
      <c r="B586" s="403" t="s">
        <v>2500</v>
      </c>
      <c r="C586" s="664"/>
      <c r="D586" s="665"/>
      <c r="E586" s="638"/>
      <c r="F586" s="657"/>
      <c r="G586" s="625"/>
      <c r="H586" s="625"/>
    </row>
    <row r="587" spans="1:8" s="621" customFormat="1" ht="13.2">
      <c r="A587" s="672"/>
      <c r="B587" s="403" t="s">
        <v>2501</v>
      </c>
      <c r="C587" s="664"/>
      <c r="D587" s="665"/>
      <c r="E587" s="638"/>
      <c r="F587" s="657"/>
      <c r="G587" s="625"/>
      <c r="H587" s="625"/>
    </row>
    <row r="588" spans="1:8" s="621" customFormat="1" ht="13.2">
      <c r="A588" s="671" t="s">
        <v>2543</v>
      </c>
      <c r="B588" s="350" t="s">
        <v>2476</v>
      </c>
      <c r="C588" s="139"/>
      <c r="D588" s="652"/>
      <c r="E588" s="633"/>
      <c r="F588" s="653"/>
      <c r="G588" s="625"/>
      <c r="H588" s="625"/>
    </row>
    <row r="589" spans="1:8" s="621" customFormat="1" ht="26.4">
      <c r="A589" s="672"/>
      <c r="B589" s="403" t="s">
        <v>2544</v>
      </c>
      <c r="C589" s="655"/>
      <c r="D589" s="656"/>
      <c r="E589" s="638"/>
      <c r="F589" s="657"/>
      <c r="G589" s="625"/>
      <c r="H589" s="625"/>
    </row>
    <row r="590" spans="1:8" s="621" customFormat="1" ht="13.2">
      <c r="A590" s="672"/>
      <c r="B590" s="403" t="s">
        <v>2545</v>
      </c>
      <c r="C590" s="655"/>
      <c r="D590" s="656"/>
      <c r="E590" s="638"/>
      <c r="F590" s="657"/>
      <c r="G590" s="625"/>
      <c r="H590" s="625"/>
    </row>
    <row r="591" spans="1:8" s="621" customFormat="1" ht="13.2">
      <c r="A591" s="672"/>
      <c r="B591" s="403" t="s">
        <v>2546</v>
      </c>
      <c r="C591" s="655"/>
      <c r="D591" s="656"/>
      <c r="E591" s="638"/>
      <c r="F591" s="657"/>
      <c r="G591" s="625"/>
      <c r="H591" s="625"/>
    </row>
    <row r="592" spans="1:8" s="621" customFormat="1" ht="13.2">
      <c r="A592" s="672"/>
      <c r="B592" s="403" t="s">
        <v>2512</v>
      </c>
      <c r="C592" s="655"/>
      <c r="D592" s="656"/>
      <c r="E592" s="638"/>
      <c r="F592" s="657"/>
      <c r="G592" s="625"/>
      <c r="H592" s="625"/>
    </row>
    <row r="593" spans="1:8" s="621" customFormat="1" ht="13.2">
      <c r="A593" s="672"/>
      <c r="B593" s="403" t="s">
        <v>2513</v>
      </c>
      <c r="C593" s="655"/>
      <c r="D593" s="656"/>
      <c r="E593" s="638"/>
      <c r="F593" s="657"/>
      <c r="G593" s="625"/>
      <c r="H593" s="625"/>
    </row>
    <row r="594" spans="1:8" s="621" customFormat="1" ht="13.2">
      <c r="A594" s="672"/>
      <c r="B594" s="403" t="s">
        <v>2514</v>
      </c>
      <c r="C594" s="655"/>
      <c r="D594" s="656"/>
      <c r="E594" s="638"/>
      <c r="F594" s="657"/>
      <c r="G594" s="625"/>
      <c r="H594" s="625"/>
    </row>
    <row r="595" spans="1:8" s="621" customFormat="1" ht="13.2">
      <c r="A595" s="672"/>
      <c r="B595" s="403" t="s">
        <v>2547</v>
      </c>
      <c r="C595" s="655"/>
      <c r="D595" s="656"/>
      <c r="E595" s="638"/>
      <c r="F595" s="657"/>
      <c r="G595" s="625"/>
      <c r="H595" s="625"/>
    </row>
    <row r="596" spans="1:8" s="621" customFormat="1" ht="13.2">
      <c r="A596" s="673"/>
      <c r="B596" s="356" t="s">
        <v>2516</v>
      </c>
      <c r="C596" s="140"/>
      <c r="D596" s="660"/>
      <c r="E596" s="646"/>
      <c r="F596" s="661"/>
      <c r="G596" s="625"/>
      <c r="H596" s="625"/>
    </row>
    <row r="597" spans="1:8" s="621" customFormat="1" ht="15" customHeight="1">
      <c r="A597" s="671" t="s">
        <v>2548</v>
      </c>
      <c r="B597" s="350" t="s">
        <v>2476</v>
      </c>
      <c r="C597" s="662" t="s">
        <v>983</v>
      </c>
      <c r="D597" s="663">
        <v>2</v>
      </c>
      <c r="E597" s="633"/>
      <c r="F597" s="653"/>
      <c r="G597" s="625"/>
      <c r="H597" s="625"/>
    </row>
    <row r="598" spans="1:8" s="621" customFormat="1" ht="13.2">
      <c r="A598" s="672"/>
      <c r="B598" s="403" t="s">
        <v>2549</v>
      </c>
      <c r="C598" s="664"/>
      <c r="D598" s="665"/>
      <c r="E598" s="638"/>
      <c r="F598" s="657"/>
      <c r="G598" s="625"/>
      <c r="H598" s="625"/>
    </row>
    <row r="599" spans="1:8" s="621" customFormat="1" ht="13.2">
      <c r="A599" s="672"/>
      <c r="B599" s="403" t="s">
        <v>2550</v>
      </c>
      <c r="C599" s="664"/>
      <c r="D599" s="665"/>
      <c r="E599" s="638"/>
      <c r="F599" s="657"/>
      <c r="G599" s="625"/>
      <c r="H599" s="625"/>
    </row>
    <row r="600" spans="1:8" s="621" customFormat="1" ht="13.2">
      <c r="A600" s="672"/>
      <c r="B600" s="403" t="s">
        <v>2551</v>
      </c>
      <c r="C600" s="664"/>
      <c r="D600" s="665"/>
      <c r="E600" s="638"/>
      <c r="F600" s="657"/>
      <c r="G600" s="625"/>
      <c r="H600" s="625"/>
    </row>
    <row r="601" spans="1:8" s="621" customFormat="1" ht="13.2">
      <c r="A601" s="672"/>
      <c r="B601" s="403" t="s">
        <v>2528</v>
      </c>
      <c r="C601" s="664"/>
      <c r="D601" s="665"/>
      <c r="E601" s="638"/>
      <c r="F601" s="657"/>
      <c r="G601" s="625"/>
      <c r="H601" s="625"/>
    </row>
    <row r="602" spans="1:8" s="621" customFormat="1" ht="13.2">
      <c r="A602" s="672"/>
      <c r="B602" s="403" t="s">
        <v>2552</v>
      </c>
      <c r="C602" s="664"/>
      <c r="D602" s="665"/>
      <c r="E602" s="638"/>
      <c r="F602" s="657"/>
      <c r="G602" s="625"/>
      <c r="H602" s="625"/>
    </row>
    <row r="603" spans="1:8" s="621" customFormat="1" ht="13.2">
      <c r="A603" s="672"/>
      <c r="B603" s="403" t="s">
        <v>2482</v>
      </c>
      <c r="C603" s="664"/>
      <c r="D603" s="665"/>
      <c r="E603" s="638"/>
      <c r="F603" s="657"/>
      <c r="G603" s="625"/>
      <c r="H603" s="625"/>
    </row>
    <row r="604" spans="1:8" s="621" customFormat="1" ht="13.2">
      <c r="A604" s="672"/>
      <c r="B604" s="403" t="s">
        <v>2483</v>
      </c>
      <c r="C604" s="664"/>
      <c r="D604" s="665"/>
      <c r="E604" s="638"/>
      <c r="F604" s="657"/>
      <c r="G604" s="625"/>
      <c r="H604" s="625"/>
    </row>
    <row r="605" spans="1:8" s="621" customFormat="1" ht="13.2">
      <c r="A605" s="672"/>
      <c r="B605" s="403" t="s">
        <v>2553</v>
      </c>
      <c r="C605" s="664"/>
      <c r="D605" s="665"/>
      <c r="E605" s="638"/>
      <c r="F605" s="657"/>
      <c r="G605" s="625"/>
      <c r="H605" s="625"/>
    </row>
    <row r="606" spans="1:8" s="621" customFormat="1" ht="13.2">
      <c r="A606" s="672"/>
      <c r="B606" s="403" t="s">
        <v>2485</v>
      </c>
      <c r="C606" s="664"/>
      <c r="D606" s="665"/>
      <c r="E606" s="638"/>
      <c r="F606" s="657"/>
      <c r="G606" s="625"/>
      <c r="H606" s="625"/>
    </row>
    <row r="607" spans="1:8" s="466" customFormat="1" ht="26.25" customHeight="1">
      <c r="A607" s="648" t="s">
        <v>0</v>
      </c>
      <c r="B607" s="648" t="s">
        <v>1</v>
      </c>
      <c r="C607" s="648" t="s">
        <v>948</v>
      </c>
      <c r="D607" s="648" t="s">
        <v>949</v>
      </c>
      <c r="E607" s="648" t="s">
        <v>1380</v>
      </c>
      <c r="F607" s="649" t="s">
        <v>2</v>
      </c>
    </row>
    <row r="608" spans="1:8" s="621" customFormat="1" ht="15" customHeight="1">
      <c r="A608" s="671" t="s">
        <v>2554</v>
      </c>
      <c r="B608" s="350" t="s">
        <v>2476</v>
      </c>
      <c r="C608" s="662" t="s">
        <v>983</v>
      </c>
      <c r="D608" s="663">
        <v>2</v>
      </c>
      <c r="E608" s="633"/>
      <c r="F608" s="653">
        <v>0</v>
      </c>
      <c r="G608" s="625"/>
      <c r="H608" s="625"/>
    </row>
    <row r="609" spans="1:8" s="621" customFormat="1" ht="26.4">
      <c r="A609" s="672"/>
      <c r="B609" s="403" t="s">
        <v>2555</v>
      </c>
      <c r="C609" s="664"/>
      <c r="D609" s="665"/>
      <c r="E609" s="638"/>
      <c r="F609" s="657"/>
      <c r="G609" s="625"/>
      <c r="H609" s="625"/>
    </row>
    <row r="610" spans="1:8" s="621" customFormat="1" ht="13.2">
      <c r="A610" s="672"/>
      <c r="B610" s="403" t="s">
        <v>2556</v>
      </c>
      <c r="C610" s="664"/>
      <c r="D610" s="665"/>
      <c r="E610" s="638"/>
      <c r="F610" s="657"/>
      <c r="G610" s="625"/>
      <c r="H610" s="625"/>
    </row>
    <row r="611" spans="1:8" s="621" customFormat="1" ht="13.2">
      <c r="A611" s="672"/>
      <c r="B611" s="403" t="s">
        <v>2557</v>
      </c>
      <c r="C611" s="664"/>
      <c r="D611" s="665"/>
      <c r="E611" s="638"/>
      <c r="F611" s="657"/>
      <c r="G611" s="625"/>
      <c r="H611" s="625"/>
    </row>
    <row r="612" spans="1:8" s="621" customFormat="1" ht="13.2">
      <c r="A612" s="672"/>
      <c r="B612" s="403" t="s">
        <v>2558</v>
      </c>
      <c r="C612" s="664"/>
      <c r="D612" s="665"/>
      <c r="E612" s="638"/>
      <c r="F612" s="657"/>
      <c r="G612" s="625"/>
      <c r="H612" s="625"/>
    </row>
    <row r="613" spans="1:8" s="621" customFormat="1" ht="13.2">
      <c r="A613" s="672"/>
      <c r="B613" s="403" t="s">
        <v>2559</v>
      </c>
      <c r="C613" s="664"/>
      <c r="D613" s="665"/>
      <c r="E613" s="638"/>
      <c r="F613" s="657"/>
      <c r="G613" s="625"/>
      <c r="H613" s="625"/>
    </row>
    <row r="614" spans="1:8" s="621" customFormat="1" ht="13.2">
      <c r="A614" s="672"/>
      <c r="B614" s="403" t="s">
        <v>2482</v>
      </c>
      <c r="C614" s="664"/>
      <c r="D614" s="665"/>
      <c r="E614" s="638"/>
      <c r="F614" s="657"/>
      <c r="G614" s="625"/>
      <c r="H614" s="625"/>
    </row>
    <row r="615" spans="1:8" s="621" customFormat="1" ht="13.2">
      <c r="A615" s="672"/>
      <c r="B615" s="403" t="s">
        <v>2560</v>
      </c>
      <c r="C615" s="664"/>
      <c r="D615" s="665"/>
      <c r="E615" s="638"/>
      <c r="F615" s="657"/>
      <c r="G615" s="625"/>
      <c r="H615" s="625"/>
    </row>
    <row r="616" spans="1:8" s="621" customFormat="1" ht="13.2">
      <c r="A616" s="672"/>
      <c r="B616" s="403" t="s">
        <v>2561</v>
      </c>
      <c r="C616" s="664"/>
      <c r="D616" s="665"/>
      <c r="E616" s="638"/>
      <c r="F616" s="657"/>
      <c r="G616" s="625"/>
      <c r="H616" s="625"/>
    </row>
    <row r="617" spans="1:8" s="621" customFormat="1" ht="13.2">
      <c r="A617" s="673"/>
      <c r="B617" s="356" t="s">
        <v>2501</v>
      </c>
      <c r="C617" s="669"/>
      <c r="D617" s="670"/>
      <c r="E617" s="646"/>
      <c r="F617" s="661"/>
      <c r="G617" s="625"/>
      <c r="H617" s="625"/>
    </row>
    <row r="618" spans="1:8" s="621" customFormat="1" ht="13.2">
      <c r="A618" s="671" t="s">
        <v>2562</v>
      </c>
      <c r="B618" s="350" t="s">
        <v>2476</v>
      </c>
      <c r="C618" s="662" t="s">
        <v>983</v>
      </c>
      <c r="D618" s="663">
        <v>2</v>
      </c>
      <c r="E618" s="633"/>
      <c r="F618" s="653">
        <v>0</v>
      </c>
      <c r="G618" s="625"/>
      <c r="H618" s="625"/>
    </row>
    <row r="619" spans="1:8" s="621" customFormat="1" ht="26.4">
      <c r="A619" s="672"/>
      <c r="B619" s="403" t="s">
        <v>2563</v>
      </c>
      <c r="C619" s="664"/>
      <c r="D619" s="665"/>
      <c r="E619" s="638"/>
      <c r="F619" s="657"/>
      <c r="G619" s="625"/>
      <c r="H619" s="625"/>
    </row>
    <row r="620" spans="1:8" s="621" customFormat="1" ht="13.2">
      <c r="A620" s="672"/>
      <c r="B620" s="403" t="s">
        <v>2550</v>
      </c>
      <c r="C620" s="664"/>
      <c r="D620" s="665"/>
      <c r="E620" s="638"/>
      <c r="F620" s="657"/>
      <c r="G620" s="625"/>
      <c r="H620" s="625"/>
    </row>
    <row r="621" spans="1:8" s="621" customFormat="1" ht="13.2">
      <c r="A621" s="672"/>
      <c r="B621" s="403" t="s">
        <v>2564</v>
      </c>
      <c r="C621" s="664"/>
      <c r="D621" s="665"/>
      <c r="E621" s="638"/>
      <c r="F621" s="657"/>
      <c r="G621" s="625"/>
      <c r="H621" s="625"/>
    </row>
    <row r="622" spans="1:8" s="621" customFormat="1" ht="13.2">
      <c r="A622" s="672"/>
      <c r="B622" s="403" t="s">
        <v>2565</v>
      </c>
      <c r="C622" s="664"/>
      <c r="D622" s="665"/>
      <c r="E622" s="638"/>
      <c r="F622" s="657"/>
      <c r="G622" s="625"/>
      <c r="H622" s="625"/>
    </row>
    <row r="623" spans="1:8" s="621" customFormat="1" ht="13.2">
      <c r="A623" s="672"/>
      <c r="B623" s="403" t="s">
        <v>2552</v>
      </c>
      <c r="C623" s="664"/>
      <c r="D623" s="665"/>
      <c r="E623" s="638"/>
      <c r="F623" s="657"/>
      <c r="G623" s="625"/>
      <c r="H623" s="625"/>
    </row>
    <row r="624" spans="1:8" s="621" customFormat="1" ht="13.2">
      <c r="A624" s="672"/>
      <c r="B624" s="403" t="s">
        <v>2523</v>
      </c>
      <c r="C624" s="664"/>
      <c r="D624" s="665"/>
      <c r="E624" s="638"/>
      <c r="F624" s="657"/>
      <c r="G624" s="625"/>
      <c r="H624" s="625"/>
    </row>
    <row r="625" spans="1:8" s="621" customFormat="1" ht="13.2">
      <c r="A625" s="672"/>
      <c r="B625" s="403" t="s">
        <v>2566</v>
      </c>
      <c r="C625" s="664"/>
      <c r="D625" s="665"/>
      <c r="E625" s="638"/>
      <c r="F625" s="657"/>
      <c r="G625" s="625"/>
      <c r="H625" s="625"/>
    </row>
    <row r="626" spans="1:8" s="621" customFormat="1" ht="13.2">
      <c r="A626" s="672"/>
      <c r="B626" s="403" t="s">
        <v>2553</v>
      </c>
      <c r="C626" s="664"/>
      <c r="D626" s="665"/>
      <c r="E626" s="638"/>
      <c r="F626" s="657"/>
      <c r="G626" s="625"/>
      <c r="H626" s="625"/>
    </row>
    <row r="627" spans="1:8" s="621" customFormat="1" ht="13.2">
      <c r="A627" s="673"/>
      <c r="B627" s="356" t="s">
        <v>2485</v>
      </c>
      <c r="C627" s="669"/>
      <c r="D627" s="670"/>
      <c r="E627" s="646"/>
      <c r="F627" s="661"/>
      <c r="G627" s="625"/>
      <c r="H627" s="625"/>
    </row>
    <row r="628" spans="1:8" s="621" customFormat="1" ht="13.2">
      <c r="A628" s="671" t="s">
        <v>2567</v>
      </c>
      <c r="B628" s="350" t="s">
        <v>2476</v>
      </c>
      <c r="C628" s="662" t="s">
        <v>983</v>
      </c>
      <c r="D628" s="663">
        <v>2</v>
      </c>
      <c r="E628" s="633"/>
      <c r="F628" s="653">
        <v>0</v>
      </c>
      <c r="G628" s="625"/>
      <c r="H628" s="625"/>
    </row>
    <row r="629" spans="1:8" s="621" customFormat="1" ht="13.2">
      <c r="A629" s="672"/>
      <c r="B629" s="403" t="s">
        <v>2568</v>
      </c>
      <c r="C629" s="664"/>
      <c r="D629" s="665"/>
      <c r="E629" s="638"/>
      <c r="F629" s="657"/>
      <c r="G629" s="625"/>
      <c r="H629" s="625"/>
    </row>
    <row r="630" spans="1:8" s="621" customFormat="1" ht="13.2">
      <c r="A630" s="672"/>
      <c r="B630" s="403" t="s">
        <v>2569</v>
      </c>
      <c r="C630" s="664"/>
      <c r="D630" s="665"/>
      <c r="E630" s="638"/>
      <c r="F630" s="657"/>
      <c r="G630" s="625"/>
      <c r="H630" s="625"/>
    </row>
    <row r="631" spans="1:8" s="621" customFormat="1" ht="13.2">
      <c r="A631" s="672"/>
      <c r="B631" s="403" t="s">
        <v>2570</v>
      </c>
      <c r="C631" s="664"/>
      <c r="D631" s="665"/>
      <c r="E631" s="638"/>
      <c r="F631" s="657"/>
      <c r="G631" s="625"/>
      <c r="H631" s="625"/>
    </row>
    <row r="632" spans="1:8" s="621" customFormat="1" ht="13.2">
      <c r="A632" s="672"/>
      <c r="B632" s="403" t="s">
        <v>2528</v>
      </c>
      <c r="C632" s="664"/>
      <c r="D632" s="665"/>
      <c r="E632" s="638"/>
      <c r="F632" s="657"/>
      <c r="G632" s="625"/>
      <c r="H632" s="625"/>
    </row>
    <row r="633" spans="1:8" s="621" customFormat="1" ht="13.2">
      <c r="A633" s="672"/>
      <c r="B633" s="403" t="s">
        <v>2571</v>
      </c>
      <c r="C633" s="664"/>
      <c r="D633" s="665"/>
      <c r="E633" s="638"/>
      <c r="F633" s="657"/>
      <c r="G633" s="625"/>
      <c r="H633" s="625"/>
    </row>
    <row r="634" spans="1:8" s="621" customFormat="1" ht="13.2">
      <c r="A634" s="672"/>
      <c r="B634" s="403" t="s">
        <v>2514</v>
      </c>
      <c r="C634" s="664"/>
      <c r="D634" s="665"/>
      <c r="E634" s="638"/>
      <c r="F634" s="657"/>
      <c r="G634" s="625"/>
      <c r="H634" s="625"/>
    </row>
    <row r="635" spans="1:8" s="621" customFormat="1" ht="13.2">
      <c r="A635" s="672"/>
      <c r="B635" s="403" t="s">
        <v>2572</v>
      </c>
      <c r="C635" s="664"/>
      <c r="D635" s="665"/>
      <c r="E635" s="638"/>
      <c r="F635" s="657"/>
      <c r="G635" s="625"/>
      <c r="H635" s="625"/>
    </row>
    <row r="636" spans="1:8" s="621" customFormat="1" ht="13.2">
      <c r="A636" s="672"/>
      <c r="B636" s="403" t="s">
        <v>2573</v>
      </c>
      <c r="C636" s="664"/>
      <c r="D636" s="665"/>
      <c r="E636" s="638"/>
      <c r="F636" s="657"/>
      <c r="G636" s="625"/>
      <c r="H636" s="625"/>
    </row>
    <row r="637" spans="1:8" s="621" customFormat="1" ht="13.2">
      <c r="A637" s="673"/>
      <c r="B637" s="356" t="s">
        <v>2485</v>
      </c>
      <c r="C637" s="669"/>
      <c r="D637" s="670"/>
      <c r="E637" s="646"/>
      <c r="F637" s="661"/>
      <c r="G637" s="625"/>
      <c r="H637" s="625"/>
    </row>
    <row r="638" spans="1:8" s="621" customFormat="1" ht="13.2">
      <c r="A638" s="671" t="s">
        <v>2574</v>
      </c>
      <c r="B638" s="350" t="s">
        <v>2476</v>
      </c>
      <c r="C638" s="662" t="s">
        <v>983</v>
      </c>
      <c r="D638" s="663">
        <v>2</v>
      </c>
      <c r="E638" s="633"/>
      <c r="F638" s="653">
        <v>0</v>
      </c>
      <c r="G638" s="625"/>
      <c r="H638" s="625"/>
    </row>
    <row r="639" spans="1:8" s="621" customFormat="1" ht="27" customHeight="1">
      <c r="A639" s="672"/>
      <c r="B639" s="403" t="s">
        <v>2575</v>
      </c>
      <c r="C639" s="664"/>
      <c r="D639" s="665"/>
      <c r="E639" s="638"/>
      <c r="F639" s="657"/>
      <c r="G639" s="625"/>
      <c r="H639" s="625"/>
    </row>
    <row r="640" spans="1:8" s="621" customFormat="1" ht="13.2">
      <c r="A640" s="672"/>
      <c r="B640" s="403" t="s">
        <v>2576</v>
      </c>
      <c r="C640" s="664"/>
      <c r="D640" s="665"/>
      <c r="E640" s="638"/>
      <c r="F640" s="657"/>
      <c r="G640" s="625"/>
      <c r="H640" s="625"/>
    </row>
    <row r="641" spans="1:8" s="621" customFormat="1" ht="13.2">
      <c r="A641" s="672"/>
      <c r="B641" s="403" t="s">
        <v>2577</v>
      </c>
      <c r="C641" s="664"/>
      <c r="D641" s="665"/>
      <c r="E641" s="638"/>
      <c r="F641" s="657"/>
      <c r="G641" s="625"/>
      <c r="H641" s="625"/>
    </row>
    <row r="642" spans="1:8" s="621" customFormat="1" ht="13.2">
      <c r="A642" s="672"/>
      <c r="B642" s="403" t="s">
        <v>2578</v>
      </c>
      <c r="C642" s="664"/>
      <c r="D642" s="665"/>
      <c r="E642" s="638"/>
      <c r="F642" s="657"/>
      <c r="G642" s="625"/>
      <c r="H642" s="625"/>
    </row>
    <row r="643" spans="1:8" s="621" customFormat="1" ht="13.2">
      <c r="A643" s="672"/>
      <c r="B643" s="403" t="s">
        <v>2579</v>
      </c>
      <c r="C643" s="664"/>
      <c r="D643" s="665"/>
      <c r="E643" s="638"/>
      <c r="F643" s="657"/>
      <c r="G643" s="625"/>
      <c r="H643" s="625"/>
    </row>
    <row r="644" spans="1:8" s="621" customFormat="1" ht="13.2">
      <c r="A644" s="672"/>
      <c r="B644" s="403" t="s">
        <v>2482</v>
      </c>
      <c r="C644" s="664"/>
      <c r="D644" s="665"/>
      <c r="E644" s="638"/>
      <c r="F644" s="657"/>
      <c r="G644" s="625"/>
      <c r="H644" s="625"/>
    </row>
    <row r="645" spans="1:8" s="621" customFormat="1" ht="13.2">
      <c r="A645" s="672"/>
      <c r="B645" s="403" t="s">
        <v>2499</v>
      </c>
      <c r="C645" s="664"/>
      <c r="D645" s="665"/>
      <c r="E645" s="638"/>
      <c r="F645" s="657"/>
      <c r="G645" s="625"/>
      <c r="H645" s="625"/>
    </row>
    <row r="646" spans="1:8" s="621" customFormat="1" ht="13.2">
      <c r="A646" s="672"/>
      <c r="B646" s="403" t="s">
        <v>2580</v>
      </c>
      <c r="C646" s="664"/>
      <c r="D646" s="665"/>
      <c r="E646" s="638"/>
      <c r="F646" s="657"/>
      <c r="G646" s="625"/>
      <c r="H646" s="625"/>
    </row>
    <row r="647" spans="1:8" s="621" customFormat="1" ht="13.2">
      <c r="A647" s="673"/>
      <c r="B647" s="356" t="s">
        <v>2485</v>
      </c>
      <c r="C647" s="669"/>
      <c r="D647" s="670"/>
      <c r="E647" s="646"/>
      <c r="F647" s="661"/>
      <c r="G647" s="625"/>
      <c r="H647" s="625"/>
    </row>
    <row r="648" spans="1:8" s="621" customFormat="1" ht="15" customHeight="1">
      <c r="A648" s="671" t="s">
        <v>2581</v>
      </c>
      <c r="B648" s="350" t="s">
        <v>2582</v>
      </c>
      <c r="C648" s="662" t="s">
        <v>983</v>
      </c>
      <c r="D648" s="663">
        <v>6</v>
      </c>
      <c r="E648" s="633"/>
      <c r="F648" s="653">
        <v>0</v>
      </c>
      <c r="G648" s="625"/>
      <c r="H648" s="625"/>
    </row>
    <row r="649" spans="1:8" s="621" customFormat="1" ht="26.4">
      <c r="A649" s="672"/>
      <c r="B649" s="403" t="s">
        <v>2583</v>
      </c>
      <c r="C649" s="664"/>
      <c r="D649" s="665"/>
      <c r="E649" s="638"/>
      <c r="F649" s="657"/>
      <c r="G649" s="625"/>
      <c r="H649" s="625"/>
    </row>
    <row r="650" spans="1:8" s="621" customFormat="1" ht="13.2">
      <c r="A650" s="672"/>
      <c r="B650" s="403" t="s">
        <v>2584</v>
      </c>
      <c r="C650" s="664"/>
      <c r="D650" s="665"/>
      <c r="E650" s="638"/>
      <c r="F650" s="657"/>
      <c r="G650" s="625"/>
      <c r="H650" s="625"/>
    </row>
    <row r="651" spans="1:8" s="621" customFormat="1" ht="13.2">
      <c r="A651" s="672"/>
      <c r="B651" s="403" t="s">
        <v>2585</v>
      </c>
      <c r="C651" s="664"/>
      <c r="D651" s="665"/>
      <c r="E651" s="638"/>
      <c r="F651" s="657"/>
      <c r="G651" s="625"/>
      <c r="H651" s="625"/>
    </row>
    <row r="652" spans="1:8" s="621" customFormat="1" ht="13.2">
      <c r="A652" s="672"/>
      <c r="B652" s="403" t="s">
        <v>2586</v>
      </c>
      <c r="C652" s="664"/>
      <c r="D652" s="665"/>
      <c r="E652" s="638"/>
      <c r="F652" s="657"/>
      <c r="G652" s="625"/>
      <c r="H652" s="625"/>
    </row>
    <row r="653" spans="1:8" s="621" customFormat="1" ht="13.2">
      <c r="A653" s="672"/>
      <c r="B653" s="403" t="s">
        <v>2587</v>
      </c>
      <c r="C653" s="664"/>
      <c r="D653" s="665"/>
      <c r="E653" s="638"/>
      <c r="F653" s="657"/>
      <c r="G653" s="625"/>
      <c r="H653" s="625"/>
    </row>
    <row r="654" spans="1:8" s="621" customFormat="1" ht="13.2">
      <c r="A654" s="672"/>
      <c r="B654" s="403" t="s">
        <v>2506</v>
      </c>
      <c r="C654" s="664"/>
      <c r="D654" s="665"/>
      <c r="E654" s="638"/>
      <c r="F654" s="657"/>
      <c r="G654" s="625"/>
      <c r="H654" s="625"/>
    </row>
    <row r="655" spans="1:8" s="621" customFormat="1" ht="13.2">
      <c r="A655" s="672"/>
      <c r="B655" s="403" t="s">
        <v>2588</v>
      </c>
      <c r="C655" s="664"/>
      <c r="D655" s="665"/>
      <c r="E655" s="638"/>
      <c r="F655" s="657"/>
      <c r="G655" s="625"/>
      <c r="H655" s="625"/>
    </row>
    <row r="656" spans="1:8" s="621" customFormat="1" ht="13.2">
      <c r="A656" s="672"/>
      <c r="B656" s="403" t="s">
        <v>2589</v>
      </c>
      <c r="C656" s="664"/>
      <c r="D656" s="665"/>
      <c r="E656" s="638"/>
      <c r="F656" s="657"/>
      <c r="G656" s="625"/>
      <c r="H656" s="625"/>
    </row>
    <row r="657" spans="1:8" s="621" customFormat="1" ht="13.2">
      <c r="A657" s="672"/>
      <c r="B657" s="403" t="s">
        <v>2590</v>
      </c>
      <c r="C657" s="664"/>
      <c r="D657" s="665"/>
      <c r="E657" s="638"/>
      <c r="F657" s="657"/>
      <c r="G657" s="625"/>
      <c r="H657" s="625"/>
    </row>
    <row r="658" spans="1:8" s="621" customFormat="1" ht="13.2">
      <c r="A658" s="672"/>
      <c r="B658" s="403" t="s">
        <v>2591</v>
      </c>
      <c r="C658" s="664"/>
      <c r="D658" s="665"/>
      <c r="E658" s="638"/>
      <c r="F658" s="657"/>
      <c r="G658" s="625"/>
      <c r="H658" s="625"/>
    </row>
    <row r="659" spans="1:8" s="621" customFormat="1" ht="39.6">
      <c r="A659" s="673"/>
      <c r="B659" s="356" t="s">
        <v>2592</v>
      </c>
      <c r="C659" s="669"/>
      <c r="D659" s="670"/>
      <c r="E659" s="646"/>
      <c r="F659" s="661"/>
      <c r="G659" s="625"/>
      <c r="H659" s="625"/>
    </row>
    <row r="660" spans="1:8" s="699" customFormat="1" ht="20.100000000000001" customHeight="1">
      <c r="A660" s="718"/>
      <c r="B660" s="719" t="s">
        <v>2593</v>
      </c>
      <c r="C660" s="720"/>
      <c r="D660" s="721"/>
      <c r="E660" s="722"/>
      <c r="F660" s="712"/>
    </row>
    <row r="661" spans="1:8" s="621" customFormat="1" ht="26.4">
      <c r="A661" s="671" t="s">
        <v>2594</v>
      </c>
      <c r="B661" s="350" t="s">
        <v>2595</v>
      </c>
      <c r="C661" s="662" t="s">
        <v>983</v>
      </c>
      <c r="D661" s="663">
        <v>1</v>
      </c>
      <c r="E661" s="633"/>
      <c r="F661" s="653">
        <v>0</v>
      </c>
      <c r="G661" s="625"/>
      <c r="H661" s="625"/>
    </row>
    <row r="662" spans="1:8" s="621" customFormat="1" ht="13.2">
      <c r="A662" s="672"/>
      <c r="B662" s="403" t="s">
        <v>2596</v>
      </c>
      <c r="C662" s="664"/>
      <c r="D662" s="665"/>
      <c r="E662" s="638"/>
      <c r="F662" s="657"/>
      <c r="G662" s="625"/>
      <c r="H662" s="625"/>
    </row>
    <row r="663" spans="1:8" s="621" customFormat="1" ht="13.2">
      <c r="A663" s="672"/>
      <c r="B663" s="403" t="s">
        <v>2597</v>
      </c>
      <c r="C663" s="664"/>
      <c r="D663" s="665"/>
      <c r="E663" s="638"/>
      <c r="F663" s="657"/>
      <c r="G663" s="625"/>
      <c r="H663" s="625"/>
    </row>
    <row r="664" spans="1:8" s="621" customFormat="1" ht="13.2">
      <c r="A664" s="672"/>
      <c r="B664" s="403" t="s">
        <v>2598</v>
      </c>
      <c r="C664" s="664"/>
      <c r="D664" s="665"/>
      <c r="E664" s="638"/>
      <c r="F664" s="657"/>
      <c r="G664" s="625"/>
      <c r="H664" s="625"/>
    </row>
    <row r="665" spans="1:8" s="621" customFormat="1" ht="13.2">
      <c r="A665" s="672"/>
      <c r="B665" s="403" t="s">
        <v>2599</v>
      </c>
      <c r="C665" s="664"/>
      <c r="D665" s="665"/>
      <c r="E665" s="638"/>
      <c r="F665" s="657"/>
      <c r="G665" s="625"/>
      <c r="H665" s="625"/>
    </row>
    <row r="666" spans="1:8" s="621" customFormat="1" ht="13.2">
      <c r="A666" s="672"/>
      <c r="B666" s="403" t="s">
        <v>2514</v>
      </c>
      <c r="C666" s="664"/>
      <c r="D666" s="665"/>
      <c r="E666" s="638"/>
      <c r="F666" s="657"/>
      <c r="G666" s="625"/>
      <c r="H666" s="625"/>
    </row>
    <row r="667" spans="1:8" s="621" customFormat="1" ht="13.2">
      <c r="A667" s="672"/>
      <c r="B667" s="403" t="s">
        <v>2499</v>
      </c>
      <c r="C667" s="664"/>
      <c r="D667" s="665"/>
      <c r="E667" s="638"/>
      <c r="F667" s="657"/>
      <c r="G667" s="625"/>
      <c r="H667" s="625"/>
    </row>
    <row r="668" spans="1:8" s="621" customFormat="1" ht="13.2">
      <c r="A668" s="672"/>
      <c r="B668" s="403" t="s">
        <v>2600</v>
      </c>
      <c r="C668" s="664"/>
      <c r="D668" s="665"/>
      <c r="E668" s="638"/>
      <c r="F668" s="657"/>
      <c r="G668" s="625"/>
      <c r="H668" s="625"/>
    </row>
    <row r="669" spans="1:8" s="621" customFormat="1" ht="13.2">
      <c r="A669" s="673"/>
      <c r="B669" s="356" t="s">
        <v>2485</v>
      </c>
      <c r="C669" s="669"/>
      <c r="D669" s="670"/>
      <c r="E669" s="646"/>
      <c r="F669" s="661"/>
      <c r="G669" s="625"/>
      <c r="H669" s="625"/>
    </row>
    <row r="670" spans="1:8" s="466" customFormat="1" ht="26.25" customHeight="1">
      <c r="A670" s="648" t="s">
        <v>0</v>
      </c>
      <c r="B670" s="648" t="s">
        <v>1</v>
      </c>
      <c r="C670" s="648" t="s">
        <v>948</v>
      </c>
      <c r="D670" s="648" t="s">
        <v>949</v>
      </c>
      <c r="E670" s="648" t="s">
        <v>1380</v>
      </c>
      <c r="F670" s="649" t="s">
        <v>2</v>
      </c>
    </row>
    <row r="671" spans="1:8" s="621" customFormat="1" ht="26.4">
      <c r="A671" s="671" t="s">
        <v>2601</v>
      </c>
      <c r="B671" s="350" t="s">
        <v>2602</v>
      </c>
      <c r="C671" s="662" t="s">
        <v>983</v>
      </c>
      <c r="D671" s="663">
        <v>1</v>
      </c>
      <c r="E671" s="682"/>
      <c r="F671" s="653">
        <v>0</v>
      </c>
      <c r="G671" s="625"/>
      <c r="H671" s="625"/>
    </row>
    <row r="672" spans="1:8" s="621" customFormat="1" ht="13.2">
      <c r="A672" s="672"/>
      <c r="B672" s="403" t="s">
        <v>2603</v>
      </c>
      <c r="C672" s="664"/>
      <c r="D672" s="665"/>
      <c r="E672" s="686"/>
      <c r="F672" s="657"/>
      <c r="G672" s="625"/>
      <c r="H672" s="625"/>
    </row>
    <row r="673" spans="1:8" s="621" customFormat="1" ht="13.2">
      <c r="A673" s="672"/>
      <c r="B673" s="403" t="s">
        <v>2604</v>
      </c>
      <c r="C673" s="664"/>
      <c r="D673" s="665"/>
      <c r="E673" s="686"/>
      <c r="F673" s="657"/>
      <c r="G673" s="625"/>
      <c r="H673" s="625"/>
    </row>
    <row r="674" spans="1:8" s="621" customFormat="1" ht="13.2">
      <c r="A674" s="672"/>
      <c r="B674" s="403" t="s">
        <v>2598</v>
      </c>
      <c r="C674" s="664"/>
      <c r="D674" s="665"/>
      <c r="E674" s="686"/>
      <c r="F674" s="657"/>
      <c r="G674" s="625"/>
      <c r="H674" s="625"/>
    </row>
    <row r="675" spans="1:8" s="621" customFormat="1" ht="13.2">
      <c r="A675" s="672"/>
      <c r="B675" s="403" t="s">
        <v>2605</v>
      </c>
      <c r="C675" s="664"/>
      <c r="D675" s="665"/>
      <c r="E675" s="686"/>
      <c r="F675" s="657"/>
      <c r="G675" s="625"/>
      <c r="H675" s="625"/>
    </row>
    <row r="676" spans="1:8" s="621" customFormat="1" ht="13.2">
      <c r="A676" s="672"/>
      <c r="B676" s="403" t="s">
        <v>2514</v>
      </c>
      <c r="C676" s="664"/>
      <c r="D676" s="665"/>
      <c r="E676" s="686"/>
      <c r="F676" s="657"/>
      <c r="G676" s="625"/>
      <c r="H676" s="625"/>
    </row>
    <row r="677" spans="1:8" s="621" customFormat="1" ht="13.2">
      <c r="A677" s="672"/>
      <c r="B677" s="403" t="s">
        <v>2499</v>
      </c>
      <c r="C677" s="664"/>
      <c r="D677" s="665"/>
      <c r="E677" s="686"/>
      <c r="F677" s="657"/>
      <c r="G677" s="625"/>
      <c r="H677" s="625"/>
    </row>
    <row r="678" spans="1:8" s="621" customFormat="1" ht="13.2">
      <c r="A678" s="672"/>
      <c r="B678" s="403" t="s">
        <v>2606</v>
      </c>
      <c r="C678" s="664"/>
      <c r="D678" s="665"/>
      <c r="E678" s="686"/>
      <c r="F678" s="657"/>
      <c r="G678" s="625"/>
      <c r="H678" s="625"/>
    </row>
    <row r="679" spans="1:8" s="621" customFormat="1" ht="13.2">
      <c r="A679" s="673"/>
      <c r="B679" s="356" t="s">
        <v>2485</v>
      </c>
      <c r="C679" s="669"/>
      <c r="D679" s="670"/>
      <c r="E679" s="690"/>
      <c r="F679" s="661"/>
      <c r="G679" s="625"/>
      <c r="H679" s="625"/>
    </row>
    <row r="680" spans="1:8" s="621" customFormat="1" ht="26.4">
      <c r="A680" s="671" t="s">
        <v>2607</v>
      </c>
      <c r="B680" s="350" t="s">
        <v>2608</v>
      </c>
      <c r="C680" s="662" t="s">
        <v>983</v>
      </c>
      <c r="D680" s="663">
        <v>1</v>
      </c>
      <c r="E680" s="682"/>
      <c r="F680" s="653">
        <v>0</v>
      </c>
      <c r="G680" s="625"/>
      <c r="H680" s="625"/>
    </row>
    <row r="681" spans="1:8" s="621" customFormat="1" ht="13.2">
      <c r="A681" s="672"/>
      <c r="B681" s="403" t="s">
        <v>2609</v>
      </c>
      <c r="C681" s="664"/>
      <c r="D681" s="665"/>
      <c r="E681" s="686"/>
      <c r="F681" s="657"/>
      <c r="G681" s="625"/>
      <c r="H681" s="625"/>
    </row>
    <row r="682" spans="1:8" s="621" customFormat="1" ht="13.2">
      <c r="A682" s="672"/>
      <c r="B682" s="403" t="s">
        <v>2610</v>
      </c>
      <c r="C682" s="664"/>
      <c r="D682" s="665"/>
      <c r="E682" s="686"/>
      <c r="F682" s="657"/>
      <c r="G682" s="625"/>
      <c r="H682" s="625"/>
    </row>
    <row r="683" spans="1:8" s="621" customFormat="1" ht="13.2">
      <c r="A683" s="672"/>
      <c r="B683" s="403" t="s">
        <v>2598</v>
      </c>
      <c r="C683" s="664"/>
      <c r="D683" s="665"/>
      <c r="E683" s="686"/>
      <c r="F683" s="657"/>
      <c r="G683" s="625"/>
      <c r="H683" s="625"/>
    </row>
    <row r="684" spans="1:8" s="621" customFormat="1" ht="13.2">
      <c r="A684" s="672"/>
      <c r="B684" s="403" t="s">
        <v>2611</v>
      </c>
      <c r="C684" s="664"/>
      <c r="D684" s="665"/>
      <c r="E684" s="686"/>
      <c r="F684" s="657"/>
      <c r="G684" s="625"/>
      <c r="H684" s="625"/>
    </row>
    <row r="685" spans="1:8" s="621" customFormat="1" ht="13.2">
      <c r="A685" s="672"/>
      <c r="B685" s="403" t="s">
        <v>2514</v>
      </c>
      <c r="C685" s="664"/>
      <c r="D685" s="665"/>
      <c r="E685" s="686"/>
      <c r="F685" s="657"/>
      <c r="G685" s="625"/>
      <c r="H685" s="625"/>
    </row>
    <row r="686" spans="1:8" s="621" customFormat="1" ht="13.2">
      <c r="A686" s="672"/>
      <c r="B686" s="403" t="s">
        <v>2499</v>
      </c>
      <c r="C686" s="664"/>
      <c r="D686" s="665"/>
      <c r="E686" s="686"/>
      <c r="F686" s="657"/>
      <c r="G686" s="625"/>
      <c r="H686" s="625"/>
    </row>
    <row r="687" spans="1:8" s="621" customFormat="1" ht="13.2">
      <c r="A687" s="672"/>
      <c r="B687" s="403" t="s">
        <v>2612</v>
      </c>
      <c r="C687" s="664"/>
      <c r="D687" s="665"/>
      <c r="E687" s="686"/>
      <c r="F687" s="657"/>
      <c r="G687" s="625"/>
      <c r="H687" s="625"/>
    </row>
    <row r="688" spans="1:8" s="621" customFormat="1" ht="13.2">
      <c r="A688" s="673"/>
      <c r="B688" s="356" t="s">
        <v>2485</v>
      </c>
      <c r="C688" s="669"/>
      <c r="D688" s="670"/>
      <c r="E688" s="690"/>
      <c r="F688" s="661"/>
      <c r="G688" s="625"/>
      <c r="H688" s="625"/>
    </row>
    <row r="689" spans="1:8" s="621" customFormat="1" ht="26.4">
      <c r="A689" s="671" t="s">
        <v>2613</v>
      </c>
      <c r="B689" s="350" t="s">
        <v>2614</v>
      </c>
      <c r="C689" s="662" t="s">
        <v>983</v>
      </c>
      <c r="D689" s="663">
        <v>1</v>
      </c>
      <c r="E689" s="682"/>
      <c r="F689" s="653">
        <v>0</v>
      </c>
      <c r="G689" s="625"/>
      <c r="H689" s="625"/>
    </row>
    <row r="690" spans="1:8" s="621" customFormat="1" ht="13.2">
      <c r="A690" s="672"/>
      <c r="B690" s="403" t="s">
        <v>2609</v>
      </c>
      <c r="C690" s="664"/>
      <c r="D690" s="665"/>
      <c r="E690" s="686"/>
      <c r="F690" s="657"/>
      <c r="G690" s="625"/>
      <c r="H690" s="625"/>
    </row>
    <row r="691" spans="1:8" s="621" customFormat="1" ht="13.2">
      <c r="A691" s="672"/>
      <c r="B691" s="403" t="s">
        <v>2610</v>
      </c>
      <c r="C691" s="664"/>
      <c r="D691" s="665"/>
      <c r="E691" s="686"/>
      <c r="F691" s="657"/>
      <c r="G691" s="625"/>
      <c r="H691" s="625"/>
    </row>
    <row r="692" spans="1:8" s="621" customFormat="1" ht="13.2">
      <c r="A692" s="672"/>
      <c r="B692" s="403" t="s">
        <v>2598</v>
      </c>
      <c r="C692" s="664"/>
      <c r="D692" s="665"/>
      <c r="E692" s="686"/>
      <c r="F692" s="657"/>
      <c r="G692" s="625"/>
      <c r="H692" s="625"/>
    </row>
    <row r="693" spans="1:8" s="621" customFormat="1" ht="13.2">
      <c r="A693" s="672"/>
      <c r="B693" s="403" t="s">
        <v>2611</v>
      </c>
      <c r="C693" s="664"/>
      <c r="D693" s="665"/>
      <c r="E693" s="686"/>
      <c r="F693" s="657"/>
      <c r="G693" s="625"/>
      <c r="H693" s="625"/>
    </row>
    <row r="694" spans="1:8" s="621" customFormat="1" ht="13.2">
      <c r="A694" s="672"/>
      <c r="B694" s="403" t="s">
        <v>2514</v>
      </c>
      <c r="C694" s="664"/>
      <c r="D694" s="665"/>
      <c r="E694" s="686"/>
      <c r="F694" s="657"/>
      <c r="G694" s="625"/>
      <c r="H694" s="625"/>
    </row>
    <row r="695" spans="1:8" s="621" customFormat="1" ht="13.2">
      <c r="A695" s="672"/>
      <c r="B695" s="403" t="s">
        <v>2499</v>
      </c>
      <c r="C695" s="664"/>
      <c r="D695" s="665"/>
      <c r="E695" s="686"/>
      <c r="F695" s="657"/>
      <c r="G695" s="625"/>
      <c r="H695" s="625"/>
    </row>
    <row r="696" spans="1:8" s="621" customFormat="1" ht="13.2">
      <c r="A696" s="672"/>
      <c r="B696" s="403" t="s">
        <v>2612</v>
      </c>
      <c r="C696" s="664"/>
      <c r="D696" s="665"/>
      <c r="E696" s="686"/>
      <c r="F696" s="657"/>
      <c r="G696" s="625"/>
      <c r="H696" s="625"/>
    </row>
    <row r="697" spans="1:8" s="621" customFormat="1" ht="13.2">
      <c r="A697" s="673"/>
      <c r="B697" s="356" t="s">
        <v>2485</v>
      </c>
      <c r="C697" s="669"/>
      <c r="D697" s="670"/>
      <c r="E697" s="690"/>
      <c r="F697" s="661"/>
      <c r="G697" s="625"/>
      <c r="H697" s="625"/>
    </row>
    <row r="698" spans="1:8" s="621" customFormat="1" ht="26.4">
      <c r="A698" s="671" t="s">
        <v>2615</v>
      </c>
      <c r="B698" s="350" t="s">
        <v>2616</v>
      </c>
      <c r="C698" s="662" t="s">
        <v>983</v>
      </c>
      <c r="D698" s="663">
        <v>1</v>
      </c>
      <c r="E698" s="682"/>
      <c r="F698" s="653">
        <v>0</v>
      </c>
      <c r="G698" s="625"/>
      <c r="H698" s="625"/>
    </row>
    <row r="699" spans="1:8" s="621" customFormat="1" ht="13.2">
      <c r="A699" s="672"/>
      <c r="B699" s="403" t="s">
        <v>2596</v>
      </c>
      <c r="C699" s="664"/>
      <c r="D699" s="665"/>
      <c r="E699" s="686"/>
      <c r="F699" s="657"/>
      <c r="G699" s="625"/>
      <c r="H699" s="625"/>
    </row>
    <row r="700" spans="1:8" s="621" customFormat="1" ht="13.2">
      <c r="A700" s="672"/>
      <c r="B700" s="403" t="s">
        <v>2617</v>
      </c>
      <c r="C700" s="664"/>
      <c r="D700" s="665"/>
      <c r="E700" s="686"/>
      <c r="F700" s="657"/>
      <c r="G700" s="625"/>
      <c r="H700" s="625"/>
    </row>
    <row r="701" spans="1:8" s="621" customFormat="1" ht="13.2">
      <c r="A701" s="672"/>
      <c r="B701" s="403" t="s">
        <v>2598</v>
      </c>
      <c r="C701" s="664"/>
      <c r="D701" s="665"/>
      <c r="E701" s="686"/>
      <c r="F701" s="657"/>
      <c r="G701" s="625"/>
      <c r="H701" s="625"/>
    </row>
    <row r="702" spans="1:8" s="621" customFormat="1" ht="13.2">
      <c r="A702" s="672"/>
      <c r="B702" s="403" t="s">
        <v>2599</v>
      </c>
      <c r="C702" s="664"/>
      <c r="D702" s="665"/>
      <c r="E702" s="686"/>
      <c r="F702" s="657"/>
      <c r="G702" s="625"/>
      <c r="H702" s="625"/>
    </row>
    <row r="703" spans="1:8" s="621" customFormat="1" ht="13.2">
      <c r="A703" s="672"/>
      <c r="B703" s="403" t="s">
        <v>2514</v>
      </c>
      <c r="C703" s="664"/>
      <c r="D703" s="665"/>
      <c r="E703" s="686"/>
      <c r="F703" s="657"/>
      <c r="G703" s="625"/>
      <c r="H703" s="625"/>
    </row>
    <row r="704" spans="1:8" s="621" customFormat="1" ht="13.2">
      <c r="A704" s="672"/>
      <c r="B704" s="403" t="s">
        <v>2499</v>
      </c>
      <c r="C704" s="664"/>
      <c r="D704" s="665"/>
      <c r="E704" s="686"/>
      <c r="F704" s="657"/>
      <c r="G704" s="625"/>
      <c r="H704" s="625"/>
    </row>
    <row r="705" spans="1:8" s="621" customFormat="1" ht="13.2">
      <c r="A705" s="672"/>
      <c r="B705" s="403" t="s">
        <v>2618</v>
      </c>
      <c r="C705" s="664"/>
      <c r="D705" s="665"/>
      <c r="E705" s="686"/>
      <c r="F705" s="657"/>
      <c r="G705" s="625"/>
      <c r="H705" s="625"/>
    </row>
    <row r="706" spans="1:8" s="621" customFormat="1" ht="13.2">
      <c r="A706" s="673"/>
      <c r="B706" s="403" t="s">
        <v>2485</v>
      </c>
      <c r="C706" s="669"/>
      <c r="D706" s="670"/>
      <c r="E706" s="690"/>
      <c r="F706" s="661"/>
      <c r="G706" s="625"/>
      <c r="H706" s="625"/>
    </row>
    <row r="707" spans="1:8" s="621" customFormat="1" ht="26.4">
      <c r="A707" s="671" t="s">
        <v>2619</v>
      </c>
      <c r="B707" s="350" t="s">
        <v>2620</v>
      </c>
      <c r="C707" s="662" t="s">
        <v>983</v>
      </c>
      <c r="D707" s="663">
        <v>1</v>
      </c>
      <c r="E707" s="682"/>
      <c r="F707" s="653">
        <v>0</v>
      </c>
      <c r="G707" s="625"/>
      <c r="H707" s="625"/>
    </row>
    <row r="708" spans="1:8" s="621" customFormat="1" ht="13.2">
      <c r="A708" s="672"/>
      <c r="B708" s="403" t="s">
        <v>2596</v>
      </c>
      <c r="C708" s="664"/>
      <c r="D708" s="665"/>
      <c r="E708" s="686"/>
      <c r="F708" s="657"/>
      <c r="G708" s="625"/>
      <c r="H708" s="625"/>
    </row>
    <row r="709" spans="1:8" s="621" customFormat="1" ht="13.2">
      <c r="A709" s="672"/>
      <c r="B709" s="403" t="s">
        <v>2617</v>
      </c>
      <c r="C709" s="664"/>
      <c r="D709" s="665"/>
      <c r="E709" s="686"/>
      <c r="F709" s="657"/>
      <c r="G709" s="625"/>
      <c r="H709" s="625"/>
    </row>
    <row r="710" spans="1:8" s="621" customFormat="1" ht="13.2">
      <c r="A710" s="672"/>
      <c r="B710" s="403" t="s">
        <v>2598</v>
      </c>
      <c r="C710" s="664"/>
      <c r="D710" s="665"/>
      <c r="E710" s="686"/>
      <c r="F710" s="657"/>
      <c r="G710" s="625"/>
      <c r="H710" s="625"/>
    </row>
    <row r="711" spans="1:8" s="621" customFormat="1" ht="13.2">
      <c r="A711" s="672"/>
      <c r="B711" s="403" t="s">
        <v>2599</v>
      </c>
      <c r="C711" s="664"/>
      <c r="D711" s="665"/>
      <c r="E711" s="686"/>
      <c r="F711" s="657"/>
      <c r="G711" s="625"/>
      <c r="H711" s="625"/>
    </row>
    <row r="712" spans="1:8" s="621" customFormat="1" ht="13.2">
      <c r="A712" s="672"/>
      <c r="B712" s="403" t="s">
        <v>2514</v>
      </c>
      <c r="C712" s="664"/>
      <c r="D712" s="665"/>
      <c r="E712" s="686"/>
      <c r="F712" s="657"/>
      <c r="G712" s="625"/>
      <c r="H712" s="625"/>
    </row>
    <row r="713" spans="1:8" s="621" customFormat="1" ht="13.2">
      <c r="A713" s="672"/>
      <c r="B713" s="403" t="s">
        <v>2499</v>
      </c>
      <c r="C713" s="664"/>
      <c r="D713" s="665"/>
      <c r="E713" s="686"/>
      <c r="F713" s="657"/>
      <c r="G713" s="625"/>
      <c r="H713" s="625"/>
    </row>
    <row r="714" spans="1:8" s="621" customFormat="1" ht="13.2">
      <c r="A714" s="672"/>
      <c r="B714" s="403" t="s">
        <v>2618</v>
      </c>
      <c r="C714" s="664"/>
      <c r="D714" s="665"/>
      <c r="E714" s="686"/>
      <c r="F714" s="657"/>
      <c r="G714" s="625"/>
      <c r="H714" s="625"/>
    </row>
    <row r="715" spans="1:8" s="621" customFormat="1" ht="13.2">
      <c r="A715" s="673"/>
      <c r="B715" s="356" t="s">
        <v>2485</v>
      </c>
      <c r="C715" s="669"/>
      <c r="D715" s="670"/>
      <c r="E715" s="690"/>
      <c r="F715" s="661"/>
      <c r="G715" s="625"/>
      <c r="H715" s="625"/>
    </row>
    <row r="716" spans="1:8" s="621" customFormat="1" ht="26.4">
      <c r="A716" s="671" t="s">
        <v>2621</v>
      </c>
      <c r="B716" s="350" t="s">
        <v>2622</v>
      </c>
      <c r="C716" s="662" t="s">
        <v>983</v>
      </c>
      <c r="D716" s="663">
        <v>1</v>
      </c>
      <c r="E716" s="682"/>
      <c r="F716" s="653">
        <v>0</v>
      </c>
      <c r="G716" s="625"/>
      <c r="H716" s="625"/>
    </row>
    <row r="717" spans="1:8" s="621" customFormat="1" ht="13.2">
      <c r="A717" s="672"/>
      <c r="B717" s="403" t="s">
        <v>2596</v>
      </c>
      <c r="C717" s="664"/>
      <c r="D717" s="665"/>
      <c r="E717" s="686"/>
      <c r="F717" s="657"/>
      <c r="G717" s="625"/>
      <c r="H717" s="625"/>
    </row>
    <row r="718" spans="1:8" s="621" customFormat="1" ht="13.2">
      <c r="A718" s="672"/>
      <c r="B718" s="403" t="s">
        <v>2623</v>
      </c>
      <c r="C718" s="664"/>
      <c r="D718" s="665"/>
      <c r="E718" s="686"/>
      <c r="F718" s="657"/>
      <c r="G718" s="625"/>
      <c r="H718" s="625"/>
    </row>
    <row r="719" spans="1:8" s="621" customFormat="1" ht="13.2">
      <c r="A719" s="672"/>
      <c r="B719" s="403" t="s">
        <v>2598</v>
      </c>
      <c r="C719" s="664"/>
      <c r="D719" s="665"/>
      <c r="E719" s="686"/>
      <c r="F719" s="657"/>
      <c r="G719" s="625"/>
      <c r="H719" s="625"/>
    </row>
    <row r="720" spans="1:8" s="621" customFormat="1" ht="13.2">
      <c r="A720" s="672"/>
      <c r="B720" s="403" t="s">
        <v>2599</v>
      </c>
      <c r="C720" s="664"/>
      <c r="D720" s="665"/>
      <c r="E720" s="686"/>
      <c r="F720" s="657"/>
      <c r="G720" s="625"/>
      <c r="H720" s="625"/>
    </row>
    <row r="721" spans="1:8" s="621" customFormat="1" ht="13.2">
      <c r="A721" s="672"/>
      <c r="B721" s="403" t="s">
        <v>2514</v>
      </c>
      <c r="C721" s="664"/>
      <c r="D721" s="665"/>
      <c r="E721" s="686"/>
      <c r="F721" s="657"/>
      <c r="G721" s="625"/>
      <c r="H721" s="625"/>
    </row>
    <row r="722" spans="1:8" s="621" customFormat="1" ht="13.2">
      <c r="A722" s="672"/>
      <c r="B722" s="403" t="s">
        <v>2499</v>
      </c>
      <c r="C722" s="664"/>
      <c r="D722" s="665"/>
      <c r="E722" s="686"/>
      <c r="F722" s="657"/>
      <c r="G722" s="625"/>
      <c r="H722" s="625"/>
    </row>
    <row r="723" spans="1:8" s="621" customFormat="1" ht="13.2">
      <c r="A723" s="672"/>
      <c r="B723" s="403" t="s">
        <v>2618</v>
      </c>
      <c r="C723" s="664"/>
      <c r="D723" s="665"/>
      <c r="E723" s="686"/>
      <c r="F723" s="657"/>
      <c r="G723" s="625"/>
      <c r="H723" s="625"/>
    </row>
    <row r="724" spans="1:8" s="621" customFormat="1" ht="13.2">
      <c r="A724" s="673"/>
      <c r="B724" s="356" t="s">
        <v>2485</v>
      </c>
      <c r="C724" s="669"/>
      <c r="D724" s="670"/>
      <c r="E724" s="690"/>
      <c r="F724" s="661"/>
      <c r="G724" s="625"/>
      <c r="H724" s="625"/>
    </row>
    <row r="725" spans="1:8" s="621" customFormat="1" ht="26.4">
      <c r="A725" s="671" t="s">
        <v>2624</v>
      </c>
      <c r="B725" s="350" t="s">
        <v>2625</v>
      </c>
      <c r="C725" s="662" t="s">
        <v>983</v>
      </c>
      <c r="D725" s="663">
        <v>1</v>
      </c>
      <c r="E725" s="682"/>
      <c r="F725" s="653">
        <v>0</v>
      </c>
      <c r="G725" s="625"/>
      <c r="H725" s="625"/>
    </row>
    <row r="726" spans="1:8" s="621" customFormat="1" ht="13.2">
      <c r="A726" s="672"/>
      <c r="B726" s="403" t="s">
        <v>2626</v>
      </c>
      <c r="C726" s="664"/>
      <c r="D726" s="665"/>
      <c r="E726" s="686"/>
      <c r="F726" s="657"/>
      <c r="G726" s="625"/>
      <c r="H726" s="625"/>
    </row>
    <row r="727" spans="1:8" s="621" customFormat="1" ht="13.2">
      <c r="A727" s="672"/>
      <c r="B727" s="403" t="s">
        <v>2627</v>
      </c>
      <c r="C727" s="664"/>
      <c r="D727" s="665"/>
      <c r="E727" s="686"/>
      <c r="F727" s="657"/>
      <c r="G727" s="625"/>
      <c r="H727" s="625"/>
    </row>
    <row r="728" spans="1:8" s="621" customFormat="1" ht="13.2">
      <c r="A728" s="672"/>
      <c r="B728" s="403" t="s">
        <v>2598</v>
      </c>
      <c r="C728" s="664"/>
      <c r="D728" s="665"/>
      <c r="E728" s="686"/>
      <c r="F728" s="657"/>
      <c r="G728" s="625"/>
      <c r="H728" s="625"/>
    </row>
    <row r="729" spans="1:8" s="621" customFormat="1" ht="13.2">
      <c r="A729" s="672"/>
      <c r="B729" s="403" t="s">
        <v>2611</v>
      </c>
      <c r="C729" s="664"/>
      <c r="D729" s="665"/>
      <c r="E729" s="686"/>
      <c r="F729" s="657"/>
      <c r="G729" s="625"/>
      <c r="H729" s="625"/>
    </row>
    <row r="730" spans="1:8" s="621" customFormat="1" ht="13.2">
      <c r="A730" s="672"/>
      <c r="B730" s="403" t="s">
        <v>2514</v>
      </c>
      <c r="C730" s="664"/>
      <c r="D730" s="665"/>
      <c r="E730" s="686"/>
      <c r="F730" s="657"/>
      <c r="G730" s="625"/>
      <c r="H730" s="625"/>
    </row>
    <row r="731" spans="1:8" s="621" customFormat="1" ht="13.2">
      <c r="A731" s="672"/>
      <c r="B731" s="403" t="s">
        <v>2499</v>
      </c>
      <c r="C731" s="664"/>
      <c r="D731" s="665"/>
      <c r="E731" s="686"/>
      <c r="F731" s="657"/>
      <c r="G731" s="625"/>
      <c r="H731" s="625"/>
    </row>
    <row r="732" spans="1:8" s="621" customFormat="1" ht="13.2">
      <c r="A732" s="672"/>
      <c r="B732" s="403" t="s">
        <v>2612</v>
      </c>
      <c r="C732" s="664"/>
      <c r="D732" s="665"/>
      <c r="E732" s="686"/>
      <c r="F732" s="657"/>
      <c r="G732" s="625"/>
      <c r="H732" s="625"/>
    </row>
    <row r="733" spans="1:8" s="621" customFormat="1" ht="13.2">
      <c r="A733" s="673"/>
      <c r="B733" s="356" t="s">
        <v>2485</v>
      </c>
      <c r="C733" s="669"/>
      <c r="D733" s="670"/>
      <c r="E733" s="690"/>
      <c r="F733" s="661"/>
      <c r="G733" s="625"/>
      <c r="H733" s="625"/>
    </row>
    <row r="734" spans="1:8" s="466" customFormat="1" ht="26.25" customHeight="1">
      <c r="A734" s="648" t="s">
        <v>0</v>
      </c>
      <c r="B734" s="648" t="s">
        <v>1</v>
      </c>
      <c r="C734" s="648" t="s">
        <v>948</v>
      </c>
      <c r="D734" s="648" t="s">
        <v>949</v>
      </c>
      <c r="E734" s="648" t="s">
        <v>1380</v>
      </c>
      <c r="F734" s="649" t="s">
        <v>2</v>
      </c>
    </row>
    <row r="735" spans="1:8" s="621" customFormat="1" ht="26.4">
      <c r="A735" s="671" t="s">
        <v>2628</v>
      </c>
      <c r="B735" s="350" t="s">
        <v>2629</v>
      </c>
      <c r="C735" s="662" t="s">
        <v>983</v>
      </c>
      <c r="D735" s="663">
        <v>1</v>
      </c>
      <c r="E735" s="682"/>
      <c r="F735" s="653">
        <v>0</v>
      </c>
      <c r="G735" s="625"/>
      <c r="H735" s="625"/>
    </row>
    <row r="736" spans="1:8" s="621" customFormat="1" ht="13.2">
      <c r="A736" s="672"/>
      <c r="B736" s="403" t="s">
        <v>2626</v>
      </c>
      <c r="C736" s="664"/>
      <c r="D736" s="665"/>
      <c r="E736" s="686"/>
      <c r="F736" s="657"/>
      <c r="G736" s="625"/>
      <c r="H736" s="625"/>
    </row>
    <row r="737" spans="1:8" s="621" customFormat="1" ht="13.2">
      <c r="A737" s="672"/>
      <c r="B737" s="403" t="s">
        <v>2627</v>
      </c>
      <c r="C737" s="664"/>
      <c r="D737" s="665"/>
      <c r="E737" s="686"/>
      <c r="F737" s="657"/>
      <c r="G737" s="625"/>
      <c r="H737" s="625"/>
    </row>
    <row r="738" spans="1:8" s="621" customFormat="1" ht="13.2">
      <c r="A738" s="672"/>
      <c r="B738" s="403" t="s">
        <v>2598</v>
      </c>
      <c r="C738" s="664"/>
      <c r="D738" s="665"/>
      <c r="E738" s="686"/>
      <c r="F738" s="657"/>
      <c r="G738" s="625"/>
      <c r="H738" s="625"/>
    </row>
    <row r="739" spans="1:8" s="621" customFormat="1" ht="13.2">
      <c r="A739" s="672"/>
      <c r="B739" s="403" t="s">
        <v>2611</v>
      </c>
      <c r="C739" s="664"/>
      <c r="D739" s="665"/>
      <c r="E739" s="686"/>
      <c r="F739" s="657"/>
      <c r="G739" s="625"/>
      <c r="H739" s="625"/>
    </row>
    <row r="740" spans="1:8" s="621" customFormat="1" ht="13.2">
      <c r="A740" s="672"/>
      <c r="B740" s="403" t="s">
        <v>2514</v>
      </c>
      <c r="C740" s="664"/>
      <c r="D740" s="665"/>
      <c r="E740" s="686"/>
      <c r="F740" s="657"/>
      <c r="G740" s="625"/>
      <c r="H740" s="625"/>
    </row>
    <row r="741" spans="1:8" s="621" customFormat="1" ht="13.2">
      <c r="A741" s="672"/>
      <c r="B741" s="403" t="s">
        <v>2499</v>
      </c>
      <c r="C741" s="664"/>
      <c r="D741" s="665"/>
      <c r="E741" s="686"/>
      <c r="F741" s="657"/>
      <c r="G741" s="625"/>
      <c r="H741" s="625"/>
    </row>
    <row r="742" spans="1:8" s="621" customFormat="1" ht="13.2">
      <c r="A742" s="672"/>
      <c r="B742" s="403" t="s">
        <v>2612</v>
      </c>
      <c r="C742" s="664"/>
      <c r="D742" s="665"/>
      <c r="E742" s="686"/>
      <c r="F742" s="657"/>
      <c r="G742" s="625"/>
      <c r="H742" s="625"/>
    </row>
    <row r="743" spans="1:8" s="621" customFormat="1" ht="13.2">
      <c r="A743" s="673"/>
      <c r="B743" s="356" t="s">
        <v>2485</v>
      </c>
      <c r="C743" s="669"/>
      <c r="D743" s="670"/>
      <c r="E743" s="690"/>
      <c r="F743" s="661"/>
      <c r="G743" s="625"/>
      <c r="H743" s="625"/>
    </row>
    <row r="744" spans="1:8" s="621" customFormat="1" ht="26.4">
      <c r="A744" s="671" t="s">
        <v>2630</v>
      </c>
      <c r="B744" s="350" t="s">
        <v>2631</v>
      </c>
      <c r="C744" s="662" t="s">
        <v>983</v>
      </c>
      <c r="D744" s="663">
        <v>1</v>
      </c>
      <c r="E744" s="682"/>
      <c r="F744" s="653">
        <v>0</v>
      </c>
      <c r="G744" s="625"/>
      <c r="H744" s="625"/>
    </row>
    <row r="745" spans="1:8" s="621" customFormat="1" ht="13.2">
      <c r="A745" s="672"/>
      <c r="B745" s="403" t="s">
        <v>2626</v>
      </c>
      <c r="C745" s="664"/>
      <c r="D745" s="665"/>
      <c r="E745" s="686"/>
      <c r="F745" s="657"/>
      <c r="G745" s="625"/>
      <c r="H745" s="625"/>
    </row>
    <row r="746" spans="1:8" s="621" customFormat="1" ht="13.2">
      <c r="A746" s="672"/>
      <c r="B746" s="403" t="s">
        <v>2627</v>
      </c>
      <c r="C746" s="664"/>
      <c r="D746" s="665"/>
      <c r="E746" s="686"/>
      <c r="F746" s="657"/>
      <c r="G746" s="625"/>
      <c r="H746" s="625"/>
    </row>
    <row r="747" spans="1:8" s="621" customFormat="1" ht="13.2">
      <c r="A747" s="672"/>
      <c r="B747" s="403" t="s">
        <v>2598</v>
      </c>
      <c r="C747" s="664"/>
      <c r="D747" s="665"/>
      <c r="E747" s="686"/>
      <c r="F747" s="657"/>
      <c r="G747" s="625"/>
      <c r="H747" s="625"/>
    </row>
    <row r="748" spans="1:8" s="621" customFormat="1" ht="13.2">
      <c r="A748" s="672"/>
      <c r="B748" s="403" t="s">
        <v>2611</v>
      </c>
      <c r="C748" s="664"/>
      <c r="D748" s="665"/>
      <c r="E748" s="686"/>
      <c r="F748" s="657"/>
      <c r="G748" s="625"/>
      <c r="H748" s="625"/>
    </row>
    <row r="749" spans="1:8" s="621" customFormat="1" ht="13.2">
      <c r="A749" s="672"/>
      <c r="B749" s="403" t="s">
        <v>2514</v>
      </c>
      <c r="C749" s="664"/>
      <c r="D749" s="665"/>
      <c r="E749" s="686"/>
      <c r="F749" s="657"/>
      <c r="G749" s="625"/>
      <c r="H749" s="625"/>
    </row>
    <row r="750" spans="1:8" s="621" customFormat="1" ht="13.2">
      <c r="A750" s="672"/>
      <c r="B750" s="403" t="s">
        <v>2499</v>
      </c>
      <c r="C750" s="664"/>
      <c r="D750" s="665"/>
      <c r="E750" s="686"/>
      <c r="F750" s="657"/>
      <c r="G750" s="625"/>
      <c r="H750" s="625"/>
    </row>
    <row r="751" spans="1:8" s="621" customFormat="1" ht="13.2">
      <c r="A751" s="672"/>
      <c r="B751" s="403" t="s">
        <v>2612</v>
      </c>
      <c r="C751" s="664"/>
      <c r="D751" s="665"/>
      <c r="E751" s="686"/>
      <c r="F751" s="657"/>
      <c r="G751" s="625"/>
      <c r="H751" s="625"/>
    </row>
    <row r="752" spans="1:8" s="621" customFormat="1" ht="13.2">
      <c r="A752" s="673"/>
      <c r="B752" s="356" t="s">
        <v>2485</v>
      </c>
      <c r="C752" s="669"/>
      <c r="D752" s="670"/>
      <c r="E752" s="690"/>
      <c r="F752" s="661"/>
      <c r="G752" s="625"/>
      <c r="H752" s="625"/>
    </row>
    <row r="753" spans="1:8" s="621" customFormat="1" ht="26.4">
      <c r="A753" s="671" t="s">
        <v>2632</v>
      </c>
      <c r="B753" s="350" t="s">
        <v>2633</v>
      </c>
      <c r="C753" s="662" t="s">
        <v>983</v>
      </c>
      <c r="D753" s="663">
        <v>1</v>
      </c>
      <c r="E753" s="682"/>
      <c r="F753" s="653">
        <v>0</v>
      </c>
      <c r="G753" s="625"/>
      <c r="H753" s="625"/>
    </row>
    <row r="754" spans="1:8" s="621" customFormat="1" ht="13.2">
      <c r="A754" s="672"/>
      <c r="B754" s="403" t="s">
        <v>2626</v>
      </c>
      <c r="C754" s="664"/>
      <c r="D754" s="665"/>
      <c r="E754" s="686"/>
      <c r="F754" s="657"/>
      <c r="G754" s="625"/>
      <c r="H754" s="625"/>
    </row>
    <row r="755" spans="1:8" s="621" customFormat="1" ht="13.2">
      <c r="A755" s="672"/>
      <c r="B755" s="403" t="s">
        <v>2634</v>
      </c>
      <c r="C755" s="664"/>
      <c r="D755" s="665"/>
      <c r="E755" s="686"/>
      <c r="F755" s="657"/>
      <c r="G755" s="625"/>
      <c r="H755" s="625"/>
    </row>
    <row r="756" spans="1:8" s="621" customFormat="1" ht="13.2">
      <c r="A756" s="672"/>
      <c r="B756" s="403" t="s">
        <v>2598</v>
      </c>
      <c r="C756" s="664"/>
      <c r="D756" s="665"/>
      <c r="E756" s="686"/>
      <c r="F756" s="657"/>
      <c r="G756" s="625"/>
      <c r="H756" s="625"/>
    </row>
    <row r="757" spans="1:8" s="621" customFormat="1" ht="13.2">
      <c r="A757" s="672"/>
      <c r="B757" s="403" t="s">
        <v>2611</v>
      </c>
      <c r="C757" s="664"/>
      <c r="D757" s="665"/>
      <c r="E757" s="686"/>
      <c r="F757" s="657"/>
      <c r="G757" s="625"/>
      <c r="H757" s="625"/>
    </row>
    <row r="758" spans="1:8" s="621" customFormat="1" ht="13.2">
      <c r="A758" s="672"/>
      <c r="B758" s="403" t="s">
        <v>2514</v>
      </c>
      <c r="C758" s="664"/>
      <c r="D758" s="665"/>
      <c r="E758" s="686"/>
      <c r="F758" s="657"/>
      <c r="G758" s="625"/>
      <c r="H758" s="625"/>
    </row>
    <row r="759" spans="1:8" s="621" customFormat="1" ht="13.2">
      <c r="A759" s="672"/>
      <c r="B759" s="403" t="s">
        <v>2499</v>
      </c>
      <c r="C759" s="664"/>
      <c r="D759" s="665"/>
      <c r="E759" s="686"/>
      <c r="F759" s="657"/>
      <c r="G759" s="625"/>
      <c r="H759" s="625"/>
    </row>
    <row r="760" spans="1:8" s="621" customFormat="1" ht="13.2">
      <c r="A760" s="672"/>
      <c r="B760" s="403" t="s">
        <v>2612</v>
      </c>
      <c r="C760" s="664"/>
      <c r="D760" s="665"/>
      <c r="E760" s="686"/>
      <c r="F760" s="657"/>
      <c r="G760" s="625"/>
      <c r="H760" s="625"/>
    </row>
    <row r="761" spans="1:8" s="621" customFormat="1" ht="13.2">
      <c r="A761" s="673"/>
      <c r="B761" s="356" t="s">
        <v>2485</v>
      </c>
      <c r="C761" s="669"/>
      <c r="D761" s="670"/>
      <c r="E761" s="690"/>
      <c r="F761" s="661"/>
      <c r="G761" s="625"/>
      <c r="H761" s="625"/>
    </row>
    <row r="762" spans="1:8" s="621" customFormat="1" ht="26.4">
      <c r="A762" s="671" t="s">
        <v>2635</v>
      </c>
      <c r="B762" s="350" t="s">
        <v>2636</v>
      </c>
      <c r="C762" s="662" t="s">
        <v>983</v>
      </c>
      <c r="D762" s="663">
        <v>1</v>
      </c>
      <c r="E762" s="682"/>
      <c r="F762" s="653">
        <v>0</v>
      </c>
      <c r="G762" s="625"/>
      <c r="H762" s="625"/>
    </row>
    <row r="763" spans="1:8" s="621" customFormat="1" ht="13.2">
      <c r="A763" s="672"/>
      <c r="B763" s="403" t="s">
        <v>2596</v>
      </c>
      <c r="C763" s="664"/>
      <c r="D763" s="665"/>
      <c r="E763" s="686"/>
      <c r="F763" s="657"/>
      <c r="G763" s="625"/>
      <c r="H763" s="625"/>
    </row>
    <row r="764" spans="1:8" s="621" customFormat="1" ht="13.2">
      <c r="A764" s="672"/>
      <c r="B764" s="403" t="s">
        <v>2637</v>
      </c>
      <c r="C764" s="664"/>
      <c r="D764" s="665"/>
      <c r="E764" s="686"/>
      <c r="F764" s="657"/>
      <c r="G764" s="625"/>
      <c r="H764" s="625"/>
    </row>
    <row r="765" spans="1:8" s="621" customFormat="1" ht="13.2">
      <c r="A765" s="672"/>
      <c r="B765" s="403" t="s">
        <v>2598</v>
      </c>
      <c r="C765" s="664"/>
      <c r="D765" s="665"/>
      <c r="E765" s="686"/>
      <c r="F765" s="657"/>
      <c r="G765" s="625"/>
      <c r="H765" s="625"/>
    </row>
    <row r="766" spans="1:8" s="621" customFormat="1" ht="13.2">
      <c r="A766" s="672"/>
      <c r="B766" s="403" t="s">
        <v>2599</v>
      </c>
      <c r="C766" s="664"/>
      <c r="D766" s="665"/>
      <c r="E766" s="686"/>
      <c r="F766" s="657"/>
      <c r="G766" s="625"/>
      <c r="H766" s="625"/>
    </row>
    <row r="767" spans="1:8" s="621" customFormat="1" ht="13.2">
      <c r="A767" s="672"/>
      <c r="B767" s="403" t="s">
        <v>2514</v>
      </c>
      <c r="C767" s="664"/>
      <c r="D767" s="665"/>
      <c r="E767" s="686"/>
      <c r="F767" s="657"/>
      <c r="G767" s="625"/>
      <c r="H767" s="625"/>
    </row>
    <row r="768" spans="1:8" s="621" customFormat="1" ht="13.2">
      <c r="A768" s="672"/>
      <c r="B768" s="403" t="s">
        <v>2499</v>
      </c>
      <c r="C768" s="664"/>
      <c r="D768" s="665"/>
      <c r="E768" s="686"/>
      <c r="F768" s="657"/>
      <c r="G768" s="625"/>
      <c r="H768" s="625"/>
    </row>
    <row r="769" spans="1:8" s="621" customFormat="1" ht="13.2">
      <c r="A769" s="672"/>
      <c r="B769" s="403" t="s">
        <v>2618</v>
      </c>
      <c r="C769" s="664"/>
      <c r="D769" s="665"/>
      <c r="E769" s="686"/>
      <c r="F769" s="657"/>
      <c r="G769" s="625"/>
      <c r="H769" s="625"/>
    </row>
    <row r="770" spans="1:8" s="621" customFormat="1" ht="13.2">
      <c r="A770" s="673"/>
      <c r="B770" s="356" t="s">
        <v>2485</v>
      </c>
      <c r="C770" s="669"/>
      <c r="D770" s="670"/>
      <c r="E770" s="690"/>
      <c r="F770" s="661"/>
      <c r="G770" s="625"/>
      <c r="H770" s="625"/>
    </row>
    <row r="771" spans="1:8" s="621" customFormat="1" ht="26.4">
      <c r="A771" s="671" t="s">
        <v>2638</v>
      </c>
      <c r="B771" s="350" t="s">
        <v>2639</v>
      </c>
      <c r="C771" s="662" t="s">
        <v>983</v>
      </c>
      <c r="D771" s="663">
        <v>1</v>
      </c>
      <c r="E771" s="682"/>
      <c r="F771" s="653">
        <v>0</v>
      </c>
      <c r="G771" s="625"/>
      <c r="H771" s="625"/>
    </row>
    <row r="772" spans="1:8" s="621" customFormat="1" ht="13.2">
      <c r="A772" s="672"/>
      <c r="B772" s="403" t="s">
        <v>2640</v>
      </c>
      <c r="C772" s="664"/>
      <c r="D772" s="665"/>
      <c r="E772" s="686"/>
      <c r="F772" s="657"/>
      <c r="G772" s="625"/>
      <c r="H772" s="625"/>
    </row>
    <row r="773" spans="1:8" s="621" customFormat="1" ht="13.2">
      <c r="A773" s="672"/>
      <c r="B773" s="403" t="s">
        <v>2641</v>
      </c>
      <c r="C773" s="664"/>
      <c r="D773" s="665"/>
      <c r="E773" s="686"/>
      <c r="F773" s="657"/>
      <c r="G773" s="625"/>
      <c r="H773" s="625"/>
    </row>
    <row r="774" spans="1:8" s="621" customFormat="1" ht="13.2">
      <c r="A774" s="672"/>
      <c r="B774" s="403" t="s">
        <v>2598</v>
      </c>
      <c r="C774" s="664"/>
      <c r="D774" s="665"/>
      <c r="E774" s="686"/>
      <c r="F774" s="657"/>
      <c r="G774" s="625"/>
      <c r="H774" s="625"/>
    </row>
    <row r="775" spans="1:8" s="621" customFormat="1" ht="13.2">
      <c r="A775" s="672"/>
      <c r="B775" s="403" t="s">
        <v>2642</v>
      </c>
      <c r="C775" s="664"/>
      <c r="D775" s="665"/>
      <c r="E775" s="686"/>
      <c r="F775" s="657"/>
      <c r="G775" s="625"/>
      <c r="H775" s="625"/>
    </row>
    <row r="776" spans="1:8" s="621" customFormat="1" ht="13.2">
      <c r="A776" s="672"/>
      <c r="B776" s="403" t="s">
        <v>2514</v>
      </c>
      <c r="C776" s="664"/>
      <c r="D776" s="665"/>
      <c r="E776" s="686"/>
      <c r="F776" s="657"/>
      <c r="G776" s="625"/>
      <c r="H776" s="625"/>
    </row>
    <row r="777" spans="1:8" s="621" customFormat="1" ht="13.2">
      <c r="A777" s="672"/>
      <c r="B777" s="403" t="s">
        <v>2499</v>
      </c>
      <c r="C777" s="664"/>
      <c r="D777" s="665"/>
      <c r="E777" s="686"/>
      <c r="F777" s="657"/>
      <c r="G777" s="625"/>
      <c r="H777" s="625"/>
    </row>
    <row r="778" spans="1:8" s="621" customFormat="1" ht="13.2">
      <c r="A778" s="672"/>
      <c r="B778" s="403" t="s">
        <v>2643</v>
      </c>
      <c r="C778" s="664"/>
      <c r="D778" s="665"/>
      <c r="E778" s="686"/>
      <c r="F778" s="657"/>
      <c r="G778" s="625"/>
      <c r="H778" s="625"/>
    </row>
    <row r="779" spans="1:8" s="621" customFormat="1" ht="13.2">
      <c r="A779" s="673"/>
      <c r="B779" s="356" t="s">
        <v>2485</v>
      </c>
      <c r="C779" s="669"/>
      <c r="D779" s="670"/>
      <c r="E779" s="690"/>
      <c r="F779" s="661"/>
      <c r="G779" s="625"/>
      <c r="H779" s="625"/>
    </row>
    <row r="780" spans="1:8" s="621" customFormat="1" ht="26.4">
      <c r="A780" s="671" t="s">
        <v>2644</v>
      </c>
      <c r="B780" s="350" t="s">
        <v>2645</v>
      </c>
      <c r="C780" s="662" t="s">
        <v>983</v>
      </c>
      <c r="D780" s="663">
        <v>1</v>
      </c>
      <c r="E780" s="682"/>
      <c r="F780" s="653">
        <v>0</v>
      </c>
      <c r="G780" s="625"/>
      <c r="H780" s="625"/>
    </row>
    <row r="781" spans="1:8" s="621" customFormat="1" ht="13.2">
      <c r="A781" s="672"/>
      <c r="B781" s="403" t="s">
        <v>2596</v>
      </c>
      <c r="C781" s="664"/>
      <c r="D781" s="665"/>
      <c r="E781" s="686"/>
      <c r="F781" s="657"/>
      <c r="G781" s="625"/>
      <c r="H781" s="625"/>
    </row>
    <row r="782" spans="1:8" s="621" customFormat="1" ht="13.2">
      <c r="A782" s="672"/>
      <c r="B782" s="403" t="s">
        <v>2646</v>
      </c>
      <c r="C782" s="664"/>
      <c r="D782" s="665"/>
      <c r="E782" s="686"/>
      <c r="F782" s="657"/>
      <c r="G782" s="625"/>
      <c r="H782" s="625"/>
    </row>
    <row r="783" spans="1:8" s="621" customFormat="1" ht="13.2">
      <c r="A783" s="672"/>
      <c r="B783" s="403" t="s">
        <v>2598</v>
      </c>
      <c r="C783" s="664"/>
      <c r="D783" s="665"/>
      <c r="E783" s="686"/>
      <c r="F783" s="657"/>
      <c r="G783" s="625"/>
      <c r="H783" s="625"/>
    </row>
    <row r="784" spans="1:8" s="621" customFormat="1" ht="13.2">
      <c r="A784" s="672"/>
      <c r="B784" s="403" t="s">
        <v>2599</v>
      </c>
      <c r="C784" s="664"/>
      <c r="D784" s="665"/>
      <c r="E784" s="686"/>
      <c r="F784" s="657"/>
      <c r="G784" s="625"/>
      <c r="H784" s="625"/>
    </row>
    <row r="785" spans="1:8" s="621" customFormat="1" ht="13.2">
      <c r="A785" s="672"/>
      <c r="B785" s="403" t="s">
        <v>2514</v>
      </c>
      <c r="C785" s="664"/>
      <c r="D785" s="665"/>
      <c r="E785" s="686"/>
      <c r="F785" s="657"/>
      <c r="G785" s="625"/>
      <c r="H785" s="625"/>
    </row>
    <row r="786" spans="1:8" s="621" customFormat="1" ht="13.2">
      <c r="A786" s="672"/>
      <c r="B786" s="403" t="s">
        <v>2499</v>
      </c>
      <c r="C786" s="664"/>
      <c r="D786" s="665"/>
      <c r="E786" s="686"/>
      <c r="F786" s="657"/>
      <c r="G786" s="625"/>
      <c r="H786" s="625"/>
    </row>
    <row r="787" spans="1:8" s="621" customFormat="1" ht="13.2">
      <c r="A787" s="672"/>
      <c r="B787" s="403" t="s">
        <v>2618</v>
      </c>
      <c r="C787" s="664"/>
      <c r="D787" s="665"/>
      <c r="E787" s="686"/>
      <c r="F787" s="657"/>
      <c r="G787" s="625"/>
      <c r="H787" s="625"/>
    </row>
    <row r="788" spans="1:8" s="621" customFormat="1" ht="13.2">
      <c r="A788" s="673"/>
      <c r="B788" s="356" t="s">
        <v>2485</v>
      </c>
      <c r="C788" s="669"/>
      <c r="D788" s="670"/>
      <c r="E788" s="690"/>
      <c r="F788" s="661"/>
      <c r="G788" s="625"/>
      <c r="H788" s="625"/>
    </row>
    <row r="789" spans="1:8" s="621" customFormat="1" ht="26.4">
      <c r="A789" s="671" t="s">
        <v>2647</v>
      </c>
      <c r="B789" s="350" t="s">
        <v>2648</v>
      </c>
      <c r="C789" s="662" t="s">
        <v>983</v>
      </c>
      <c r="D789" s="663">
        <v>1</v>
      </c>
      <c r="E789" s="682"/>
      <c r="F789" s="653">
        <v>0</v>
      </c>
      <c r="G789" s="625"/>
      <c r="H789" s="625"/>
    </row>
    <row r="790" spans="1:8" s="621" customFormat="1" ht="13.2">
      <c r="A790" s="672"/>
      <c r="B790" s="403" t="s">
        <v>2603</v>
      </c>
      <c r="C790" s="664"/>
      <c r="D790" s="665"/>
      <c r="E790" s="686"/>
      <c r="F790" s="657"/>
      <c r="G790" s="625"/>
      <c r="H790" s="625"/>
    </row>
    <row r="791" spans="1:8" s="621" customFormat="1" ht="13.2">
      <c r="A791" s="672"/>
      <c r="B791" s="403" t="s">
        <v>2649</v>
      </c>
      <c r="C791" s="664"/>
      <c r="D791" s="665"/>
      <c r="E791" s="686"/>
      <c r="F791" s="657"/>
      <c r="G791" s="625"/>
      <c r="H791" s="625"/>
    </row>
    <row r="792" spans="1:8" s="621" customFormat="1" ht="13.2">
      <c r="A792" s="672"/>
      <c r="B792" s="403" t="s">
        <v>2598</v>
      </c>
      <c r="C792" s="664"/>
      <c r="D792" s="665"/>
      <c r="E792" s="686"/>
      <c r="F792" s="657"/>
      <c r="G792" s="625"/>
      <c r="H792" s="625"/>
    </row>
    <row r="793" spans="1:8" s="621" customFormat="1" ht="13.2">
      <c r="A793" s="672"/>
      <c r="B793" s="403" t="s">
        <v>2605</v>
      </c>
      <c r="C793" s="664"/>
      <c r="D793" s="665"/>
      <c r="E793" s="686"/>
      <c r="F793" s="657"/>
      <c r="G793" s="625"/>
      <c r="H793" s="625"/>
    </row>
    <row r="794" spans="1:8" s="621" customFormat="1" ht="13.2">
      <c r="A794" s="672"/>
      <c r="B794" s="403" t="s">
        <v>2514</v>
      </c>
      <c r="C794" s="664"/>
      <c r="D794" s="665"/>
      <c r="E794" s="686"/>
      <c r="F794" s="657"/>
      <c r="G794" s="625"/>
      <c r="H794" s="625"/>
    </row>
    <row r="795" spans="1:8" s="621" customFormat="1" ht="13.2">
      <c r="A795" s="672"/>
      <c r="B795" s="403" t="s">
        <v>2499</v>
      </c>
      <c r="C795" s="664"/>
      <c r="D795" s="665"/>
      <c r="E795" s="686"/>
      <c r="F795" s="657"/>
      <c r="G795" s="625"/>
      <c r="H795" s="625"/>
    </row>
    <row r="796" spans="1:8" s="621" customFormat="1" ht="13.2">
      <c r="A796" s="672"/>
      <c r="B796" s="403" t="s">
        <v>2650</v>
      </c>
      <c r="C796" s="664"/>
      <c r="D796" s="665"/>
      <c r="E796" s="686"/>
      <c r="F796" s="657"/>
      <c r="G796" s="625"/>
      <c r="H796" s="625"/>
    </row>
    <row r="797" spans="1:8" s="621" customFormat="1" ht="13.2">
      <c r="A797" s="673"/>
      <c r="B797" s="356" t="s">
        <v>2485</v>
      </c>
      <c r="C797" s="669"/>
      <c r="D797" s="670"/>
      <c r="E797" s="690"/>
      <c r="F797" s="661"/>
      <c r="G797" s="625"/>
      <c r="H797" s="625"/>
    </row>
    <row r="798" spans="1:8" s="466" customFormat="1" ht="26.25" customHeight="1">
      <c r="A798" s="648" t="s">
        <v>0</v>
      </c>
      <c r="B798" s="648" t="s">
        <v>1</v>
      </c>
      <c r="C798" s="648" t="s">
        <v>948</v>
      </c>
      <c r="D798" s="648" t="s">
        <v>949</v>
      </c>
      <c r="E798" s="648" t="s">
        <v>1380</v>
      </c>
      <c r="F798" s="649" t="s">
        <v>2</v>
      </c>
    </row>
    <row r="799" spans="1:8" s="621" customFormat="1" ht="26.4">
      <c r="A799" s="671" t="s">
        <v>2651</v>
      </c>
      <c r="B799" s="350" t="s">
        <v>2652</v>
      </c>
      <c r="C799" s="662" t="s">
        <v>983</v>
      </c>
      <c r="D799" s="663">
        <v>1</v>
      </c>
      <c r="E799" s="682"/>
      <c r="F799" s="653">
        <v>0</v>
      </c>
      <c r="G799" s="625"/>
      <c r="H799" s="625"/>
    </row>
    <row r="800" spans="1:8" s="621" customFormat="1" ht="13.2">
      <c r="A800" s="672"/>
      <c r="B800" s="403" t="s">
        <v>2653</v>
      </c>
      <c r="C800" s="664"/>
      <c r="D800" s="665"/>
      <c r="E800" s="686"/>
      <c r="F800" s="657"/>
      <c r="G800" s="625"/>
      <c r="H800" s="625"/>
    </row>
    <row r="801" spans="1:8" s="621" customFormat="1" ht="13.2">
      <c r="A801" s="672"/>
      <c r="B801" s="403" t="s">
        <v>2654</v>
      </c>
      <c r="C801" s="664"/>
      <c r="D801" s="665"/>
      <c r="E801" s="686"/>
      <c r="F801" s="657"/>
      <c r="G801" s="625"/>
      <c r="H801" s="625"/>
    </row>
    <row r="802" spans="1:8" s="621" customFormat="1" ht="13.2">
      <c r="A802" s="672"/>
      <c r="B802" s="403" t="s">
        <v>2598</v>
      </c>
      <c r="C802" s="664"/>
      <c r="D802" s="665"/>
      <c r="E802" s="686"/>
      <c r="F802" s="657"/>
      <c r="G802" s="625"/>
      <c r="H802" s="625"/>
    </row>
    <row r="803" spans="1:8" s="621" customFormat="1" ht="13.2">
      <c r="A803" s="672"/>
      <c r="B803" s="403" t="s">
        <v>2655</v>
      </c>
      <c r="C803" s="664"/>
      <c r="D803" s="665"/>
      <c r="E803" s="686"/>
      <c r="F803" s="657"/>
      <c r="G803" s="625"/>
      <c r="H803" s="625"/>
    </row>
    <row r="804" spans="1:8" s="621" customFormat="1" ht="13.2">
      <c r="A804" s="672"/>
      <c r="B804" s="403" t="s">
        <v>2514</v>
      </c>
      <c r="C804" s="664"/>
      <c r="D804" s="665"/>
      <c r="E804" s="686"/>
      <c r="F804" s="657"/>
      <c r="G804" s="625"/>
      <c r="H804" s="625"/>
    </row>
    <row r="805" spans="1:8" s="621" customFormat="1" ht="13.2">
      <c r="A805" s="672"/>
      <c r="B805" s="403" t="s">
        <v>2499</v>
      </c>
      <c r="C805" s="664"/>
      <c r="D805" s="665"/>
      <c r="E805" s="686"/>
      <c r="F805" s="657"/>
      <c r="G805" s="625"/>
      <c r="H805" s="625"/>
    </row>
    <row r="806" spans="1:8" s="621" customFormat="1" ht="13.2">
      <c r="A806" s="672"/>
      <c r="B806" s="403" t="s">
        <v>2656</v>
      </c>
      <c r="C806" s="664"/>
      <c r="D806" s="665"/>
      <c r="E806" s="686"/>
      <c r="F806" s="657"/>
      <c r="G806" s="625"/>
      <c r="H806" s="625"/>
    </row>
    <row r="807" spans="1:8" s="621" customFormat="1" ht="13.2">
      <c r="A807" s="673"/>
      <c r="B807" s="356" t="s">
        <v>2485</v>
      </c>
      <c r="C807" s="669"/>
      <c r="D807" s="670"/>
      <c r="E807" s="690"/>
      <c r="F807" s="661"/>
      <c r="G807" s="625"/>
      <c r="H807" s="625"/>
    </row>
    <row r="808" spans="1:8" s="621" customFormat="1" ht="26.4">
      <c r="A808" s="671" t="s">
        <v>2657</v>
      </c>
      <c r="B808" s="350" t="s">
        <v>2658</v>
      </c>
      <c r="C808" s="662" t="s">
        <v>983</v>
      </c>
      <c r="D808" s="663">
        <v>1</v>
      </c>
      <c r="E808" s="682"/>
      <c r="F808" s="653">
        <v>0</v>
      </c>
      <c r="G808" s="625"/>
      <c r="H808" s="625"/>
    </row>
    <row r="809" spans="1:8" s="621" customFormat="1" ht="13.2">
      <c r="A809" s="672"/>
      <c r="B809" s="403" t="s">
        <v>2640</v>
      </c>
      <c r="C809" s="664"/>
      <c r="D809" s="665"/>
      <c r="E809" s="686"/>
      <c r="F809" s="657"/>
      <c r="G809" s="625"/>
      <c r="H809" s="625"/>
    </row>
    <row r="810" spans="1:8" s="621" customFormat="1" ht="13.2">
      <c r="A810" s="672"/>
      <c r="B810" s="403" t="s">
        <v>2659</v>
      </c>
      <c r="C810" s="664"/>
      <c r="D810" s="665"/>
      <c r="E810" s="686"/>
      <c r="F810" s="657"/>
      <c r="G810" s="625"/>
      <c r="H810" s="625"/>
    </row>
    <row r="811" spans="1:8" s="621" customFormat="1" ht="13.2">
      <c r="A811" s="672"/>
      <c r="B811" s="403" t="s">
        <v>2598</v>
      </c>
      <c r="C811" s="664"/>
      <c r="D811" s="665"/>
      <c r="E811" s="686"/>
      <c r="F811" s="657"/>
      <c r="G811" s="625"/>
      <c r="H811" s="625"/>
    </row>
    <row r="812" spans="1:8" s="621" customFormat="1" ht="13.2">
      <c r="A812" s="672"/>
      <c r="B812" s="403" t="s">
        <v>2642</v>
      </c>
      <c r="C812" s="664"/>
      <c r="D812" s="665"/>
      <c r="E812" s="686"/>
      <c r="F812" s="657"/>
      <c r="G812" s="625"/>
      <c r="H812" s="625"/>
    </row>
    <row r="813" spans="1:8" s="621" customFormat="1" ht="13.2">
      <c r="A813" s="672"/>
      <c r="B813" s="403" t="s">
        <v>2514</v>
      </c>
      <c r="C813" s="664"/>
      <c r="D813" s="665"/>
      <c r="E813" s="686"/>
      <c r="F813" s="657"/>
      <c r="G813" s="625"/>
      <c r="H813" s="625"/>
    </row>
    <row r="814" spans="1:8" s="621" customFormat="1" ht="13.2">
      <c r="A814" s="672"/>
      <c r="B814" s="403" t="s">
        <v>2499</v>
      </c>
      <c r="C814" s="664"/>
      <c r="D814" s="665"/>
      <c r="E814" s="686"/>
      <c r="F814" s="657"/>
      <c r="G814" s="625"/>
      <c r="H814" s="625"/>
    </row>
    <row r="815" spans="1:8" s="621" customFormat="1" ht="13.2">
      <c r="A815" s="672"/>
      <c r="B815" s="403" t="s">
        <v>2643</v>
      </c>
      <c r="C815" s="664"/>
      <c r="D815" s="665"/>
      <c r="E815" s="686"/>
      <c r="F815" s="657"/>
      <c r="G815" s="625"/>
      <c r="H815" s="625"/>
    </row>
    <row r="816" spans="1:8" s="621" customFormat="1" ht="13.2">
      <c r="A816" s="673"/>
      <c r="B816" s="356" t="s">
        <v>2485</v>
      </c>
      <c r="C816" s="669"/>
      <c r="D816" s="670"/>
      <c r="E816" s="690"/>
      <c r="F816" s="661"/>
      <c r="G816" s="625"/>
      <c r="H816" s="625"/>
    </row>
    <row r="817" spans="1:8" s="621" customFormat="1" ht="26.4">
      <c r="A817" s="671" t="s">
        <v>2660</v>
      </c>
      <c r="B817" s="350" t="s">
        <v>2661</v>
      </c>
      <c r="C817" s="662" t="s">
        <v>983</v>
      </c>
      <c r="D817" s="663">
        <v>1</v>
      </c>
      <c r="E817" s="682"/>
      <c r="F817" s="653">
        <v>0</v>
      </c>
      <c r="G817" s="625"/>
      <c r="H817" s="625"/>
    </row>
    <row r="818" spans="1:8" s="621" customFormat="1" ht="13.2">
      <c r="A818" s="672"/>
      <c r="B818" s="403" t="s">
        <v>2662</v>
      </c>
      <c r="C818" s="664"/>
      <c r="D818" s="665"/>
      <c r="E818" s="686"/>
      <c r="F818" s="657"/>
      <c r="G818" s="625"/>
      <c r="H818" s="625"/>
    </row>
    <row r="819" spans="1:8" s="621" customFormat="1" ht="13.2">
      <c r="A819" s="672"/>
      <c r="B819" s="403" t="s">
        <v>2663</v>
      </c>
      <c r="C819" s="664"/>
      <c r="D819" s="665"/>
      <c r="E819" s="686"/>
      <c r="F819" s="657"/>
      <c r="G819" s="625"/>
      <c r="H819" s="625"/>
    </row>
    <row r="820" spans="1:8" s="621" customFormat="1" ht="13.2">
      <c r="A820" s="672"/>
      <c r="B820" s="403" t="s">
        <v>2598</v>
      </c>
      <c r="C820" s="664"/>
      <c r="D820" s="665"/>
      <c r="E820" s="686"/>
      <c r="F820" s="657"/>
      <c r="G820" s="625"/>
      <c r="H820" s="625"/>
    </row>
    <row r="821" spans="1:8" s="621" customFormat="1" ht="13.2">
      <c r="A821" s="672"/>
      <c r="B821" s="403" t="s">
        <v>2611</v>
      </c>
      <c r="C821" s="664"/>
      <c r="D821" s="665"/>
      <c r="E821" s="686"/>
      <c r="F821" s="657"/>
      <c r="G821" s="625"/>
      <c r="H821" s="625"/>
    </row>
    <row r="822" spans="1:8" s="621" customFormat="1" ht="13.2">
      <c r="A822" s="672"/>
      <c r="B822" s="403" t="s">
        <v>2514</v>
      </c>
      <c r="C822" s="664"/>
      <c r="D822" s="665"/>
      <c r="E822" s="686"/>
      <c r="F822" s="657"/>
      <c r="G822" s="625"/>
      <c r="H822" s="625"/>
    </row>
    <row r="823" spans="1:8" s="621" customFormat="1" ht="13.2">
      <c r="A823" s="672"/>
      <c r="B823" s="403" t="s">
        <v>2499</v>
      </c>
      <c r="C823" s="664"/>
      <c r="D823" s="665"/>
      <c r="E823" s="686"/>
      <c r="F823" s="657"/>
      <c r="G823" s="625"/>
      <c r="H823" s="625"/>
    </row>
    <row r="824" spans="1:8" s="621" customFormat="1" ht="13.2">
      <c r="A824" s="672"/>
      <c r="B824" s="403" t="s">
        <v>2612</v>
      </c>
      <c r="C824" s="664"/>
      <c r="D824" s="665"/>
      <c r="E824" s="686"/>
      <c r="F824" s="657"/>
      <c r="G824" s="625"/>
      <c r="H824" s="625"/>
    </row>
    <row r="825" spans="1:8" s="621" customFormat="1" ht="13.2">
      <c r="A825" s="673"/>
      <c r="B825" s="356" t="s">
        <v>2485</v>
      </c>
      <c r="C825" s="669"/>
      <c r="D825" s="670"/>
      <c r="E825" s="690"/>
      <c r="F825" s="661"/>
      <c r="G825" s="625"/>
      <c r="H825" s="625"/>
    </row>
    <row r="826" spans="1:8" s="621" customFormat="1" ht="26.4">
      <c r="A826" s="671" t="s">
        <v>2664</v>
      </c>
      <c r="B826" s="350" t="s">
        <v>2665</v>
      </c>
      <c r="C826" s="662" t="s">
        <v>983</v>
      </c>
      <c r="D826" s="663">
        <v>1</v>
      </c>
      <c r="E826" s="682"/>
      <c r="F826" s="653">
        <v>0</v>
      </c>
      <c r="G826" s="625"/>
      <c r="H826" s="625"/>
    </row>
    <row r="827" spans="1:8" s="621" customFormat="1" ht="13.2">
      <c r="A827" s="672"/>
      <c r="B827" s="403" t="s">
        <v>2662</v>
      </c>
      <c r="C827" s="664"/>
      <c r="D827" s="665"/>
      <c r="E827" s="686"/>
      <c r="F827" s="657"/>
      <c r="G827" s="625"/>
      <c r="H827" s="625"/>
    </row>
    <row r="828" spans="1:8" s="621" customFormat="1" ht="13.2">
      <c r="A828" s="672"/>
      <c r="B828" s="403" t="s">
        <v>2663</v>
      </c>
      <c r="C828" s="664"/>
      <c r="D828" s="665"/>
      <c r="E828" s="686"/>
      <c r="F828" s="657"/>
      <c r="G828" s="625"/>
      <c r="H828" s="625"/>
    </row>
    <row r="829" spans="1:8" s="621" customFormat="1" ht="13.2">
      <c r="A829" s="672"/>
      <c r="B829" s="403" t="s">
        <v>2598</v>
      </c>
      <c r="C829" s="664"/>
      <c r="D829" s="665"/>
      <c r="E829" s="686"/>
      <c r="F829" s="657"/>
      <c r="G829" s="625"/>
      <c r="H829" s="625"/>
    </row>
    <row r="830" spans="1:8" s="621" customFormat="1" ht="13.2">
      <c r="A830" s="672"/>
      <c r="B830" s="403" t="s">
        <v>2611</v>
      </c>
      <c r="C830" s="664"/>
      <c r="D830" s="665"/>
      <c r="E830" s="686"/>
      <c r="F830" s="657"/>
      <c r="G830" s="625"/>
      <c r="H830" s="625"/>
    </row>
    <row r="831" spans="1:8" s="621" customFormat="1" ht="13.2">
      <c r="A831" s="672"/>
      <c r="B831" s="403" t="s">
        <v>2514</v>
      </c>
      <c r="C831" s="664"/>
      <c r="D831" s="665"/>
      <c r="E831" s="686"/>
      <c r="F831" s="657"/>
      <c r="G831" s="625"/>
      <c r="H831" s="625"/>
    </row>
    <row r="832" spans="1:8" s="621" customFormat="1" ht="13.2">
      <c r="A832" s="672"/>
      <c r="B832" s="403" t="s">
        <v>2499</v>
      </c>
      <c r="C832" s="664"/>
      <c r="D832" s="665"/>
      <c r="E832" s="686"/>
      <c r="F832" s="657"/>
      <c r="G832" s="625"/>
      <c r="H832" s="625"/>
    </row>
    <row r="833" spans="1:8" s="621" customFormat="1" ht="13.2">
      <c r="A833" s="672"/>
      <c r="B833" s="403" t="s">
        <v>2612</v>
      </c>
      <c r="C833" s="664"/>
      <c r="D833" s="665"/>
      <c r="E833" s="686"/>
      <c r="F833" s="657"/>
      <c r="G833" s="625"/>
      <c r="H833" s="625"/>
    </row>
    <row r="834" spans="1:8" s="621" customFormat="1" ht="13.2">
      <c r="A834" s="672"/>
      <c r="B834" s="403" t="s">
        <v>2485</v>
      </c>
      <c r="C834" s="664"/>
      <c r="D834" s="665"/>
      <c r="E834" s="686"/>
      <c r="F834" s="657"/>
      <c r="G834" s="625"/>
      <c r="H834" s="625"/>
    </row>
    <row r="835" spans="1:8" s="621" customFormat="1" ht="26.4">
      <c r="A835" s="671" t="s">
        <v>2666</v>
      </c>
      <c r="B835" s="350" t="s">
        <v>2667</v>
      </c>
      <c r="C835" s="662" t="s">
        <v>983</v>
      </c>
      <c r="D835" s="663">
        <v>1</v>
      </c>
      <c r="E835" s="682"/>
      <c r="F835" s="653">
        <v>0</v>
      </c>
      <c r="G835" s="625"/>
      <c r="H835" s="625"/>
    </row>
    <row r="836" spans="1:8" s="621" customFormat="1" ht="13.2">
      <c r="A836" s="672"/>
      <c r="B836" s="403" t="s">
        <v>2668</v>
      </c>
      <c r="C836" s="664"/>
      <c r="D836" s="665"/>
      <c r="E836" s="686"/>
      <c r="F836" s="657"/>
      <c r="G836" s="625"/>
      <c r="H836" s="625"/>
    </row>
    <row r="837" spans="1:8" s="621" customFormat="1" ht="13.2">
      <c r="A837" s="672"/>
      <c r="B837" s="403" t="s">
        <v>2669</v>
      </c>
      <c r="C837" s="664"/>
      <c r="D837" s="665"/>
      <c r="E837" s="686"/>
      <c r="F837" s="657"/>
      <c r="G837" s="625"/>
      <c r="H837" s="625"/>
    </row>
    <row r="838" spans="1:8" s="621" customFormat="1" ht="13.2">
      <c r="A838" s="672"/>
      <c r="B838" s="403" t="s">
        <v>2598</v>
      </c>
      <c r="C838" s="664"/>
      <c r="D838" s="665"/>
      <c r="E838" s="686"/>
      <c r="F838" s="657"/>
      <c r="G838" s="625"/>
      <c r="H838" s="625"/>
    </row>
    <row r="839" spans="1:8" s="621" customFormat="1" ht="13.2">
      <c r="A839" s="672"/>
      <c r="B839" s="403" t="s">
        <v>2670</v>
      </c>
      <c r="C839" s="664"/>
      <c r="D839" s="665"/>
      <c r="E839" s="686"/>
      <c r="F839" s="657"/>
      <c r="G839" s="625"/>
      <c r="H839" s="625"/>
    </row>
    <row r="840" spans="1:8" s="621" customFormat="1" ht="13.2">
      <c r="A840" s="672"/>
      <c r="B840" s="403" t="s">
        <v>2514</v>
      </c>
      <c r="C840" s="664"/>
      <c r="D840" s="665"/>
      <c r="E840" s="686"/>
      <c r="F840" s="657"/>
      <c r="G840" s="625"/>
      <c r="H840" s="625"/>
    </row>
    <row r="841" spans="1:8" s="621" customFormat="1" ht="13.2">
      <c r="A841" s="672"/>
      <c r="B841" s="403" t="s">
        <v>2499</v>
      </c>
      <c r="C841" s="664"/>
      <c r="D841" s="665"/>
      <c r="E841" s="686"/>
      <c r="F841" s="657"/>
      <c r="G841" s="625"/>
      <c r="H841" s="625"/>
    </row>
    <row r="842" spans="1:8" s="621" customFormat="1" ht="13.2">
      <c r="A842" s="672"/>
      <c r="B842" s="403" t="s">
        <v>2671</v>
      </c>
      <c r="C842" s="664"/>
      <c r="D842" s="665"/>
      <c r="E842" s="686"/>
      <c r="F842" s="657"/>
      <c r="G842" s="625"/>
      <c r="H842" s="625"/>
    </row>
    <row r="843" spans="1:8" s="621" customFormat="1" ht="13.2">
      <c r="A843" s="673"/>
      <c r="B843" s="356" t="s">
        <v>2485</v>
      </c>
      <c r="C843" s="664"/>
      <c r="D843" s="665"/>
      <c r="E843" s="686"/>
      <c r="F843" s="657"/>
      <c r="G843" s="625"/>
      <c r="H843" s="625"/>
    </row>
    <row r="844" spans="1:8" s="621" customFormat="1" ht="26.4">
      <c r="A844" s="671" t="s">
        <v>2672</v>
      </c>
      <c r="B844" s="350" t="s">
        <v>2673</v>
      </c>
      <c r="C844" s="662" t="s">
        <v>983</v>
      </c>
      <c r="D844" s="663">
        <v>1</v>
      </c>
      <c r="E844" s="682"/>
      <c r="F844" s="653">
        <v>0</v>
      </c>
      <c r="G844" s="625"/>
      <c r="H844" s="625"/>
    </row>
    <row r="845" spans="1:8" s="621" customFormat="1" ht="13.2">
      <c r="A845" s="672"/>
      <c r="B845" s="403" t="s">
        <v>2662</v>
      </c>
      <c r="C845" s="664"/>
      <c r="D845" s="665"/>
      <c r="E845" s="686"/>
      <c r="F845" s="657"/>
      <c r="G845" s="625"/>
      <c r="H845" s="625"/>
    </row>
    <row r="846" spans="1:8" s="621" customFormat="1" ht="13.2">
      <c r="A846" s="672"/>
      <c r="B846" s="403" t="s">
        <v>2674</v>
      </c>
      <c r="C846" s="664"/>
      <c r="D846" s="665"/>
      <c r="E846" s="686"/>
      <c r="F846" s="657"/>
      <c r="G846" s="625"/>
      <c r="H846" s="625"/>
    </row>
    <row r="847" spans="1:8" s="621" customFormat="1" ht="13.2">
      <c r="A847" s="672"/>
      <c r="B847" s="403" t="s">
        <v>2598</v>
      </c>
      <c r="C847" s="664"/>
      <c r="D847" s="665"/>
      <c r="E847" s="686"/>
      <c r="F847" s="657"/>
      <c r="G847" s="625"/>
      <c r="H847" s="625"/>
    </row>
    <row r="848" spans="1:8" s="621" customFormat="1" ht="13.2">
      <c r="A848" s="672"/>
      <c r="B848" s="403" t="s">
        <v>2611</v>
      </c>
      <c r="C848" s="664"/>
      <c r="D848" s="665"/>
      <c r="E848" s="686"/>
      <c r="F848" s="657"/>
      <c r="G848" s="625"/>
      <c r="H848" s="625"/>
    </row>
    <row r="849" spans="1:8" s="621" customFormat="1" ht="13.2">
      <c r="A849" s="672"/>
      <c r="B849" s="403" t="s">
        <v>2514</v>
      </c>
      <c r="C849" s="664"/>
      <c r="D849" s="665"/>
      <c r="E849" s="686"/>
      <c r="F849" s="657"/>
      <c r="G849" s="625"/>
      <c r="H849" s="625"/>
    </row>
    <row r="850" spans="1:8" s="621" customFormat="1" ht="13.2">
      <c r="A850" s="672"/>
      <c r="B850" s="403" t="s">
        <v>2499</v>
      </c>
      <c r="C850" s="664"/>
      <c r="D850" s="665"/>
      <c r="E850" s="686"/>
      <c r="F850" s="657"/>
      <c r="G850" s="625"/>
      <c r="H850" s="625"/>
    </row>
    <row r="851" spans="1:8" s="621" customFormat="1" ht="13.2">
      <c r="A851" s="672"/>
      <c r="B851" s="403" t="s">
        <v>2612</v>
      </c>
      <c r="C851" s="664"/>
      <c r="D851" s="665"/>
      <c r="E851" s="686"/>
      <c r="F851" s="657"/>
      <c r="G851" s="625"/>
      <c r="H851" s="625"/>
    </row>
    <row r="852" spans="1:8" s="621" customFormat="1" ht="13.2">
      <c r="A852" s="672"/>
      <c r="B852" s="356" t="s">
        <v>2485</v>
      </c>
      <c r="C852" s="664"/>
      <c r="D852" s="665"/>
      <c r="E852" s="686"/>
      <c r="F852" s="657"/>
      <c r="G852" s="625"/>
      <c r="H852" s="625"/>
    </row>
    <row r="853" spans="1:8" s="621" customFormat="1" ht="26.4">
      <c r="A853" s="671" t="s">
        <v>2675</v>
      </c>
      <c r="B853" s="350" t="s">
        <v>2676</v>
      </c>
      <c r="C853" s="662" t="s">
        <v>983</v>
      </c>
      <c r="D853" s="663">
        <v>1</v>
      </c>
      <c r="E853" s="682"/>
      <c r="F853" s="653">
        <v>0</v>
      </c>
      <c r="G853" s="625"/>
      <c r="H853" s="625"/>
    </row>
    <row r="854" spans="1:8" s="621" customFormat="1" ht="13.2">
      <c r="A854" s="672"/>
      <c r="B854" s="403" t="s">
        <v>2662</v>
      </c>
      <c r="C854" s="664"/>
      <c r="D854" s="665"/>
      <c r="E854" s="686"/>
      <c r="F854" s="657"/>
      <c r="G854" s="625"/>
      <c r="H854" s="625"/>
    </row>
    <row r="855" spans="1:8" s="621" customFormat="1" ht="13.2">
      <c r="A855" s="672"/>
      <c r="B855" s="403" t="s">
        <v>2677</v>
      </c>
      <c r="C855" s="664"/>
      <c r="D855" s="665"/>
      <c r="E855" s="686"/>
      <c r="F855" s="657"/>
      <c r="G855" s="625"/>
      <c r="H855" s="625"/>
    </row>
    <row r="856" spans="1:8" s="621" customFormat="1" ht="13.2">
      <c r="A856" s="672"/>
      <c r="B856" s="403" t="s">
        <v>2598</v>
      </c>
      <c r="C856" s="664"/>
      <c r="D856" s="665"/>
      <c r="E856" s="686"/>
      <c r="F856" s="657"/>
      <c r="G856" s="625"/>
      <c r="H856" s="625"/>
    </row>
    <row r="857" spans="1:8" s="621" customFormat="1" ht="13.2">
      <c r="A857" s="672"/>
      <c r="B857" s="403" t="s">
        <v>2611</v>
      </c>
      <c r="C857" s="664"/>
      <c r="D857" s="665"/>
      <c r="E857" s="686"/>
      <c r="F857" s="657"/>
      <c r="G857" s="625"/>
      <c r="H857" s="625"/>
    </row>
    <row r="858" spans="1:8" s="621" customFormat="1" ht="13.2">
      <c r="A858" s="672"/>
      <c r="B858" s="403" t="s">
        <v>2514</v>
      </c>
      <c r="C858" s="664"/>
      <c r="D858" s="665"/>
      <c r="E858" s="686"/>
      <c r="F858" s="657"/>
      <c r="G858" s="625"/>
      <c r="H858" s="625"/>
    </row>
    <row r="859" spans="1:8" s="621" customFormat="1" ht="13.2">
      <c r="A859" s="672"/>
      <c r="B859" s="403" t="s">
        <v>2499</v>
      </c>
      <c r="C859" s="664"/>
      <c r="D859" s="665"/>
      <c r="E859" s="686"/>
      <c r="F859" s="657"/>
      <c r="G859" s="625"/>
      <c r="H859" s="625"/>
    </row>
    <row r="860" spans="1:8" s="621" customFormat="1" ht="13.2">
      <c r="A860" s="672"/>
      <c r="B860" s="403" t="s">
        <v>2612</v>
      </c>
      <c r="C860" s="664"/>
      <c r="D860" s="665"/>
      <c r="E860" s="686"/>
      <c r="F860" s="657"/>
      <c r="G860" s="625"/>
      <c r="H860" s="625"/>
    </row>
    <row r="861" spans="1:8" s="621" customFormat="1" ht="13.2">
      <c r="A861" s="673"/>
      <c r="B861" s="356" t="s">
        <v>2485</v>
      </c>
      <c r="C861" s="669"/>
      <c r="D861" s="670"/>
      <c r="E861" s="690"/>
      <c r="F861" s="661"/>
      <c r="G861" s="625"/>
      <c r="H861" s="625"/>
    </row>
    <row r="862" spans="1:8" s="466" customFormat="1" ht="26.25" customHeight="1">
      <c r="A862" s="723" t="s">
        <v>0</v>
      </c>
      <c r="B862" s="723" t="s">
        <v>1</v>
      </c>
      <c r="C862" s="723" t="s">
        <v>948</v>
      </c>
      <c r="D862" s="723" t="s">
        <v>949</v>
      </c>
      <c r="E862" s="723" t="s">
        <v>1380</v>
      </c>
      <c r="F862" s="724" t="s">
        <v>2</v>
      </c>
    </row>
    <row r="863" spans="1:8" s="621" customFormat="1" ht="26.4">
      <c r="A863" s="671" t="s">
        <v>2678</v>
      </c>
      <c r="B863" s="350" t="s">
        <v>2679</v>
      </c>
      <c r="C863" s="662" t="s">
        <v>983</v>
      </c>
      <c r="D863" s="663">
        <v>1</v>
      </c>
      <c r="E863" s="682"/>
      <c r="F863" s="653">
        <v>0</v>
      </c>
      <c r="G863" s="625"/>
      <c r="H863" s="625"/>
    </row>
    <row r="864" spans="1:8" s="621" customFormat="1" ht="13.2">
      <c r="A864" s="672"/>
      <c r="B864" s="403" t="s">
        <v>2680</v>
      </c>
      <c r="C864" s="664"/>
      <c r="D864" s="665"/>
      <c r="E864" s="686"/>
      <c r="F864" s="657"/>
      <c r="G864" s="625"/>
      <c r="H864" s="625"/>
    </row>
    <row r="865" spans="1:8" s="621" customFormat="1" ht="13.2">
      <c r="A865" s="672"/>
      <c r="B865" s="403" t="s">
        <v>2681</v>
      </c>
      <c r="C865" s="664"/>
      <c r="D865" s="665"/>
      <c r="E865" s="686"/>
      <c r="F865" s="657"/>
      <c r="G865" s="625"/>
      <c r="H865" s="625"/>
    </row>
    <row r="866" spans="1:8" s="621" customFormat="1" ht="13.2">
      <c r="A866" s="672"/>
      <c r="B866" s="403" t="s">
        <v>2598</v>
      </c>
      <c r="C866" s="664"/>
      <c r="D866" s="665"/>
      <c r="E866" s="686"/>
      <c r="F866" s="657"/>
      <c r="G866" s="625"/>
      <c r="H866" s="625"/>
    </row>
    <row r="867" spans="1:8" s="621" customFormat="1" ht="13.2">
      <c r="A867" s="672"/>
      <c r="B867" s="403" t="s">
        <v>2682</v>
      </c>
      <c r="C867" s="664"/>
      <c r="D867" s="665"/>
      <c r="E867" s="686"/>
      <c r="F867" s="657"/>
      <c r="G867" s="625"/>
      <c r="H867" s="625"/>
    </row>
    <row r="868" spans="1:8" s="621" customFormat="1" ht="13.2">
      <c r="A868" s="672"/>
      <c r="B868" s="403" t="s">
        <v>2514</v>
      </c>
      <c r="C868" s="664"/>
      <c r="D868" s="665"/>
      <c r="E868" s="686"/>
      <c r="F868" s="657"/>
      <c r="G868" s="625"/>
      <c r="H868" s="625"/>
    </row>
    <row r="869" spans="1:8" s="621" customFormat="1" ht="13.2">
      <c r="A869" s="672"/>
      <c r="B869" s="403" t="s">
        <v>2499</v>
      </c>
      <c r="C869" s="664"/>
      <c r="D869" s="665"/>
      <c r="E869" s="686"/>
      <c r="F869" s="657"/>
      <c r="G869" s="625"/>
      <c r="H869" s="625"/>
    </row>
    <row r="870" spans="1:8" s="621" customFormat="1" ht="13.2">
      <c r="A870" s="672"/>
      <c r="B870" s="403" t="s">
        <v>2683</v>
      </c>
      <c r="C870" s="664"/>
      <c r="D870" s="665"/>
      <c r="E870" s="686"/>
      <c r="F870" s="657"/>
      <c r="G870" s="625"/>
      <c r="H870" s="625"/>
    </row>
    <row r="871" spans="1:8" s="621" customFormat="1" ht="13.2">
      <c r="A871" s="673"/>
      <c r="B871" s="356" t="s">
        <v>2485</v>
      </c>
      <c r="C871" s="669"/>
      <c r="D871" s="670"/>
      <c r="E871" s="690"/>
      <c r="F871" s="661"/>
      <c r="G871" s="625"/>
      <c r="H871" s="625"/>
    </row>
    <row r="872" spans="1:8" s="621" customFormat="1" ht="26.4">
      <c r="A872" s="671" t="s">
        <v>2684</v>
      </c>
      <c r="B872" s="350" t="s">
        <v>2685</v>
      </c>
      <c r="C872" s="662" t="s">
        <v>983</v>
      </c>
      <c r="D872" s="663">
        <v>1</v>
      </c>
      <c r="E872" s="682"/>
      <c r="F872" s="653">
        <v>0</v>
      </c>
      <c r="G872" s="625"/>
      <c r="H872" s="625"/>
    </row>
    <row r="873" spans="1:8" s="621" customFormat="1" ht="13.2">
      <c r="A873" s="672"/>
      <c r="B873" s="403" t="s">
        <v>2596</v>
      </c>
      <c r="C873" s="664"/>
      <c r="D873" s="665"/>
      <c r="E873" s="686"/>
      <c r="F873" s="657"/>
      <c r="G873" s="625"/>
      <c r="H873" s="625"/>
    </row>
    <row r="874" spans="1:8" s="621" customFormat="1" ht="13.2">
      <c r="A874" s="672"/>
      <c r="B874" s="403" t="s">
        <v>2686</v>
      </c>
      <c r="C874" s="664"/>
      <c r="D874" s="665"/>
      <c r="E874" s="686"/>
      <c r="F874" s="657"/>
      <c r="G874" s="625"/>
      <c r="H874" s="625"/>
    </row>
    <row r="875" spans="1:8" s="621" customFormat="1" ht="13.2">
      <c r="A875" s="672"/>
      <c r="B875" s="403" t="s">
        <v>2598</v>
      </c>
      <c r="C875" s="664"/>
      <c r="D875" s="665"/>
      <c r="E875" s="686"/>
      <c r="F875" s="657"/>
      <c r="G875" s="625"/>
      <c r="H875" s="625"/>
    </row>
    <row r="876" spans="1:8" s="621" customFormat="1" ht="13.2">
      <c r="A876" s="672"/>
      <c r="B876" s="403" t="s">
        <v>2599</v>
      </c>
      <c r="C876" s="664"/>
      <c r="D876" s="665"/>
      <c r="E876" s="686"/>
      <c r="F876" s="657"/>
      <c r="G876" s="625"/>
      <c r="H876" s="625"/>
    </row>
    <row r="877" spans="1:8" s="621" customFormat="1" ht="13.2">
      <c r="A877" s="672"/>
      <c r="B877" s="403" t="s">
        <v>2514</v>
      </c>
      <c r="C877" s="664"/>
      <c r="D877" s="665"/>
      <c r="E877" s="686"/>
      <c r="F877" s="657"/>
      <c r="G877" s="625"/>
      <c r="H877" s="625"/>
    </row>
    <row r="878" spans="1:8" s="621" customFormat="1" ht="13.2">
      <c r="A878" s="672"/>
      <c r="B878" s="403" t="s">
        <v>2499</v>
      </c>
      <c r="C878" s="664"/>
      <c r="D878" s="665"/>
      <c r="E878" s="686"/>
      <c r="F878" s="657"/>
      <c r="G878" s="625"/>
      <c r="H878" s="625"/>
    </row>
    <row r="879" spans="1:8" s="621" customFormat="1" ht="13.2">
      <c r="A879" s="672"/>
      <c r="B879" s="403" t="s">
        <v>2618</v>
      </c>
      <c r="C879" s="664"/>
      <c r="D879" s="665"/>
      <c r="E879" s="686"/>
      <c r="F879" s="657"/>
      <c r="G879" s="625"/>
      <c r="H879" s="625"/>
    </row>
    <row r="880" spans="1:8" s="621" customFormat="1" ht="13.2">
      <c r="A880" s="673"/>
      <c r="B880" s="356" t="s">
        <v>2485</v>
      </c>
      <c r="C880" s="669"/>
      <c r="D880" s="670"/>
      <c r="E880" s="690"/>
      <c r="F880" s="661"/>
      <c r="G880" s="625"/>
      <c r="H880" s="625"/>
    </row>
    <row r="881" spans="1:8" s="621" customFormat="1" ht="26.4">
      <c r="A881" s="671" t="s">
        <v>2687</v>
      </c>
      <c r="B881" s="350" t="s">
        <v>2688</v>
      </c>
      <c r="C881" s="662" t="s">
        <v>983</v>
      </c>
      <c r="D881" s="663">
        <v>1</v>
      </c>
      <c r="E881" s="682"/>
      <c r="F881" s="653">
        <v>0</v>
      </c>
      <c r="G881" s="625"/>
      <c r="H881" s="625"/>
    </row>
    <row r="882" spans="1:8" s="621" customFormat="1" ht="13.2">
      <c r="A882" s="672"/>
      <c r="B882" s="403" t="s">
        <v>2596</v>
      </c>
      <c r="C882" s="664"/>
      <c r="D882" s="665"/>
      <c r="E882" s="686"/>
      <c r="F882" s="657"/>
      <c r="G882" s="625"/>
      <c r="H882" s="625"/>
    </row>
    <row r="883" spans="1:8" s="621" customFormat="1" ht="13.2">
      <c r="A883" s="672"/>
      <c r="B883" s="403" t="s">
        <v>2646</v>
      </c>
      <c r="C883" s="664"/>
      <c r="D883" s="665"/>
      <c r="E883" s="686"/>
      <c r="F883" s="657"/>
      <c r="G883" s="625"/>
      <c r="H883" s="625"/>
    </row>
    <row r="884" spans="1:8" s="621" customFormat="1" ht="13.2">
      <c r="A884" s="672"/>
      <c r="B884" s="403" t="s">
        <v>2598</v>
      </c>
      <c r="C884" s="664"/>
      <c r="D884" s="665"/>
      <c r="E884" s="686"/>
      <c r="F884" s="657"/>
      <c r="G884" s="625"/>
      <c r="H884" s="625"/>
    </row>
    <row r="885" spans="1:8" s="621" customFormat="1" ht="13.2">
      <c r="A885" s="672"/>
      <c r="B885" s="403" t="s">
        <v>2599</v>
      </c>
      <c r="C885" s="664"/>
      <c r="D885" s="665"/>
      <c r="E885" s="686"/>
      <c r="F885" s="657"/>
      <c r="G885" s="625"/>
      <c r="H885" s="625"/>
    </row>
    <row r="886" spans="1:8" s="621" customFormat="1" ht="13.2">
      <c r="A886" s="672"/>
      <c r="B886" s="403" t="s">
        <v>2514</v>
      </c>
      <c r="C886" s="664"/>
      <c r="D886" s="665"/>
      <c r="E886" s="686"/>
      <c r="F886" s="657"/>
      <c r="G886" s="625"/>
      <c r="H886" s="625"/>
    </row>
    <row r="887" spans="1:8" s="621" customFormat="1" ht="13.2">
      <c r="A887" s="672"/>
      <c r="B887" s="403" t="s">
        <v>2499</v>
      </c>
      <c r="C887" s="664"/>
      <c r="D887" s="665"/>
      <c r="E887" s="686"/>
      <c r="F887" s="657"/>
      <c r="G887" s="625"/>
      <c r="H887" s="625"/>
    </row>
    <row r="888" spans="1:8" s="621" customFormat="1" ht="13.2">
      <c r="A888" s="672"/>
      <c r="B888" s="403" t="s">
        <v>2618</v>
      </c>
      <c r="C888" s="664"/>
      <c r="D888" s="665"/>
      <c r="E888" s="686"/>
      <c r="F888" s="657"/>
      <c r="G888" s="625"/>
      <c r="H888" s="625"/>
    </row>
    <row r="889" spans="1:8" s="621" customFormat="1" ht="13.2">
      <c r="A889" s="673"/>
      <c r="B889" s="356" t="s">
        <v>2485</v>
      </c>
      <c r="C889" s="669"/>
      <c r="D889" s="670"/>
      <c r="E889" s="690"/>
      <c r="F889" s="661"/>
      <c r="G889" s="625"/>
      <c r="H889" s="625"/>
    </row>
    <row r="890" spans="1:8" s="621" customFormat="1" ht="26.4">
      <c r="A890" s="671" t="s">
        <v>2689</v>
      </c>
      <c r="B890" s="350" t="s">
        <v>2690</v>
      </c>
      <c r="C890" s="662" t="s">
        <v>983</v>
      </c>
      <c r="D890" s="663">
        <v>1</v>
      </c>
      <c r="E890" s="682"/>
      <c r="F890" s="653">
        <v>0</v>
      </c>
      <c r="G890" s="625"/>
      <c r="H890" s="625"/>
    </row>
    <row r="891" spans="1:8" s="621" customFormat="1" ht="13.2">
      <c r="A891" s="672"/>
      <c r="B891" s="403" t="s">
        <v>2596</v>
      </c>
      <c r="C891" s="664"/>
      <c r="D891" s="665"/>
      <c r="E891" s="686"/>
      <c r="F891" s="657"/>
      <c r="G891" s="625"/>
      <c r="H891" s="625"/>
    </row>
    <row r="892" spans="1:8" s="621" customFormat="1" ht="13.2">
      <c r="A892" s="672"/>
      <c r="B892" s="403" t="s">
        <v>2691</v>
      </c>
      <c r="C892" s="664"/>
      <c r="D892" s="665"/>
      <c r="E892" s="686"/>
      <c r="F892" s="657"/>
      <c r="G892" s="625"/>
      <c r="H892" s="625"/>
    </row>
    <row r="893" spans="1:8" s="621" customFormat="1" ht="13.2">
      <c r="A893" s="672"/>
      <c r="B893" s="403" t="s">
        <v>2598</v>
      </c>
      <c r="C893" s="664"/>
      <c r="D893" s="665"/>
      <c r="E893" s="686"/>
      <c r="F893" s="657"/>
      <c r="G893" s="625"/>
      <c r="H893" s="625"/>
    </row>
    <row r="894" spans="1:8" s="621" customFormat="1" ht="13.2">
      <c r="A894" s="672"/>
      <c r="B894" s="403" t="s">
        <v>2599</v>
      </c>
      <c r="C894" s="664"/>
      <c r="D894" s="665"/>
      <c r="E894" s="686"/>
      <c r="F894" s="657"/>
      <c r="G894" s="625"/>
      <c r="H894" s="625"/>
    </row>
    <row r="895" spans="1:8" s="621" customFormat="1" ht="13.2">
      <c r="A895" s="672"/>
      <c r="B895" s="403" t="s">
        <v>2514</v>
      </c>
      <c r="C895" s="664"/>
      <c r="D895" s="665"/>
      <c r="E895" s="686"/>
      <c r="F895" s="657"/>
      <c r="G895" s="625"/>
      <c r="H895" s="625"/>
    </row>
    <row r="896" spans="1:8" s="621" customFormat="1" ht="13.2">
      <c r="A896" s="672"/>
      <c r="B896" s="403" t="s">
        <v>2499</v>
      </c>
      <c r="C896" s="664"/>
      <c r="D896" s="665"/>
      <c r="E896" s="686"/>
      <c r="F896" s="657"/>
      <c r="G896" s="625"/>
      <c r="H896" s="625"/>
    </row>
    <row r="897" spans="1:8" s="621" customFormat="1" ht="13.2">
      <c r="A897" s="672"/>
      <c r="B897" s="403" t="s">
        <v>2618</v>
      </c>
      <c r="C897" s="664"/>
      <c r="D897" s="665"/>
      <c r="E897" s="686"/>
      <c r="F897" s="657"/>
      <c r="G897" s="625"/>
      <c r="H897" s="625"/>
    </row>
    <row r="898" spans="1:8" s="621" customFormat="1" ht="13.2">
      <c r="A898" s="673"/>
      <c r="B898" s="356" t="s">
        <v>2485</v>
      </c>
      <c r="C898" s="669"/>
      <c r="D898" s="670"/>
      <c r="E898" s="690"/>
      <c r="F898" s="661"/>
      <c r="G898" s="625"/>
      <c r="H898" s="625"/>
    </row>
    <row r="899" spans="1:8" s="621" customFormat="1" ht="26.4">
      <c r="A899" s="671" t="s">
        <v>2692</v>
      </c>
      <c r="B899" s="350" t="s">
        <v>2693</v>
      </c>
      <c r="C899" s="662" t="s">
        <v>983</v>
      </c>
      <c r="D899" s="663">
        <v>1</v>
      </c>
      <c r="E899" s="682"/>
      <c r="F899" s="653">
        <v>0</v>
      </c>
      <c r="G899" s="625"/>
      <c r="H899" s="625"/>
    </row>
    <row r="900" spans="1:8" s="621" customFormat="1" ht="13.2">
      <c r="A900" s="672"/>
      <c r="B900" s="403" t="s">
        <v>2694</v>
      </c>
      <c r="C900" s="664"/>
      <c r="D900" s="665"/>
      <c r="E900" s="686"/>
      <c r="F900" s="657"/>
      <c r="G900" s="625"/>
      <c r="H900" s="625"/>
    </row>
    <row r="901" spans="1:8" s="621" customFormat="1" ht="13.2">
      <c r="A901" s="672"/>
      <c r="B901" s="403" t="s">
        <v>2695</v>
      </c>
      <c r="C901" s="664"/>
      <c r="D901" s="665"/>
      <c r="E901" s="686"/>
      <c r="F901" s="657"/>
      <c r="G901" s="625"/>
      <c r="H901" s="625"/>
    </row>
    <row r="902" spans="1:8" s="621" customFormat="1" ht="13.2">
      <c r="A902" s="672"/>
      <c r="B902" s="403" t="s">
        <v>2696</v>
      </c>
      <c r="C902" s="664"/>
      <c r="D902" s="665"/>
      <c r="E902" s="686"/>
      <c r="F902" s="657"/>
      <c r="G902" s="625"/>
      <c r="H902" s="625"/>
    </row>
    <row r="903" spans="1:8" s="621" customFormat="1" ht="13.2">
      <c r="A903" s="672"/>
      <c r="B903" s="403" t="s">
        <v>2697</v>
      </c>
      <c r="C903" s="664"/>
      <c r="D903" s="665"/>
      <c r="E903" s="686"/>
      <c r="F903" s="657"/>
      <c r="G903" s="625"/>
      <c r="H903" s="625"/>
    </row>
    <row r="904" spans="1:8" s="621" customFormat="1" ht="13.2">
      <c r="A904" s="672"/>
      <c r="B904" s="403" t="s">
        <v>2514</v>
      </c>
      <c r="C904" s="664"/>
      <c r="D904" s="665"/>
      <c r="E904" s="686"/>
      <c r="F904" s="657"/>
      <c r="G904" s="625"/>
      <c r="H904" s="625"/>
    </row>
    <row r="905" spans="1:8" s="621" customFormat="1" ht="13.2">
      <c r="A905" s="672"/>
      <c r="B905" s="403" t="s">
        <v>2499</v>
      </c>
      <c r="C905" s="664"/>
      <c r="D905" s="665"/>
      <c r="E905" s="686"/>
      <c r="F905" s="657"/>
      <c r="G905" s="625"/>
      <c r="H905" s="625"/>
    </row>
    <row r="906" spans="1:8" s="621" customFormat="1" ht="13.2">
      <c r="A906" s="672"/>
      <c r="B906" s="403" t="s">
        <v>2643</v>
      </c>
      <c r="C906" s="664"/>
      <c r="D906" s="665"/>
      <c r="E906" s="686"/>
      <c r="F906" s="657"/>
      <c r="G906" s="625"/>
      <c r="H906" s="625"/>
    </row>
    <row r="907" spans="1:8" s="621" customFormat="1" ht="13.2">
      <c r="A907" s="673"/>
      <c r="B907" s="356" t="s">
        <v>2485</v>
      </c>
      <c r="C907" s="669"/>
      <c r="D907" s="670"/>
      <c r="E907" s="690"/>
      <c r="F907" s="661"/>
      <c r="G907" s="625"/>
      <c r="H907" s="625"/>
    </row>
    <row r="908" spans="1:8" s="621" customFormat="1" ht="26.4">
      <c r="A908" s="671" t="s">
        <v>2698</v>
      </c>
      <c r="B908" s="350" t="s">
        <v>2699</v>
      </c>
      <c r="C908" s="662" t="s">
        <v>983</v>
      </c>
      <c r="D908" s="663">
        <v>1</v>
      </c>
      <c r="E908" s="682"/>
      <c r="F908" s="653">
        <v>0</v>
      </c>
      <c r="G908" s="625"/>
      <c r="H908" s="625"/>
    </row>
    <row r="909" spans="1:8" s="621" customFormat="1" ht="13.2">
      <c r="A909" s="672"/>
      <c r="B909" s="403" t="s">
        <v>2694</v>
      </c>
      <c r="C909" s="664"/>
      <c r="D909" s="665"/>
      <c r="E909" s="686"/>
      <c r="F909" s="657"/>
      <c r="G909" s="625"/>
      <c r="H909" s="625"/>
    </row>
    <row r="910" spans="1:8" s="621" customFormat="1" ht="13.2">
      <c r="A910" s="672"/>
      <c r="B910" s="403" t="s">
        <v>2695</v>
      </c>
      <c r="C910" s="664"/>
      <c r="D910" s="665"/>
      <c r="E910" s="686"/>
      <c r="F910" s="657"/>
      <c r="G910" s="625"/>
      <c r="H910" s="625"/>
    </row>
    <row r="911" spans="1:8" s="621" customFormat="1" ht="13.2">
      <c r="A911" s="672"/>
      <c r="B911" s="403" t="s">
        <v>2696</v>
      </c>
      <c r="C911" s="664"/>
      <c r="D911" s="665"/>
      <c r="E911" s="686"/>
      <c r="F911" s="657"/>
      <c r="G911" s="625"/>
      <c r="H911" s="625"/>
    </row>
    <row r="912" spans="1:8" s="621" customFormat="1" ht="13.2">
      <c r="A912" s="672"/>
      <c r="B912" s="403" t="s">
        <v>2697</v>
      </c>
      <c r="C912" s="664"/>
      <c r="D912" s="665"/>
      <c r="E912" s="686"/>
      <c r="F912" s="657"/>
      <c r="G912" s="625"/>
      <c r="H912" s="625"/>
    </row>
    <row r="913" spans="1:8" s="621" customFormat="1" ht="13.2">
      <c r="A913" s="672"/>
      <c r="B913" s="403" t="s">
        <v>2514</v>
      </c>
      <c r="C913" s="664"/>
      <c r="D913" s="665"/>
      <c r="E913" s="686"/>
      <c r="F913" s="657"/>
      <c r="G913" s="625"/>
      <c r="H913" s="625"/>
    </row>
    <row r="914" spans="1:8" s="621" customFormat="1" ht="13.2">
      <c r="A914" s="672"/>
      <c r="B914" s="403" t="s">
        <v>2499</v>
      </c>
      <c r="C914" s="664"/>
      <c r="D914" s="665"/>
      <c r="E914" s="686"/>
      <c r="F914" s="657"/>
      <c r="G914" s="625"/>
      <c r="H914" s="625"/>
    </row>
    <row r="915" spans="1:8" s="621" customFormat="1" ht="13.2">
      <c r="A915" s="672"/>
      <c r="B915" s="403" t="s">
        <v>2643</v>
      </c>
      <c r="C915" s="664"/>
      <c r="D915" s="665"/>
      <c r="E915" s="686"/>
      <c r="F915" s="657"/>
      <c r="G915" s="625"/>
      <c r="H915" s="625"/>
    </row>
    <row r="916" spans="1:8" s="621" customFormat="1" ht="13.2">
      <c r="A916" s="673"/>
      <c r="B916" s="356" t="s">
        <v>2485</v>
      </c>
      <c r="C916" s="669"/>
      <c r="D916" s="670"/>
      <c r="E916" s="690"/>
      <c r="F916" s="661"/>
      <c r="G916" s="625"/>
      <c r="H916" s="625"/>
    </row>
    <row r="917" spans="1:8" s="621" customFormat="1" ht="26.4">
      <c r="A917" s="671" t="s">
        <v>2700</v>
      </c>
      <c r="B917" s="350" t="s">
        <v>2701</v>
      </c>
      <c r="C917" s="662" t="s">
        <v>983</v>
      </c>
      <c r="D917" s="663">
        <v>1</v>
      </c>
      <c r="E917" s="682"/>
      <c r="F917" s="653">
        <v>0</v>
      </c>
      <c r="G917" s="625"/>
      <c r="H917" s="625"/>
    </row>
    <row r="918" spans="1:8" s="621" customFormat="1" ht="13.2">
      <c r="A918" s="672"/>
      <c r="B918" s="403" t="s">
        <v>2596</v>
      </c>
      <c r="C918" s="664"/>
      <c r="D918" s="665"/>
      <c r="E918" s="686"/>
      <c r="F918" s="657"/>
      <c r="G918" s="625"/>
      <c r="H918" s="625"/>
    </row>
    <row r="919" spans="1:8" s="621" customFormat="1" ht="13.2">
      <c r="A919" s="672"/>
      <c r="B919" s="403" t="s">
        <v>2702</v>
      </c>
      <c r="C919" s="664"/>
      <c r="D919" s="665"/>
      <c r="E919" s="686"/>
      <c r="F919" s="657"/>
      <c r="G919" s="625"/>
      <c r="H919" s="625"/>
    </row>
    <row r="920" spans="1:8" s="621" customFormat="1" ht="13.2">
      <c r="A920" s="672"/>
      <c r="B920" s="403" t="s">
        <v>2598</v>
      </c>
      <c r="C920" s="664"/>
      <c r="D920" s="665"/>
      <c r="E920" s="686"/>
      <c r="F920" s="657"/>
      <c r="G920" s="625"/>
      <c r="H920" s="625"/>
    </row>
    <row r="921" spans="1:8" s="621" customFormat="1" ht="13.2">
      <c r="A921" s="672"/>
      <c r="B921" s="403" t="s">
        <v>2599</v>
      </c>
      <c r="C921" s="664"/>
      <c r="D921" s="665"/>
      <c r="E921" s="686"/>
      <c r="F921" s="657"/>
      <c r="G921" s="625"/>
      <c r="H921" s="625"/>
    </row>
    <row r="922" spans="1:8" s="621" customFormat="1" ht="13.2">
      <c r="A922" s="672"/>
      <c r="B922" s="403" t="s">
        <v>2514</v>
      </c>
      <c r="C922" s="664"/>
      <c r="D922" s="665"/>
      <c r="E922" s="686"/>
      <c r="F922" s="657"/>
      <c r="G922" s="625"/>
      <c r="H922" s="625"/>
    </row>
    <row r="923" spans="1:8" s="621" customFormat="1" ht="13.2">
      <c r="A923" s="672"/>
      <c r="B923" s="403" t="s">
        <v>2499</v>
      </c>
      <c r="C923" s="664"/>
      <c r="D923" s="665"/>
      <c r="E923" s="686"/>
      <c r="F923" s="657"/>
      <c r="G923" s="625"/>
      <c r="H923" s="625"/>
    </row>
    <row r="924" spans="1:8" s="621" customFormat="1" ht="13.2">
      <c r="A924" s="672"/>
      <c r="B924" s="403" t="s">
        <v>2618</v>
      </c>
      <c r="C924" s="664"/>
      <c r="D924" s="665"/>
      <c r="E924" s="686"/>
      <c r="F924" s="657"/>
      <c r="G924" s="625"/>
      <c r="H924" s="625"/>
    </row>
    <row r="925" spans="1:8" s="621" customFormat="1" ht="13.2">
      <c r="A925" s="673"/>
      <c r="B925" s="356" t="s">
        <v>2485</v>
      </c>
      <c r="C925" s="669"/>
      <c r="D925" s="670"/>
      <c r="E925" s="690"/>
      <c r="F925" s="661"/>
      <c r="G925" s="625"/>
      <c r="H925" s="625"/>
    </row>
    <row r="926" spans="1:8" s="466" customFormat="1" ht="26.25" customHeight="1">
      <c r="A926" s="723" t="s">
        <v>0</v>
      </c>
      <c r="B926" s="723" t="s">
        <v>1</v>
      </c>
      <c r="C926" s="723" t="s">
        <v>948</v>
      </c>
      <c r="D926" s="723" t="s">
        <v>949</v>
      </c>
      <c r="E926" s="723" t="s">
        <v>1380</v>
      </c>
      <c r="F926" s="724" t="s">
        <v>2</v>
      </c>
    </row>
    <row r="927" spans="1:8" s="621" customFormat="1" ht="26.4">
      <c r="A927" s="671" t="s">
        <v>2703</v>
      </c>
      <c r="B927" s="350" t="s">
        <v>2704</v>
      </c>
      <c r="C927" s="662" t="s">
        <v>983</v>
      </c>
      <c r="D927" s="663">
        <v>1</v>
      </c>
      <c r="E927" s="682"/>
      <c r="F927" s="653">
        <v>0</v>
      </c>
      <c r="G927" s="625"/>
      <c r="H927" s="625"/>
    </row>
    <row r="928" spans="1:8" s="621" customFormat="1" ht="13.2">
      <c r="A928" s="672"/>
      <c r="B928" s="403" t="s">
        <v>2705</v>
      </c>
      <c r="C928" s="664"/>
      <c r="D928" s="665"/>
      <c r="E928" s="686"/>
      <c r="F928" s="657"/>
      <c r="G928" s="625"/>
      <c r="H928" s="625"/>
    </row>
    <row r="929" spans="1:8" s="621" customFormat="1" ht="13.2">
      <c r="A929" s="672"/>
      <c r="B929" s="403" t="s">
        <v>2706</v>
      </c>
      <c r="C929" s="664"/>
      <c r="D929" s="665"/>
      <c r="E929" s="686"/>
      <c r="F929" s="657"/>
      <c r="G929" s="625"/>
      <c r="H929" s="625"/>
    </row>
    <row r="930" spans="1:8" s="621" customFormat="1" ht="13.2">
      <c r="A930" s="672"/>
      <c r="B930" s="403" t="s">
        <v>2598</v>
      </c>
      <c r="C930" s="664"/>
      <c r="D930" s="665"/>
      <c r="E930" s="686"/>
      <c r="F930" s="657"/>
      <c r="G930" s="625"/>
      <c r="H930" s="625"/>
    </row>
    <row r="931" spans="1:8" s="621" customFormat="1" ht="13.2">
      <c r="A931" s="672"/>
      <c r="B931" s="403" t="s">
        <v>2707</v>
      </c>
      <c r="C931" s="664"/>
      <c r="D931" s="665"/>
      <c r="E931" s="686"/>
      <c r="F931" s="657"/>
      <c r="G931" s="625"/>
      <c r="H931" s="625"/>
    </row>
    <row r="932" spans="1:8" s="621" customFormat="1" ht="13.2">
      <c r="A932" s="672"/>
      <c r="B932" s="403" t="s">
        <v>2514</v>
      </c>
      <c r="C932" s="664"/>
      <c r="D932" s="665"/>
      <c r="E932" s="686"/>
      <c r="F932" s="657"/>
      <c r="G932" s="625"/>
      <c r="H932" s="625"/>
    </row>
    <row r="933" spans="1:8" s="621" customFormat="1" ht="13.2">
      <c r="A933" s="672"/>
      <c r="B933" s="403" t="s">
        <v>2499</v>
      </c>
      <c r="C933" s="664"/>
      <c r="D933" s="665"/>
      <c r="E933" s="686"/>
      <c r="F933" s="657"/>
      <c r="G933" s="625"/>
      <c r="H933" s="625"/>
    </row>
    <row r="934" spans="1:8" s="621" customFormat="1" ht="13.2">
      <c r="A934" s="672"/>
      <c r="B934" s="403" t="s">
        <v>2612</v>
      </c>
      <c r="C934" s="664"/>
      <c r="D934" s="665"/>
      <c r="E934" s="686"/>
      <c r="F934" s="657"/>
      <c r="G934" s="625"/>
      <c r="H934" s="625"/>
    </row>
    <row r="935" spans="1:8" s="621" customFormat="1" ht="13.2">
      <c r="A935" s="673"/>
      <c r="B935" s="403" t="s">
        <v>2485</v>
      </c>
      <c r="C935" s="669"/>
      <c r="D935" s="670"/>
      <c r="E935" s="690"/>
      <c r="F935" s="661"/>
      <c r="G935" s="625"/>
      <c r="H935" s="625"/>
    </row>
    <row r="936" spans="1:8" s="621" customFormat="1" ht="26.4">
      <c r="A936" s="671" t="s">
        <v>2708</v>
      </c>
      <c r="B936" s="350" t="s">
        <v>2709</v>
      </c>
      <c r="C936" s="662" t="s">
        <v>983</v>
      </c>
      <c r="D936" s="663">
        <v>1</v>
      </c>
      <c r="E936" s="682"/>
      <c r="F936" s="653">
        <v>0</v>
      </c>
      <c r="G936" s="625"/>
      <c r="H936" s="625"/>
    </row>
    <row r="937" spans="1:8" s="621" customFormat="1" ht="13.2">
      <c r="A937" s="672"/>
      <c r="B937" s="403" t="s">
        <v>2640</v>
      </c>
      <c r="C937" s="664"/>
      <c r="D937" s="665"/>
      <c r="E937" s="686"/>
      <c r="F937" s="657"/>
      <c r="G937" s="625"/>
      <c r="H937" s="625"/>
    </row>
    <row r="938" spans="1:8" s="621" customFormat="1" ht="13.2">
      <c r="A938" s="672"/>
      <c r="B938" s="403" t="s">
        <v>2710</v>
      </c>
      <c r="C938" s="664"/>
      <c r="D938" s="665"/>
      <c r="E938" s="686"/>
      <c r="F938" s="657"/>
      <c r="G938" s="625"/>
      <c r="H938" s="625"/>
    </row>
    <row r="939" spans="1:8" s="621" customFormat="1" ht="13.2">
      <c r="A939" s="672"/>
      <c r="B939" s="403" t="s">
        <v>2598</v>
      </c>
      <c r="C939" s="664"/>
      <c r="D939" s="665"/>
      <c r="E939" s="686"/>
      <c r="F939" s="657"/>
      <c r="G939" s="625"/>
      <c r="H939" s="625"/>
    </row>
    <row r="940" spans="1:8" s="621" customFormat="1" ht="13.2">
      <c r="A940" s="672"/>
      <c r="B940" s="403" t="s">
        <v>2642</v>
      </c>
      <c r="C940" s="664"/>
      <c r="D940" s="665"/>
      <c r="E940" s="686"/>
      <c r="F940" s="657"/>
      <c r="G940" s="625"/>
      <c r="H940" s="625"/>
    </row>
    <row r="941" spans="1:8" s="621" customFormat="1" ht="13.2">
      <c r="A941" s="672"/>
      <c r="B941" s="403" t="s">
        <v>2514</v>
      </c>
      <c r="C941" s="664"/>
      <c r="D941" s="665"/>
      <c r="E941" s="686"/>
      <c r="F941" s="657"/>
      <c r="G941" s="625"/>
      <c r="H941" s="625"/>
    </row>
    <row r="942" spans="1:8" s="621" customFormat="1" ht="13.2">
      <c r="A942" s="672"/>
      <c r="B942" s="403" t="s">
        <v>2499</v>
      </c>
      <c r="C942" s="664"/>
      <c r="D942" s="665"/>
      <c r="E942" s="686"/>
      <c r="F942" s="657"/>
      <c r="G942" s="625"/>
      <c r="H942" s="625"/>
    </row>
    <row r="943" spans="1:8" s="621" customFormat="1" ht="13.2">
      <c r="A943" s="672"/>
      <c r="B943" s="403" t="s">
        <v>2643</v>
      </c>
      <c r="C943" s="664"/>
      <c r="D943" s="665"/>
      <c r="E943" s="686"/>
      <c r="F943" s="657"/>
      <c r="G943" s="625"/>
      <c r="H943" s="625"/>
    </row>
    <row r="944" spans="1:8" s="621" customFormat="1" ht="13.2">
      <c r="A944" s="673"/>
      <c r="B944" s="356" t="s">
        <v>2485</v>
      </c>
      <c r="C944" s="669"/>
      <c r="D944" s="670"/>
      <c r="E944" s="690"/>
      <c r="F944" s="661"/>
      <c r="G944" s="625"/>
      <c r="H944" s="625"/>
    </row>
    <row r="945" spans="1:8" s="699" customFormat="1" ht="20.100000000000001" customHeight="1">
      <c r="A945" s="708"/>
      <c r="B945" s="709" t="s">
        <v>2711</v>
      </c>
      <c r="C945" s="710"/>
      <c r="D945" s="711"/>
      <c r="E945" s="725"/>
      <c r="F945" s="712"/>
    </row>
    <row r="946" spans="1:8" s="621" customFormat="1" ht="102.9" customHeight="1">
      <c r="A946" s="671" t="s">
        <v>2712</v>
      </c>
      <c r="B946" s="350" t="s">
        <v>2713</v>
      </c>
      <c r="C946" s="463" t="s">
        <v>983</v>
      </c>
      <c r="D946" s="407">
        <v>1</v>
      </c>
      <c r="E946" s="633"/>
      <c r="F946" s="653">
        <v>0</v>
      </c>
      <c r="G946" s="625"/>
      <c r="H946" s="625"/>
    </row>
    <row r="947" spans="1:8" s="621" customFormat="1" ht="13.2">
      <c r="A947" s="672"/>
      <c r="B947" s="403"/>
      <c r="C947" s="483"/>
      <c r="D947" s="401"/>
      <c r="E947" s="638"/>
      <c r="F947" s="657"/>
      <c r="G947" s="625"/>
      <c r="H947" s="625"/>
    </row>
    <row r="948" spans="1:8" s="621" customFormat="1" ht="13.2">
      <c r="A948" s="672"/>
      <c r="B948" s="460" t="s">
        <v>2714</v>
      </c>
      <c r="C948" s="483"/>
      <c r="D948" s="401"/>
      <c r="E948" s="638"/>
      <c r="F948" s="657"/>
      <c r="G948" s="625"/>
      <c r="H948" s="625"/>
    </row>
    <row r="949" spans="1:8" s="621" customFormat="1" ht="13.2">
      <c r="A949" s="672"/>
      <c r="B949" s="726" t="s">
        <v>2715</v>
      </c>
      <c r="C949" s="483"/>
      <c r="D949" s="401"/>
      <c r="E949" s="638"/>
      <c r="F949" s="657"/>
      <c r="G949" s="625"/>
      <c r="H949" s="625"/>
    </row>
    <row r="950" spans="1:8" s="621" customFormat="1" ht="13.2">
      <c r="A950" s="672"/>
      <c r="B950" s="727" t="s">
        <v>2716</v>
      </c>
      <c r="C950" s="483"/>
      <c r="D950" s="401"/>
      <c r="E950" s="638"/>
      <c r="F950" s="657"/>
      <c r="G950" s="625"/>
      <c r="H950" s="625"/>
    </row>
    <row r="951" spans="1:8" s="621" customFormat="1" ht="13.2">
      <c r="A951" s="672"/>
      <c r="B951" s="727" t="s">
        <v>2717</v>
      </c>
      <c r="C951" s="483"/>
      <c r="D951" s="401"/>
      <c r="E951" s="638"/>
      <c r="F951" s="657"/>
      <c r="G951" s="625"/>
      <c r="H951" s="625"/>
    </row>
    <row r="952" spans="1:8" s="621" customFormat="1" ht="13.2">
      <c r="A952" s="672"/>
      <c r="B952" s="727" t="s">
        <v>2718</v>
      </c>
      <c r="C952" s="483"/>
      <c r="D952" s="401"/>
      <c r="E952" s="638"/>
      <c r="F952" s="657"/>
      <c r="G952" s="625"/>
      <c r="H952" s="625"/>
    </row>
    <row r="953" spans="1:8" s="621" customFormat="1" ht="13.2">
      <c r="A953" s="672"/>
      <c r="B953" s="728" t="s">
        <v>2719</v>
      </c>
      <c r="C953" s="483"/>
      <c r="D953" s="401"/>
      <c r="E953" s="638"/>
      <c r="F953" s="657"/>
      <c r="G953" s="625"/>
      <c r="H953" s="625"/>
    </row>
    <row r="954" spans="1:8" s="621" customFormat="1" ht="13.2">
      <c r="A954" s="672"/>
      <c r="B954" s="728" t="s">
        <v>2720</v>
      </c>
      <c r="C954" s="483"/>
      <c r="D954" s="401"/>
      <c r="E954" s="638"/>
      <c r="F954" s="657"/>
      <c r="G954" s="625"/>
      <c r="H954" s="625"/>
    </row>
    <row r="955" spans="1:8" s="621" customFormat="1" ht="13.2">
      <c r="A955" s="672"/>
      <c r="B955" s="727" t="s">
        <v>2721</v>
      </c>
      <c r="C955" s="483"/>
      <c r="D955" s="401"/>
      <c r="E955" s="638"/>
      <c r="F955" s="657"/>
      <c r="G955" s="625"/>
      <c r="H955" s="625"/>
    </row>
    <row r="956" spans="1:8" s="621" customFormat="1" ht="13.2">
      <c r="A956" s="672"/>
      <c r="B956" s="727" t="s">
        <v>2722</v>
      </c>
      <c r="C956" s="483"/>
      <c r="D956" s="401"/>
      <c r="E956" s="638"/>
      <c r="F956" s="657"/>
      <c r="G956" s="625"/>
      <c r="H956" s="625"/>
    </row>
    <row r="957" spans="1:8" s="621" customFormat="1" ht="13.2">
      <c r="A957" s="672"/>
      <c r="B957" s="728" t="s">
        <v>2723</v>
      </c>
      <c r="C957" s="483"/>
      <c r="D957" s="401"/>
      <c r="E957" s="638"/>
      <c r="F957" s="657"/>
      <c r="G957" s="625"/>
      <c r="H957" s="625"/>
    </row>
    <row r="958" spans="1:8" s="621" customFormat="1" ht="13.2">
      <c r="A958" s="672"/>
      <c r="B958" s="728" t="s">
        <v>2724</v>
      </c>
      <c r="C958" s="483"/>
      <c r="D958" s="401"/>
      <c r="E958" s="638"/>
      <c r="F958" s="657"/>
      <c r="G958" s="625"/>
      <c r="H958" s="625"/>
    </row>
    <row r="959" spans="1:8" s="621" customFormat="1" ht="13.2">
      <c r="A959" s="672"/>
      <c r="B959" s="728" t="s">
        <v>2725</v>
      </c>
      <c r="C959" s="483"/>
      <c r="D959" s="401"/>
      <c r="E959" s="638"/>
      <c r="F959" s="657"/>
      <c r="G959" s="625"/>
      <c r="H959" s="625"/>
    </row>
    <row r="960" spans="1:8" s="621" customFormat="1" ht="13.2">
      <c r="A960" s="672"/>
      <c r="B960" s="729" t="s">
        <v>2726</v>
      </c>
      <c r="C960" s="483"/>
      <c r="D960" s="401"/>
      <c r="E960" s="638"/>
      <c r="F960" s="657"/>
      <c r="G960" s="625"/>
      <c r="H960" s="625"/>
    </row>
    <row r="961" spans="1:8" s="621" customFormat="1" ht="13.2">
      <c r="A961" s="672"/>
      <c r="B961" s="729" t="s">
        <v>2727</v>
      </c>
      <c r="C961" s="483"/>
      <c r="D961" s="401"/>
      <c r="E961" s="638"/>
      <c r="F961" s="657"/>
      <c r="G961" s="625"/>
      <c r="H961" s="625"/>
    </row>
    <row r="962" spans="1:8" s="621" customFormat="1" ht="15" customHeight="1">
      <c r="A962" s="671" t="s">
        <v>2728</v>
      </c>
      <c r="B962" s="730" t="s">
        <v>2714</v>
      </c>
      <c r="C962" s="662" t="s">
        <v>983</v>
      </c>
      <c r="D962" s="663">
        <v>21</v>
      </c>
      <c r="E962" s="633"/>
      <c r="F962" s="653">
        <v>0</v>
      </c>
      <c r="G962" s="625"/>
      <c r="H962" s="625"/>
    </row>
    <row r="963" spans="1:8" s="621" customFormat="1" ht="13.2">
      <c r="A963" s="672"/>
      <c r="B963" s="726" t="s">
        <v>2715</v>
      </c>
      <c r="C963" s="664"/>
      <c r="D963" s="665"/>
      <c r="E963" s="638"/>
      <c r="F963" s="657"/>
      <c r="G963" s="625"/>
      <c r="H963" s="625"/>
    </row>
    <row r="964" spans="1:8" s="621" customFormat="1" ht="13.2">
      <c r="A964" s="672"/>
      <c r="B964" s="727" t="s">
        <v>2729</v>
      </c>
      <c r="C964" s="664"/>
      <c r="D964" s="665"/>
      <c r="E964" s="638"/>
      <c r="F964" s="657"/>
      <c r="G964" s="625"/>
      <c r="H964" s="625"/>
    </row>
    <row r="965" spans="1:8" s="621" customFormat="1" ht="13.2">
      <c r="A965" s="672"/>
      <c r="B965" s="727" t="s">
        <v>2730</v>
      </c>
      <c r="C965" s="664"/>
      <c r="D965" s="665"/>
      <c r="E965" s="638"/>
      <c r="F965" s="657"/>
      <c r="G965" s="625"/>
      <c r="H965" s="625"/>
    </row>
    <row r="966" spans="1:8" s="621" customFormat="1" ht="13.2">
      <c r="A966" s="672"/>
      <c r="B966" s="727" t="s">
        <v>2718</v>
      </c>
      <c r="C966" s="664"/>
      <c r="D966" s="665"/>
      <c r="E966" s="638"/>
      <c r="F966" s="657"/>
      <c r="G966" s="625"/>
      <c r="H966" s="625"/>
    </row>
    <row r="967" spans="1:8" s="621" customFormat="1" ht="13.2">
      <c r="A967" s="672"/>
      <c r="B967" s="728" t="s">
        <v>2719</v>
      </c>
      <c r="C967" s="664"/>
      <c r="D967" s="665"/>
      <c r="E967" s="638"/>
      <c r="F967" s="657"/>
      <c r="G967" s="625"/>
      <c r="H967" s="625"/>
    </row>
    <row r="968" spans="1:8" s="621" customFormat="1" ht="13.2">
      <c r="A968" s="672"/>
      <c r="B968" s="728" t="s">
        <v>2731</v>
      </c>
      <c r="C968" s="664"/>
      <c r="D968" s="665"/>
      <c r="E968" s="638"/>
      <c r="F968" s="657"/>
      <c r="G968" s="625"/>
      <c r="H968" s="625"/>
    </row>
    <row r="969" spans="1:8" s="621" customFormat="1" ht="13.2">
      <c r="A969" s="672"/>
      <c r="B969" s="727" t="s">
        <v>2721</v>
      </c>
      <c r="C969" s="664"/>
      <c r="D969" s="665"/>
      <c r="E969" s="638"/>
      <c r="F969" s="657"/>
      <c r="G969" s="625"/>
      <c r="H969" s="625"/>
    </row>
    <row r="970" spans="1:8" s="621" customFormat="1" ht="13.2">
      <c r="A970" s="672"/>
      <c r="B970" s="727" t="s">
        <v>2722</v>
      </c>
      <c r="C970" s="664"/>
      <c r="D970" s="665"/>
      <c r="E970" s="638"/>
      <c r="F970" s="657"/>
      <c r="G970" s="625"/>
      <c r="H970" s="625"/>
    </row>
    <row r="971" spans="1:8" s="621" customFormat="1" ht="13.2">
      <c r="A971" s="672"/>
      <c r="B971" s="728" t="s">
        <v>2732</v>
      </c>
      <c r="C971" s="664"/>
      <c r="D971" s="665"/>
      <c r="E971" s="638"/>
      <c r="F971" s="657"/>
      <c r="G971" s="625"/>
      <c r="H971" s="625"/>
    </row>
    <row r="972" spans="1:8" s="621" customFormat="1" ht="13.2">
      <c r="A972" s="672"/>
      <c r="B972" s="728" t="s">
        <v>2724</v>
      </c>
      <c r="C972" s="664"/>
      <c r="D972" s="665"/>
      <c r="E972" s="638"/>
      <c r="F972" s="657"/>
      <c r="G972" s="625"/>
      <c r="H972" s="625"/>
    </row>
    <row r="973" spans="1:8" s="621" customFormat="1" ht="13.2">
      <c r="A973" s="672"/>
      <c r="B973" s="728" t="s">
        <v>2733</v>
      </c>
      <c r="C973" s="664"/>
      <c r="D973" s="665"/>
      <c r="E973" s="638"/>
      <c r="F973" s="657"/>
      <c r="G973" s="625"/>
      <c r="H973" s="625"/>
    </row>
    <row r="974" spans="1:8" s="621" customFormat="1" ht="13.2">
      <c r="A974" s="672"/>
      <c r="B974" s="729" t="s">
        <v>2726</v>
      </c>
      <c r="C974" s="664"/>
      <c r="D974" s="665"/>
      <c r="E974" s="638"/>
      <c r="F974" s="657"/>
      <c r="G974" s="625"/>
      <c r="H974" s="625"/>
    </row>
    <row r="975" spans="1:8" s="621" customFormat="1" ht="13.2">
      <c r="A975" s="673"/>
      <c r="B975" s="731" t="s">
        <v>2734</v>
      </c>
      <c r="C975" s="669"/>
      <c r="D975" s="670"/>
      <c r="E975" s="646"/>
      <c r="F975" s="661"/>
      <c r="G975" s="625"/>
      <c r="H975" s="625"/>
    </row>
    <row r="976" spans="1:8" s="621" customFormat="1" ht="15" customHeight="1">
      <c r="A976" s="671" t="s">
        <v>2735</v>
      </c>
      <c r="B976" s="730" t="s">
        <v>2714</v>
      </c>
      <c r="C976" s="662" t="s">
        <v>983</v>
      </c>
      <c r="D976" s="663">
        <v>43</v>
      </c>
      <c r="E976" s="633"/>
      <c r="F976" s="653">
        <v>0</v>
      </c>
      <c r="G976" s="625"/>
      <c r="H976" s="625"/>
    </row>
    <row r="977" spans="1:8" s="621" customFormat="1" ht="13.2">
      <c r="A977" s="672"/>
      <c r="B977" s="726" t="s">
        <v>2715</v>
      </c>
      <c r="C977" s="664"/>
      <c r="D977" s="665"/>
      <c r="E977" s="638"/>
      <c r="F977" s="657"/>
      <c r="G977" s="625"/>
      <c r="H977" s="625"/>
    </row>
    <row r="978" spans="1:8" s="621" customFormat="1" ht="13.2">
      <c r="A978" s="672"/>
      <c r="B978" s="727" t="s">
        <v>2736</v>
      </c>
      <c r="C978" s="664"/>
      <c r="D978" s="665"/>
      <c r="E978" s="638"/>
      <c r="F978" s="657"/>
      <c r="G978" s="625"/>
      <c r="H978" s="625"/>
    </row>
    <row r="979" spans="1:8" s="621" customFormat="1" ht="13.2">
      <c r="A979" s="672"/>
      <c r="B979" s="727" t="s">
        <v>2730</v>
      </c>
      <c r="C979" s="664"/>
      <c r="D979" s="665"/>
      <c r="E979" s="638"/>
      <c r="F979" s="657"/>
      <c r="G979" s="625"/>
      <c r="H979" s="625"/>
    </row>
    <row r="980" spans="1:8" s="621" customFormat="1" ht="13.2">
      <c r="A980" s="672"/>
      <c r="B980" s="727" t="s">
        <v>2718</v>
      </c>
      <c r="C980" s="664"/>
      <c r="D980" s="665"/>
      <c r="E980" s="638"/>
      <c r="F980" s="657"/>
      <c r="G980" s="625"/>
      <c r="H980" s="625"/>
    </row>
    <row r="981" spans="1:8" s="621" customFormat="1" ht="13.2">
      <c r="A981" s="672"/>
      <c r="B981" s="728" t="s">
        <v>2719</v>
      </c>
      <c r="C981" s="664"/>
      <c r="D981" s="665"/>
      <c r="E981" s="638"/>
      <c r="F981" s="657"/>
      <c r="G981" s="625"/>
      <c r="H981" s="625"/>
    </row>
    <row r="982" spans="1:8" s="621" customFormat="1" ht="13.2">
      <c r="A982" s="672"/>
      <c r="B982" s="728" t="s">
        <v>2737</v>
      </c>
      <c r="C982" s="664"/>
      <c r="D982" s="665"/>
      <c r="E982" s="638"/>
      <c r="F982" s="657"/>
      <c r="G982" s="625"/>
      <c r="H982" s="625"/>
    </row>
    <row r="983" spans="1:8" s="621" customFormat="1" ht="13.2">
      <c r="A983" s="672"/>
      <c r="B983" s="727" t="s">
        <v>2721</v>
      </c>
      <c r="C983" s="664"/>
      <c r="D983" s="665"/>
      <c r="E983" s="638"/>
      <c r="F983" s="657"/>
      <c r="G983" s="625"/>
      <c r="H983" s="625"/>
    </row>
    <row r="984" spans="1:8" s="621" customFormat="1" ht="13.2">
      <c r="A984" s="672"/>
      <c r="B984" s="727" t="s">
        <v>2722</v>
      </c>
      <c r="C984" s="664"/>
      <c r="D984" s="665"/>
      <c r="E984" s="638"/>
      <c r="F984" s="657"/>
      <c r="G984" s="625"/>
      <c r="H984" s="625"/>
    </row>
    <row r="985" spans="1:8" s="621" customFormat="1" ht="13.2">
      <c r="A985" s="672"/>
      <c r="B985" s="728" t="s">
        <v>2738</v>
      </c>
      <c r="C985" s="664"/>
      <c r="D985" s="665"/>
      <c r="E985" s="638"/>
      <c r="F985" s="657"/>
      <c r="G985" s="625"/>
      <c r="H985" s="625"/>
    </row>
    <row r="986" spans="1:8" s="621" customFormat="1" ht="13.2">
      <c r="A986" s="672"/>
      <c r="B986" s="728" t="s">
        <v>2724</v>
      </c>
      <c r="C986" s="664"/>
      <c r="D986" s="665"/>
      <c r="E986" s="638"/>
      <c r="F986" s="657"/>
      <c r="G986" s="625"/>
      <c r="H986" s="625"/>
    </row>
    <row r="987" spans="1:8" s="621" customFormat="1" ht="13.2">
      <c r="A987" s="672"/>
      <c r="B987" s="728" t="s">
        <v>2739</v>
      </c>
      <c r="C987" s="664"/>
      <c r="D987" s="665"/>
      <c r="E987" s="638"/>
      <c r="F987" s="657"/>
      <c r="G987" s="625"/>
      <c r="H987" s="625"/>
    </row>
    <row r="988" spans="1:8" s="621" customFormat="1" ht="13.2">
      <c r="A988" s="672"/>
      <c r="B988" s="729" t="s">
        <v>2726</v>
      </c>
      <c r="C988" s="664"/>
      <c r="D988" s="665"/>
      <c r="E988" s="638"/>
      <c r="F988" s="657"/>
      <c r="G988" s="625"/>
      <c r="H988" s="625"/>
    </row>
    <row r="989" spans="1:8" s="621" customFormat="1" ht="13.2">
      <c r="A989" s="673"/>
      <c r="B989" s="731" t="s">
        <v>2740</v>
      </c>
      <c r="C989" s="669"/>
      <c r="D989" s="670"/>
      <c r="E989" s="646"/>
      <c r="F989" s="661"/>
      <c r="G989" s="625"/>
      <c r="H989" s="625"/>
    </row>
    <row r="990" spans="1:8" s="466" customFormat="1" ht="26.25" customHeight="1">
      <c r="A990" s="723" t="s">
        <v>0</v>
      </c>
      <c r="B990" s="723" t="s">
        <v>1</v>
      </c>
      <c r="C990" s="723" t="s">
        <v>948</v>
      </c>
      <c r="D990" s="723" t="s">
        <v>949</v>
      </c>
      <c r="E990" s="723" t="s">
        <v>1380</v>
      </c>
      <c r="F990" s="724" t="s">
        <v>2</v>
      </c>
    </row>
    <row r="991" spans="1:8" s="621" customFormat="1" ht="15" customHeight="1">
      <c r="A991" s="671" t="s">
        <v>2741</v>
      </c>
      <c r="B991" s="730" t="s">
        <v>2714</v>
      </c>
      <c r="C991" s="463" t="s">
        <v>983</v>
      </c>
      <c r="D991" s="407">
        <v>27</v>
      </c>
      <c r="E991" s="633"/>
      <c r="F991" s="653">
        <v>0</v>
      </c>
      <c r="G991" s="625"/>
      <c r="H991" s="625"/>
    </row>
    <row r="992" spans="1:8" s="621" customFormat="1" ht="13.2">
      <c r="A992" s="672"/>
      <c r="B992" s="726" t="s">
        <v>2715</v>
      </c>
      <c r="C992" s="483"/>
      <c r="D992" s="401"/>
      <c r="E992" s="638"/>
      <c r="F992" s="657"/>
      <c r="G992" s="625"/>
      <c r="H992" s="625"/>
    </row>
    <row r="993" spans="1:8" s="621" customFormat="1" ht="13.2">
      <c r="A993" s="672"/>
      <c r="B993" s="727" t="s">
        <v>2742</v>
      </c>
      <c r="C993" s="483"/>
      <c r="D993" s="401"/>
      <c r="E993" s="638"/>
      <c r="F993" s="657"/>
      <c r="G993" s="625"/>
      <c r="H993" s="625"/>
    </row>
    <row r="994" spans="1:8" s="621" customFormat="1" ht="13.2">
      <c r="A994" s="672"/>
      <c r="B994" s="727" t="s">
        <v>2730</v>
      </c>
      <c r="C994" s="483"/>
      <c r="D994" s="401"/>
      <c r="E994" s="638"/>
      <c r="F994" s="657"/>
      <c r="G994" s="625"/>
      <c r="H994" s="625"/>
    </row>
    <row r="995" spans="1:8" s="621" customFormat="1" ht="13.2">
      <c r="A995" s="672"/>
      <c r="B995" s="727" t="s">
        <v>2718</v>
      </c>
      <c r="C995" s="483"/>
      <c r="D995" s="401"/>
      <c r="E995" s="638"/>
      <c r="F995" s="657"/>
      <c r="G995" s="625"/>
      <c r="H995" s="625"/>
    </row>
    <row r="996" spans="1:8" s="621" customFormat="1" ht="13.2">
      <c r="A996" s="672"/>
      <c r="B996" s="728" t="s">
        <v>2719</v>
      </c>
      <c r="C996" s="483"/>
      <c r="D996" s="401"/>
      <c r="E996" s="638"/>
      <c r="F996" s="657"/>
      <c r="G996" s="625"/>
      <c r="H996" s="625"/>
    </row>
    <row r="997" spans="1:8" s="621" customFormat="1" ht="13.2">
      <c r="A997" s="672"/>
      <c r="B997" s="728" t="s">
        <v>2743</v>
      </c>
      <c r="C997" s="483"/>
      <c r="D997" s="401"/>
      <c r="E997" s="638"/>
      <c r="F997" s="657"/>
      <c r="G997" s="625"/>
      <c r="H997" s="625"/>
    </row>
    <row r="998" spans="1:8" s="621" customFormat="1" ht="13.2">
      <c r="A998" s="672"/>
      <c r="B998" s="727" t="s">
        <v>2721</v>
      </c>
      <c r="C998" s="483"/>
      <c r="D998" s="401"/>
      <c r="E998" s="638"/>
      <c r="F998" s="657"/>
      <c r="G998" s="625"/>
      <c r="H998" s="625"/>
    </row>
    <row r="999" spans="1:8" s="621" customFormat="1" ht="13.2">
      <c r="A999" s="672"/>
      <c r="B999" s="727" t="s">
        <v>2722</v>
      </c>
      <c r="C999" s="483"/>
      <c r="D999" s="401"/>
      <c r="E999" s="638"/>
      <c r="F999" s="657"/>
      <c r="G999" s="625"/>
      <c r="H999" s="625"/>
    </row>
    <row r="1000" spans="1:8" s="621" customFormat="1" ht="13.2">
      <c r="A1000" s="672"/>
      <c r="B1000" s="728" t="s">
        <v>2744</v>
      </c>
      <c r="C1000" s="483"/>
      <c r="D1000" s="401"/>
      <c r="E1000" s="638"/>
      <c r="F1000" s="657"/>
      <c r="G1000" s="625"/>
      <c r="H1000" s="625"/>
    </row>
    <row r="1001" spans="1:8" s="621" customFormat="1" ht="13.2">
      <c r="A1001" s="672"/>
      <c r="B1001" s="728" t="s">
        <v>2724</v>
      </c>
      <c r="C1001" s="483"/>
      <c r="D1001" s="401"/>
      <c r="E1001" s="638"/>
      <c r="F1001" s="657"/>
      <c r="G1001" s="625"/>
      <c r="H1001" s="625"/>
    </row>
    <row r="1002" spans="1:8" s="621" customFormat="1" ht="13.2">
      <c r="A1002" s="672"/>
      <c r="B1002" s="728" t="s">
        <v>2745</v>
      </c>
      <c r="C1002" s="483"/>
      <c r="D1002" s="401"/>
      <c r="E1002" s="638"/>
      <c r="F1002" s="657"/>
      <c r="G1002" s="625"/>
      <c r="H1002" s="625"/>
    </row>
    <row r="1003" spans="1:8" s="621" customFormat="1" ht="13.2">
      <c r="A1003" s="672"/>
      <c r="B1003" s="729" t="s">
        <v>2726</v>
      </c>
      <c r="C1003" s="483"/>
      <c r="D1003" s="401"/>
      <c r="E1003" s="638"/>
      <c r="F1003" s="657"/>
      <c r="G1003" s="625"/>
      <c r="H1003" s="625"/>
    </row>
    <row r="1004" spans="1:8" s="621" customFormat="1" ht="13.2">
      <c r="A1004" s="673"/>
      <c r="B1004" s="731" t="s">
        <v>2746</v>
      </c>
      <c r="C1004" s="464"/>
      <c r="D1004" s="405"/>
      <c r="E1004" s="646"/>
      <c r="F1004" s="661"/>
      <c r="G1004" s="625"/>
      <c r="H1004" s="625"/>
    </row>
    <row r="1005" spans="1:8" s="621" customFormat="1" ht="15" customHeight="1">
      <c r="A1005" s="671" t="s">
        <v>2747</v>
      </c>
      <c r="B1005" s="730" t="s">
        <v>2714</v>
      </c>
      <c r="C1005" s="662" t="s">
        <v>983</v>
      </c>
      <c r="D1005" s="663">
        <v>35</v>
      </c>
      <c r="E1005" s="633"/>
      <c r="F1005" s="653">
        <v>0</v>
      </c>
      <c r="G1005" s="625"/>
      <c r="H1005" s="625"/>
    </row>
    <row r="1006" spans="1:8" s="621" customFormat="1" ht="13.2">
      <c r="A1006" s="672"/>
      <c r="B1006" s="726" t="s">
        <v>2715</v>
      </c>
      <c r="C1006" s="664"/>
      <c r="D1006" s="665"/>
      <c r="E1006" s="638"/>
      <c r="F1006" s="657"/>
      <c r="G1006" s="625"/>
      <c r="H1006" s="625"/>
    </row>
    <row r="1007" spans="1:8" s="621" customFormat="1" ht="13.2">
      <c r="A1007" s="672"/>
      <c r="B1007" s="727" t="s">
        <v>2748</v>
      </c>
      <c r="C1007" s="664"/>
      <c r="D1007" s="665"/>
      <c r="E1007" s="638"/>
      <c r="F1007" s="657"/>
      <c r="G1007" s="625"/>
      <c r="H1007" s="625"/>
    </row>
    <row r="1008" spans="1:8" s="621" customFormat="1" ht="13.2">
      <c r="A1008" s="672"/>
      <c r="B1008" s="727" t="s">
        <v>2730</v>
      </c>
      <c r="C1008" s="664"/>
      <c r="D1008" s="665"/>
      <c r="E1008" s="638"/>
      <c r="F1008" s="657"/>
      <c r="G1008" s="625"/>
      <c r="H1008" s="625"/>
    </row>
    <row r="1009" spans="1:8" s="621" customFormat="1" ht="13.2">
      <c r="A1009" s="672"/>
      <c r="B1009" s="727" t="s">
        <v>2718</v>
      </c>
      <c r="C1009" s="664"/>
      <c r="D1009" s="665"/>
      <c r="E1009" s="638"/>
      <c r="F1009" s="657"/>
      <c r="G1009" s="625"/>
      <c r="H1009" s="625"/>
    </row>
    <row r="1010" spans="1:8" s="621" customFormat="1" ht="13.2">
      <c r="A1010" s="672"/>
      <c r="B1010" s="728" t="s">
        <v>2719</v>
      </c>
      <c r="C1010" s="664"/>
      <c r="D1010" s="665"/>
      <c r="E1010" s="638"/>
      <c r="F1010" s="657"/>
      <c r="G1010" s="625"/>
      <c r="H1010" s="625"/>
    </row>
    <row r="1011" spans="1:8" s="621" customFormat="1" ht="13.2">
      <c r="A1011" s="672"/>
      <c r="B1011" s="728" t="s">
        <v>2749</v>
      </c>
      <c r="C1011" s="664"/>
      <c r="D1011" s="665"/>
      <c r="E1011" s="638"/>
      <c r="F1011" s="657"/>
      <c r="G1011" s="625"/>
      <c r="H1011" s="625"/>
    </row>
    <row r="1012" spans="1:8" s="621" customFormat="1" ht="13.2">
      <c r="A1012" s="672"/>
      <c r="B1012" s="727" t="s">
        <v>2721</v>
      </c>
      <c r="C1012" s="664"/>
      <c r="D1012" s="665"/>
      <c r="E1012" s="638"/>
      <c r="F1012" s="657"/>
      <c r="G1012" s="625"/>
      <c r="H1012" s="625"/>
    </row>
    <row r="1013" spans="1:8" s="621" customFormat="1" ht="13.2">
      <c r="A1013" s="672"/>
      <c r="B1013" s="727" t="s">
        <v>2722</v>
      </c>
      <c r="C1013" s="664"/>
      <c r="D1013" s="665"/>
      <c r="E1013" s="638"/>
      <c r="F1013" s="657"/>
      <c r="G1013" s="625"/>
      <c r="H1013" s="625"/>
    </row>
    <row r="1014" spans="1:8" s="621" customFormat="1" ht="13.2">
      <c r="A1014" s="672"/>
      <c r="B1014" s="728" t="s">
        <v>2750</v>
      </c>
      <c r="C1014" s="664"/>
      <c r="D1014" s="665"/>
      <c r="E1014" s="638"/>
      <c r="F1014" s="657"/>
      <c r="G1014" s="625"/>
      <c r="H1014" s="625"/>
    </row>
    <row r="1015" spans="1:8" s="621" customFormat="1" ht="13.2">
      <c r="A1015" s="672"/>
      <c r="B1015" s="728" t="s">
        <v>2724</v>
      </c>
      <c r="C1015" s="664"/>
      <c r="D1015" s="665"/>
      <c r="E1015" s="638"/>
      <c r="F1015" s="657"/>
      <c r="G1015" s="625"/>
      <c r="H1015" s="625"/>
    </row>
    <row r="1016" spans="1:8" s="621" customFormat="1" ht="13.2">
      <c r="A1016" s="672"/>
      <c r="B1016" s="728" t="s">
        <v>2751</v>
      </c>
      <c r="C1016" s="664"/>
      <c r="D1016" s="665"/>
      <c r="E1016" s="638"/>
      <c r="F1016" s="657"/>
      <c r="G1016" s="625"/>
      <c r="H1016" s="625"/>
    </row>
    <row r="1017" spans="1:8" s="621" customFormat="1" ht="13.2">
      <c r="A1017" s="672"/>
      <c r="B1017" s="729" t="s">
        <v>2726</v>
      </c>
      <c r="C1017" s="664"/>
      <c r="D1017" s="665"/>
      <c r="E1017" s="638"/>
      <c r="F1017" s="657"/>
      <c r="G1017" s="625"/>
      <c r="H1017" s="625"/>
    </row>
    <row r="1018" spans="1:8" s="621" customFormat="1" ht="13.2">
      <c r="A1018" s="673"/>
      <c r="B1018" s="731" t="s">
        <v>2752</v>
      </c>
      <c r="C1018" s="669"/>
      <c r="D1018" s="670"/>
      <c r="E1018" s="646"/>
      <c r="F1018" s="661"/>
      <c r="G1018" s="625"/>
      <c r="H1018" s="625"/>
    </row>
    <row r="1019" spans="1:8" s="621" customFormat="1" ht="15" customHeight="1">
      <c r="A1019" s="671" t="s">
        <v>2753</v>
      </c>
      <c r="B1019" s="730" t="s">
        <v>2714</v>
      </c>
      <c r="C1019" s="662" t="s">
        <v>983</v>
      </c>
      <c r="D1019" s="663">
        <v>86</v>
      </c>
      <c r="E1019" s="633"/>
      <c r="F1019" s="653">
        <v>0</v>
      </c>
      <c r="G1019" s="625"/>
      <c r="H1019" s="625"/>
    </row>
    <row r="1020" spans="1:8" s="621" customFormat="1" ht="13.2">
      <c r="A1020" s="672"/>
      <c r="B1020" s="726" t="s">
        <v>2715</v>
      </c>
      <c r="C1020" s="664"/>
      <c r="D1020" s="665"/>
      <c r="E1020" s="638"/>
      <c r="F1020" s="657"/>
      <c r="G1020" s="625"/>
      <c r="H1020" s="625"/>
    </row>
    <row r="1021" spans="1:8" s="621" customFormat="1" ht="13.2">
      <c r="A1021" s="672"/>
      <c r="B1021" s="727" t="s">
        <v>2754</v>
      </c>
      <c r="C1021" s="664"/>
      <c r="D1021" s="665"/>
      <c r="E1021" s="638"/>
      <c r="F1021" s="657"/>
      <c r="G1021" s="625"/>
      <c r="H1021" s="625"/>
    </row>
    <row r="1022" spans="1:8" s="621" customFormat="1" ht="13.2">
      <c r="A1022" s="672"/>
      <c r="B1022" s="727" t="s">
        <v>2730</v>
      </c>
      <c r="C1022" s="664"/>
      <c r="D1022" s="665"/>
      <c r="E1022" s="638"/>
      <c r="F1022" s="657"/>
      <c r="G1022" s="625"/>
      <c r="H1022" s="625"/>
    </row>
    <row r="1023" spans="1:8" s="621" customFormat="1" ht="13.2">
      <c r="A1023" s="672"/>
      <c r="B1023" s="727" t="s">
        <v>2718</v>
      </c>
      <c r="C1023" s="664"/>
      <c r="D1023" s="665"/>
      <c r="E1023" s="638"/>
      <c r="F1023" s="657"/>
      <c r="G1023" s="625"/>
      <c r="H1023" s="625"/>
    </row>
    <row r="1024" spans="1:8" s="621" customFormat="1" ht="13.2">
      <c r="A1024" s="672"/>
      <c r="B1024" s="728" t="s">
        <v>2719</v>
      </c>
      <c r="C1024" s="664"/>
      <c r="D1024" s="665"/>
      <c r="E1024" s="638"/>
      <c r="F1024" s="657"/>
      <c r="G1024" s="625"/>
      <c r="H1024" s="625"/>
    </row>
    <row r="1025" spans="1:8" s="621" customFormat="1" ht="13.2">
      <c r="A1025" s="672"/>
      <c r="B1025" s="728" t="s">
        <v>2755</v>
      </c>
      <c r="C1025" s="664"/>
      <c r="D1025" s="665"/>
      <c r="E1025" s="638"/>
      <c r="F1025" s="657"/>
      <c r="G1025" s="625"/>
      <c r="H1025" s="625"/>
    </row>
    <row r="1026" spans="1:8" s="621" customFormat="1" ht="13.2">
      <c r="A1026" s="672"/>
      <c r="B1026" s="727" t="s">
        <v>2721</v>
      </c>
      <c r="C1026" s="664"/>
      <c r="D1026" s="665"/>
      <c r="E1026" s="638"/>
      <c r="F1026" s="657"/>
      <c r="G1026" s="625"/>
      <c r="H1026" s="625"/>
    </row>
    <row r="1027" spans="1:8" s="621" customFormat="1" ht="13.2">
      <c r="A1027" s="672"/>
      <c r="B1027" s="727" t="s">
        <v>2722</v>
      </c>
      <c r="C1027" s="664"/>
      <c r="D1027" s="665"/>
      <c r="E1027" s="638"/>
      <c r="F1027" s="657"/>
      <c r="G1027" s="625"/>
      <c r="H1027" s="625"/>
    </row>
    <row r="1028" spans="1:8" s="621" customFormat="1" ht="13.2">
      <c r="A1028" s="672"/>
      <c r="B1028" s="728" t="s">
        <v>2756</v>
      </c>
      <c r="C1028" s="664"/>
      <c r="D1028" s="665"/>
      <c r="E1028" s="638"/>
      <c r="F1028" s="657"/>
      <c r="G1028" s="625"/>
      <c r="H1028" s="625"/>
    </row>
    <row r="1029" spans="1:8" s="621" customFormat="1" ht="13.2">
      <c r="A1029" s="672"/>
      <c r="B1029" s="728" t="s">
        <v>2724</v>
      </c>
      <c r="C1029" s="664"/>
      <c r="D1029" s="665"/>
      <c r="E1029" s="638"/>
      <c r="F1029" s="657"/>
      <c r="G1029" s="625"/>
      <c r="H1029" s="625"/>
    </row>
    <row r="1030" spans="1:8" s="621" customFormat="1" ht="13.2">
      <c r="A1030" s="672"/>
      <c r="B1030" s="728" t="s">
        <v>2757</v>
      </c>
      <c r="C1030" s="664"/>
      <c r="D1030" s="665"/>
      <c r="E1030" s="638"/>
      <c r="F1030" s="657"/>
      <c r="G1030" s="625"/>
      <c r="H1030" s="625"/>
    </row>
    <row r="1031" spans="1:8" s="621" customFormat="1" ht="13.2">
      <c r="A1031" s="672"/>
      <c r="B1031" s="729" t="s">
        <v>2726</v>
      </c>
      <c r="C1031" s="664"/>
      <c r="D1031" s="665"/>
      <c r="E1031" s="638"/>
      <c r="F1031" s="657"/>
      <c r="G1031" s="625"/>
      <c r="H1031" s="625"/>
    </row>
    <row r="1032" spans="1:8" s="621" customFormat="1" ht="13.2">
      <c r="A1032" s="673"/>
      <c r="B1032" s="731" t="s">
        <v>2758</v>
      </c>
      <c r="C1032" s="669"/>
      <c r="D1032" s="670"/>
      <c r="E1032" s="646"/>
      <c r="F1032" s="661"/>
      <c r="G1032" s="625"/>
      <c r="H1032" s="625"/>
    </row>
    <row r="1033" spans="1:8" s="699" customFormat="1" ht="20.100000000000001" customHeight="1">
      <c r="A1033" s="708"/>
      <c r="B1033" s="709" t="s">
        <v>2759</v>
      </c>
      <c r="C1033" s="710"/>
      <c r="D1033" s="711"/>
      <c r="E1033" s="710"/>
      <c r="F1033" s="712"/>
    </row>
    <row r="1034" spans="1:8" s="621" customFormat="1" ht="13.2">
      <c r="A1034" s="732"/>
      <c r="B1034" s="733"/>
      <c r="C1034" s="734"/>
      <c r="D1034" s="735"/>
      <c r="E1034" s="736"/>
      <c r="F1034" s="737"/>
      <c r="G1034" s="625"/>
      <c r="H1034" s="625"/>
    </row>
    <row r="1035" spans="1:8" s="621" customFormat="1" ht="92.4">
      <c r="A1035" s="738"/>
      <c r="B1035" s="344" t="s">
        <v>2760</v>
      </c>
      <c r="C1035" s="739"/>
      <c r="D1035" s="740"/>
      <c r="E1035" s="606"/>
      <c r="F1035" s="741"/>
      <c r="G1035" s="625"/>
      <c r="H1035" s="625"/>
    </row>
    <row r="1036" spans="1:8" s="621" customFormat="1" ht="15" customHeight="1">
      <c r="A1036" s="671" t="s">
        <v>2761</v>
      </c>
      <c r="B1036" s="730" t="s">
        <v>2714</v>
      </c>
      <c r="C1036" s="662" t="s">
        <v>983</v>
      </c>
      <c r="D1036" s="663">
        <v>27</v>
      </c>
      <c r="E1036" s="682"/>
      <c r="F1036" s="653">
        <v>0</v>
      </c>
      <c r="G1036" s="625"/>
      <c r="H1036" s="625"/>
    </row>
    <row r="1037" spans="1:8" s="621" customFormat="1" ht="13.2">
      <c r="A1037" s="672"/>
      <c r="B1037" s="728" t="s">
        <v>2762</v>
      </c>
      <c r="C1037" s="664"/>
      <c r="D1037" s="665"/>
      <c r="E1037" s="686"/>
      <c r="F1037" s="657"/>
      <c r="G1037" s="625"/>
      <c r="H1037" s="625"/>
    </row>
    <row r="1038" spans="1:8" s="621" customFormat="1" ht="13.2">
      <c r="A1038" s="672"/>
      <c r="B1038" s="728" t="s">
        <v>2763</v>
      </c>
      <c r="C1038" s="664"/>
      <c r="D1038" s="665"/>
      <c r="E1038" s="686"/>
      <c r="F1038" s="657"/>
      <c r="G1038" s="625"/>
      <c r="H1038" s="625"/>
    </row>
    <row r="1039" spans="1:8" s="621" customFormat="1" ht="13.2">
      <c r="A1039" s="672"/>
      <c r="B1039" s="728" t="s">
        <v>2719</v>
      </c>
      <c r="C1039" s="664"/>
      <c r="D1039" s="665"/>
      <c r="E1039" s="686"/>
      <c r="F1039" s="657"/>
      <c r="G1039" s="625"/>
      <c r="H1039" s="625"/>
    </row>
    <row r="1040" spans="1:8" s="621" customFormat="1" ht="13.2">
      <c r="A1040" s="672"/>
      <c r="B1040" s="728" t="s">
        <v>2764</v>
      </c>
      <c r="C1040" s="664"/>
      <c r="D1040" s="665"/>
      <c r="E1040" s="686"/>
      <c r="F1040" s="657"/>
      <c r="G1040" s="625"/>
      <c r="H1040" s="625"/>
    </row>
    <row r="1041" spans="1:8" s="621" customFormat="1" ht="13.2">
      <c r="A1041" s="672"/>
      <c r="B1041" s="728" t="s">
        <v>2765</v>
      </c>
      <c r="C1041" s="664"/>
      <c r="D1041" s="665"/>
      <c r="E1041" s="686"/>
      <c r="F1041" s="657"/>
      <c r="G1041" s="625"/>
      <c r="H1041" s="625"/>
    </row>
    <row r="1042" spans="1:8" s="621" customFormat="1" ht="13.2">
      <c r="A1042" s="672"/>
      <c r="B1042" s="728" t="s">
        <v>2766</v>
      </c>
      <c r="C1042" s="664"/>
      <c r="D1042" s="665"/>
      <c r="E1042" s="686"/>
      <c r="F1042" s="657"/>
      <c r="G1042" s="625"/>
      <c r="H1042" s="625"/>
    </row>
    <row r="1043" spans="1:8" s="621" customFormat="1" ht="13.2">
      <c r="A1043" s="672"/>
      <c r="B1043" s="728" t="s">
        <v>2767</v>
      </c>
      <c r="C1043" s="664"/>
      <c r="D1043" s="665"/>
      <c r="E1043" s="686"/>
      <c r="F1043" s="657"/>
      <c r="G1043" s="625"/>
      <c r="H1043" s="625"/>
    </row>
    <row r="1044" spans="1:8" s="621" customFormat="1" ht="13.2">
      <c r="A1044" s="672"/>
      <c r="B1044" s="728" t="s">
        <v>2768</v>
      </c>
      <c r="C1044" s="664"/>
      <c r="D1044" s="665"/>
      <c r="E1044" s="686"/>
      <c r="F1044" s="657"/>
      <c r="G1044" s="625"/>
      <c r="H1044" s="625"/>
    </row>
    <row r="1045" spans="1:8" s="621" customFormat="1" ht="13.2">
      <c r="A1045" s="672"/>
      <c r="B1045" s="728" t="s">
        <v>2769</v>
      </c>
      <c r="C1045" s="664"/>
      <c r="D1045" s="665"/>
      <c r="E1045" s="686"/>
      <c r="F1045" s="657"/>
      <c r="G1045" s="625"/>
      <c r="H1045" s="625"/>
    </row>
    <row r="1046" spans="1:8" s="621" customFormat="1" ht="13.2">
      <c r="A1046" s="672"/>
      <c r="B1046" s="728" t="s">
        <v>2770</v>
      </c>
      <c r="C1046" s="664"/>
      <c r="D1046" s="665"/>
      <c r="E1046" s="686"/>
      <c r="F1046" s="657"/>
      <c r="G1046" s="625"/>
      <c r="H1046" s="625"/>
    </row>
    <row r="1047" spans="1:8" s="621" customFormat="1" ht="13.2">
      <c r="A1047" s="672"/>
      <c r="B1047" s="728" t="s">
        <v>2771</v>
      </c>
      <c r="C1047" s="664"/>
      <c r="D1047" s="665"/>
      <c r="E1047" s="686"/>
      <c r="F1047" s="657"/>
      <c r="G1047" s="625"/>
      <c r="H1047" s="625"/>
    </row>
    <row r="1048" spans="1:8" s="621" customFormat="1" ht="13.2">
      <c r="A1048" s="672"/>
      <c r="B1048" s="728" t="s">
        <v>2772</v>
      </c>
      <c r="C1048" s="664"/>
      <c r="D1048" s="665"/>
      <c r="E1048" s="686"/>
      <c r="F1048" s="657"/>
      <c r="G1048" s="625"/>
      <c r="H1048" s="625"/>
    </row>
    <row r="1049" spans="1:8" s="621" customFormat="1" ht="13.2">
      <c r="A1049" s="672"/>
      <c r="B1049" s="742" t="s">
        <v>2726</v>
      </c>
      <c r="C1049" s="664"/>
      <c r="D1049" s="665"/>
      <c r="E1049" s="686"/>
      <c r="F1049" s="657"/>
      <c r="G1049" s="625"/>
      <c r="H1049" s="625"/>
    </row>
    <row r="1050" spans="1:8" s="621" customFormat="1" ht="13.2">
      <c r="A1050" s="673"/>
      <c r="B1050" s="743" t="s">
        <v>2773</v>
      </c>
      <c r="C1050" s="669"/>
      <c r="D1050" s="670"/>
      <c r="E1050" s="690"/>
      <c r="F1050" s="661"/>
      <c r="G1050" s="625"/>
      <c r="H1050" s="625"/>
    </row>
    <row r="1051" spans="1:8" s="466" customFormat="1" ht="26.25" customHeight="1">
      <c r="A1051" s="723" t="s">
        <v>0</v>
      </c>
      <c r="B1051" s="723" t="s">
        <v>1</v>
      </c>
      <c r="C1051" s="723" t="s">
        <v>948</v>
      </c>
      <c r="D1051" s="723" t="s">
        <v>949</v>
      </c>
      <c r="E1051" s="723" t="s">
        <v>1380</v>
      </c>
      <c r="F1051" s="724" t="s">
        <v>2</v>
      </c>
    </row>
    <row r="1052" spans="1:8" s="621" customFormat="1" ht="15" customHeight="1">
      <c r="A1052" s="671" t="s">
        <v>2774</v>
      </c>
      <c r="B1052" s="730" t="s">
        <v>2714</v>
      </c>
      <c r="C1052" s="662" t="s">
        <v>983</v>
      </c>
      <c r="D1052" s="663">
        <v>25</v>
      </c>
      <c r="E1052" s="633"/>
      <c r="F1052" s="653">
        <v>0</v>
      </c>
      <c r="G1052" s="625"/>
      <c r="H1052" s="625"/>
    </row>
    <row r="1053" spans="1:8" s="621" customFormat="1" ht="13.2">
      <c r="A1053" s="672"/>
      <c r="B1053" s="728" t="s">
        <v>2775</v>
      </c>
      <c r="C1053" s="664"/>
      <c r="D1053" s="665"/>
      <c r="E1053" s="638"/>
      <c r="F1053" s="657"/>
      <c r="G1053" s="625"/>
      <c r="H1053" s="625"/>
    </row>
    <row r="1054" spans="1:8" s="621" customFormat="1" ht="13.2">
      <c r="A1054" s="672"/>
      <c r="B1054" s="728" t="s">
        <v>2763</v>
      </c>
      <c r="C1054" s="664"/>
      <c r="D1054" s="665"/>
      <c r="E1054" s="638"/>
      <c r="F1054" s="657"/>
      <c r="G1054" s="625"/>
      <c r="H1054" s="625"/>
    </row>
    <row r="1055" spans="1:8" s="621" customFormat="1" ht="13.2">
      <c r="A1055" s="672"/>
      <c r="B1055" s="728" t="s">
        <v>2719</v>
      </c>
      <c r="C1055" s="664"/>
      <c r="D1055" s="665"/>
      <c r="E1055" s="638"/>
      <c r="F1055" s="657"/>
      <c r="G1055" s="625"/>
      <c r="H1055" s="625"/>
    </row>
    <row r="1056" spans="1:8" s="621" customFormat="1" ht="13.2">
      <c r="A1056" s="672"/>
      <c r="B1056" s="728" t="s">
        <v>2776</v>
      </c>
      <c r="C1056" s="664"/>
      <c r="D1056" s="665"/>
      <c r="E1056" s="638"/>
      <c r="F1056" s="657"/>
      <c r="G1056" s="625"/>
      <c r="H1056" s="625"/>
    </row>
    <row r="1057" spans="1:8" s="621" customFormat="1" ht="13.2">
      <c r="A1057" s="672"/>
      <c r="B1057" s="728" t="s">
        <v>2777</v>
      </c>
      <c r="C1057" s="664"/>
      <c r="D1057" s="665"/>
      <c r="E1057" s="638"/>
      <c r="F1057" s="657"/>
      <c r="G1057" s="625"/>
      <c r="H1057" s="625"/>
    </row>
    <row r="1058" spans="1:8" s="621" customFormat="1" ht="13.2">
      <c r="A1058" s="672"/>
      <c r="B1058" s="728" t="s">
        <v>2766</v>
      </c>
      <c r="C1058" s="664"/>
      <c r="D1058" s="665"/>
      <c r="E1058" s="638"/>
      <c r="F1058" s="657"/>
      <c r="G1058" s="625"/>
      <c r="H1058" s="625"/>
    </row>
    <row r="1059" spans="1:8" s="621" customFormat="1" ht="13.2">
      <c r="A1059" s="672"/>
      <c r="B1059" s="728" t="s">
        <v>2767</v>
      </c>
      <c r="C1059" s="664"/>
      <c r="D1059" s="665"/>
      <c r="E1059" s="638"/>
      <c r="F1059" s="657"/>
      <c r="G1059" s="625"/>
      <c r="H1059" s="625"/>
    </row>
    <row r="1060" spans="1:8" s="621" customFormat="1" ht="13.2">
      <c r="A1060" s="672"/>
      <c r="B1060" s="728" t="s">
        <v>2768</v>
      </c>
      <c r="C1060" s="664"/>
      <c r="D1060" s="665"/>
      <c r="E1060" s="638"/>
      <c r="F1060" s="657"/>
      <c r="G1060" s="625"/>
      <c r="H1060" s="625"/>
    </row>
    <row r="1061" spans="1:8" s="621" customFormat="1" ht="13.2">
      <c r="A1061" s="672"/>
      <c r="B1061" s="728" t="s">
        <v>2778</v>
      </c>
      <c r="C1061" s="664"/>
      <c r="D1061" s="665"/>
      <c r="E1061" s="638"/>
      <c r="F1061" s="657"/>
      <c r="G1061" s="625"/>
      <c r="H1061" s="625"/>
    </row>
    <row r="1062" spans="1:8" s="621" customFormat="1" ht="13.2">
      <c r="A1062" s="672"/>
      <c r="B1062" s="728" t="s">
        <v>2770</v>
      </c>
      <c r="C1062" s="664"/>
      <c r="D1062" s="665"/>
      <c r="E1062" s="638"/>
      <c r="F1062" s="657"/>
      <c r="G1062" s="625"/>
      <c r="H1062" s="625"/>
    </row>
    <row r="1063" spans="1:8" s="621" customFormat="1" ht="13.2">
      <c r="A1063" s="672"/>
      <c r="B1063" s="728" t="s">
        <v>2771</v>
      </c>
      <c r="C1063" s="664"/>
      <c r="D1063" s="665"/>
      <c r="E1063" s="638"/>
      <c r="F1063" s="657"/>
      <c r="G1063" s="625"/>
      <c r="H1063" s="625"/>
    </row>
    <row r="1064" spans="1:8" s="621" customFormat="1" ht="13.2">
      <c r="A1064" s="672"/>
      <c r="B1064" s="728" t="s">
        <v>2779</v>
      </c>
      <c r="C1064" s="664"/>
      <c r="D1064" s="665"/>
      <c r="E1064" s="638"/>
      <c r="F1064" s="657"/>
      <c r="G1064" s="625"/>
      <c r="H1064" s="625"/>
    </row>
    <row r="1065" spans="1:8" s="621" customFormat="1" ht="13.2">
      <c r="A1065" s="672"/>
      <c r="B1065" s="742" t="s">
        <v>2726</v>
      </c>
      <c r="C1065" s="664"/>
      <c r="D1065" s="665"/>
      <c r="E1065" s="638"/>
      <c r="F1065" s="657"/>
      <c r="G1065" s="625"/>
      <c r="H1065" s="625"/>
    </row>
    <row r="1066" spans="1:8" s="621" customFormat="1" ht="13.2">
      <c r="A1066" s="673"/>
      <c r="B1066" s="743" t="s">
        <v>2780</v>
      </c>
      <c r="C1066" s="669"/>
      <c r="D1066" s="670"/>
      <c r="E1066" s="646"/>
      <c r="F1066" s="661"/>
      <c r="G1066" s="625"/>
      <c r="H1066" s="625"/>
    </row>
    <row r="1067" spans="1:8" s="621" customFormat="1" ht="15" customHeight="1">
      <c r="A1067" s="671" t="s">
        <v>2781</v>
      </c>
      <c r="B1067" s="730" t="s">
        <v>2714</v>
      </c>
      <c r="C1067" s="662" t="s">
        <v>983</v>
      </c>
      <c r="D1067" s="663">
        <v>19</v>
      </c>
      <c r="E1067" s="633"/>
      <c r="F1067" s="653">
        <v>0</v>
      </c>
      <c r="G1067" s="625"/>
      <c r="H1067" s="625"/>
    </row>
    <row r="1068" spans="1:8" s="621" customFormat="1" ht="13.2">
      <c r="A1068" s="672"/>
      <c r="B1068" s="728" t="s">
        <v>2782</v>
      </c>
      <c r="C1068" s="664"/>
      <c r="D1068" s="665"/>
      <c r="E1068" s="638"/>
      <c r="F1068" s="657"/>
      <c r="G1068" s="625"/>
      <c r="H1068" s="625"/>
    </row>
    <row r="1069" spans="1:8" s="621" customFormat="1" ht="13.2">
      <c r="A1069" s="672"/>
      <c r="B1069" s="728" t="s">
        <v>2763</v>
      </c>
      <c r="C1069" s="664"/>
      <c r="D1069" s="665"/>
      <c r="E1069" s="638"/>
      <c r="F1069" s="657"/>
      <c r="G1069" s="625"/>
      <c r="H1069" s="625"/>
    </row>
    <row r="1070" spans="1:8" s="621" customFormat="1" ht="13.2">
      <c r="A1070" s="672"/>
      <c r="B1070" s="728" t="s">
        <v>2719</v>
      </c>
      <c r="C1070" s="664"/>
      <c r="D1070" s="665"/>
      <c r="E1070" s="638"/>
      <c r="F1070" s="657"/>
      <c r="G1070" s="625"/>
      <c r="H1070" s="625"/>
    </row>
    <row r="1071" spans="1:8" s="621" customFormat="1" ht="13.2">
      <c r="A1071" s="672"/>
      <c r="B1071" s="728" t="s">
        <v>2783</v>
      </c>
      <c r="C1071" s="664"/>
      <c r="D1071" s="665"/>
      <c r="E1071" s="638"/>
      <c r="F1071" s="657"/>
      <c r="G1071" s="625"/>
      <c r="H1071" s="625"/>
    </row>
    <row r="1072" spans="1:8" s="621" customFormat="1" ht="13.2">
      <c r="A1072" s="672"/>
      <c r="B1072" s="728" t="s">
        <v>2784</v>
      </c>
      <c r="C1072" s="664"/>
      <c r="D1072" s="665"/>
      <c r="E1072" s="638"/>
      <c r="F1072" s="657"/>
      <c r="G1072" s="625"/>
      <c r="H1072" s="625"/>
    </row>
    <row r="1073" spans="1:8" s="621" customFormat="1" ht="13.2">
      <c r="A1073" s="672"/>
      <c r="B1073" s="728" t="s">
        <v>2766</v>
      </c>
      <c r="C1073" s="664"/>
      <c r="D1073" s="665"/>
      <c r="E1073" s="638"/>
      <c r="F1073" s="657"/>
      <c r="G1073" s="625"/>
      <c r="H1073" s="625"/>
    </row>
    <row r="1074" spans="1:8" s="621" customFormat="1" ht="13.2">
      <c r="A1074" s="672"/>
      <c r="B1074" s="728" t="s">
        <v>2767</v>
      </c>
      <c r="C1074" s="664"/>
      <c r="D1074" s="665"/>
      <c r="E1074" s="638"/>
      <c r="F1074" s="657"/>
      <c r="G1074" s="625"/>
      <c r="H1074" s="625"/>
    </row>
    <row r="1075" spans="1:8" s="621" customFormat="1" ht="13.2">
      <c r="A1075" s="672"/>
      <c r="B1075" s="728" t="s">
        <v>2768</v>
      </c>
      <c r="C1075" s="664"/>
      <c r="D1075" s="665"/>
      <c r="E1075" s="638"/>
      <c r="F1075" s="657"/>
      <c r="G1075" s="625"/>
      <c r="H1075" s="625"/>
    </row>
    <row r="1076" spans="1:8" s="621" customFormat="1" ht="13.2">
      <c r="A1076" s="672"/>
      <c r="B1076" s="728" t="s">
        <v>2785</v>
      </c>
      <c r="C1076" s="664"/>
      <c r="D1076" s="665"/>
      <c r="E1076" s="638"/>
      <c r="F1076" s="657"/>
      <c r="G1076" s="625"/>
      <c r="H1076" s="625"/>
    </row>
    <row r="1077" spans="1:8" s="621" customFormat="1" ht="13.2">
      <c r="A1077" s="672"/>
      <c r="B1077" s="728" t="s">
        <v>2770</v>
      </c>
      <c r="C1077" s="664"/>
      <c r="D1077" s="665"/>
      <c r="E1077" s="638"/>
      <c r="F1077" s="657"/>
      <c r="G1077" s="625"/>
      <c r="H1077" s="625"/>
    </row>
    <row r="1078" spans="1:8" s="621" customFormat="1" ht="13.2">
      <c r="A1078" s="672"/>
      <c r="B1078" s="728" t="s">
        <v>2771</v>
      </c>
      <c r="C1078" s="664"/>
      <c r="D1078" s="665"/>
      <c r="E1078" s="638"/>
      <c r="F1078" s="657"/>
      <c r="G1078" s="625"/>
      <c r="H1078" s="625"/>
    </row>
    <row r="1079" spans="1:8" s="621" customFormat="1" ht="13.2">
      <c r="A1079" s="672"/>
      <c r="B1079" s="728" t="s">
        <v>2786</v>
      </c>
      <c r="C1079" s="664"/>
      <c r="D1079" s="665"/>
      <c r="E1079" s="638"/>
      <c r="F1079" s="657"/>
      <c r="G1079" s="625"/>
      <c r="H1079" s="625"/>
    </row>
    <row r="1080" spans="1:8" s="621" customFormat="1" ht="13.2">
      <c r="A1080" s="672"/>
      <c r="B1080" s="742" t="s">
        <v>2726</v>
      </c>
      <c r="C1080" s="664"/>
      <c r="D1080" s="665"/>
      <c r="E1080" s="638"/>
      <c r="F1080" s="657"/>
      <c r="G1080" s="625"/>
      <c r="H1080" s="625"/>
    </row>
    <row r="1081" spans="1:8" s="621" customFormat="1" ht="13.2">
      <c r="A1081" s="673"/>
      <c r="B1081" s="743" t="s">
        <v>2787</v>
      </c>
      <c r="C1081" s="669"/>
      <c r="D1081" s="670"/>
      <c r="E1081" s="646"/>
      <c r="F1081" s="661"/>
      <c r="G1081" s="625"/>
      <c r="H1081" s="625"/>
    </row>
    <row r="1082" spans="1:8" s="621" customFormat="1" ht="15" customHeight="1">
      <c r="A1082" s="671" t="s">
        <v>2788</v>
      </c>
      <c r="B1082" s="730" t="s">
        <v>2714</v>
      </c>
      <c r="C1082" s="662" t="s">
        <v>983</v>
      </c>
      <c r="D1082" s="663">
        <v>36</v>
      </c>
      <c r="E1082" s="633"/>
      <c r="F1082" s="653">
        <v>0</v>
      </c>
      <c r="G1082" s="625"/>
      <c r="H1082" s="625"/>
    </row>
    <row r="1083" spans="1:8" s="621" customFormat="1" ht="13.2">
      <c r="A1083" s="672"/>
      <c r="B1083" s="728" t="s">
        <v>2789</v>
      </c>
      <c r="C1083" s="664"/>
      <c r="D1083" s="665"/>
      <c r="E1083" s="638"/>
      <c r="F1083" s="657"/>
      <c r="G1083" s="625"/>
      <c r="H1083" s="625"/>
    </row>
    <row r="1084" spans="1:8" s="621" customFormat="1" ht="13.2">
      <c r="A1084" s="672"/>
      <c r="B1084" s="728" t="s">
        <v>2763</v>
      </c>
      <c r="C1084" s="664"/>
      <c r="D1084" s="665"/>
      <c r="E1084" s="638"/>
      <c r="F1084" s="657"/>
      <c r="G1084" s="625"/>
      <c r="H1084" s="625"/>
    </row>
    <row r="1085" spans="1:8" s="621" customFormat="1" ht="13.2">
      <c r="A1085" s="672"/>
      <c r="B1085" s="728" t="s">
        <v>2719</v>
      </c>
      <c r="C1085" s="664"/>
      <c r="D1085" s="665"/>
      <c r="E1085" s="638"/>
      <c r="F1085" s="657"/>
      <c r="G1085" s="625"/>
      <c r="H1085" s="625"/>
    </row>
    <row r="1086" spans="1:8" s="621" customFormat="1" ht="13.2">
      <c r="A1086" s="672"/>
      <c r="B1086" s="728" t="s">
        <v>2790</v>
      </c>
      <c r="C1086" s="664"/>
      <c r="D1086" s="665"/>
      <c r="E1086" s="638"/>
      <c r="F1086" s="657"/>
      <c r="G1086" s="625"/>
      <c r="H1086" s="625"/>
    </row>
    <row r="1087" spans="1:8" s="621" customFormat="1" ht="13.2">
      <c r="A1087" s="672"/>
      <c r="B1087" s="728" t="s">
        <v>2791</v>
      </c>
      <c r="C1087" s="664"/>
      <c r="D1087" s="665"/>
      <c r="E1087" s="638"/>
      <c r="F1087" s="657"/>
      <c r="G1087" s="625"/>
      <c r="H1087" s="625"/>
    </row>
    <row r="1088" spans="1:8" s="621" customFormat="1" ht="13.2">
      <c r="A1088" s="672"/>
      <c r="B1088" s="728" t="s">
        <v>2766</v>
      </c>
      <c r="C1088" s="664"/>
      <c r="D1088" s="665"/>
      <c r="E1088" s="638"/>
      <c r="F1088" s="657"/>
      <c r="G1088" s="625"/>
      <c r="H1088" s="625"/>
    </row>
    <row r="1089" spans="1:8" s="621" customFormat="1" ht="13.2">
      <c r="A1089" s="672"/>
      <c r="B1089" s="728" t="s">
        <v>2767</v>
      </c>
      <c r="C1089" s="664"/>
      <c r="D1089" s="665"/>
      <c r="E1089" s="638"/>
      <c r="F1089" s="657"/>
      <c r="G1089" s="625"/>
      <c r="H1089" s="625"/>
    </row>
    <row r="1090" spans="1:8" s="621" customFormat="1" ht="13.2">
      <c r="A1090" s="672"/>
      <c r="B1090" s="728" t="s">
        <v>2768</v>
      </c>
      <c r="C1090" s="664"/>
      <c r="D1090" s="665"/>
      <c r="E1090" s="638"/>
      <c r="F1090" s="657"/>
      <c r="G1090" s="625"/>
      <c r="H1090" s="625"/>
    </row>
    <row r="1091" spans="1:8" s="621" customFormat="1" ht="13.2">
      <c r="A1091" s="672"/>
      <c r="B1091" s="728" t="s">
        <v>2792</v>
      </c>
      <c r="C1091" s="664"/>
      <c r="D1091" s="665"/>
      <c r="E1091" s="638"/>
      <c r="F1091" s="657"/>
      <c r="G1091" s="625"/>
      <c r="H1091" s="625"/>
    </row>
    <row r="1092" spans="1:8" s="621" customFormat="1" ht="13.2">
      <c r="A1092" s="672"/>
      <c r="B1092" s="728" t="s">
        <v>2770</v>
      </c>
      <c r="C1092" s="664"/>
      <c r="D1092" s="665"/>
      <c r="E1092" s="638"/>
      <c r="F1092" s="657"/>
      <c r="G1092" s="625"/>
      <c r="H1092" s="625"/>
    </row>
    <row r="1093" spans="1:8" s="621" customFormat="1" ht="13.2">
      <c r="A1093" s="672"/>
      <c r="B1093" s="728" t="s">
        <v>2793</v>
      </c>
      <c r="C1093" s="664"/>
      <c r="D1093" s="665"/>
      <c r="E1093" s="638"/>
      <c r="F1093" s="657"/>
      <c r="G1093" s="625"/>
      <c r="H1093" s="625"/>
    </row>
    <row r="1094" spans="1:8" s="621" customFormat="1" ht="13.2">
      <c r="A1094" s="672"/>
      <c r="B1094" s="728" t="s">
        <v>2794</v>
      </c>
      <c r="C1094" s="664"/>
      <c r="D1094" s="665"/>
      <c r="E1094" s="638"/>
      <c r="F1094" s="657"/>
      <c r="G1094" s="625"/>
      <c r="H1094" s="625"/>
    </row>
    <row r="1095" spans="1:8" s="621" customFormat="1" ht="13.2">
      <c r="A1095" s="672"/>
      <c r="B1095" s="742" t="s">
        <v>2726</v>
      </c>
      <c r="C1095" s="664"/>
      <c r="D1095" s="665"/>
      <c r="E1095" s="638"/>
      <c r="F1095" s="657"/>
      <c r="G1095" s="625"/>
      <c r="H1095" s="625"/>
    </row>
    <row r="1096" spans="1:8" s="621" customFormat="1" ht="13.2">
      <c r="A1096" s="673"/>
      <c r="B1096" s="743" t="s">
        <v>2795</v>
      </c>
      <c r="C1096" s="669"/>
      <c r="D1096" s="670"/>
      <c r="E1096" s="646"/>
      <c r="F1096" s="661"/>
      <c r="G1096" s="625"/>
      <c r="H1096" s="625"/>
    </row>
    <row r="1097" spans="1:8" s="699" customFormat="1" ht="20.100000000000001" customHeight="1">
      <c r="A1097" s="708"/>
      <c r="B1097" s="709" t="s">
        <v>2796</v>
      </c>
      <c r="C1097" s="710"/>
      <c r="D1097" s="711"/>
      <c r="E1097" s="710"/>
      <c r="F1097" s="712"/>
    </row>
    <row r="1098" spans="1:8" s="621" customFormat="1" ht="80.25" customHeight="1">
      <c r="A1098" s="732"/>
      <c r="B1098" s="744" t="s">
        <v>2797</v>
      </c>
      <c r="C1098" s="745"/>
      <c r="D1098" s="746"/>
      <c r="E1098" s="736"/>
      <c r="F1098" s="737"/>
      <c r="G1098" s="625"/>
      <c r="H1098" s="625"/>
    </row>
    <row r="1099" spans="1:8" s="621" customFormat="1" ht="27" customHeight="1">
      <c r="A1099" s="738"/>
      <c r="B1099" s="747" t="s">
        <v>2798</v>
      </c>
      <c r="C1099" s="527"/>
      <c r="D1099" s="748"/>
      <c r="E1099" s="606"/>
      <c r="F1099" s="741"/>
      <c r="G1099" s="625"/>
      <c r="H1099" s="625"/>
    </row>
    <row r="1100" spans="1:8" s="621" customFormat="1" ht="26.4">
      <c r="A1100" s="738"/>
      <c r="B1100" s="747" t="s">
        <v>2799</v>
      </c>
      <c r="C1100" s="527"/>
      <c r="D1100" s="748"/>
      <c r="E1100" s="606"/>
      <c r="F1100" s="741"/>
      <c r="G1100" s="625"/>
      <c r="H1100" s="625"/>
    </row>
    <row r="1101" spans="1:8" s="621" customFormat="1" ht="15" customHeight="1">
      <c r="A1101" s="671" t="s">
        <v>2800</v>
      </c>
      <c r="B1101" s="730" t="s">
        <v>2714</v>
      </c>
      <c r="C1101" s="662" t="s">
        <v>983</v>
      </c>
      <c r="D1101" s="663">
        <v>3</v>
      </c>
      <c r="E1101" s="633"/>
      <c r="F1101" s="653">
        <v>0</v>
      </c>
      <c r="G1101" s="625"/>
      <c r="H1101" s="625"/>
    </row>
    <row r="1102" spans="1:8" s="621" customFormat="1" ht="13.2">
      <c r="A1102" s="672"/>
      <c r="B1102" s="460" t="s">
        <v>2801</v>
      </c>
      <c r="C1102" s="664"/>
      <c r="D1102" s="665"/>
      <c r="E1102" s="638"/>
      <c r="F1102" s="657"/>
      <c r="G1102" s="625"/>
      <c r="H1102" s="625"/>
    </row>
    <row r="1103" spans="1:8" s="621" customFormat="1" ht="13.2">
      <c r="A1103" s="672"/>
      <c r="B1103" s="460" t="s">
        <v>2802</v>
      </c>
      <c r="C1103" s="664"/>
      <c r="D1103" s="665"/>
      <c r="E1103" s="638"/>
      <c r="F1103" s="657"/>
      <c r="G1103" s="625"/>
      <c r="H1103" s="625"/>
    </row>
    <row r="1104" spans="1:8" s="621" customFormat="1" ht="13.2">
      <c r="A1104" s="672"/>
      <c r="B1104" s="460" t="s">
        <v>2803</v>
      </c>
      <c r="C1104" s="664"/>
      <c r="D1104" s="665"/>
      <c r="E1104" s="638"/>
      <c r="F1104" s="657"/>
      <c r="G1104" s="625"/>
      <c r="H1104" s="625"/>
    </row>
    <row r="1105" spans="1:8" s="621" customFormat="1" ht="13.2">
      <c r="A1105" s="672"/>
      <c r="B1105" s="460" t="s">
        <v>2804</v>
      </c>
      <c r="C1105" s="664"/>
      <c r="D1105" s="665"/>
      <c r="E1105" s="638"/>
      <c r="F1105" s="657"/>
      <c r="G1105" s="625"/>
      <c r="H1105" s="625"/>
    </row>
    <row r="1106" spans="1:8" s="621" customFormat="1" ht="13.2">
      <c r="A1106" s="672"/>
      <c r="B1106" s="460" t="s">
        <v>2724</v>
      </c>
      <c r="C1106" s="664"/>
      <c r="D1106" s="665"/>
      <c r="E1106" s="638"/>
      <c r="F1106" s="657"/>
      <c r="G1106" s="625"/>
      <c r="H1106" s="625"/>
    </row>
    <row r="1107" spans="1:8" s="621" customFormat="1" ht="13.2">
      <c r="A1107" s="672"/>
      <c r="B1107" s="460" t="s">
        <v>2805</v>
      </c>
      <c r="C1107" s="664"/>
      <c r="D1107" s="665"/>
      <c r="E1107" s="638"/>
      <c r="F1107" s="657"/>
      <c r="G1107" s="625"/>
      <c r="H1107" s="625"/>
    </row>
    <row r="1108" spans="1:8" s="621" customFormat="1" ht="13.2">
      <c r="A1108" s="672"/>
      <c r="B1108" s="742" t="s">
        <v>2806</v>
      </c>
      <c r="C1108" s="664"/>
      <c r="D1108" s="665"/>
      <c r="E1108" s="638"/>
      <c r="F1108" s="657"/>
      <c r="G1108" s="625"/>
      <c r="H1108" s="625"/>
    </row>
    <row r="1109" spans="1:8" s="621" customFormat="1" ht="13.2">
      <c r="A1109" s="672"/>
      <c r="B1109" s="742" t="s">
        <v>2807</v>
      </c>
      <c r="C1109" s="664"/>
      <c r="D1109" s="665"/>
      <c r="E1109" s="638"/>
      <c r="F1109" s="657"/>
      <c r="G1109" s="625"/>
      <c r="H1109" s="625"/>
    </row>
    <row r="1110" spans="1:8" s="621" customFormat="1" ht="13.2">
      <c r="A1110" s="672"/>
      <c r="B1110" s="460" t="s">
        <v>2808</v>
      </c>
      <c r="C1110" s="664"/>
      <c r="D1110" s="665"/>
      <c r="E1110" s="638"/>
      <c r="F1110" s="657"/>
      <c r="G1110" s="625"/>
      <c r="H1110" s="625"/>
    </row>
    <row r="1111" spans="1:8" s="621" customFormat="1" ht="26.4">
      <c r="A1111" s="673"/>
      <c r="B1111" s="356" t="s">
        <v>2809</v>
      </c>
      <c r="C1111" s="669"/>
      <c r="D1111" s="670"/>
      <c r="E1111" s="646"/>
      <c r="F1111" s="661"/>
      <c r="G1111" s="625"/>
      <c r="H1111" s="625"/>
    </row>
    <row r="1112" spans="1:8" s="466" customFormat="1" ht="26.25" customHeight="1">
      <c r="A1112" s="723" t="s">
        <v>0</v>
      </c>
      <c r="B1112" s="723" t="s">
        <v>1</v>
      </c>
      <c r="C1112" s="723" t="s">
        <v>948</v>
      </c>
      <c r="D1112" s="723" t="s">
        <v>949</v>
      </c>
      <c r="E1112" s="723" t="s">
        <v>1380</v>
      </c>
      <c r="F1112" s="724" t="s">
        <v>2</v>
      </c>
    </row>
    <row r="1113" spans="1:8" s="621" customFormat="1" ht="15" customHeight="1">
      <c r="A1113" s="671" t="s">
        <v>2810</v>
      </c>
      <c r="B1113" s="730" t="s">
        <v>2714</v>
      </c>
      <c r="C1113" s="662" t="s">
        <v>983</v>
      </c>
      <c r="D1113" s="663">
        <v>9</v>
      </c>
      <c r="E1113" s="633"/>
      <c r="F1113" s="653">
        <v>0</v>
      </c>
      <c r="G1113" s="625"/>
      <c r="H1113" s="625"/>
    </row>
    <row r="1114" spans="1:8" s="621" customFormat="1" ht="13.2">
      <c r="A1114" s="672"/>
      <c r="B1114" s="460" t="s">
        <v>2811</v>
      </c>
      <c r="C1114" s="664"/>
      <c r="D1114" s="665"/>
      <c r="E1114" s="638"/>
      <c r="F1114" s="657"/>
      <c r="G1114" s="625"/>
      <c r="H1114" s="625"/>
    </row>
    <row r="1115" spans="1:8" s="621" customFormat="1" ht="13.2">
      <c r="A1115" s="672"/>
      <c r="B1115" s="460" t="s">
        <v>2812</v>
      </c>
      <c r="C1115" s="664"/>
      <c r="D1115" s="665"/>
      <c r="E1115" s="638"/>
      <c r="F1115" s="657"/>
      <c r="G1115" s="625"/>
      <c r="H1115" s="625"/>
    </row>
    <row r="1116" spans="1:8" s="621" customFormat="1" ht="13.2">
      <c r="A1116" s="672"/>
      <c r="B1116" s="460" t="s">
        <v>2813</v>
      </c>
      <c r="C1116" s="664"/>
      <c r="D1116" s="665"/>
      <c r="E1116" s="638"/>
      <c r="F1116" s="657"/>
      <c r="G1116" s="625"/>
      <c r="H1116" s="625"/>
    </row>
    <row r="1117" spans="1:8" s="621" customFormat="1" ht="13.2">
      <c r="A1117" s="672"/>
      <c r="B1117" s="460" t="s">
        <v>2814</v>
      </c>
      <c r="C1117" s="664"/>
      <c r="D1117" s="665"/>
      <c r="E1117" s="638"/>
      <c r="F1117" s="657"/>
      <c r="G1117" s="625"/>
      <c r="H1117" s="625"/>
    </row>
    <row r="1118" spans="1:8" s="621" customFormat="1" ht="13.2">
      <c r="A1118" s="672"/>
      <c r="B1118" s="460" t="s">
        <v>2724</v>
      </c>
      <c r="C1118" s="664"/>
      <c r="D1118" s="665"/>
      <c r="E1118" s="638"/>
      <c r="F1118" s="657"/>
      <c r="G1118" s="625"/>
      <c r="H1118" s="625"/>
    </row>
    <row r="1119" spans="1:8" s="621" customFormat="1" ht="13.2">
      <c r="A1119" s="672"/>
      <c r="B1119" s="460" t="s">
        <v>2815</v>
      </c>
      <c r="C1119" s="664"/>
      <c r="D1119" s="665"/>
      <c r="E1119" s="638"/>
      <c r="F1119" s="657"/>
      <c r="G1119" s="625"/>
      <c r="H1119" s="625"/>
    </row>
    <row r="1120" spans="1:8" s="621" customFormat="1" ht="13.2">
      <c r="A1120" s="672"/>
      <c r="B1120" s="742" t="s">
        <v>2816</v>
      </c>
      <c r="C1120" s="664"/>
      <c r="D1120" s="665"/>
      <c r="E1120" s="638"/>
      <c r="F1120" s="657"/>
      <c r="G1120" s="625"/>
      <c r="H1120" s="625"/>
    </row>
    <row r="1121" spans="1:8" s="621" customFormat="1" ht="13.2">
      <c r="A1121" s="672"/>
      <c r="B1121" s="742" t="s">
        <v>2817</v>
      </c>
      <c r="C1121" s="664"/>
      <c r="D1121" s="665"/>
      <c r="E1121" s="638"/>
      <c r="F1121" s="657"/>
      <c r="G1121" s="625"/>
      <c r="H1121" s="625"/>
    </row>
    <row r="1122" spans="1:8" s="621" customFormat="1" ht="13.2">
      <c r="A1122" s="672"/>
      <c r="B1122" s="460" t="s">
        <v>2818</v>
      </c>
      <c r="C1122" s="664"/>
      <c r="D1122" s="665"/>
      <c r="E1122" s="638"/>
      <c r="F1122" s="657"/>
      <c r="G1122" s="625"/>
      <c r="H1122" s="625"/>
    </row>
    <row r="1123" spans="1:8" s="621" customFormat="1" ht="25.5" customHeight="1">
      <c r="A1123" s="673"/>
      <c r="B1123" s="356" t="s">
        <v>2819</v>
      </c>
      <c r="C1123" s="669"/>
      <c r="D1123" s="670"/>
      <c r="E1123" s="646"/>
      <c r="F1123" s="661"/>
      <c r="G1123" s="625"/>
      <c r="H1123" s="625"/>
    </row>
    <row r="1124" spans="1:8" s="621" customFormat="1" ht="15" customHeight="1">
      <c r="A1124" s="671" t="s">
        <v>2820</v>
      </c>
      <c r="B1124" s="730" t="s">
        <v>2714</v>
      </c>
      <c r="C1124" s="662" t="s">
        <v>983</v>
      </c>
      <c r="D1124" s="663">
        <v>2</v>
      </c>
      <c r="E1124" s="633"/>
      <c r="F1124" s="653">
        <v>0</v>
      </c>
      <c r="G1124" s="625"/>
      <c r="H1124" s="625"/>
    </row>
    <row r="1125" spans="1:8" s="621" customFormat="1" ht="13.2">
      <c r="A1125" s="672"/>
      <c r="B1125" s="460" t="s">
        <v>2821</v>
      </c>
      <c r="C1125" s="664"/>
      <c r="D1125" s="665"/>
      <c r="E1125" s="638"/>
      <c r="F1125" s="657"/>
      <c r="G1125" s="625"/>
      <c r="H1125" s="625"/>
    </row>
    <row r="1126" spans="1:8" s="621" customFormat="1" ht="13.2">
      <c r="A1126" s="672"/>
      <c r="B1126" s="460" t="s">
        <v>2822</v>
      </c>
      <c r="C1126" s="664"/>
      <c r="D1126" s="665"/>
      <c r="E1126" s="638"/>
      <c r="F1126" s="657"/>
      <c r="G1126" s="625"/>
      <c r="H1126" s="625"/>
    </row>
    <row r="1127" spans="1:8" s="621" customFormat="1" ht="13.2">
      <c r="A1127" s="672"/>
      <c r="B1127" s="460" t="s">
        <v>2823</v>
      </c>
      <c r="C1127" s="664"/>
      <c r="D1127" s="665"/>
      <c r="E1127" s="638"/>
      <c r="F1127" s="657"/>
      <c r="G1127" s="625"/>
      <c r="H1127" s="625"/>
    </row>
    <row r="1128" spans="1:8" s="621" customFormat="1" ht="13.2">
      <c r="A1128" s="672"/>
      <c r="B1128" s="460" t="s">
        <v>2824</v>
      </c>
      <c r="C1128" s="664"/>
      <c r="D1128" s="665"/>
      <c r="E1128" s="638"/>
      <c r="F1128" s="657"/>
      <c r="G1128" s="625"/>
      <c r="H1128" s="625"/>
    </row>
    <row r="1129" spans="1:8" s="621" customFormat="1" ht="13.2">
      <c r="A1129" s="672"/>
      <c r="B1129" s="460" t="s">
        <v>2724</v>
      </c>
      <c r="C1129" s="664"/>
      <c r="D1129" s="665"/>
      <c r="E1129" s="638"/>
      <c r="F1129" s="657"/>
      <c r="G1129" s="625"/>
      <c r="H1129" s="625"/>
    </row>
    <row r="1130" spans="1:8" s="621" customFormat="1" ht="13.2">
      <c r="A1130" s="672"/>
      <c r="B1130" s="460" t="s">
        <v>2825</v>
      </c>
      <c r="C1130" s="664"/>
      <c r="D1130" s="665"/>
      <c r="E1130" s="638"/>
      <c r="F1130" s="657"/>
      <c r="G1130" s="625"/>
      <c r="H1130" s="625"/>
    </row>
    <row r="1131" spans="1:8" s="621" customFormat="1" ht="13.2">
      <c r="A1131" s="672"/>
      <c r="B1131" s="742" t="s">
        <v>2826</v>
      </c>
      <c r="C1131" s="664"/>
      <c r="D1131" s="665"/>
      <c r="E1131" s="638"/>
      <c r="F1131" s="657"/>
      <c r="G1131" s="625"/>
      <c r="H1131" s="625"/>
    </row>
    <row r="1132" spans="1:8" s="621" customFormat="1" ht="13.2">
      <c r="A1132" s="672"/>
      <c r="B1132" s="742" t="s">
        <v>2827</v>
      </c>
      <c r="C1132" s="664"/>
      <c r="D1132" s="665"/>
      <c r="E1132" s="638"/>
      <c r="F1132" s="657"/>
      <c r="G1132" s="625"/>
      <c r="H1132" s="625"/>
    </row>
    <row r="1133" spans="1:8" s="621" customFormat="1" ht="13.2">
      <c r="A1133" s="672"/>
      <c r="B1133" s="460" t="s">
        <v>2828</v>
      </c>
      <c r="C1133" s="664"/>
      <c r="D1133" s="665"/>
      <c r="E1133" s="638"/>
      <c r="F1133" s="657"/>
      <c r="G1133" s="625"/>
      <c r="H1133" s="625"/>
    </row>
    <row r="1134" spans="1:8" s="621" customFormat="1" ht="26.4">
      <c r="A1134" s="673"/>
      <c r="B1134" s="356" t="s">
        <v>2829</v>
      </c>
      <c r="C1134" s="669"/>
      <c r="D1134" s="670"/>
      <c r="E1134" s="646"/>
      <c r="F1134" s="661"/>
      <c r="G1134" s="625"/>
      <c r="H1134" s="625"/>
    </row>
    <row r="1135" spans="1:8" s="621" customFormat="1" ht="137.4" customHeight="1">
      <c r="A1135" s="671" t="s">
        <v>2830</v>
      </c>
      <c r="B1135" s="676" t="s">
        <v>2831</v>
      </c>
      <c r="C1135" s="107"/>
      <c r="D1135" s="749"/>
      <c r="E1135" s="682"/>
      <c r="F1135" s="683"/>
      <c r="G1135" s="625"/>
      <c r="H1135" s="625"/>
    </row>
    <row r="1136" spans="1:8" s="621" customFormat="1" ht="26.4">
      <c r="A1136" s="672"/>
      <c r="B1136" s="668" t="s">
        <v>2832</v>
      </c>
      <c r="C1136" s="750"/>
      <c r="D1136" s="751"/>
      <c r="E1136" s="686"/>
      <c r="F1136" s="687"/>
      <c r="G1136" s="625"/>
      <c r="H1136" s="625"/>
    </row>
    <row r="1137" spans="1:8" s="621" customFormat="1" ht="26.4">
      <c r="A1137" s="672"/>
      <c r="B1137" s="668" t="s">
        <v>2833</v>
      </c>
      <c r="C1137" s="750"/>
      <c r="D1137" s="751"/>
      <c r="E1137" s="686"/>
      <c r="F1137" s="687"/>
      <c r="G1137" s="625"/>
      <c r="H1137" s="625"/>
    </row>
    <row r="1138" spans="1:8" s="621" customFormat="1" ht="13.2">
      <c r="A1138" s="672"/>
      <c r="B1138" s="668" t="s">
        <v>2834</v>
      </c>
      <c r="C1138" s="750"/>
      <c r="D1138" s="751"/>
      <c r="E1138" s="686"/>
      <c r="F1138" s="687"/>
      <c r="G1138" s="625"/>
      <c r="H1138" s="625"/>
    </row>
    <row r="1139" spans="1:8" s="621" customFormat="1" ht="13.2">
      <c r="A1139" s="672"/>
      <c r="B1139" s="403" t="s">
        <v>2835</v>
      </c>
      <c r="C1139" s="684" t="s">
        <v>983</v>
      </c>
      <c r="D1139" s="685">
        <v>1</v>
      </c>
      <c r="E1139" s="686"/>
      <c r="F1139" s="687">
        <v>0</v>
      </c>
      <c r="G1139" s="625"/>
      <c r="H1139" s="625"/>
    </row>
    <row r="1140" spans="1:8" s="621" customFormat="1" ht="13.2">
      <c r="A1140" s="672"/>
      <c r="B1140" s="403" t="s">
        <v>2836</v>
      </c>
      <c r="C1140" s="684" t="s">
        <v>983</v>
      </c>
      <c r="D1140" s="685">
        <v>1</v>
      </c>
      <c r="E1140" s="686"/>
      <c r="F1140" s="687">
        <v>0</v>
      </c>
      <c r="G1140" s="625"/>
      <c r="H1140" s="625"/>
    </row>
    <row r="1141" spans="1:8" s="621" customFormat="1" ht="13.2">
      <c r="A1141" s="673"/>
      <c r="B1141" s="356" t="s">
        <v>2837</v>
      </c>
      <c r="C1141" s="688" t="s">
        <v>983</v>
      </c>
      <c r="D1141" s="689">
        <v>5</v>
      </c>
      <c r="E1141" s="690"/>
      <c r="F1141" s="691">
        <v>0</v>
      </c>
      <c r="G1141" s="625"/>
      <c r="H1141" s="625"/>
    </row>
    <row r="1142" spans="1:8" s="621" customFormat="1" ht="15" customHeight="1">
      <c r="A1142" s="671" t="s">
        <v>2838</v>
      </c>
      <c r="B1142" s="752" t="s">
        <v>2839</v>
      </c>
      <c r="C1142" s="662" t="s">
        <v>915</v>
      </c>
      <c r="D1142" s="663">
        <v>1</v>
      </c>
      <c r="E1142" s="633"/>
      <c r="F1142" s="653">
        <v>0</v>
      </c>
      <c r="G1142" s="625"/>
      <c r="H1142" s="625"/>
    </row>
    <row r="1143" spans="1:8" s="621" customFormat="1" ht="13.2">
      <c r="A1143" s="672"/>
      <c r="B1143" s="753" t="s">
        <v>2840</v>
      </c>
      <c r="C1143" s="664"/>
      <c r="D1143" s="665"/>
      <c r="E1143" s="638"/>
      <c r="F1143" s="657"/>
      <c r="G1143" s="625"/>
      <c r="H1143" s="625"/>
    </row>
    <row r="1144" spans="1:8" s="621" customFormat="1" ht="13.2">
      <c r="A1144" s="672"/>
      <c r="B1144" s="753" t="s">
        <v>2841</v>
      </c>
      <c r="C1144" s="664"/>
      <c r="D1144" s="665"/>
      <c r="E1144" s="638"/>
      <c r="F1144" s="657"/>
      <c r="G1144" s="625"/>
      <c r="H1144" s="625"/>
    </row>
    <row r="1145" spans="1:8" s="621" customFormat="1" ht="39.6">
      <c r="A1145" s="672"/>
      <c r="B1145" s="753" t="s">
        <v>2842</v>
      </c>
      <c r="C1145" s="664"/>
      <c r="D1145" s="665"/>
      <c r="E1145" s="638"/>
      <c r="F1145" s="657"/>
      <c r="G1145" s="625"/>
      <c r="H1145" s="625"/>
    </row>
    <row r="1146" spans="1:8" s="621" customFormat="1" ht="13.2">
      <c r="A1146" s="672"/>
      <c r="B1146" s="753" t="s">
        <v>2843</v>
      </c>
      <c r="C1146" s="664"/>
      <c r="D1146" s="665"/>
      <c r="E1146" s="638"/>
      <c r="F1146" s="657"/>
      <c r="G1146" s="625"/>
      <c r="H1146" s="625"/>
    </row>
    <row r="1147" spans="1:8" s="621" customFormat="1" ht="13.2">
      <c r="A1147" s="673"/>
      <c r="B1147" s="754" t="s">
        <v>2844</v>
      </c>
      <c r="C1147" s="669"/>
      <c r="D1147" s="670"/>
      <c r="E1147" s="646"/>
      <c r="F1147" s="661"/>
      <c r="G1147" s="625"/>
      <c r="H1147" s="625"/>
    </row>
    <row r="1148" spans="1:8" s="621" customFormat="1" ht="15" customHeight="1">
      <c r="A1148" s="671" t="s">
        <v>2845</v>
      </c>
      <c r="B1148" s="752" t="s">
        <v>2846</v>
      </c>
      <c r="C1148" s="662" t="s">
        <v>915</v>
      </c>
      <c r="D1148" s="663">
        <v>1</v>
      </c>
      <c r="E1148" s="633"/>
      <c r="F1148" s="653">
        <v>0</v>
      </c>
      <c r="G1148" s="625"/>
      <c r="H1148" s="625"/>
    </row>
    <row r="1149" spans="1:8" s="621" customFormat="1" ht="13.2">
      <c r="A1149" s="672"/>
      <c r="B1149" s="753" t="s">
        <v>2840</v>
      </c>
      <c r="C1149" s="664"/>
      <c r="D1149" s="665"/>
      <c r="E1149" s="638"/>
      <c r="F1149" s="657"/>
      <c r="G1149" s="625"/>
      <c r="H1149" s="625"/>
    </row>
    <row r="1150" spans="1:8" s="621" customFormat="1" ht="13.2">
      <c r="A1150" s="672"/>
      <c r="B1150" s="753" t="s">
        <v>2841</v>
      </c>
      <c r="C1150" s="664"/>
      <c r="D1150" s="665"/>
      <c r="E1150" s="638"/>
      <c r="F1150" s="657"/>
      <c r="G1150" s="625"/>
      <c r="H1150" s="625"/>
    </row>
    <row r="1151" spans="1:8" s="621" customFormat="1" ht="52.8">
      <c r="A1151" s="672"/>
      <c r="B1151" s="753" t="s">
        <v>2847</v>
      </c>
      <c r="C1151" s="664"/>
      <c r="D1151" s="665"/>
      <c r="E1151" s="638"/>
      <c r="F1151" s="657"/>
      <c r="G1151" s="625"/>
      <c r="H1151" s="625"/>
    </row>
    <row r="1152" spans="1:8" s="621" customFormat="1" ht="13.2">
      <c r="A1152" s="672"/>
      <c r="B1152" s="753" t="s">
        <v>2843</v>
      </c>
      <c r="C1152" s="664"/>
      <c r="D1152" s="665"/>
      <c r="E1152" s="638"/>
      <c r="F1152" s="657"/>
      <c r="G1152" s="625"/>
      <c r="H1152" s="625"/>
    </row>
    <row r="1153" spans="1:8" s="621" customFormat="1" ht="13.2">
      <c r="A1153" s="673"/>
      <c r="B1153" s="754" t="s">
        <v>2844</v>
      </c>
      <c r="C1153" s="669"/>
      <c r="D1153" s="670"/>
      <c r="E1153" s="646"/>
      <c r="F1153" s="661"/>
      <c r="G1153" s="625"/>
      <c r="H1153" s="625"/>
    </row>
    <row r="1154" spans="1:8" s="621" customFormat="1" ht="15" customHeight="1">
      <c r="A1154" s="671" t="s">
        <v>2848</v>
      </c>
      <c r="B1154" s="752" t="s">
        <v>2849</v>
      </c>
      <c r="C1154" s="662" t="s">
        <v>915</v>
      </c>
      <c r="D1154" s="663">
        <v>1</v>
      </c>
      <c r="E1154" s="633"/>
      <c r="F1154" s="653">
        <v>0</v>
      </c>
      <c r="G1154" s="625"/>
      <c r="H1154" s="625"/>
    </row>
    <row r="1155" spans="1:8" s="621" customFormat="1" ht="13.2">
      <c r="A1155" s="672"/>
      <c r="B1155" s="753" t="s">
        <v>2840</v>
      </c>
      <c r="C1155" s="664"/>
      <c r="D1155" s="665"/>
      <c r="E1155" s="638"/>
      <c r="F1155" s="657"/>
      <c r="G1155" s="625"/>
      <c r="H1155" s="625"/>
    </row>
    <row r="1156" spans="1:8" s="621" customFormat="1" ht="13.2">
      <c r="A1156" s="672"/>
      <c r="B1156" s="753" t="s">
        <v>2841</v>
      </c>
      <c r="C1156" s="664"/>
      <c r="D1156" s="665"/>
      <c r="E1156" s="638"/>
      <c r="F1156" s="657"/>
      <c r="G1156" s="625"/>
      <c r="H1156" s="625"/>
    </row>
    <row r="1157" spans="1:8" s="621" customFormat="1" ht="39.6" customHeight="1">
      <c r="A1157" s="672"/>
      <c r="B1157" s="753" t="s">
        <v>2850</v>
      </c>
      <c r="C1157" s="664"/>
      <c r="D1157" s="665"/>
      <c r="E1157" s="638"/>
      <c r="F1157" s="657"/>
      <c r="G1157" s="625"/>
      <c r="H1157" s="625"/>
    </row>
    <row r="1158" spans="1:8" s="621" customFormat="1" ht="13.2">
      <c r="A1158" s="672"/>
      <c r="B1158" s="753" t="s">
        <v>2843</v>
      </c>
      <c r="C1158" s="664"/>
      <c r="D1158" s="665"/>
      <c r="E1158" s="638"/>
      <c r="F1158" s="657"/>
      <c r="G1158" s="625"/>
      <c r="H1158" s="625"/>
    </row>
    <row r="1159" spans="1:8" s="621" customFormat="1" ht="13.2">
      <c r="A1159" s="673"/>
      <c r="B1159" s="754" t="s">
        <v>2851</v>
      </c>
      <c r="C1159" s="669"/>
      <c r="D1159" s="670"/>
      <c r="E1159" s="646"/>
      <c r="F1159" s="661"/>
      <c r="G1159" s="625"/>
      <c r="H1159" s="625"/>
    </row>
    <row r="1160" spans="1:8" s="466" customFormat="1" ht="26.25" customHeight="1">
      <c r="A1160" s="723" t="s">
        <v>0</v>
      </c>
      <c r="B1160" s="723" t="s">
        <v>1</v>
      </c>
      <c r="C1160" s="723" t="s">
        <v>948</v>
      </c>
      <c r="D1160" s="723" t="s">
        <v>949</v>
      </c>
      <c r="E1160" s="723" t="s">
        <v>1380</v>
      </c>
      <c r="F1160" s="724" t="s">
        <v>2</v>
      </c>
    </row>
    <row r="1161" spans="1:8" s="621" customFormat="1" ht="15" customHeight="1">
      <c r="A1161" s="671" t="s">
        <v>2852</v>
      </c>
      <c r="B1161" s="752" t="s">
        <v>2853</v>
      </c>
      <c r="C1161" s="662" t="s">
        <v>915</v>
      </c>
      <c r="D1161" s="663">
        <v>1</v>
      </c>
      <c r="E1161" s="633"/>
      <c r="F1161" s="653">
        <v>0</v>
      </c>
      <c r="G1161" s="625"/>
      <c r="H1161" s="625"/>
    </row>
    <row r="1162" spans="1:8" s="621" customFormat="1" ht="13.2">
      <c r="A1162" s="672"/>
      <c r="B1162" s="753" t="s">
        <v>2840</v>
      </c>
      <c r="C1162" s="664"/>
      <c r="D1162" s="665"/>
      <c r="E1162" s="638"/>
      <c r="F1162" s="657"/>
      <c r="G1162" s="625"/>
      <c r="H1162" s="625"/>
    </row>
    <row r="1163" spans="1:8" s="621" customFormat="1" ht="13.2">
      <c r="A1163" s="672"/>
      <c r="B1163" s="753" t="s">
        <v>2841</v>
      </c>
      <c r="C1163" s="664"/>
      <c r="D1163" s="665"/>
      <c r="E1163" s="638"/>
      <c r="F1163" s="657"/>
      <c r="G1163" s="625"/>
      <c r="H1163" s="625"/>
    </row>
    <row r="1164" spans="1:8" s="621" customFormat="1" ht="38.1" customHeight="1">
      <c r="A1164" s="672"/>
      <c r="B1164" s="753" t="s">
        <v>2850</v>
      </c>
      <c r="C1164" s="664"/>
      <c r="D1164" s="665"/>
      <c r="E1164" s="638"/>
      <c r="F1164" s="657"/>
      <c r="G1164" s="625"/>
      <c r="H1164" s="625"/>
    </row>
    <row r="1165" spans="1:8" s="621" customFormat="1" ht="13.2">
      <c r="A1165" s="672"/>
      <c r="B1165" s="753" t="s">
        <v>2843</v>
      </c>
      <c r="C1165" s="664"/>
      <c r="D1165" s="665"/>
      <c r="E1165" s="638"/>
      <c r="F1165" s="657"/>
      <c r="G1165" s="625"/>
      <c r="H1165" s="625"/>
    </row>
    <row r="1166" spans="1:8" s="621" customFormat="1" ht="12" customHeight="1">
      <c r="A1166" s="673"/>
      <c r="B1166" s="754" t="s">
        <v>2851</v>
      </c>
      <c r="C1166" s="669"/>
      <c r="D1166" s="670"/>
      <c r="E1166" s="646"/>
      <c r="F1166" s="661"/>
      <c r="G1166" s="625"/>
      <c r="H1166" s="625"/>
    </row>
    <row r="1167" spans="1:8" s="621" customFormat="1" ht="15" customHeight="1">
      <c r="A1167" s="755" t="s">
        <v>2854</v>
      </c>
      <c r="B1167" s="752" t="s">
        <v>2855</v>
      </c>
      <c r="C1167" s="680"/>
      <c r="D1167" s="681"/>
      <c r="E1167" s="682"/>
      <c r="F1167" s="683"/>
      <c r="G1167" s="625"/>
      <c r="H1167" s="625"/>
    </row>
    <row r="1168" spans="1:8" s="621" customFormat="1" ht="13.2">
      <c r="A1168" s="756"/>
      <c r="B1168" s="753" t="s">
        <v>2840</v>
      </c>
      <c r="C1168" s="684"/>
      <c r="D1168" s="685"/>
      <c r="E1168" s="686"/>
      <c r="F1168" s="687"/>
      <c r="G1168" s="625"/>
      <c r="H1168" s="625"/>
    </row>
    <row r="1169" spans="1:8" s="621" customFormat="1" ht="13.2">
      <c r="A1169" s="756"/>
      <c r="B1169" s="753" t="s">
        <v>2841</v>
      </c>
      <c r="C1169" s="684"/>
      <c r="D1169" s="685"/>
      <c r="E1169" s="686"/>
      <c r="F1169" s="687"/>
      <c r="G1169" s="625"/>
      <c r="H1169" s="625"/>
    </row>
    <row r="1170" spans="1:8" s="621" customFormat="1" ht="36.9" customHeight="1">
      <c r="A1170" s="756"/>
      <c r="B1170" s="753" t="s">
        <v>2850</v>
      </c>
      <c r="C1170" s="684"/>
      <c r="D1170" s="685"/>
      <c r="E1170" s="686"/>
      <c r="F1170" s="687"/>
      <c r="G1170" s="625"/>
      <c r="H1170" s="625"/>
    </row>
    <row r="1171" spans="1:8" s="621" customFormat="1" ht="13.2">
      <c r="A1171" s="756"/>
      <c r="B1171" s="753" t="s">
        <v>2843</v>
      </c>
      <c r="C1171" s="684"/>
      <c r="D1171" s="685"/>
      <c r="E1171" s="686"/>
      <c r="F1171" s="687"/>
      <c r="G1171" s="625"/>
      <c r="H1171" s="625"/>
    </row>
    <row r="1172" spans="1:8" s="621" customFormat="1" ht="17.25" customHeight="1">
      <c r="A1172" s="757"/>
      <c r="B1172" s="754" t="s">
        <v>2851</v>
      </c>
      <c r="C1172" s="688" t="s">
        <v>915</v>
      </c>
      <c r="D1172" s="689">
        <v>1</v>
      </c>
      <c r="E1172" s="690"/>
      <c r="F1172" s="691">
        <v>0</v>
      </c>
      <c r="G1172" s="625"/>
      <c r="H1172" s="625"/>
    </row>
    <row r="1173" spans="1:8" s="621" customFormat="1" ht="13.2">
      <c r="A1173" s="671" t="s">
        <v>2856</v>
      </c>
      <c r="B1173" s="752" t="s">
        <v>2857</v>
      </c>
      <c r="C1173" s="680"/>
      <c r="D1173" s="681"/>
      <c r="E1173" s="682"/>
      <c r="F1173" s="683"/>
      <c r="G1173" s="625"/>
      <c r="H1173" s="625"/>
    </row>
    <row r="1174" spans="1:8" s="621" customFormat="1" ht="13.2">
      <c r="A1174" s="672"/>
      <c r="B1174" s="753" t="s">
        <v>2840</v>
      </c>
      <c r="C1174" s="684"/>
      <c r="D1174" s="685"/>
      <c r="E1174" s="686"/>
      <c r="F1174" s="687"/>
      <c r="G1174" s="625"/>
      <c r="H1174" s="625"/>
    </row>
    <row r="1175" spans="1:8" s="621" customFormat="1" ht="13.2">
      <c r="A1175" s="672"/>
      <c r="B1175" s="753" t="s">
        <v>2841</v>
      </c>
      <c r="C1175" s="684"/>
      <c r="D1175" s="685"/>
      <c r="E1175" s="686"/>
      <c r="F1175" s="687"/>
      <c r="G1175" s="625"/>
      <c r="H1175" s="625"/>
    </row>
    <row r="1176" spans="1:8" s="621" customFormat="1" ht="38.4" customHeight="1">
      <c r="A1176" s="672"/>
      <c r="B1176" s="753" t="s">
        <v>2850</v>
      </c>
      <c r="C1176" s="684"/>
      <c r="D1176" s="685"/>
      <c r="E1176" s="686"/>
      <c r="F1176" s="687"/>
      <c r="G1176" s="625"/>
      <c r="H1176" s="625"/>
    </row>
    <row r="1177" spans="1:8" s="621" customFormat="1" ht="13.2">
      <c r="A1177" s="672"/>
      <c r="B1177" s="753" t="s">
        <v>2843</v>
      </c>
      <c r="C1177" s="684"/>
      <c r="D1177" s="685"/>
      <c r="E1177" s="686"/>
      <c r="F1177" s="687"/>
      <c r="G1177" s="625"/>
      <c r="H1177" s="625"/>
    </row>
    <row r="1178" spans="1:8" s="621" customFormat="1" ht="13.2">
      <c r="A1178" s="673"/>
      <c r="B1178" s="754" t="s">
        <v>2851</v>
      </c>
      <c r="C1178" s="688" t="s">
        <v>915</v>
      </c>
      <c r="D1178" s="689">
        <v>1</v>
      </c>
      <c r="E1178" s="690"/>
      <c r="F1178" s="691">
        <v>0</v>
      </c>
      <c r="G1178" s="625"/>
      <c r="H1178" s="625"/>
    </row>
    <row r="1179" spans="1:8" s="621" customFormat="1" ht="26.4">
      <c r="A1179" s="755" t="s">
        <v>2858</v>
      </c>
      <c r="B1179" s="758" t="s">
        <v>2859</v>
      </c>
      <c r="C1179" s="680"/>
      <c r="D1179" s="681"/>
      <c r="E1179" s="682"/>
      <c r="F1179" s="683"/>
      <c r="G1179" s="625"/>
      <c r="H1179" s="625"/>
    </row>
    <row r="1180" spans="1:8" s="621" customFormat="1" ht="13.2">
      <c r="A1180" s="756"/>
      <c r="B1180" s="759" t="s">
        <v>2860</v>
      </c>
      <c r="C1180" s="684" t="s">
        <v>983</v>
      </c>
      <c r="D1180" s="685">
        <v>10</v>
      </c>
      <c r="E1180" s="686"/>
      <c r="F1180" s="687">
        <v>0</v>
      </c>
      <c r="G1180" s="625"/>
      <c r="H1180" s="625"/>
    </row>
    <row r="1181" spans="1:8" s="621" customFormat="1" ht="13.2">
      <c r="A1181" s="756"/>
      <c r="B1181" s="759" t="s">
        <v>2861</v>
      </c>
      <c r="C1181" s="684" t="s">
        <v>983</v>
      </c>
      <c r="D1181" s="685">
        <v>23</v>
      </c>
      <c r="E1181" s="686"/>
      <c r="F1181" s="687">
        <v>0</v>
      </c>
      <c r="G1181" s="625"/>
      <c r="H1181" s="625"/>
    </row>
    <row r="1182" spans="1:8" s="621" customFormat="1" ht="13.2">
      <c r="A1182" s="756"/>
      <c r="B1182" s="759" t="s">
        <v>2862</v>
      </c>
      <c r="C1182" s="684" t="s">
        <v>983</v>
      </c>
      <c r="D1182" s="685">
        <v>20</v>
      </c>
      <c r="E1182" s="686"/>
      <c r="F1182" s="687">
        <v>0</v>
      </c>
      <c r="G1182" s="625"/>
      <c r="H1182" s="625"/>
    </row>
    <row r="1183" spans="1:8" s="621" customFormat="1" ht="13.2">
      <c r="A1183" s="756"/>
      <c r="B1183" s="759" t="s">
        <v>2863</v>
      </c>
      <c r="C1183" s="684" t="s">
        <v>983</v>
      </c>
      <c r="D1183" s="685">
        <v>14</v>
      </c>
      <c r="E1183" s="686"/>
      <c r="F1183" s="687">
        <v>0</v>
      </c>
      <c r="G1183" s="625"/>
      <c r="H1183" s="625"/>
    </row>
    <row r="1184" spans="1:8" s="621" customFormat="1" ht="13.2">
      <c r="A1184" s="756"/>
      <c r="B1184" s="759" t="s">
        <v>1746</v>
      </c>
      <c r="C1184" s="684" t="s">
        <v>983</v>
      </c>
      <c r="D1184" s="685">
        <v>6</v>
      </c>
      <c r="E1184" s="686"/>
      <c r="F1184" s="687">
        <v>0</v>
      </c>
      <c r="G1184" s="625"/>
      <c r="H1184" s="625"/>
    </row>
    <row r="1185" spans="1:8" s="621" customFormat="1" ht="13.2">
      <c r="A1185" s="756"/>
      <c r="B1185" s="759" t="s">
        <v>1745</v>
      </c>
      <c r="C1185" s="684" t="s">
        <v>983</v>
      </c>
      <c r="D1185" s="685">
        <v>17</v>
      </c>
      <c r="E1185" s="686"/>
      <c r="F1185" s="687">
        <v>0</v>
      </c>
      <c r="G1185" s="625"/>
      <c r="H1185" s="625"/>
    </row>
    <row r="1186" spans="1:8" s="621" customFormat="1" ht="13.2">
      <c r="A1186" s="756"/>
      <c r="B1186" s="403" t="s">
        <v>1744</v>
      </c>
      <c r="C1186" s="684" t="s">
        <v>983</v>
      </c>
      <c r="D1186" s="685">
        <v>149</v>
      </c>
      <c r="E1186" s="686"/>
      <c r="F1186" s="687">
        <v>0</v>
      </c>
      <c r="G1186" s="625"/>
      <c r="H1186" s="625"/>
    </row>
    <row r="1187" spans="1:8" s="621" customFormat="1" ht="13.2">
      <c r="A1187" s="756"/>
      <c r="B1187" s="403" t="s">
        <v>2864</v>
      </c>
      <c r="C1187" s="684" t="s">
        <v>983</v>
      </c>
      <c r="D1187" s="685">
        <v>55</v>
      </c>
      <c r="E1187" s="686"/>
      <c r="F1187" s="687">
        <v>0</v>
      </c>
      <c r="G1187" s="625"/>
      <c r="H1187" s="625"/>
    </row>
    <row r="1188" spans="1:8" s="621" customFormat="1" ht="13.2">
      <c r="A1188" s="757"/>
      <c r="B1188" s="356" t="s">
        <v>2865</v>
      </c>
      <c r="C1188" s="688" t="s">
        <v>983</v>
      </c>
      <c r="D1188" s="689">
        <v>28</v>
      </c>
      <c r="E1188" s="690"/>
      <c r="F1188" s="687">
        <v>0</v>
      </c>
      <c r="G1188" s="625"/>
      <c r="H1188" s="625"/>
    </row>
    <row r="1189" spans="1:8" s="621" customFormat="1" ht="52.8">
      <c r="A1189" s="755" t="s">
        <v>2866</v>
      </c>
      <c r="B1189" s="752" t="s">
        <v>2867</v>
      </c>
      <c r="C1189" s="680"/>
      <c r="D1189" s="681"/>
      <c r="E1189" s="682"/>
      <c r="F1189" s="683"/>
      <c r="G1189" s="625"/>
      <c r="H1189" s="625"/>
    </row>
    <row r="1190" spans="1:8" s="621" customFormat="1" ht="13.2">
      <c r="A1190" s="756"/>
      <c r="B1190" s="753" t="s">
        <v>2868</v>
      </c>
      <c r="C1190" s="684" t="s">
        <v>983</v>
      </c>
      <c r="D1190" s="685">
        <v>2</v>
      </c>
      <c r="E1190" s="686"/>
      <c r="F1190" s="687">
        <v>0</v>
      </c>
      <c r="G1190" s="625"/>
      <c r="H1190" s="625"/>
    </row>
    <row r="1191" spans="1:8" s="621" customFormat="1" ht="13.2">
      <c r="A1191" s="756"/>
      <c r="B1191" s="403" t="s">
        <v>2869</v>
      </c>
      <c r="C1191" s="684" t="s">
        <v>983</v>
      </c>
      <c r="D1191" s="685">
        <v>6</v>
      </c>
      <c r="E1191" s="686"/>
      <c r="F1191" s="687">
        <v>0</v>
      </c>
      <c r="G1191" s="625"/>
      <c r="H1191" s="625"/>
    </row>
    <row r="1192" spans="1:8" s="621" customFormat="1" ht="13.2">
      <c r="A1192" s="756"/>
      <c r="B1192" s="759" t="s">
        <v>2860</v>
      </c>
      <c r="C1192" s="684" t="s">
        <v>983</v>
      </c>
      <c r="D1192" s="685">
        <v>4</v>
      </c>
      <c r="E1192" s="686"/>
      <c r="F1192" s="687">
        <v>0</v>
      </c>
      <c r="G1192" s="625"/>
      <c r="H1192" s="625"/>
    </row>
    <row r="1193" spans="1:8" s="621" customFormat="1" ht="13.2">
      <c r="A1193" s="756"/>
      <c r="B1193" s="759" t="s">
        <v>2861</v>
      </c>
      <c r="C1193" s="684" t="s">
        <v>983</v>
      </c>
      <c r="D1193" s="685">
        <v>15</v>
      </c>
      <c r="E1193" s="686"/>
      <c r="F1193" s="687">
        <v>0</v>
      </c>
      <c r="G1193" s="625"/>
      <c r="H1193" s="625"/>
    </row>
    <row r="1194" spans="1:8" s="621" customFormat="1" ht="13.2">
      <c r="A1194" s="756"/>
      <c r="B1194" s="759" t="s">
        <v>2862</v>
      </c>
      <c r="C1194" s="684" t="s">
        <v>983</v>
      </c>
      <c r="D1194" s="685">
        <v>20</v>
      </c>
      <c r="E1194" s="686"/>
      <c r="F1194" s="687">
        <v>0</v>
      </c>
      <c r="G1194" s="625"/>
      <c r="H1194" s="625"/>
    </row>
    <row r="1195" spans="1:8" s="621" customFormat="1" ht="13.2">
      <c r="A1195" s="756"/>
      <c r="B1195" s="759" t="s">
        <v>2863</v>
      </c>
      <c r="C1195" s="684" t="s">
        <v>983</v>
      </c>
      <c r="D1195" s="685">
        <v>8</v>
      </c>
      <c r="E1195" s="686"/>
      <c r="F1195" s="687">
        <v>0</v>
      </c>
      <c r="G1195" s="625"/>
      <c r="H1195" s="625"/>
    </row>
    <row r="1196" spans="1:8" s="621" customFormat="1" ht="13.2">
      <c r="A1196" s="756"/>
      <c r="B1196" s="759" t="s">
        <v>1746</v>
      </c>
      <c r="C1196" s="684" t="s">
        <v>983</v>
      </c>
      <c r="D1196" s="685">
        <v>6</v>
      </c>
      <c r="E1196" s="686"/>
      <c r="F1196" s="687">
        <v>0</v>
      </c>
      <c r="G1196" s="625"/>
      <c r="H1196" s="625"/>
    </row>
    <row r="1197" spans="1:8" s="621" customFormat="1" ht="13.2">
      <c r="A1197" s="756"/>
      <c r="B1197" s="759" t="s">
        <v>1745</v>
      </c>
      <c r="C1197" s="684" t="s">
        <v>983</v>
      </c>
      <c r="D1197" s="685">
        <v>5</v>
      </c>
      <c r="E1197" s="686"/>
      <c r="F1197" s="687">
        <v>0</v>
      </c>
      <c r="G1197" s="625"/>
      <c r="H1197" s="625"/>
    </row>
    <row r="1198" spans="1:8" s="621" customFormat="1" ht="13.2">
      <c r="A1198" s="756"/>
      <c r="B1198" s="403" t="s">
        <v>1744</v>
      </c>
      <c r="C1198" s="684" t="s">
        <v>983</v>
      </c>
      <c r="D1198" s="685">
        <v>30</v>
      </c>
      <c r="E1198" s="686"/>
      <c r="F1198" s="687">
        <v>0</v>
      </c>
      <c r="G1198" s="625"/>
      <c r="H1198" s="625"/>
    </row>
    <row r="1199" spans="1:8" s="621" customFormat="1" ht="13.2">
      <c r="A1199" s="756"/>
      <c r="B1199" s="403" t="s">
        <v>2864</v>
      </c>
      <c r="C1199" s="684" t="s">
        <v>983</v>
      </c>
      <c r="D1199" s="685">
        <v>8</v>
      </c>
      <c r="E1199" s="686"/>
      <c r="F1199" s="687">
        <v>0</v>
      </c>
      <c r="G1199" s="625"/>
      <c r="H1199" s="625"/>
    </row>
    <row r="1200" spans="1:8" s="621" customFormat="1" ht="13.2">
      <c r="A1200" s="757"/>
      <c r="B1200" s="356" t="s">
        <v>2865</v>
      </c>
      <c r="C1200" s="688" t="s">
        <v>983</v>
      </c>
      <c r="D1200" s="689">
        <v>2</v>
      </c>
      <c r="E1200" s="690"/>
      <c r="F1200" s="691">
        <v>0</v>
      </c>
      <c r="G1200" s="625"/>
      <c r="H1200" s="625"/>
    </row>
    <row r="1201" spans="1:8" s="621" customFormat="1" ht="26.4">
      <c r="A1201" s="671" t="s">
        <v>2870</v>
      </c>
      <c r="B1201" s="350" t="s">
        <v>2871</v>
      </c>
      <c r="C1201" s="680"/>
      <c r="D1201" s="681"/>
      <c r="E1201" s="682"/>
      <c r="F1201" s="683"/>
      <c r="G1201" s="625"/>
      <c r="H1201" s="625"/>
    </row>
    <row r="1202" spans="1:8" s="621" customFormat="1" ht="13.2">
      <c r="A1202" s="673"/>
      <c r="B1202" s="356" t="s">
        <v>2872</v>
      </c>
      <c r="C1202" s="688" t="s">
        <v>983</v>
      </c>
      <c r="D1202" s="689">
        <v>14</v>
      </c>
      <c r="E1202" s="690"/>
      <c r="F1202" s="691">
        <v>0</v>
      </c>
      <c r="G1202" s="625"/>
      <c r="H1202" s="625"/>
    </row>
    <row r="1203" spans="1:8" s="621" customFormat="1" ht="15" customHeight="1">
      <c r="A1203" s="755" t="s">
        <v>2873</v>
      </c>
      <c r="B1203" s="350" t="s">
        <v>2874</v>
      </c>
      <c r="C1203" s="680"/>
      <c r="D1203" s="681"/>
      <c r="E1203" s="682"/>
      <c r="F1203" s="683"/>
      <c r="G1203" s="625"/>
      <c r="H1203" s="625"/>
    </row>
    <row r="1204" spans="1:8" s="621" customFormat="1" ht="13.2">
      <c r="A1204" s="756"/>
      <c r="B1204" s="403" t="s">
        <v>2875</v>
      </c>
      <c r="C1204" s="684" t="s">
        <v>983</v>
      </c>
      <c r="D1204" s="685">
        <v>96</v>
      </c>
      <c r="E1204" s="686"/>
      <c r="F1204" s="687">
        <v>0</v>
      </c>
      <c r="G1204" s="625"/>
      <c r="H1204" s="625"/>
    </row>
    <row r="1205" spans="1:8" s="621" customFormat="1" ht="13.2">
      <c r="A1205" s="756"/>
      <c r="B1205" s="403" t="s">
        <v>2869</v>
      </c>
      <c r="C1205" s="684" t="s">
        <v>983</v>
      </c>
      <c r="D1205" s="685">
        <v>6</v>
      </c>
      <c r="E1205" s="686"/>
      <c r="F1205" s="687">
        <v>0</v>
      </c>
      <c r="G1205" s="625"/>
      <c r="H1205" s="625"/>
    </row>
    <row r="1206" spans="1:8" s="621" customFormat="1" ht="13.2">
      <c r="A1206" s="757"/>
      <c r="B1206" s="356" t="s">
        <v>2868</v>
      </c>
      <c r="C1206" s="688" t="s">
        <v>983</v>
      </c>
      <c r="D1206" s="689">
        <v>2</v>
      </c>
      <c r="E1206" s="690"/>
      <c r="F1206" s="691">
        <v>0</v>
      </c>
      <c r="G1206" s="625"/>
      <c r="H1206" s="625"/>
    </row>
    <row r="1207" spans="1:8" s="621" customFormat="1" ht="39.6">
      <c r="A1207" s="755" t="s">
        <v>2876</v>
      </c>
      <c r="B1207" s="760" t="s">
        <v>2877</v>
      </c>
      <c r="C1207" s="680"/>
      <c r="D1207" s="681"/>
      <c r="E1207" s="682"/>
      <c r="F1207" s="683"/>
      <c r="G1207" s="625"/>
      <c r="H1207" s="625"/>
    </row>
    <row r="1208" spans="1:8" s="621" customFormat="1" ht="13.2">
      <c r="A1208" s="756"/>
      <c r="B1208" s="403" t="s">
        <v>2878</v>
      </c>
      <c r="C1208" s="684" t="s">
        <v>2130</v>
      </c>
      <c r="D1208" s="685">
        <v>1</v>
      </c>
      <c r="E1208" s="686"/>
      <c r="F1208" s="687">
        <v>0</v>
      </c>
      <c r="G1208" s="625"/>
      <c r="H1208" s="625"/>
    </row>
    <row r="1209" spans="1:8" s="621" customFormat="1" ht="13.2">
      <c r="A1209" s="756"/>
      <c r="B1209" s="403" t="s">
        <v>2879</v>
      </c>
      <c r="C1209" s="684" t="s">
        <v>2130</v>
      </c>
      <c r="D1209" s="685">
        <v>5</v>
      </c>
      <c r="E1209" s="686"/>
      <c r="F1209" s="687">
        <v>0</v>
      </c>
      <c r="G1209" s="625"/>
      <c r="H1209" s="625"/>
    </row>
    <row r="1210" spans="1:8" s="621" customFormat="1" ht="13.2">
      <c r="A1210" s="756"/>
      <c r="B1210" s="403" t="s">
        <v>2835</v>
      </c>
      <c r="C1210" s="684" t="s">
        <v>2130</v>
      </c>
      <c r="D1210" s="685">
        <v>6</v>
      </c>
      <c r="E1210" s="686"/>
      <c r="F1210" s="687">
        <v>0</v>
      </c>
      <c r="G1210" s="625"/>
      <c r="H1210" s="625"/>
    </row>
    <row r="1211" spans="1:8" s="621" customFormat="1" ht="13.2">
      <c r="A1211" s="756"/>
      <c r="B1211" s="403" t="s">
        <v>2880</v>
      </c>
      <c r="C1211" s="684" t="s">
        <v>2130</v>
      </c>
      <c r="D1211" s="685">
        <v>11</v>
      </c>
      <c r="E1211" s="686"/>
      <c r="F1211" s="687">
        <v>0</v>
      </c>
      <c r="G1211" s="625"/>
      <c r="H1211" s="625"/>
    </row>
    <row r="1212" spans="1:8" s="621" customFormat="1" ht="13.2">
      <c r="A1212" s="757"/>
      <c r="B1212" s="356" t="s">
        <v>2836</v>
      </c>
      <c r="C1212" s="688" t="s">
        <v>2130</v>
      </c>
      <c r="D1212" s="689">
        <v>21</v>
      </c>
      <c r="E1212" s="690"/>
      <c r="F1212" s="691">
        <v>0</v>
      </c>
      <c r="G1212" s="625"/>
      <c r="H1212" s="625"/>
    </row>
    <row r="1213" spans="1:8" s="621" customFormat="1" ht="39.6">
      <c r="A1213" s="755" t="s">
        <v>2881</v>
      </c>
      <c r="B1213" s="752" t="s">
        <v>2882</v>
      </c>
      <c r="C1213" s="107"/>
      <c r="D1213" s="749"/>
      <c r="E1213" s="682"/>
      <c r="F1213" s="683"/>
      <c r="G1213" s="625"/>
      <c r="H1213" s="625"/>
    </row>
    <row r="1214" spans="1:8" s="621" customFormat="1" ht="13.2">
      <c r="A1214" s="756"/>
      <c r="B1214" s="403" t="s">
        <v>2878</v>
      </c>
      <c r="C1214" s="684" t="s">
        <v>983</v>
      </c>
      <c r="D1214" s="685">
        <v>2</v>
      </c>
      <c r="E1214" s="686"/>
      <c r="F1214" s="687">
        <v>0</v>
      </c>
      <c r="G1214" s="625"/>
      <c r="H1214" s="625"/>
    </row>
    <row r="1215" spans="1:8" s="621" customFormat="1" ht="13.2">
      <c r="A1215" s="756"/>
      <c r="B1215" s="403" t="s">
        <v>2835</v>
      </c>
      <c r="C1215" s="684" t="s">
        <v>983</v>
      </c>
      <c r="D1215" s="685">
        <v>2</v>
      </c>
      <c r="E1215" s="686"/>
      <c r="F1215" s="687">
        <v>0</v>
      </c>
      <c r="G1215" s="625"/>
      <c r="H1215" s="625"/>
    </row>
    <row r="1216" spans="1:8" s="621" customFormat="1" ht="13.2">
      <c r="A1216" s="756"/>
      <c r="B1216" s="403" t="s">
        <v>2880</v>
      </c>
      <c r="C1216" s="684" t="s">
        <v>983</v>
      </c>
      <c r="D1216" s="685">
        <v>20</v>
      </c>
      <c r="E1216" s="686"/>
      <c r="F1216" s="687">
        <v>0</v>
      </c>
      <c r="G1216" s="625"/>
      <c r="H1216" s="625"/>
    </row>
    <row r="1217" spans="1:8" s="621" customFormat="1" ht="13.2">
      <c r="A1217" s="756"/>
      <c r="B1217" s="403" t="s">
        <v>2836</v>
      </c>
      <c r="C1217" s="684" t="s">
        <v>983</v>
      </c>
      <c r="D1217" s="685">
        <v>14</v>
      </c>
      <c r="E1217" s="686"/>
      <c r="F1217" s="687">
        <v>0</v>
      </c>
      <c r="G1217" s="625"/>
      <c r="H1217" s="625"/>
    </row>
    <row r="1218" spans="1:8" s="621" customFormat="1" ht="13.2">
      <c r="A1218" s="757"/>
      <c r="B1218" s="356" t="s">
        <v>2837</v>
      </c>
      <c r="C1218" s="688" t="s">
        <v>983</v>
      </c>
      <c r="D1218" s="689">
        <v>4</v>
      </c>
      <c r="E1218" s="690"/>
      <c r="F1218" s="691">
        <v>0</v>
      </c>
      <c r="G1218" s="625"/>
      <c r="H1218" s="625"/>
    </row>
    <row r="1219" spans="1:8" s="466" customFormat="1" ht="26.25" customHeight="1">
      <c r="A1219" s="723" t="s">
        <v>0</v>
      </c>
      <c r="B1219" s="723" t="s">
        <v>1</v>
      </c>
      <c r="C1219" s="723" t="s">
        <v>948</v>
      </c>
      <c r="D1219" s="723" t="s">
        <v>949</v>
      </c>
      <c r="E1219" s="723" t="s">
        <v>1380</v>
      </c>
      <c r="F1219" s="724" t="s">
        <v>2</v>
      </c>
    </row>
    <row r="1220" spans="1:8" s="621" customFormat="1" ht="26.4">
      <c r="A1220" s="755" t="s">
        <v>2883</v>
      </c>
      <c r="B1220" s="350" t="s">
        <v>2884</v>
      </c>
      <c r="C1220" s="107"/>
      <c r="D1220" s="749"/>
      <c r="E1220" s="682"/>
      <c r="F1220" s="683"/>
      <c r="G1220" s="625"/>
      <c r="H1220" s="625"/>
    </row>
    <row r="1221" spans="1:8" s="621" customFormat="1" ht="13.2">
      <c r="A1221" s="756"/>
      <c r="B1221" s="403" t="s">
        <v>2885</v>
      </c>
      <c r="C1221" s="684" t="s">
        <v>983</v>
      </c>
      <c r="D1221" s="685">
        <v>1</v>
      </c>
      <c r="E1221" s="686"/>
      <c r="F1221" s="687">
        <v>0</v>
      </c>
      <c r="G1221" s="625"/>
      <c r="H1221" s="625"/>
    </row>
    <row r="1222" spans="1:8" s="621" customFormat="1" ht="13.2">
      <c r="A1222" s="756"/>
      <c r="B1222" s="403" t="s">
        <v>2886</v>
      </c>
      <c r="C1222" s="684" t="s">
        <v>983</v>
      </c>
      <c r="D1222" s="685">
        <v>2</v>
      </c>
      <c r="E1222" s="686"/>
      <c r="F1222" s="687">
        <v>0</v>
      </c>
      <c r="G1222" s="625"/>
      <c r="H1222" s="625"/>
    </row>
    <row r="1223" spans="1:8" s="621" customFormat="1" ht="13.2">
      <c r="A1223" s="756"/>
      <c r="B1223" s="403" t="s">
        <v>2880</v>
      </c>
      <c r="C1223" s="684" t="s">
        <v>983</v>
      </c>
      <c r="D1223" s="685">
        <v>6</v>
      </c>
      <c r="E1223" s="686"/>
      <c r="F1223" s="687">
        <v>0</v>
      </c>
      <c r="G1223" s="625"/>
      <c r="H1223" s="625"/>
    </row>
    <row r="1224" spans="1:8" s="621" customFormat="1" ht="13.2">
      <c r="A1224" s="757"/>
      <c r="B1224" s="356" t="s">
        <v>2836</v>
      </c>
      <c r="C1224" s="688" t="s">
        <v>983</v>
      </c>
      <c r="D1224" s="689">
        <v>2</v>
      </c>
      <c r="E1224" s="690"/>
      <c r="F1224" s="691">
        <v>0</v>
      </c>
      <c r="G1224" s="625"/>
      <c r="H1224" s="625"/>
    </row>
    <row r="1225" spans="1:8" s="621" customFormat="1" ht="15" customHeight="1">
      <c r="A1225" s="755" t="s">
        <v>2887</v>
      </c>
      <c r="B1225" s="350" t="s">
        <v>2888</v>
      </c>
      <c r="C1225" s="107"/>
      <c r="D1225" s="749"/>
      <c r="E1225" s="682"/>
      <c r="F1225" s="683"/>
      <c r="G1225" s="625"/>
      <c r="H1225" s="625"/>
    </row>
    <row r="1226" spans="1:8" s="621" customFormat="1" ht="13.2">
      <c r="A1226" s="756"/>
      <c r="B1226" s="403" t="s">
        <v>2889</v>
      </c>
      <c r="C1226" s="684" t="s">
        <v>983</v>
      </c>
      <c r="D1226" s="685">
        <v>2</v>
      </c>
      <c r="E1226" s="686"/>
      <c r="F1226" s="687">
        <v>0</v>
      </c>
      <c r="G1226" s="625"/>
      <c r="H1226" s="625"/>
    </row>
    <row r="1227" spans="1:8" s="621" customFormat="1" ht="13.2">
      <c r="A1227" s="756"/>
      <c r="B1227" s="403" t="s">
        <v>2879</v>
      </c>
      <c r="C1227" s="684" t="s">
        <v>983</v>
      </c>
      <c r="D1227" s="685">
        <v>1</v>
      </c>
      <c r="E1227" s="686"/>
      <c r="F1227" s="687">
        <v>0</v>
      </c>
      <c r="G1227" s="625"/>
      <c r="H1227" s="625"/>
    </row>
    <row r="1228" spans="1:8" s="621" customFormat="1" ht="13.2">
      <c r="A1228" s="756"/>
      <c r="B1228" s="403" t="s">
        <v>2880</v>
      </c>
      <c r="C1228" s="684" t="s">
        <v>983</v>
      </c>
      <c r="D1228" s="685">
        <v>28</v>
      </c>
      <c r="E1228" s="686"/>
      <c r="F1228" s="687">
        <v>0</v>
      </c>
      <c r="G1228" s="625"/>
      <c r="H1228" s="625"/>
    </row>
    <row r="1229" spans="1:8" s="621" customFormat="1" ht="13.2">
      <c r="A1229" s="756"/>
      <c r="B1229" s="403" t="s">
        <v>2836</v>
      </c>
      <c r="C1229" s="684" t="s">
        <v>983</v>
      </c>
      <c r="D1229" s="685">
        <v>2</v>
      </c>
      <c r="E1229" s="686"/>
      <c r="F1229" s="687">
        <v>0</v>
      </c>
      <c r="G1229" s="625"/>
      <c r="H1229" s="625"/>
    </row>
    <row r="1230" spans="1:8" s="621" customFormat="1" ht="13.2">
      <c r="A1230" s="757"/>
      <c r="B1230" s="356" t="s">
        <v>2837</v>
      </c>
      <c r="C1230" s="688" t="s">
        <v>983</v>
      </c>
      <c r="D1230" s="689">
        <v>4</v>
      </c>
      <c r="E1230" s="690"/>
      <c r="F1230" s="691">
        <v>0</v>
      </c>
      <c r="G1230" s="625"/>
      <c r="H1230" s="625"/>
    </row>
    <row r="1231" spans="1:8" s="621" customFormat="1" ht="15" customHeight="1">
      <c r="A1231" s="755" t="s">
        <v>2890</v>
      </c>
      <c r="B1231" s="350" t="s">
        <v>2891</v>
      </c>
      <c r="C1231" s="680"/>
      <c r="D1231" s="681"/>
      <c r="E1231" s="682"/>
      <c r="F1231" s="683"/>
      <c r="G1231" s="625"/>
      <c r="H1231" s="625"/>
    </row>
    <row r="1232" spans="1:8" s="621" customFormat="1" ht="92.4">
      <c r="A1232" s="756"/>
      <c r="B1232" s="403" t="s">
        <v>2892</v>
      </c>
      <c r="C1232" s="684"/>
      <c r="D1232" s="685"/>
      <c r="E1232" s="686"/>
      <c r="F1232" s="687"/>
      <c r="G1232" s="625"/>
      <c r="H1232" s="625"/>
    </row>
    <row r="1233" spans="1:8" s="621" customFormat="1" ht="13.2">
      <c r="A1233" s="756"/>
      <c r="B1233" s="403"/>
      <c r="C1233" s="750"/>
      <c r="D1233" s="751"/>
      <c r="E1233" s="686"/>
      <c r="F1233" s="687"/>
      <c r="G1233" s="625"/>
      <c r="H1233" s="625"/>
    </row>
    <row r="1234" spans="1:8" s="621" customFormat="1" ht="13.2">
      <c r="A1234" s="756"/>
      <c r="B1234" s="759" t="s">
        <v>2893</v>
      </c>
      <c r="C1234" s="89"/>
      <c r="D1234" s="751"/>
      <c r="E1234" s="686"/>
      <c r="F1234" s="687"/>
      <c r="G1234" s="625"/>
      <c r="H1234" s="625"/>
    </row>
    <row r="1235" spans="1:8" s="621" customFormat="1" ht="13.2">
      <c r="A1235" s="756"/>
      <c r="B1235" s="759" t="s">
        <v>2860</v>
      </c>
      <c r="C1235" s="684" t="s">
        <v>983</v>
      </c>
      <c r="D1235" s="685">
        <v>10</v>
      </c>
      <c r="E1235" s="686"/>
      <c r="F1235" s="687">
        <v>0</v>
      </c>
      <c r="G1235" s="625"/>
      <c r="H1235" s="625"/>
    </row>
    <row r="1236" spans="1:8" s="621" customFormat="1" ht="13.2">
      <c r="A1236" s="756"/>
      <c r="B1236" s="759" t="s">
        <v>2861</v>
      </c>
      <c r="C1236" s="684" t="s">
        <v>983</v>
      </c>
      <c r="D1236" s="685">
        <v>23</v>
      </c>
      <c r="E1236" s="686"/>
      <c r="F1236" s="687">
        <v>0</v>
      </c>
      <c r="G1236" s="625"/>
      <c r="H1236" s="625"/>
    </row>
    <row r="1237" spans="1:8" s="621" customFormat="1" ht="13.2">
      <c r="A1237" s="756"/>
      <c r="B1237" s="759" t="s">
        <v>2862</v>
      </c>
      <c r="C1237" s="684" t="s">
        <v>983</v>
      </c>
      <c r="D1237" s="685">
        <v>20</v>
      </c>
      <c r="E1237" s="686"/>
      <c r="F1237" s="687">
        <v>0</v>
      </c>
      <c r="G1237" s="625"/>
      <c r="H1237" s="625"/>
    </row>
    <row r="1238" spans="1:8" s="621" customFormat="1" ht="13.2">
      <c r="A1238" s="756"/>
      <c r="B1238" s="759" t="s">
        <v>2863</v>
      </c>
      <c r="C1238" s="684" t="s">
        <v>983</v>
      </c>
      <c r="D1238" s="685">
        <v>14</v>
      </c>
      <c r="E1238" s="686"/>
      <c r="F1238" s="687">
        <v>0</v>
      </c>
      <c r="G1238" s="625"/>
      <c r="H1238" s="625"/>
    </row>
    <row r="1239" spans="1:8" s="621" customFormat="1" ht="13.2">
      <c r="A1239" s="756"/>
      <c r="B1239" s="759" t="s">
        <v>1746</v>
      </c>
      <c r="C1239" s="684" t="s">
        <v>983</v>
      </c>
      <c r="D1239" s="685">
        <v>6</v>
      </c>
      <c r="E1239" s="686"/>
      <c r="F1239" s="687">
        <v>0</v>
      </c>
      <c r="G1239" s="625"/>
      <c r="H1239" s="625"/>
    </row>
    <row r="1240" spans="1:8" s="621" customFormat="1" ht="13.2">
      <c r="A1240" s="756"/>
      <c r="B1240" s="759" t="s">
        <v>1745</v>
      </c>
      <c r="C1240" s="684" t="s">
        <v>983</v>
      </c>
      <c r="D1240" s="685">
        <v>17</v>
      </c>
      <c r="E1240" s="686"/>
      <c r="F1240" s="687">
        <v>0</v>
      </c>
      <c r="G1240" s="625"/>
      <c r="H1240" s="625"/>
    </row>
    <row r="1241" spans="1:8" s="621" customFormat="1" ht="13.2">
      <c r="A1241" s="756"/>
      <c r="B1241" s="403" t="s">
        <v>1744</v>
      </c>
      <c r="C1241" s="684" t="s">
        <v>983</v>
      </c>
      <c r="D1241" s="685">
        <v>149</v>
      </c>
      <c r="E1241" s="686"/>
      <c r="F1241" s="687">
        <v>0</v>
      </c>
      <c r="G1241" s="625"/>
      <c r="H1241" s="625"/>
    </row>
    <row r="1242" spans="1:8" s="621" customFormat="1" ht="13.2">
      <c r="A1242" s="756"/>
      <c r="B1242" s="403" t="s">
        <v>2864</v>
      </c>
      <c r="C1242" s="684" t="s">
        <v>983</v>
      </c>
      <c r="D1242" s="685">
        <v>55</v>
      </c>
      <c r="E1242" s="686"/>
      <c r="F1242" s="687">
        <v>0</v>
      </c>
      <c r="G1242" s="625"/>
      <c r="H1242" s="625"/>
    </row>
    <row r="1243" spans="1:8" s="621" customFormat="1" ht="13.2">
      <c r="A1243" s="756"/>
      <c r="B1243" s="403" t="s">
        <v>2865</v>
      </c>
      <c r="C1243" s="684" t="s">
        <v>983</v>
      </c>
      <c r="D1243" s="685">
        <v>28</v>
      </c>
      <c r="E1243" s="686"/>
      <c r="F1243" s="687">
        <v>0</v>
      </c>
      <c r="G1243" s="625"/>
      <c r="H1243" s="625"/>
    </row>
    <row r="1244" spans="1:8" s="621" customFormat="1" ht="13.2">
      <c r="A1244" s="756"/>
      <c r="B1244" s="759"/>
      <c r="C1244" s="89"/>
      <c r="D1244" s="751"/>
      <c r="E1244" s="686"/>
      <c r="F1244" s="687"/>
      <c r="G1244" s="625"/>
      <c r="H1244" s="625"/>
    </row>
    <row r="1245" spans="1:8" s="621" customFormat="1" ht="13.2">
      <c r="A1245" s="756"/>
      <c r="B1245" s="759" t="s">
        <v>2894</v>
      </c>
      <c r="C1245" s="89"/>
      <c r="D1245" s="751"/>
      <c r="E1245" s="686"/>
      <c r="F1245" s="687"/>
      <c r="G1245" s="625"/>
      <c r="H1245" s="625"/>
    </row>
    <row r="1246" spans="1:8" s="621" customFormat="1" ht="13.2">
      <c r="A1246" s="756"/>
      <c r="B1246" s="403" t="s">
        <v>2875</v>
      </c>
      <c r="C1246" s="684" t="s">
        <v>983</v>
      </c>
      <c r="D1246" s="685">
        <v>96</v>
      </c>
      <c r="E1246" s="686"/>
      <c r="F1246" s="687">
        <v>0</v>
      </c>
      <c r="G1246" s="625"/>
      <c r="H1246" s="625"/>
    </row>
    <row r="1247" spans="1:8" s="621" customFormat="1" ht="13.2">
      <c r="A1247" s="756"/>
      <c r="B1247" s="403" t="s">
        <v>2869</v>
      </c>
      <c r="C1247" s="684" t="s">
        <v>983</v>
      </c>
      <c r="D1247" s="685">
        <v>6</v>
      </c>
      <c r="E1247" s="686"/>
      <c r="F1247" s="687">
        <v>0</v>
      </c>
      <c r="G1247" s="625"/>
      <c r="H1247" s="625"/>
    </row>
    <row r="1248" spans="1:8" s="621" customFormat="1" ht="13.2">
      <c r="A1248" s="756"/>
      <c r="B1248" s="403" t="s">
        <v>2868</v>
      </c>
      <c r="C1248" s="684" t="s">
        <v>983</v>
      </c>
      <c r="D1248" s="685">
        <v>2</v>
      </c>
      <c r="E1248" s="686"/>
      <c r="F1248" s="687">
        <v>0</v>
      </c>
      <c r="G1248" s="625"/>
      <c r="H1248" s="625"/>
    </row>
    <row r="1249" spans="1:8" s="621" customFormat="1" ht="13.2">
      <c r="A1249" s="756"/>
      <c r="B1249" s="403" t="s">
        <v>2872</v>
      </c>
      <c r="C1249" s="684" t="s">
        <v>983</v>
      </c>
      <c r="D1249" s="685">
        <v>14</v>
      </c>
      <c r="E1249" s="686"/>
      <c r="F1249" s="687">
        <v>0</v>
      </c>
      <c r="G1249" s="625"/>
      <c r="H1249" s="625"/>
    </row>
    <row r="1250" spans="1:8" s="621" customFormat="1" ht="13.2">
      <c r="A1250" s="756"/>
      <c r="B1250" s="759"/>
      <c r="C1250" s="89"/>
      <c r="D1250" s="751"/>
      <c r="E1250" s="686"/>
      <c r="F1250" s="687"/>
      <c r="G1250" s="625"/>
      <c r="H1250" s="625"/>
    </row>
    <row r="1251" spans="1:8" s="621" customFormat="1" ht="13.2">
      <c r="A1251" s="756"/>
      <c r="B1251" s="759" t="s">
        <v>2895</v>
      </c>
      <c r="C1251" s="684"/>
      <c r="D1251" s="685"/>
      <c r="E1251" s="686"/>
      <c r="F1251" s="687"/>
      <c r="G1251" s="625"/>
      <c r="H1251" s="625"/>
    </row>
    <row r="1252" spans="1:8" s="621" customFormat="1" ht="13.2">
      <c r="A1252" s="756"/>
      <c r="B1252" s="759" t="s">
        <v>2889</v>
      </c>
      <c r="C1252" s="684" t="s">
        <v>2130</v>
      </c>
      <c r="D1252" s="685">
        <v>4</v>
      </c>
      <c r="E1252" s="686"/>
      <c r="F1252" s="687">
        <v>0</v>
      </c>
      <c r="G1252" s="625"/>
      <c r="H1252" s="625"/>
    </row>
    <row r="1253" spans="1:8" s="621" customFormat="1" ht="13.2">
      <c r="A1253" s="756"/>
      <c r="B1253" s="759" t="s">
        <v>2896</v>
      </c>
      <c r="C1253" s="684" t="s">
        <v>2130</v>
      </c>
      <c r="D1253" s="685">
        <v>3</v>
      </c>
      <c r="E1253" s="686"/>
      <c r="F1253" s="687">
        <v>0</v>
      </c>
      <c r="G1253" s="625"/>
      <c r="H1253" s="625"/>
    </row>
    <row r="1254" spans="1:8" s="621" customFormat="1" ht="13.2">
      <c r="A1254" s="756"/>
      <c r="B1254" s="759" t="s">
        <v>2885</v>
      </c>
      <c r="C1254" s="684" t="s">
        <v>2130</v>
      </c>
      <c r="D1254" s="685">
        <v>13</v>
      </c>
      <c r="E1254" s="686"/>
      <c r="F1254" s="687">
        <v>0</v>
      </c>
      <c r="G1254" s="625"/>
      <c r="H1254" s="625"/>
    </row>
    <row r="1255" spans="1:8" s="621" customFormat="1" ht="13.2">
      <c r="A1255" s="756"/>
      <c r="B1255" s="403" t="s">
        <v>2878</v>
      </c>
      <c r="C1255" s="684" t="s">
        <v>2130</v>
      </c>
      <c r="D1255" s="685">
        <v>37</v>
      </c>
      <c r="E1255" s="686"/>
      <c r="F1255" s="687">
        <v>0</v>
      </c>
      <c r="G1255" s="625"/>
      <c r="H1255" s="625"/>
    </row>
    <row r="1256" spans="1:8" s="621" customFormat="1" ht="13.2">
      <c r="A1256" s="756"/>
      <c r="B1256" s="403" t="s">
        <v>2879</v>
      </c>
      <c r="C1256" s="684" t="s">
        <v>2130</v>
      </c>
      <c r="D1256" s="685">
        <v>28</v>
      </c>
      <c r="E1256" s="686"/>
      <c r="F1256" s="687">
        <v>0</v>
      </c>
      <c r="G1256" s="625"/>
      <c r="H1256" s="625"/>
    </row>
    <row r="1257" spans="1:8" s="621" customFormat="1" ht="13.2">
      <c r="A1257" s="756"/>
      <c r="B1257" s="403" t="s">
        <v>2897</v>
      </c>
      <c r="C1257" s="684" t="s">
        <v>983</v>
      </c>
      <c r="D1257" s="685">
        <v>2</v>
      </c>
      <c r="E1257" s="686"/>
      <c r="F1257" s="687">
        <v>0</v>
      </c>
      <c r="G1257" s="625"/>
      <c r="H1257" s="625"/>
    </row>
    <row r="1258" spans="1:8" s="621" customFormat="1" ht="13.2">
      <c r="A1258" s="756"/>
      <c r="B1258" s="403" t="s">
        <v>2886</v>
      </c>
      <c r="C1258" s="684" t="s">
        <v>983</v>
      </c>
      <c r="D1258" s="685">
        <v>1</v>
      </c>
      <c r="E1258" s="686"/>
      <c r="F1258" s="687">
        <v>0</v>
      </c>
      <c r="G1258" s="625"/>
      <c r="H1258" s="625"/>
    </row>
    <row r="1259" spans="1:8" s="621" customFormat="1" ht="13.2">
      <c r="A1259" s="756"/>
      <c r="B1259" s="403" t="s">
        <v>2898</v>
      </c>
      <c r="C1259" s="684" t="s">
        <v>983</v>
      </c>
      <c r="D1259" s="685">
        <v>4</v>
      </c>
      <c r="E1259" s="686"/>
      <c r="F1259" s="687">
        <v>0</v>
      </c>
      <c r="G1259" s="625"/>
      <c r="H1259" s="625"/>
    </row>
    <row r="1260" spans="1:8" s="621" customFormat="1" ht="13.2">
      <c r="A1260" s="756"/>
      <c r="B1260" s="403" t="s">
        <v>2835</v>
      </c>
      <c r="C1260" s="684" t="s">
        <v>2130</v>
      </c>
      <c r="D1260" s="685">
        <v>7</v>
      </c>
      <c r="E1260" s="686"/>
      <c r="F1260" s="687">
        <v>0</v>
      </c>
      <c r="G1260" s="625"/>
      <c r="H1260" s="625"/>
    </row>
    <row r="1261" spans="1:8" s="621" customFormat="1" ht="13.2">
      <c r="A1261" s="756"/>
      <c r="B1261" s="403" t="s">
        <v>2880</v>
      </c>
      <c r="C1261" s="684" t="s">
        <v>2130</v>
      </c>
      <c r="D1261" s="685">
        <v>11</v>
      </c>
      <c r="E1261" s="686"/>
      <c r="F1261" s="687">
        <v>0</v>
      </c>
      <c r="G1261" s="625"/>
      <c r="H1261" s="625"/>
    </row>
    <row r="1262" spans="1:8" s="621" customFormat="1" ht="13.2">
      <c r="A1262" s="756"/>
      <c r="B1262" s="403" t="s">
        <v>2836</v>
      </c>
      <c r="C1262" s="684" t="s">
        <v>2130</v>
      </c>
      <c r="D1262" s="685">
        <v>21</v>
      </c>
      <c r="E1262" s="686"/>
      <c r="F1262" s="687">
        <v>0</v>
      </c>
      <c r="G1262" s="625"/>
      <c r="H1262" s="625"/>
    </row>
    <row r="1263" spans="1:8" s="621" customFormat="1" ht="13.2">
      <c r="A1263" s="756"/>
      <c r="B1263" s="666"/>
      <c r="C1263" s="761"/>
      <c r="D1263" s="751"/>
      <c r="E1263" s="686"/>
      <c r="F1263" s="687"/>
      <c r="G1263" s="625"/>
      <c r="H1263" s="625"/>
    </row>
    <row r="1264" spans="1:8" s="621" customFormat="1" ht="13.2">
      <c r="A1264" s="756"/>
      <c r="B1264" s="666" t="s">
        <v>2899</v>
      </c>
      <c r="C1264" s="761"/>
      <c r="D1264" s="751"/>
      <c r="E1264" s="686"/>
      <c r="F1264" s="687"/>
      <c r="G1264" s="625"/>
      <c r="H1264" s="625"/>
    </row>
    <row r="1265" spans="1:8" s="621" customFormat="1" ht="13.2">
      <c r="A1265" s="756"/>
      <c r="B1265" s="403" t="s">
        <v>2878</v>
      </c>
      <c r="C1265" s="684" t="s">
        <v>983</v>
      </c>
      <c r="D1265" s="685">
        <v>2</v>
      </c>
      <c r="E1265" s="686"/>
      <c r="F1265" s="687">
        <v>0</v>
      </c>
      <c r="G1265" s="625"/>
      <c r="H1265" s="625"/>
    </row>
    <row r="1266" spans="1:8" s="621" customFormat="1" ht="13.2">
      <c r="A1266" s="756"/>
      <c r="B1266" s="403" t="s">
        <v>2835</v>
      </c>
      <c r="C1266" s="684" t="s">
        <v>983</v>
      </c>
      <c r="D1266" s="685">
        <v>2</v>
      </c>
      <c r="E1266" s="686"/>
      <c r="F1266" s="687">
        <v>0</v>
      </c>
      <c r="G1266" s="625"/>
      <c r="H1266" s="625"/>
    </row>
    <row r="1267" spans="1:8" s="621" customFormat="1" ht="13.2">
      <c r="A1267" s="756"/>
      <c r="B1267" s="403" t="s">
        <v>2880</v>
      </c>
      <c r="C1267" s="684" t="s">
        <v>983</v>
      </c>
      <c r="D1267" s="685">
        <v>20</v>
      </c>
      <c r="E1267" s="686"/>
      <c r="F1267" s="687">
        <v>0</v>
      </c>
      <c r="G1267" s="625"/>
      <c r="H1267" s="625"/>
    </row>
    <row r="1268" spans="1:8" s="621" customFormat="1" ht="13.2">
      <c r="A1268" s="756"/>
      <c r="B1268" s="403" t="s">
        <v>2836</v>
      </c>
      <c r="C1268" s="684" t="s">
        <v>983</v>
      </c>
      <c r="D1268" s="685">
        <v>14</v>
      </c>
      <c r="E1268" s="686"/>
      <c r="F1268" s="687">
        <v>0</v>
      </c>
      <c r="G1268" s="625"/>
      <c r="H1268" s="625"/>
    </row>
    <row r="1269" spans="1:8" s="621" customFormat="1" ht="13.2">
      <c r="A1269" s="756"/>
      <c r="B1269" s="403" t="s">
        <v>2837</v>
      </c>
      <c r="C1269" s="684" t="s">
        <v>983</v>
      </c>
      <c r="D1269" s="685">
        <v>4</v>
      </c>
      <c r="E1269" s="686"/>
      <c r="F1269" s="687">
        <v>0</v>
      </c>
      <c r="G1269" s="625"/>
      <c r="H1269" s="625"/>
    </row>
    <row r="1270" spans="1:8" s="621" customFormat="1" ht="13.2">
      <c r="A1270" s="756"/>
      <c r="B1270" s="759"/>
      <c r="C1270" s="89"/>
      <c r="D1270" s="751"/>
      <c r="E1270" s="686"/>
      <c r="F1270" s="687"/>
      <c r="G1270" s="625"/>
      <c r="H1270" s="625"/>
    </row>
    <row r="1271" spans="1:8" s="621" customFormat="1" ht="13.2">
      <c r="A1271" s="756"/>
      <c r="B1271" s="759" t="s">
        <v>2900</v>
      </c>
      <c r="C1271" s="89"/>
      <c r="D1271" s="751"/>
      <c r="E1271" s="686"/>
      <c r="F1271" s="687"/>
      <c r="G1271" s="625"/>
      <c r="H1271" s="625"/>
    </row>
    <row r="1272" spans="1:8" s="621" customFormat="1" ht="13.2">
      <c r="A1272" s="756"/>
      <c r="B1272" s="753" t="s">
        <v>2868</v>
      </c>
      <c r="C1272" s="684" t="s">
        <v>983</v>
      </c>
      <c r="D1272" s="685">
        <v>11</v>
      </c>
      <c r="E1272" s="686"/>
      <c r="F1272" s="687">
        <v>0</v>
      </c>
      <c r="G1272" s="625"/>
      <c r="H1272" s="625"/>
    </row>
    <row r="1273" spans="1:8" s="621" customFormat="1" ht="13.2">
      <c r="A1273" s="756"/>
      <c r="B1273" s="403" t="s">
        <v>2869</v>
      </c>
      <c r="C1273" s="684" t="s">
        <v>983</v>
      </c>
      <c r="D1273" s="685">
        <v>25</v>
      </c>
      <c r="E1273" s="686"/>
      <c r="F1273" s="687">
        <v>0</v>
      </c>
      <c r="G1273" s="625"/>
      <c r="H1273" s="625"/>
    </row>
    <row r="1274" spans="1:8" s="621" customFormat="1" ht="13.2">
      <c r="A1274" s="756"/>
      <c r="B1274" s="403" t="s">
        <v>2872</v>
      </c>
      <c r="C1274" s="684" t="s">
        <v>983</v>
      </c>
      <c r="D1274" s="685">
        <v>6</v>
      </c>
      <c r="E1274" s="686"/>
      <c r="F1274" s="687">
        <v>0</v>
      </c>
      <c r="G1274" s="625"/>
      <c r="H1274" s="625"/>
    </row>
    <row r="1275" spans="1:8" s="621" customFormat="1" ht="13.2">
      <c r="A1275" s="756"/>
      <c r="B1275" s="759" t="s">
        <v>2860</v>
      </c>
      <c r="C1275" s="684" t="s">
        <v>983</v>
      </c>
      <c r="D1275" s="685">
        <v>7</v>
      </c>
      <c r="E1275" s="686"/>
      <c r="F1275" s="687">
        <v>0</v>
      </c>
      <c r="G1275" s="625"/>
      <c r="H1275" s="625"/>
    </row>
    <row r="1276" spans="1:8" s="621" customFormat="1" ht="13.2">
      <c r="A1276" s="756"/>
      <c r="B1276" s="759" t="s">
        <v>2861</v>
      </c>
      <c r="C1276" s="684" t="s">
        <v>983</v>
      </c>
      <c r="D1276" s="685">
        <v>17</v>
      </c>
      <c r="E1276" s="686"/>
      <c r="F1276" s="687">
        <v>0</v>
      </c>
      <c r="G1276" s="625"/>
      <c r="H1276" s="625"/>
    </row>
    <row r="1277" spans="1:8" s="621" customFormat="1" ht="13.2">
      <c r="A1277" s="756"/>
      <c r="B1277" s="759" t="s">
        <v>2862</v>
      </c>
      <c r="C1277" s="684" t="s">
        <v>983</v>
      </c>
      <c r="D1277" s="685">
        <v>37</v>
      </c>
      <c r="E1277" s="686"/>
      <c r="F1277" s="687">
        <v>0</v>
      </c>
      <c r="G1277" s="625"/>
      <c r="H1277" s="625"/>
    </row>
    <row r="1278" spans="1:8" s="621" customFormat="1" ht="13.2">
      <c r="A1278" s="756"/>
      <c r="B1278" s="759" t="s">
        <v>2863</v>
      </c>
      <c r="C1278" s="684" t="s">
        <v>983</v>
      </c>
      <c r="D1278" s="685">
        <v>21</v>
      </c>
      <c r="E1278" s="686"/>
      <c r="F1278" s="687">
        <v>0</v>
      </c>
      <c r="G1278" s="625"/>
      <c r="H1278" s="625"/>
    </row>
    <row r="1279" spans="1:8" s="621" customFormat="1" ht="13.2">
      <c r="A1279" s="756"/>
      <c r="B1279" s="759" t="s">
        <v>1746</v>
      </c>
      <c r="C1279" s="684" t="s">
        <v>983</v>
      </c>
      <c r="D1279" s="685">
        <v>12</v>
      </c>
      <c r="E1279" s="686"/>
      <c r="F1279" s="687">
        <v>0</v>
      </c>
      <c r="G1279" s="625"/>
      <c r="H1279" s="625"/>
    </row>
    <row r="1280" spans="1:8" s="621" customFormat="1" ht="13.2">
      <c r="A1280" s="756"/>
      <c r="B1280" s="759" t="s">
        <v>1745</v>
      </c>
      <c r="C1280" s="684" t="s">
        <v>983</v>
      </c>
      <c r="D1280" s="685">
        <v>8</v>
      </c>
      <c r="E1280" s="686"/>
      <c r="F1280" s="687">
        <v>0</v>
      </c>
      <c r="G1280" s="625"/>
      <c r="H1280" s="625"/>
    </row>
    <row r="1281" spans="1:8" s="621" customFormat="1" ht="13.2">
      <c r="A1281" s="756"/>
      <c r="B1281" s="403" t="s">
        <v>1744</v>
      </c>
      <c r="C1281" s="684" t="s">
        <v>983</v>
      </c>
      <c r="D1281" s="685">
        <v>30</v>
      </c>
      <c r="E1281" s="686"/>
      <c r="F1281" s="687">
        <v>0</v>
      </c>
      <c r="G1281" s="625"/>
      <c r="H1281" s="625"/>
    </row>
    <row r="1282" spans="1:8" s="621" customFormat="1" ht="13.2">
      <c r="A1282" s="756"/>
      <c r="B1282" s="403" t="s">
        <v>2864</v>
      </c>
      <c r="C1282" s="684" t="s">
        <v>983</v>
      </c>
      <c r="D1282" s="685">
        <v>8</v>
      </c>
      <c r="E1282" s="686"/>
      <c r="F1282" s="687">
        <v>0</v>
      </c>
      <c r="G1282" s="625"/>
      <c r="H1282" s="625"/>
    </row>
    <row r="1283" spans="1:8" s="621" customFormat="1" ht="13.2">
      <c r="A1283" s="757"/>
      <c r="B1283" s="356" t="s">
        <v>2865</v>
      </c>
      <c r="C1283" s="688" t="s">
        <v>983</v>
      </c>
      <c r="D1283" s="689">
        <v>2</v>
      </c>
      <c r="E1283" s="690"/>
      <c r="F1283" s="687">
        <v>0</v>
      </c>
      <c r="G1283" s="625"/>
      <c r="H1283" s="625"/>
    </row>
    <row r="1284" spans="1:8" s="466" customFormat="1" ht="26.25" customHeight="1">
      <c r="A1284" s="648" t="s">
        <v>0</v>
      </c>
      <c r="B1284" s="648" t="s">
        <v>1</v>
      </c>
      <c r="C1284" s="648" t="s">
        <v>948</v>
      </c>
      <c r="D1284" s="648" t="s">
        <v>949</v>
      </c>
      <c r="E1284" s="648" t="s">
        <v>1380</v>
      </c>
      <c r="F1284" s="649" t="s">
        <v>2</v>
      </c>
    </row>
    <row r="1285" spans="1:8" s="621" customFormat="1" ht="26.4">
      <c r="A1285" s="755" t="s">
        <v>2901</v>
      </c>
      <c r="B1285" s="350" t="s">
        <v>2902</v>
      </c>
      <c r="C1285" s="107"/>
      <c r="D1285" s="749"/>
      <c r="E1285" s="682"/>
      <c r="F1285" s="683"/>
      <c r="G1285" s="625"/>
      <c r="H1285" s="625"/>
    </row>
    <row r="1286" spans="1:8" s="621" customFormat="1" ht="13.2">
      <c r="A1286" s="756"/>
      <c r="B1286" s="403" t="s">
        <v>2885</v>
      </c>
      <c r="C1286" s="684" t="s">
        <v>983</v>
      </c>
      <c r="D1286" s="685">
        <v>1</v>
      </c>
      <c r="E1286" s="686"/>
      <c r="F1286" s="687">
        <v>0</v>
      </c>
      <c r="G1286" s="625"/>
      <c r="H1286" s="625"/>
    </row>
    <row r="1287" spans="1:8" s="621" customFormat="1" ht="13.2">
      <c r="A1287" s="756"/>
      <c r="B1287" s="403" t="s">
        <v>2886</v>
      </c>
      <c r="C1287" s="684" t="s">
        <v>983</v>
      </c>
      <c r="D1287" s="685">
        <v>2</v>
      </c>
      <c r="E1287" s="686"/>
      <c r="F1287" s="687">
        <v>0</v>
      </c>
      <c r="G1287" s="625"/>
      <c r="H1287" s="625"/>
    </row>
    <row r="1288" spans="1:8" s="621" customFormat="1" ht="13.2">
      <c r="A1288" s="756"/>
      <c r="B1288" s="403" t="s">
        <v>2880</v>
      </c>
      <c r="C1288" s="684" t="s">
        <v>983</v>
      </c>
      <c r="D1288" s="685">
        <v>6</v>
      </c>
      <c r="E1288" s="686"/>
      <c r="F1288" s="687">
        <v>0</v>
      </c>
      <c r="G1288" s="625"/>
      <c r="H1288" s="625"/>
    </row>
    <row r="1289" spans="1:8" s="621" customFormat="1" ht="13.2">
      <c r="A1289" s="756"/>
      <c r="B1289" s="403" t="s">
        <v>2836</v>
      </c>
      <c r="C1289" s="684" t="s">
        <v>983</v>
      </c>
      <c r="D1289" s="685">
        <v>2</v>
      </c>
      <c r="E1289" s="686"/>
      <c r="F1289" s="687">
        <v>0</v>
      </c>
      <c r="G1289" s="625"/>
      <c r="H1289" s="625"/>
    </row>
    <row r="1290" spans="1:8" s="621" customFormat="1" ht="13.2">
      <c r="A1290" s="756"/>
      <c r="B1290" s="403"/>
      <c r="C1290" s="750"/>
      <c r="D1290" s="751"/>
      <c r="E1290" s="686"/>
      <c r="F1290" s="687"/>
      <c r="G1290" s="625"/>
      <c r="H1290" s="625"/>
    </row>
    <row r="1291" spans="1:8" s="621" customFormat="1" ht="13.2">
      <c r="A1291" s="756"/>
      <c r="B1291" s="403" t="s">
        <v>2903</v>
      </c>
      <c r="C1291" s="750"/>
      <c r="D1291" s="751"/>
      <c r="E1291" s="686"/>
      <c r="F1291" s="687"/>
      <c r="G1291" s="625"/>
      <c r="H1291" s="625"/>
    </row>
    <row r="1292" spans="1:8" s="621" customFormat="1" ht="13.2">
      <c r="A1292" s="756"/>
      <c r="B1292" s="403" t="s">
        <v>2889</v>
      </c>
      <c r="C1292" s="684" t="s">
        <v>983</v>
      </c>
      <c r="D1292" s="685">
        <v>2</v>
      </c>
      <c r="E1292" s="686"/>
      <c r="F1292" s="687">
        <v>0</v>
      </c>
      <c r="G1292" s="625"/>
      <c r="H1292" s="625"/>
    </row>
    <row r="1293" spans="1:8" s="621" customFormat="1" ht="13.2">
      <c r="A1293" s="756"/>
      <c r="B1293" s="403" t="s">
        <v>2879</v>
      </c>
      <c r="C1293" s="684" t="s">
        <v>983</v>
      </c>
      <c r="D1293" s="685">
        <v>1</v>
      </c>
      <c r="E1293" s="686"/>
      <c r="F1293" s="687">
        <v>0</v>
      </c>
      <c r="G1293" s="625"/>
      <c r="H1293" s="625"/>
    </row>
    <row r="1294" spans="1:8" s="621" customFormat="1" ht="13.2">
      <c r="A1294" s="756"/>
      <c r="B1294" s="403" t="s">
        <v>2880</v>
      </c>
      <c r="C1294" s="684" t="s">
        <v>983</v>
      </c>
      <c r="D1294" s="685">
        <v>28</v>
      </c>
      <c r="E1294" s="686"/>
      <c r="F1294" s="687">
        <v>0</v>
      </c>
      <c r="G1294" s="625"/>
      <c r="H1294" s="625"/>
    </row>
    <row r="1295" spans="1:8" s="621" customFormat="1" ht="13.2">
      <c r="A1295" s="756"/>
      <c r="B1295" s="403" t="s">
        <v>2836</v>
      </c>
      <c r="C1295" s="684" t="s">
        <v>983</v>
      </c>
      <c r="D1295" s="685">
        <v>2</v>
      </c>
      <c r="E1295" s="686"/>
      <c r="F1295" s="687">
        <v>0</v>
      </c>
      <c r="G1295" s="625"/>
      <c r="H1295" s="625"/>
    </row>
    <row r="1296" spans="1:8" s="621" customFormat="1" ht="13.2">
      <c r="A1296" s="756"/>
      <c r="B1296" s="403" t="s">
        <v>2837</v>
      </c>
      <c r="C1296" s="684" t="s">
        <v>983</v>
      </c>
      <c r="D1296" s="685">
        <v>4</v>
      </c>
      <c r="E1296" s="686"/>
      <c r="F1296" s="687">
        <v>0</v>
      </c>
      <c r="G1296" s="625"/>
      <c r="H1296" s="625"/>
    </row>
    <row r="1297" spans="1:8" s="621" customFormat="1" ht="13.2">
      <c r="A1297" s="756"/>
      <c r="B1297" s="403"/>
      <c r="C1297" s="684"/>
      <c r="D1297" s="685"/>
      <c r="E1297" s="686"/>
      <c r="F1297" s="687"/>
      <c r="G1297" s="625"/>
      <c r="H1297" s="625"/>
    </row>
    <row r="1298" spans="1:8" s="621" customFormat="1" ht="13.2">
      <c r="A1298" s="756"/>
      <c r="B1298" s="403" t="s">
        <v>2904</v>
      </c>
      <c r="C1298" s="750"/>
      <c r="D1298" s="751"/>
      <c r="E1298" s="686"/>
      <c r="F1298" s="687"/>
      <c r="G1298" s="625"/>
      <c r="H1298" s="625"/>
    </row>
    <row r="1299" spans="1:8" s="621" customFormat="1" ht="13.2">
      <c r="A1299" s="756"/>
      <c r="B1299" s="403" t="s">
        <v>2905</v>
      </c>
      <c r="C1299" s="750"/>
      <c r="D1299" s="751"/>
      <c r="E1299" s="686"/>
      <c r="F1299" s="687"/>
      <c r="G1299" s="625"/>
      <c r="H1299" s="625"/>
    </row>
    <row r="1300" spans="1:8" s="621" customFormat="1" ht="13.2">
      <c r="A1300" s="756"/>
      <c r="B1300" s="403" t="s">
        <v>2906</v>
      </c>
      <c r="C1300" s="750"/>
      <c r="D1300" s="751"/>
      <c r="E1300" s="686"/>
      <c r="F1300" s="687"/>
      <c r="G1300" s="625"/>
      <c r="H1300" s="625"/>
    </row>
    <row r="1301" spans="1:8" s="621" customFormat="1" ht="13.2">
      <c r="A1301" s="756"/>
      <c r="B1301" s="742" t="s">
        <v>2907</v>
      </c>
      <c r="C1301" s="684" t="s">
        <v>983</v>
      </c>
      <c r="D1301" s="685">
        <v>64</v>
      </c>
      <c r="E1301" s="686"/>
      <c r="F1301" s="687">
        <v>0</v>
      </c>
      <c r="G1301" s="625"/>
      <c r="H1301" s="625"/>
    </row>
    <row r="1302" spans="1:8" s="621" customFormat="1" ht="13.2">
      <c r="A1302" s="756"/>
      <c r="B1302" s="742" t="s">
        <v>2908</v>
      </c>
      <c r="C1302" s="684" t="s">
        <v>983</v>
      </c>
      <c r="D1302" s="685">
        <v>872</v>
      </c>
      <c r="E1302" s="686"/>
      <c r="F1302" s="687">
        <v>0</v>
      </c>
      <c r="G1302" s="625"/>
      <c r="H1302" s="625"/>
    </row>
    <row r="1303" spans="1:8" s="621" customFormat="1" ht="13.2">
      <c r="A1303" s="756"/>
      <c r="B1303" s="742" t="s">
        <v>2909</v>
      </c>
      <c r="C1303" s="684" t="s">
        <v>983</v>
      </c>
      <c r="D1303" s="685">
        <v>2</v>
      </c>
      <c r="E1303" s="686"/>
      <c r="F1303" s="687">
        <v>0</v>
      </c>
      <c r="G1303" s="625"/>
      <c r="H1303" s="625"/>
    </row>
    <row r="1304" spans="1:8" s="621" customFormat="1" ht="13.2">
      <c r="A1304" s="756"/>
      <c r="B1304" s="742" t="s">
        <v>2910</v>
      </c>
      <c r="C1304" s="684" t="s">
        <v>983</v>
      </c>
      <c r="D1304" s="685">
        <v>380</v>
      </c>
      <c r="E1304" s="686"/>
      <c r="F1304" s="687">
        <v>0</v>
      </c>
      <c r="G1304" s="625"/>
      <c r="H1304" s="625"/>
    </row>
    <row r="1305" spans="1:8" s="621" customFormat="1" ht="13.2">
      <c r="A1305" s="756"/>
      <c r="B1305" s="742" t="s">
        <v>2911</v>
      </c>
      <c r="C1305" s="684" t="s">
        <v>983</v>
      </c>
      <c r="D1305" s="685">
        <v>180</v>
      </c>
      <c r="E1305" s="686"/>
      <c r="F1305" s="687">
        <v>0</v>
      </c>
      <c r="G1305" s="625"/>
      <c r="H1305" s="625"/>
    </row>
    <row r="1306" spans="1:8" s="621" customFormat="1" ht="13.2">
      <c r="A1306" s="756"/>
      <c r="B1306" s="742" t="s">
        <v>2912</v>
      </c>
      <c r="C1306" s="684" t="s">
        <v>983</v>
      </c>
      <c r="D1306" s="685">
        <v>2</v>
      </c>
      <c r="E1306" s="686"/>
      <c r="F1306" s="687">
        <v>0</v>
      </c>
      <c r="G1306" s="625"/>
      <c r="H1306" s="625"/>
    </row>
    <row r="1307" spans="1:8" s="621" customFormat="1" ht="13.2">
      <c r="A1307" s="756"/>
      <c r="B1307" s="403" t="s">
        <v>2913</v>
      </c>
      <c r="C1307" s="684" t="s">
        <v>983</v>
      </c>
      <c r="D1307" s="685">
        <v>8</v>
      </c>
      <c r="E1307" s="686"/>
      <c r="F1307" s="687">
        <v>0</v>
      </c>
      <c r="G1307" s="625"/>
      <c r="H1307" s="625"/>
    </row>
    <row r="1308" spans="1:8" s="621" customFormat="1" ht="13.2">
      <c r="A1308" s="756"/>
      <c r="B1308" s="403" t="s">
        <v>2914</v>
      </c>
      <c r="C1308" s="684" t="s">
        <v>983</v>
      </c>
      <c r="D1308" s="685">
        <v>16</v>
      </c>
      <c r="E1308" s="686"/>
      <c r="F1308" s="687">
        <v>0</v>
      </c>
      <c r="G1308" s="625"/>
      <c r="H1308" s="625"/>
    </row>
    <row r="1309" spans="1:8" s="621" customFormat="1" ht="13.2">
      <c r="A1309" s="756"/>
      <c r="B1309" s="403" t="s">
        <v>2915</v>
      </c>
      <c r="C1309" s="684" t="s">
        <v>983</v>
      </c>
      <c r="D1309" s="685">
        <v>23</v>
      </c>
      <c r="E1309" s="686"/>
      <c r="F1309" s="687">
        <v>0</v>
      </c>
      <c r="G1309" s="625"/>
      <c r="H1309" s="625"/>
    </row>
    <row r="1310" spans="1:8" s="621" customFormat="1" ht="13.2">
      <c r="A1310" s="756"/>
      <c r="B1310" s="403" t="s">
        <v>2916</v>
      </c>
      <c r="C1310" s="684" t="s">
        <v>983</v>
      </c>
      <c r="D1310" s="685">
        <v>22</v>
      </c>
      <c r="E1310" s="686"/>
      <c r="F1310" s="687">
        <v>0</v>
      </c>
      <c r="G1310" s="625"/>
      <c r="H1310" s="625"/>
    </row>
    <row r="1311" spans="1:8" s="621" customFormat="1" ht="13.2">
      <c r="A1311" s="756"/>
      <c r="B1311" s="403" t="s">
        <v>2917</v>
      </c>
      <c r="C1311" s="684" t="s">
        <v>983</v>
      </c>
      <c r="D1311" s="685">
        <v>5</v>
      </c>
      <c r="E1311" s="686"/>
      <c r="F1311" s="687">
        <v>0</v>
      </c>
      <c r="G1311" s="625"/>
      <c r="H1311" s="625"/>
    </row>
    <row r="1312" spans="1:8" s="621" customFormat="1" ht="13.2">
      <c r="A1312" s="756"/>
      <c r="B1312" s="403" t="s">
        <v>2918</v>
      </c>
      <c r="C1312" s="684" t="s">
        <v>983</v>
      </c>
      <c r="D1312" s="685">
        <v>2</v>
      </c>
      <c r="E1312" s="686"/>
      <c r="F1312" s="687">
        <v>0</v>
      </c>
      <c r="G1312" s="625"/>
      <c r="H1312" s="625"/>
    </row>
    <row r="1313" spans="1:8" s="621" customFormat="1" ht="13.2">
      <c r="A1313" s="756"/>
      <c r="B1313" s="403" t="s">
        <v>2919</v>
      </c>
      <c r="C1313" s="684" t="s">
        <v>983</v>
      </c>
      <c r="D1313" s="685">
        <v>5</v>
      </c>
      <c r="E1313" s="686"/>
      <c r="F1313" s="687">
        <v>0</v>
      </c>
      <c r="G1313" s="625"/>
      <c r="H1313" s="625"/>
    </row>
    <row r="1314" spans="1:8" s="621" customFormat="1" ht="13.2">
      <c r="A1314" s="756"/>
      <c r="B1314" s="762"/>
      <c r="C1314" s="763"/>
      <c r="D1314" s="764"/>
      <c r="E1314" s="765"/>
      <c r="F1314" s="766"/>
      <c r="G1314" s="625"/>
      <c r="H1314" s="625"/>
    </row>
    <row r="1315" spans="1:8" s="621" customFormat="1" ht="13.2">
      <c r="A1315" s="756"/>
      <c r="B1315" s="762" t="s">
        <v>2920</v>
      </c>
      <c r="C1315" s="763"/>
      <c r="D1315" s="764"/>
      <c r="E1315" s="765"/>
      <c r="F1315" s="766"/>
      <c r="G1315" s="625"/>
      <c r="H1315" s="625"/>
    </row>
    <row r="1316" spans="1:8" s="621" customFormat="1" ht="13.2">
      <c r="A1316" s="756"/>
      <c r="B1316" s="767" t="s">
        <v>2868</v>
      </c>
      <c r="C1316" s="763" t="s">
        <v>983</v>
      </c>
      <c r="D1316" s="764">
        <v>22</v>
      </c>
      <c r="E1316" s="765"/>
      <c r="F1316" s="687">
        <v>0</v>
      </c>
      <c r="G1316" s="625"/>
      <c r="H1316" s="625"/>
    </row>
    <row r="1317" spans="1:8" s="621" customFormat="1" ht="13.2">
      <c r="A1317" s="756"/>
      <c r="B1317" s="767" t="s">
        <v>2869</v>
      </c>
      <c r="C1317" s="763" t="s">
        <v>983</v>
      </c>
      <c r="D1317" s="764">
        <v>26</v>
      </c>
      <c r="E1317" s="765"/>
      <c r="F1317" s="687">
        <v>0</v>
      </c>
      <c r="G1317" s="625"/>
      <c r="H1317" s="625"/>
    </row>
    <row r="1318" spans="1:8" s="621" customFormat="1" ht="13.2">
      <c r="A1318" s="756"/>
      <c r="B1318" s="767" t="s">
        <v>2872</v>
      </c>
      <c r="C1318" s="763" t="s">
        <v>983</v>
      </c>
      <c r="D1318" s="764">
        <v>60</v>
      </c>
      <c r="E1318" s="765"/>
      <c r="F1318" s="687">
        <v>0</v>
      </c>
      <c r="G1318" s="625"/>
      <c r="H1318" s="625"/>
    </row>
    <row r="1319" spans="1:8" s="621" customFormat="1" ht="13.2">
      <c r="A1319" s="756"/>
      <c r="B1319" s="767" t="s">
        <v>2860</v>
      </c>
      <c r="C1319" s="763" t="s">
        <v>983</v>
      </c>
      <c r="D1319" s="764">
        <v>153</v>
      </c>
      <c r="E1319" s="765"/>
      <c r="F1319" s="687">
        <v>0</v>
      </c>
      <c r="G1319" s="625"/>
      <c r="H1319" s="625"/>
    </row>
    <row r="1320" spans="1:8" s="621" customFormat="1" ht="13.2">
      <c r="A1320" s="756"/>
      <c r="B1320" s="767" t="s">
        <v>2861</v>
      </c>
      <c r="C1320" s="763" t="s">
        <v>983</v>
      </c>
      <c r="D1320" s="764">
        <v>66</v>
      </c>
      <c r="E1320" s="765"/>
      <c r="F1320" s="687">
        <v>0</v>
      </c>
      <c r="G1320" s="625"/>
      <c r="H1320" s="625"/>
    </row>
    <row r="1321" spans="1:8" s="621" customFormat="1" ht="13.2">
      <c r="A1321" s="756"/>
      <c r="B1321" s="767" t="s">
        <v>2862</v>
      </c>
      <c r="C1321" s="763" t="s">
        <v>983</v>
      </c>
      <c r="D1321" s="764">
        <v>34</v>
      </c>
      <c r="E1321" s="765"/>
      <c r="F1321" s="687">
        <v>0</v>
      </c>
      <c r="G1321" s="625"/>
      <c r="H1321" s="625"/>
    </row>
    <row r="1322" spans="1:8" s="621" customFormat="1" ht="13.2">
      <c r="A1322" s="756"/>
      <c r="B1322" s="767" t="s">
        <v>2863</v>
      </c>
      <c r="C1322" s="763" t="s">
        <v>983</v>
      </c>
      <c r="D1322" s="764">
        <v>25</v>
      </c>
      <c r="E1322" s="765"/>
      <c r="F1322" s="687">
        <v>0</v>
      </c>
      <c r="G1322" s="625"/>
      <c r="H1322" s="625"/>
    </row>
    <row r="1323" spans="1:8" s="621" customFormat="1" ht="13.2">
      <c r="A1323" s="756"/>
      <c r="B1323" s="767" t="s">
        <v>1746</v>
      </c>
      <c r="C1323" s="763" t="s">
        <v>983</v>
      </c>
      <c r="D1323" s="764">
        <v>24</v>
      </c>
      <c r="E1323" s="765"/>
      <c r="F1323" s="687">
        <v>0</v>
      </c>
      <c r="G1323" s="625"/>
      <c r="H1323" s="625"/>
    </row>
    <row r="1324" spans="1:8" s="621" customFormat="1" ht="13.2">
      <c r="A1324" s="756"/>
      <c r="B1324" s="767" t="s">
        <v>1745</v>
      </c>
      <c r="C1324" s="763" t="s">
        <v>983</v>
      </c>
      <c r="D1324" s="764">
        <v>7</v>
      </c>
      <c r="E1324" s="765"/>
      <c r="F1324" s="687">
        <v>0</v>
      </c>
      <c r="G1324" s="625"/>
      <c r="H1324" s="625"/>
    </row>
    <row r="1325" spans="1:8" s="621" customFormat="1" ht="13.2">
      <c r="A1325" s="756"/>
      <c r="B1325" s="767" t="s">
        <v>1744</v>
      </c>
      <c r="C1325" s="763" t="s">
        <v>983</v>
      </c>
      <c r="D1325" s="764">
        <v>8</v>
      </c>
      <c r="E1325" s="765"/>
      <c r="F1325" s="687">
        <v>0</v>
      </c>
      <c r="G1325" s="625"/>
      <c r="H1325" s="625"/>
    </row>
    <row r="1326" spans="1:8" s="621" customFormat="1" ht="13.2">
      <c r="A1326" s="756"/>
      <c r="B1326" s="767" t="s">
        <v>2864</v>
      </c>
      <c r="C1326" s="763" t="s">
        <v>983</v>
      </c>
      <c r="D1326" s="764">
        <v>2</v>
      </c>
      <c r="E1326" s="765"/>
      <c r="F1326" s="687">
        <v>0</v>
      </c>
      <c r="G1326" s="625"/>
      <c r="H1326" s="625"/>
    </row>
    <row r="1327" spans="1:8" s="621" customFormat="1" ht="13.2">
      <c r="A1327" s="756"/>
      <c r="B1327" s="762"/>
      <c r="C1327" s="763"/>
      <c r="D1327" s="764"/>
      <c r="E1327" s="765"/>
      <c r="F1327" s="687"/>
      <c r="G1327" s="625"/>
      <c r="H1327" s="625"/>
    </row>
    <row r="1328" spans="1:8" s="621" customFormat="1" ht="13.2">
      <c r="A1328" s="756"/>
      <c r="B1328" s="762" t="s">
        <v>2921</v>
      </c>
      <c r="C1328" s="763" t="s">
        <v>983</v>
      </c>
      <c r="D1328" s="764">
        <v>4</v>
      </c>
      <c r="E1328" s="765"/>
      <c r="F1328" s="687">
        <v>0</v>
      </c>
      <c r="G1328" s="625"/>
      <c r="H1328" s="625"/>
    </row>
    <row r="1329" spans="1:8" s="621" customFormat="1" ht="13.2">
      <c r="A1329" s="756"/>
      <c r="B1329" s="762" t="s">
        <v>2885</v>
      </c>
      <c r="C1329" s="763" t="s">
        <v>983</v>
      </c>
      <c r="D1329" s="764">
        <v>1</v>
      </c>
      <c r="E1329" s="765"/>
      <c r="F1329" s="766">
        <v>0</v>
      </c>
      <c r="G1329" s="625"/>
      <c r="H1329" s="625"/>
    </row>
    <row r="1330" spans="1:8" s="621" customFormat="1" ht="13.2">
      <c r="A1330" s="756"/>
      <c r="B1330" s="762" t="s">
        <v>2878</v>
      </c>
      <c r="C1330" s="763" t="s">
        <v>983</v>
      </c>
      <c r="D1330" s="764">
        <v>1</v>
      </c>
      <c r="E1330" s="765"/>
      <c r="F1330" s="766">
        <v>0</v>
      </c>
      <c r="G1330" s="625"/>
      <c r="H1330" s="625"/>
    </row>
    <row r="1331" spans="1:8" s="621" customFormat="1" ht="13.2">
      <c r="A1331" s="757"/>
      <c r="B1331" s="768" t="s">
        <v>2879</v>
      </c>
      <c r="C1331" s="769"/>
      <c r="D1331" s="770"/>
      <c r="E1331" s="771"/>
      <c r="F1331" s="772"/>
      <c r="G1331" s="625"/>
      <c r="H1331" s="625"/>
    </row>
    <row r="1332" spans="1:8" s="621" customFormat="1" ht="26.4">
      <c r="A1332" s="773" t="s">
        <v>2922</v>
      </c>
      <c r="B1332" s="774" t="s">
        <v>2923</v>
      </c>
      <c r="C1332" s="775" t="s">
        <v>983</v>
      </c>
      <c r="D1332" s="776">
        <v>30</v>
      </c>
      <c r="E1332" s="777"/>
      <c r="F1332" s="778">
        <v>0</v>
      </c>
      <c r="G1332" s="625"/>
      <c r="H1332" s="625"/>
    </row>
    <row r="1333" spans="1:8" s="621" customFormat="1" ht="39.6">
      <c r="A1333" s="773" t="s">
        <v>2924</v>
      </c>
      <c r="B1333" s="779" t="s">
        <v>2925</v>
      </c>
      <c r="C1333" s="775" t="s">
        <v>983</v>
      </c>
      <c r="D1333" s="776">
        <v>3</v>
      </c>
      <c r="E1333" s="777"/>
      <c r="F1333" s="778">
        <v>0</v>
      </c>
      <c r="G1333" s="625"/>
      <c r="H1333" s="625"/>
    </row>
    <row r="1334" spans="1:8" s="621" customFormat="1" ht="39.6">
      <c r="A1334" s="773" t="s">
        <v>2926</v>
      </c>
      <c r="B1334" s="779" t="s">
        <v>2927</v>
      </c>
      <c r="C1334" s="775" t="s">
        <v>983</v>
      </c>
      <c r="D1334" s="776">
        <v>1</v>
      </c>
      <c r="E1334" s="777"/>
      <c r="F1334" s="778">
        <v>0</v>
      </c>
      <c r="G1334" s="625"/>
      <c r="H1334" s="625"/>
    </row>
    <row r="1335" spans="1:8" s="621" customFormat="1" ht="39.6">
      <c r="A1335" s="773" t="s">
        <v>2928</v>
      </c>
      <c r="B1335" s="779" t="s">
        <v>2929</v>
      </c>
      <c r="C1335" s="775" t="s">
        <v>983</v>
      </c>
      <c r="D1335" s="776">
        <v>1</v>
      </c>
      <c r="E1335" s="777"/>
      <c r="F1335" s="778">
        <v>0</v>
      </c>
      <c r="G1335" s="625"/>
      <c r="H1335" s="625"/>
    </row>
    <row r="1336" spans="1:8" s="621" customFormat="1" ht="92.4">
      <c r="A1336" s="780" t="s">
        <v>2930</v>
      </c>
      <c r="B1336" s="781" t="s">
        <v>2931</v>
      </c>
      <c r="C1336" s="782"/>
      <c r="D1336" s="783"/>
      <c r="E1336" s="784"/>
      <c r="F1336" s="785"/>
      <c r="G1336" s="625"/>
      <c r="H1336" s="625"/>
    </row>
    <row r="1337" spans="1:8" s="621" customFormat="1" ht="13.2">
      <c r="A1337" s="786"/>
      <c r="B1337" s="768" t="s">
        <v>2932</v>
      </c>
      <c r="C1337" s="769" t="s">
        <v>983</v>
      </c>
      <c r="D1337" s="770">
        <v>5</v>
      </c>
      <c r="E1337" s="771"/>
      <c r="F1337" s="772">
        <v>0</v>
      </c>
      <c r="G1337" s="625"/>
      <c r="H1337" s="625"/>
    </row>
    <row r="1338" spans="1:8" s="621" customFormat="1" ht="26.4">
      <c r="A1338" s="773" t="s">
        <v>2933</v>
      </c>
      <c r="B1338" s="787" t="s">
        <v>2934</v>
      </c>
      <c r="C1338" s="775" t="s">
        <v>983</v>
      </c>
      <c r="D1338" s="776">
        <v>40</v>
      </c>
      <c r="E1338" s="777"/>
      <c r="F1338" s="778">
        <v>0</v>
      </c>
      <c r="G1338" s="625"/>
      <c r="H1338" s="625"/>
    </row>
    <row r="1339" spans="1:8" s="621" customFormat="1" ht="26.4">
      <c r="A1339" s="773" t="s">
        <v>2935</v>
      </c>
      <c r="B1339" s="788" t="s">
        <v>2936</v>
      </c>
      <c r="C1339" s="775" t="s">
        <v>983</v>
      </c>
      <c r="D1339" s="776">
        <v>50</v>
      </c>
      <c r="E1339" s="777"/>
      <c r="F1339" s="778">
        <v>0</v>
      </c>
      <c r="G1339" s="625"/>
      <c r="H1339" s="625"/>
    </row>
    <row r="1340" spans="1:8" s="466" customFormat="1" ht="26.25" customHeight="1">
      <c r="A1340" s="648" t="s">
        <v>0</v>
      </c>
      <c r="B1340" s="648" t="s">
        <v>1</v>
      </c>
      <c r="C1340" s="648" t="s">
        <v>948</v>
      </c>
      <c r="D1340" s="648" t="s">
        <v>949</v>
      </c>
      <c r="E1340" s="648" t="s">
        <v>1380</v>
      </c>
      <c r="F1340" s="649" t="s">
        <v>2</v>
      </c>
    </row>
    <row r="1341" spans="1:8" s="621" customFormat="1" ht="26.4">
      <c r="A1341" s="780" t="s">
        <v>2937</v>
      </c>
      <c r="B1341" s="789" t="s">
        <v>2938</v>
      </c>
      <c r="C1341" s="782"/>
      <c r="D1341" s="783"/>
      <c r="E1341" s="784"/>
      <c r="F1341" s="785"/>
      <c r="G1341" s="625"/>
      <c r="H1341" s="625"/>
    </row>
    <row r="1342" spans="1:8" s="621" customFormat="1" ht="26.4">
      <c r="A1342" s="790"/>
      <c r="B1342" s="762" t="s">
        <v>2939</v>
      </c>
      <c r="C1342" s="791"/>
      <c r="D1342" s="792"/>
      <c r="E1342" s="765"/>
      <c r="F1342" s="766"/>
      <c r="G1342" s="625"/>
      <c r="H1342" s="625"/>
    </row>
    <row r="1343" spans="1:8" s="621" customFormat="1" ht="26.4">
      <c r="A1343" s="790"/>
      <c r="B1343" s="762" t="s">
        <v>2940</v>
      </c>
      <c r="C1343" s="791"/>
      <c r="D1343" s="792"/>
      <c r="E1343" s="765"/>
      <c r="F1343" s="766"/>
      <c r="G1343" s="625"/>
      <c r="H1343" s="625"/>
    </row>
    <row r="1344" spans="1:8" s="621" customFormat="1" ht="26.4">
      <c r="A1344" s="790"/>
      <c r="B1344" s="762" t="s">
        <v>2941</v>
      </c>
      <c r="C1344" s="791"/>
      <c r="D1344" s="792"/>
      <c r="E1344" s="765"/>
      <c r="F1344" s="766"/>
      <c r="G1344" s="625"/>
      <c r="H1344" s="625"/>
    </row>
    <row r="1345" spans="1:8" s="621" customFormat="1" ht="13.2">
      <c r="A1345" s="790"/>
      <c r="B1345" s="762" t="s">
        <v>2942</v>
      </c>
      <c r="C1345" s="791"/>
      <c r="D1345" s="792"/>
      <c r="E1345" s="765"/>
      <c r="F1345" s="766"/>
      <c r="G1345" s="625"/>
      <c r="H1345" s="625"/>
    </row>
    <row r="1346" spans="1:8" s="621" customFormat="1" ht="13.2">
      <c r="A1346" s="790"/>
      <c r="B1346" s="762" t="s">
        <v>2943</v>
      </c>
      <c r="C1346" s="791"/>
      <c r="D1346" s="792"/>
      <c r="E1346" s="765"/>
      <c r="F1346" s="766"/>
      <c r="G1346" s="625"/>
      <c r="H1346" s="625"/>
    </row>
    <row r="1347" spans="1:8" s="621" customFormat="1" ht="13.2">
      <c r="A1347" s="790"/>
      <c r="B1347" s="762" t="s">
        <v>2944</v>
      </c>
      <c r="C1347" s="791"/>
      <c r="D1347" s="792"/>
      <c r="E1347" s="765"/>
      <c r="F1347" s="766"/>
      <c r="G1347" s="625"/>
      <c r="H1347" s="625"/>
    </row>
    <row r="1348" spans="1:8" s="621" customFormat="1" ht="13.2">
      <c r="A1348" s="790"/>
      <c r="B1348" s="762" t="s">
        <v>2945</v>
      </c>
      <c r="C1348" s="791"/>
      <c r="D1348" s="792"/>
      <c r="E1348" s="765"/>
      <c r="F1348" s="766"/>
      <c r="G1348" s="625"/>
      <c r="H1348" s="625"/>
    </row>
    <row r="1349" spans="1:8" s="621" customFormat="1" ht="13.2">
      <c r="A1349" s="790"/>
      <c r="B1349" s="762" t="s">
        <v>2946</v>
      </c>
      <c r="C1349" s="791"/>
      <c r="D1349" s="792"/>
      <c r="E1349" s="765"/>
      <c r="F1349" s="766"/>
      <c r="G1349" s="625"/>
      <c r="H1349" s="625"/>
    </row>
    <row r="1350" spans="1:8" s="621" customFormat="1" ht="13.2">
      <c r="A1350" s="790"/>
      <c r="B1350" s="762" t="s">
        <v>2947</v>
      </c>
      <c r="C1350" s="791"/>
      <c r="D1350" s="792"/>
      <c r="E1350" s="765"/>
      <c r="F1350" s="766"/>
      <c r="G1350" s="625"/>
      <c r="H1350" s="625"/>
    </row>
    <row r="1351" spans="1:8" s="621" customFormat="1" ht="26.4">
      <c r="A1351" s="790"/>
      <c r="B1351" s="762" t="s">
        <v>2948</v>
      </c>
      <c r="C1351" s="791"/>
      <c r="D1351" s="792"/>
      <c r="E1351" s="765"/>
      <c r="F1351" s="766"/>
      <c r="G1351" s="625"/>
      <c r="H1351" s="625"/>
    </row>
    <row r="1352" spans="1:8" s="621" customFormat="1" ht="15.9" customHeight="1">
      <c r="A1352" s="790"/>
      <c r="B1352" s="762" t="s">
        <v>2949</v>
      </c>
      <c r="C1352" s="791"/>
      <c r="D1352" s="792"/>
      <c r="E1352" s="765"/>
      <c r="F1352" s="766"/>
      <c r="G1352" s="625"/>
      <c r="H1352" s="625"/>
    </row>
    <row r="1353" spans="1:8" s="621" customFormat="1" ht="12.6" customHeight="1">
      <c r="A1353" s="790"/>
      <c r="B1353" s="762" t="s">
        <v>2950</v>
      </c>
      <c r="C1353" s="791"/>
      <c r="D1353" s="792"/>
      <c r="E1353" s="765"/>
      <c r="F1353" s="766"/>
      <c r="G1353" s="625"/>
      <c r="H1353" s="625"/>
    </row>
    <row r="1354" spans="1:8" s="621" customFormat="1" ht="13.2">
      <c r="A1354" s="790"/>
      <c r="B1354" s="762"/>
      <c r="C1354" s="791"/>
      <c r="D1354" s="792"/>
      <c r="E1354" s="765"/>
      <c r="F1354" s="766"/>
      <c r="G1354" s="625"/>
      <c r="H1354" s="625"/>
    </row>
    <row r="1355" spans="1:8" s="621" customFormat="1" ht="26.4">
      <c r="A1355" s="790"/>
      <c r="B1355" s="762" t="s">
        <v>2951</v>
      </c>
      <c r="C1355" s="791"/>
      <c r="D1355" s="792"/>
      <c r="E1355" s="765"/>
      <c r="F1355" s="766"/>
      <c r="G1355" s="625"/>
      <c r="H1355" s="625"/>
    </row>
    <row r="1356" spans="1:8" s="621" customFormat="1" ht="13.2">
      <c r="A1356" s="790"/>
      <c r="B1356" s="762" t="s">
        <v>2952</v>
      </c>
      <c r="C1356" s="791"/>
      <c r="D1356" s="792"/>
      <c r="E1356" s="765"/>
      <c r="F1356" s="766"/>
      <c r="G1356" s="625"/>
      <c r="H1356" s="625"/>
    </row>
    <row r="1357" spans="1:8" s="621" customFormat="1" ht="13.2">
      <c r="A1357" s="790"/>
      <c r="B1357" s="762" t="s">
        <v>2953</v>
      </c>
      <c r="C1357" s="791"/>
      <c r="D1357" s="792"/>
      <c r="E1357" s="765"/>
      <c r="F1357" s="766"/>
      <c r="G1357" s="625"/>
      <c r="H1357" s="625"/>
    </row>
    <row r="1358" spans="1:8" s="621" customFormat="1" ht="13.2">
      <c r="A1358" s="790"/>
      <c r="B1358" s="762" t="s">
        <v>2954</v>
      </c>
      <c r="C1358" s="791"/>
      <c r="D1358" s="792"/>
      <c r="E1358" s="765"/>
      <c r="F1358" s="766"/>
      <c r="G1358" s="625"/>
      <c r="H1358" s="625"/>
    </row>
    <row r="1359" spans="1:8" s="621" customFormat="1" ht="13.2">
      <c r="A1359" s="790"/>
      <c r="B1359" s="762" t="s">
        <v>2955</v>
      </c>
      <c r="C1359" s="791"/>
      <c r="D1359" s="792"/>
      <c r="E1359" s="765"/>
      <c r="F1359" s="766"/>
      <c r="G1359" s="625"/>
      <c r="H1359" s="625"/>
    </row>
    <row r="1360" spans="1:8" s="621" customFormat="1" ht="26.4">
      <c r="A1360" s="790"/>
      <c r="B1360" s="762" t="s">
        <v>2956</v>
      </c>
      <c r="C1360" s="791"/>
      <c r="D1360" s="792"/>
      <c r="E1360" s="765"/>
      <c r="F1360" s="766"/>
      <c r="G1360" s="625"/>
      <c r="H1360" s="625"/>
    </row>
    <row r="1361" spans="1:10" s="621" customFormat="1" ht="13.2">
      <c r="A1361" s="790"/>
      <c r="B1361" s="762" t="s">
        <v>2957</v>
      </c>
      <c r="C1361" s="791"/>
      <c r="D1361" s="792"/>
      <c r="E1361" s="765"/>
      <c r="F1361" s="766"/>
      <c r="G1361" s="625"/>
      <c r="H1361" s="625"/>
    </row>
    <row r="1362" spans="1:10" s="621" customFormat="1" ht="13.2">
      <c r="A1362" s="790"/>
      <c r="B1362" s="762" t="s">
        <v>2958</v>
      </c>
      <c r="C1362" s="763" t="s">
        <v>983</v>
      </c>
      <c r="D1362" s="764">
        <v>5</v>
      </c>
      <c r="E1362" s="765"/>
      <c r="F1362" s="766">
        <v>0</v>
      </c>
      <c r="G1362" s="625"/>
      <c r="H1362" s="625"/>
    </row>
    <row r="1363" spans="1:10" s="621" customFormat="1" ht="13.2">
      <c r="A1363" s="790"/>
      <c r="B1363" s="762" t="s">
        <v>2959</v>
      </c>
      <c r="C1363" s="763" t="s">
        <v>983</v>
      </c>
      <c r="D1363" s="764">
        <v>3</v>
      </c>
      <c r="E1363" s="765"/>
      <c r="F1363" s="766">
        <v>0</v>
      </c>
      <c r="G1363" s="625"/>
      <c r="H1363" s="625"/>
    </row>
    <row r="1364" spans="1:10" s="621" customFormat="1" ht="13.2">
      <c r="A1364" s="786"/>
      <c r="B1364" s="768" t="s">
        <v>2960</v>
      </c>
      <c r="C1364" s="769" t="s">
        <v>983</v>
      </c>
      <c r="D1364" s="770">
        <v>1</v>
      </c>
      <c r="E1364" s="771"/>
      <c r="F1364" s="772">
        <v>0</v>
      </c>
      <c r="G1364" s="625"/>
      <c r="H1364" s="625"/>
    </row>
    <row r="1365" spans="1:10" s="621" customFormat="1" ht="75.900000000000006" customHeight="1">
      <c r="A1365" s="780" t="s">
        <v>2961</v>
      </c>
      <c r="B1365" s="793" t="s">
        <v>2962</v>
      </c>
      <c r="C1365" s="782"/>
      <c r="D1365" s="783"/>
      <c r="E1365" s="784"/>
      <c r="F1365" s="785"/>
      <c r="G1365" s="625"/>
      <c r="H1365" s="625"/>
    </row>
    <row r="1366" spans="1:10" s="621" customFormat="1" ht="13.2">
      <c r="A1366" s="790"/>
      <c r="B1366" s="794" t="s">
        <v>2865</v>
      </c>
      <c r="C1366" s="763" t="s">
        <v>1668</v>
      </c>
      <c r="D1366" s="764">
        <v>450</v>
      </c>
      <c r="E1366" s="765"/>
      <c r="F1366" s="766">
        <v>0</v>
      </c>
      <c r="G1366" s="625"/>
      <c r="H1366" s="625"/>
      <c r="J1366" s="625"/>
    </row>
    <row r="1367" spans="1:10" s="621" customFormat="1" ht="13.2">
      <c r="A1367" s="790"/>
      <c r="B1367" s="795" t="s">
        <v>2864</v>
      </c>
      <c r="C1367" s="763" t="s">
        <v>1668</v>
      </c>
      <c r="D1367" s="764">
        <v>1200</v>
      </c>
      <c r="E1367" s="765"/>
      <c r="F1367" s="766">
        <v>0</v>
      </c>
      <c r="G1367" s="625"/>
      <c r="H1367" s="625"/>
      <c r="J1367" s="625"/>
    </row>
    <row r="1368" spans="1:10" s="621" customFormat="1" ht="13.2">
      <c r="A1368" s="790"/>
      <c r="B1368" s="795" t="s">
        <v>1744</v>
      </c>
      <c r="C1368" s="763" t="s">
        <v>1668</v>
      </c>
      <c r="D1368" s="764">
        <v>2250</v>
      </c>
      <c r="E1368" s="765"/>
      <c r="F1368" s="766">
        <v>0</v>
      </c>
      <c r="G1368" s="625"/>
      <c r="H1368" s="625"/>
      <c r="J1368" s="625"/>
    </row>
    <row r="1369" spans="1:10" s="621" customFormat="1" ht="13.2">
      <c r="A1369" s="790"/>
      <c r="B1369" s="795" t="s">
        <v>1745</v>
      </c>
      <c r="C1369" s="763" t="s">
        <v>1668</v>
      </c>
      <c r="D1369" s="764">
        <v>1600</v>
      </c>
      <c r="E1369" s="765"/>
      <c r="F1369" s="766">
        <v>0</v>
      </c>
      <c r="G1369" s="625"/>
      <c r="H1369" s="625"/>
      <c r="J1369" s="625"/>
    </row>
    <row r="1370" spans="1:10" s="621" customFormat="1" ht="13.2">
      <c r="A1370" s="790"/>
      <c r="B1370" s="795" t="s">
        <v>2863</v>
      </c>
      <c r="C1370" s="763" t="s">
        <v>1668</v>
      </c>
      <c r="D1370" s="764">
        <v>800</v>
      </c>
      <c r="E1370" s="765"/>
      <c r="F1370" s="766">
        <v>0</v>
      </c>
      <c r="G1370" s="625"/>
      <c r="H1370" s="625"/>
      <c r="J1370" s="625"/>
    </row>
    <row r="1371" spans="1:10" s="621" customFormat="1" ht="13.2">
      <c r="A1371" s="790"/>
      <c r="B1371" s="795" t="s">
        <v>1746</v>
      </c>
      <c r="C1371" s="763" t="s">
        <v>1668</v>
      </c>
      <c r="D1371" s="764">
        <v>550</v>
      </c>
      <c r="E1371" s="765"/>
      <c r="F1371" s="766">
        <v>0</v>
      </c>
      <c r="G1371" s="625"/>
      <c r="H1371" s="625"/>
      <c r="J1371" s="625"/>
    </row>
    <row r="1372" spans="1:10" s="621" customFormat="1" ht="13.2">
      <c r="A1372" s="790"/>
      <c r="B1372" s="795" t="s">
        <v>2862</v>
      </c>
      <c r="C1372" s="763" t="s">
        <v>1668</v>
      </c>
      <c r="D1372" s="764">
        <v>850</v>
      </c>
      <c r="E1372" s="765"/>
      <c r="F1372" s="766">
        <v>0</v>
      </c>
      <c r="G1372" s="625"/>
      <c r="H1372" s="625"/>
      <c r="J1372" s="625"/>
    </row>
    <row r="1373" spans="1:10" s="621" customFormat="1" ht="13.2">
      <c r="A1373" s="790"/>
      <c r="B1373" s="795" t="s">
        <v>2861</v>
      </c>
      <c r="C1373" s="763" t="s">
        <v>1668</v>
      </c>
      <c r="D1373" s="764">
        <v>2950</v>
      </c>
      <c r="E1373" s="765"/>
      <c r="F1373" s="766">
        <v>0</v>
      </c>
      <c r="G1373" s="625"/>
      <c r="H1373" s="625"/>
      <c r="J1373" s="625"/>
    </row>
    <row r="1374" spans="1:10" s="621" customFormat="1" ht="13.2">
      <c r="A1374" s="790"/>
      <c r="B1374" s="795" t="s">
        <v>2860</v>
      </c>
      <c r="C1374" s="763" t="s">
        <v>1668</v>
      </c>
      <c r="D1374" s="764">
        <v>2350</v>
      </c>
      <c r="E1374" s="765"/>
      <c r="F1374" s="766">
        <v>0</v>
      </c>
      <c r="G1374" s="625"/>
      <c r="H1374" s="625"/>
      <c r="J1374" s="625"/>
    </row>
    <row r="1375" spans="1:10" s="621" customFormat="1" ht="13.2">
      <c r="A1375" s="790"/>
      <c r="B1375" s="795" t="s">
        <v>2872</v>
      </c>
      <c r="C1375" s="763" t="s">
        <v>1668</v>
      </c>
      <c r="D1375" s="764">
        <v>1000</v>
      </c>
      <c r="E1375" s="765"/>
      <c r="F1375" s="766">
        <v>0</v>
      </c>
      <c r="G1375" s="625"/>
      <c r="H1375" s="625"/>
      <c r="J1375" s="625"/>
    </row>
    <row r="1376" spans="1:10" s="621" customFormat="1" ht="13.2">
      <c r="A1376" s="790"/>
      <c r="B1376" s="795" t="s">
        <v>2869</v>
      </c>
      <c r="C1376" s="763" t="s">
        <v>1668</v>
      </c>
      <c r="D1376" s="764">
        <v>2750</v>
      </c>
      <c r="E1376" s="765"/>
      <c r="F1376" s="766">
        <v>0</v>
      </c>
      <c r="G1376" s="625"/>
      <c r="H1376" s="625"/>
      <c r="J1376" s="625"/>
    </row>
    <row r="1377" spans="1:10" s="621" customFormat="1" ht="13.2">
      <c r="A1377" s="790"/>
      <c r="B1377" s="795" t="s">
        <v>2868</v>
      </c>
      <c r="C1377" s="763" t="s">
        <v>1668</v>
      </c>
      <c r="D1377" s="764">
        <v>4050</v>
      </c>
      <c r="E1377" s="765"/>
      <c r="F1377" s="766">
        <v>0</v>
      </c>
      <c r="G1377" s="625"/>
      <c r="H1377" s="625"/>
      <c r="J1377" s="625"/>
    </row>
    <row r="1378" spans="1:10" s="621" customFormat="1" ht="13.2">
      <c r="A1378" s="790"/>
      <c r="B1378" s="795" t="s">
        <v>2963</v>
      </c>
      <c r="C1378" s="763" t="s">
        <v>1668</v>
      </c>
      <c r="D1378" s="764">
        <v>2950</v>
      </c>
      <c r="E1378" s="765"/>
      <c r="F1378" s="766">
        <v>0</v>
      </c>
      <c r="G1378" s="625"/>
      <c r="H1378" s="625"/>
      <c r="J1378" s="625"/>
    </row>
    <row r="1379" spans="1:10" s="621" customFormat="1" ht="13.2">
      <c r="A1379" s="786"/>
      <c r="B1379" s="796" t="s">
        <v>2875</v>
      </c>
      <c r="C1379" s="769" t="s">
        <v>1668</v>
      </c>
      <c r="D1379" s="770">
        <v>2700</v>
      </c>
      <c r="E1379" s="771"/>
      <c r="F1379" s="772">
        <v>0</v>
      </c>
      <c r="G1379" s="625"/>
      <c r="H1379" s="625"/>
      <c r="J1379" s="625"/>
    </row>
    <row r="1380" spans="1:10" s="621" customFormat="1" ht="79.2">
      <c r="A1380" s="780" t="s">
        <v>2964</v>
      </c>
      <c r="B1380" s="781" t="s">
        <v>2965</v>
      </c>
      <c r="C1380" s="782"/>
      <c r="D1380" s="783"/>
      <c r="E1380" s="784"/>
      <c r="F1380" s="785"/>
      <c r="G1380" s="625"/>
      <c r="H1380" s="625"/>
    </row>
    <row r="1381" spans="1:10" s="621" customFormat="1" ht="13.2">
      <c r="A1381" s="790"/>
      <c r="B1381" s="762"/>
      <c r="C1381" s="791"/>
      <c r="D1381" s="792"/>
      <c r="E1381" s="765"/>
      <c r="F1381" s="766"/>
      <c r="G1381" s="625"/>
      <c r="H1381" s="625"/>
    </row>
    <row r="1382" spans="1:10" s="621" customFormat="1" ht="13.2">
      <c r="A1382" s="790"/>
      <c r="B1382" s="762" t="s">
        <v>2837</v>
      </c>
      <c r="C1382" s="763" t="s">
        <v>1668</v>
      </c>
      <c r="D1382" s="764">
        <v>450</v>
      </c>
      <c r="E1382" s="765"/>
      <c r="F1382" s="766">
        <v>0</v>
      </c>
      <c r="G1382" s="625"/>
      <c r="H1382" s="625"/>
    </row>
    <row r="1383" spans="1:10" s="621" customFormat="1" ht="13.2">
      <c r="A1383" s="790"/>
      <c r="B1383" s="795" t="s">
        <v>2864</v>
      </c>
      <c r="C1383" s="763" t="s">
        <v>1668</v>
      </c>
      <c r="D1383" s="764">
        <v>1200</v>
      </c>
      <c r="E1383" s="765"/>
      <c r="F1383" s="766">
        <v>0</v>
      </c>
      <c r="G1383" s="625"/>
      <c r="H1383" s="625"/>
    </row>
    <row r="1384" spans="1:10" s="621" customFormat="1" ht="13.2">
      <c r="A1384" s="790"/>
      <c r="B1384" s="795" t="s">
        <v>1744</v>
      </c>
      <c r="C1384" s="763" t="s">
        <v>1668</v>
      </c>
      <c r="D1384" s="764">
        <v>2250</v>
      </c>
      <c r="E1384" s="765"/>
      <c r="F1384" s="766">
        <v>0</v>
      </c>
      <c r="G1384" s="625"/>
      <c r="H1384" s="625"/>
    </row>
    <row r="1385" spans="1:10" s="621" customFormat="1" ht="13.2">
      <c r="A1385" s="790"/>
      <c r="B1385" s="795" t="s">
        <v>1745</v>
      </c>
      <c r="C1385" s="763" t="s">
        <v>1668</v>
      </c>
      <c r="D1385" s="764">
        <v>1600</v>
      </c>
      <c r="E1385" s="765"/>
      <c r="F1385" s="766">
        <v>0</v>
      </c>
      <c r="G1385" s="625"/>
      <c r="H1385" s="625"/>
    </row>
    <row r="1386" spans="1:10" s="621" customFormat="1" ht="13.2">
      <c r="A1386" s="790"/>
      <c r="B1386" s="795" t="s">
        <v>2863</v>
      </c>
      <c r="C1386" s="763" t="s">
        <v>1668</v>
      </c>
      <c r="D1386" s="764">
        <v>800</v>
      </c>
      <c r="E1386" s="765"/>
      <c r="F1386" s="766">
        <v>0</v>
      </c>
      <c r="G1386" s="625"/>
      <c r="H1386" s="625"/>
    </row>
    <row r="1387" spans="1:10" s="621" customFormat="1" ht="13.2">
      <c r="A1387" s="790"/>
      <c r="B1387" s="795" t="s">
        <v>1746</v>
      </c>
      <c r="C1387" s="763" t="s">
        <v>1668</v>
      </c>
      <c r="D1387" s="764">
        <v>550</v>
      </c>
      <c r="E1387" s="765"/>
      <c r="F1387" s="766">
        <v>0</v>
      </c>
      <c r="G1387" s="625"/>
      <c r="H1387" s="625"/>
    </row>
    <row r="1388" spans="1:10" s="621" customFormat="1" ht="13.2">
      <c r="A1388" s="790"/>
      <c r="B1388" s="795" t="s">
        <v>2862</v>
      </c>
      <c r="C1388" s="763" t="s">
        <v>1668</v>
      </c>
      <c r="D1388" s="764">
        <v>850</v>
      </c>
      <c r="E1388" s="765"/>
      <c r="F1388" s="766">
        <v>0</v>
      </c>
      <c r="G1388" s="625"/>
      <c r="H1388" s="625"/>
    </row>
    <row r="1389" spans="1:10" s="621" customFormat="1" ht="13.2">
      <c r="A1389" s="790"/>
      <c r="B1389" s="795" t="s">
        <v>2861</v>
      </c>
      <c r="C1389" s="763" t="s">
        <v>1668</v>
      </c>
      <c r="D1389" s="764">
        <v>2950</v>
      </c>
      <c r="E1389" s="765"/>
      <c r="F1389" s="766">
        <v>0</v>
      </c>
      <c r="G1389" s="625"/>
      <c r="H1389" s="625"/>
    </row>
    <row r="1390" spans="1:10" s="621" customFormat="1" ht="13.2">
      <c r="A1390" s="790"/>
      <c r="B1390" s="795" t="s">
        <v>2860</v>
      </c>
      <c r="C1390" s="763" t="s">
        <v>1668</v>
      </c>
      <c r="D1390" s="764">
        <v>2350</v>
      </c>
      <c r="E1390" s="765"/>
      <c r="F1390" s="766">
        <v>0</v>
      </c>
      <c r="G1390" s="625"/>
      <c r="H1390" s="625"/>
    </row>
    <row r="1391" spans="1:10" s="621" customFormat="1" ht="13.2">
      <c r="A1391" s="790"/>
      <c r="B1391" s="795" t="s">
        <v>2872</v>
      </c>
      <c r="C1391" s="763" t="s">
        <v>1668</v>
      </c>
      <c r="D1391" s="764">
        <v>1000</v>
      </c>
      <c r="E1391" s="765"/>
      <c r="F1391" s="766">
        <v>0</v>
      </c>
      <c r="G1391" s="625"/>
      <c r="H1391" s="625"/>
    </row>
    <row r="1392" spans="1:10" s="621" customFormat="1" ht="13.2">
      <c r="A1392" s="790"/>
      <c r="B1392" s="795" t="s">
        <v>2869</v>
      </c>
      <c r="C1392" s="763" t="s">
        <v>1668</v>
      </c>
      <c r="D1392" s="764">
        <v>2750</v>
      </c>
      <c r="E1392" s="765"/>
      <c r="F1392" s="766">
        <v>0</v>
      </c>
      <c r="G1392" s="625"/>
      <c r="H1392" s="625"/>
    </row>
    <row r="1393" spans="1:8" s="621" customFormat="1" ht="13.2">
      <c r="A1393" s="790"/>
      <c r="B1393" s="795" t="s">
        <v>2868</v>
      </c>
      <c r="C1393" s="763" t="s">
        <v>1668</v>
      </c>
      <c r="D1393" s="764">
        <v>4050</v>
      </c>
      <c r="E1393" s="765"/>
      <c r="F1393" s="766">
        <v>0</v>
      </c>
      <c r="G1393" s="625"/>
      <c r="H1393" s="625"/>
    </row>
    <row r="1394" spans="1:8" s="621" customFormat="1" ht="13.2">
      <c r="A1394" s="790"/>
      <c r="B1394" s="795" t="s">
        <v>2963</v>
      </c>
      <c r="C1394" s="763" t="s">
        <v>1668</v>
      </c>
      <c r="D1394" s="764">
        <v>2950</v>
      </c>
      <c r="E1394" s="765"/>
      <c r="F1394" s="766">
        <v>0</v>
      </c>
      <c r="G1394" s="625"/>
      <c r="H1394" s="625"/>
    </row>
    <row r="1395" spans="1:8" s="621" customFormat="1" ht="13.2">
      <c r="A1395" s="786"/>
      <c r="B1395" s="796" t="s">
        <v>2875</v>
      </c>
      <c r="C1395" s="769" t="s">
        <v>1668</v>
      </c>
      <c r="D1395" s="770">
        <v>2700</v>
      </c>
      <c r="E1395" s="771"/>
      <c r="F1395" s="772">
        <v>0</v>
      </c>
      <c r="G1395" s="625"/>
      <c r="H1395" s="625"/>
    </row>
    <row r="1396" spans="1:8" s="466" customFormat="1" ht="26.25" customHeight="1">
      <c r="A1396" s="648" t="s">
        <v>0</v>
      </c>
      <c r="B1396" s="648" t="s">
        <v>1</v>
      </c>
      <c r="C1396" s="648" t="s">
        <v>948</v>
      </c>
      <c r="D1396" s="648" t="s">
        <v>949</v>
      </c>
      <c r="E1396" s="648" t="s">
        <v>1380</v>
      </c>
      <c r="F1396" s="649" t="s">
        <v>2</v>
      </c>
    </row>
    <row r="1397" spans="1:8" s="621" customFormat="1" ht="81.900000000000006" customHeight="1">
      <c r="A1397" s="780" t="s">
        <v>2966</v>
      </c>
      <c r="B1397" s="781" t="s">
        <v>2967</v>
      </c>
      <c r="C1397" s="782"/>
      <c r="D1397" s="783"/>
      <c r="E1397" s="784"/>
      <c r="F1397" s="785"/>
      <c r="G1397" s="625"/>
      <c r="H1397" s="625"/>
    </row>
    <row r="1398" spans="1:8" s="621" customFormat="1" ht="13.2">
      <c r="A1398" s="790"/>
      <c r="B1398" s="795"/>
      <c r="C1398" s="791"/>
      <c r="D1398" s="792"/>
      <c r="E1398" s="765"/>
      <c r="F1398" s="766"/>
      <c r="G1398" s="625"/>
      <c r="H1398" s="625"/>
    </row>
    <row r="1399" spans="1:8" s="621" customFormat="1" ht="13.2">
      <c r="A1399" s="790"/>
      <c r="B1399" s="762" t="s">
        <v>2837</v>
      </c>
      <c r="C1399" s="763" t="s">
        <v>1668</v>
      </c>
      <c r="D1399" s="764">
        <v>40</v>
      </c>
      <c r="E1399" s="765"/>
      <c r="F1399" s="766">
        <v>0</v>
      </c>
      <c r="G1399" s="625"/>
      <c r="H1399" s="625"/>
    </row>
    <row r="1400" spans="1:8" s="621" customFormat="1" ht="13.2">
      <c r="A1400" s="790"/>
      <c r="B1400" s="795" t="s">
        <v>2864</v>
      </c>
      <c r="C1400" s="763" t="s">
        <v>1668</v>
      </c>
      <c r="D1400" s="764">
        <v>357</v>
      </c>
      <c r="E1400" s="765"/>
      <c r="F1400" s="766">
        <v>0</v>
      </c>
      <c r="G1400" s="625"/>
      <c r="H1400" s="625"/>
    </row>
    <row r="1401" spans="1:8" s="621" customFormat="1" ht="13.2">
      <c r="A1401" s="790"/>
      <c r="B1401" s="795" t="s">
        <v>1744</v>
      </c>
      <c r="C1401" s="763" t="s">
        <v>1668</v>
      </c>
      <c r="D1401" s="764">
        <v>646</v>
      </c>
      <c r="E1401" s="765"/>
      <c r="F1401" s="766">
        <v>0</v>
      </c>
      <c r="G1401" s="625"/>
      <c r="H1401" s="625"/>
    </row>
    <row r="1402" spans="1:8" s="621" customFormat="1" ht="13.2">
      <c r="A1402" s="790"/>
      <c r="B1402" s="795" t="s">
        <v>1745</v>
      </c>
      <c r="C1402" s="763" t="s">
        <v>1668</v>
      </c>
      <c r="D1402" s="764">
        <v>279</v>
      </c>
      <c r="E1402" s="765"/>
      <c r="F1402" s="766">
        <v>0</v>
      </c>
      <c r="G1402" s="625"/>
      <c r="H1402" s="625"/>
    </row>
    <row r="1403" spans="1:8" s="621" customFormat="1" ht="13.2">
      <c r="A1403" s="790"/>
      <c r="B1403" s="795" t="s">
        <v>1746</v>
      </c>
      <c r="C1403" s="763" t="s">
        <v>1668</v>
      </c>
      <c r="D1403" s="764">
        <v>111</v>
      </c>
      <c r="E1403" s="765"/>
      <c r="F1403" s="766">
        <v>0</v>
      </c>
      <c r="G1403" s="625"/>
      <c r="H1403" s="625"/>
    </row>
    <row r="1404" spans="1:8" s="621" customFormat="1" ht="13.2">
      <c r="A1404" s="790"/>
      <c r="B1404" s="795" t="s">
        <v>2863</v>
      </c>
      <c r="C1404" s="763" t="s">
        <v>1668</v>
      </c>
      <c r="D1404" s="764">
        <v>168</v>
      </c>
      <c r="E1404" s="765"/>
      <c r="F1404" s="766">
        <v>0</v>
      </c>
      <c r="G1404" s="625"/>
      <c r="H1404" s="625"/>
    </row>
    <row r="1405" spans="1:8" s="621" customFormat="1" ht="13.2">
      <c r="A1405" s="790"/>
      <c r="B1405" s="795" t="s">
        <v>2862</v>
      </c>
      <c r="C1405" s="763" t="s">
        <v>1668</v>
      </c>
      <c r="D1405" s="764">
        <v>310</v>
      </c>
      <c r="E1405" s="765"/>
      <c r="F1405" s="766">
        <v>0</v>
      </c>
      <c r="G1405" s="625"/>
      <c r="H1405" s="625"/>
    </row>
    <row r="1406" spans="1:8" s="621" customFormat="1" ht="13.2">
      <c r="A1406" s="790"/>
      <c r="B1406" s="795" t="s">
        <v>2861</v>
      </c>
      <c r="C1406" s="763" t="s">
        <v>1668</v>
      </c>
      <c r="D1406" s="764">
        <v>493</v>
      </c>
      <c r="E1406" s="765"/>
      <c r="F1406" s="766">
        <v>0</v>
      </c>
      <c r="G1406" s="625"/>
      <c r="H1406" s="625"/>
    </row>
    <row r="1407" spans="1:8" s="621" customFormat="1" ht="13.2">
      <c r="A1407" s="790"/>
      <c r="B1407" s="795" t="s">
        <v>2860</v>
      </c>
      <c r="C1407" s="763" t="s">
        <v>1668</v>
      </c>
      <c r="D1407" s="764">
        <v>82</v>
      </c>
      <c r="E1407" s="765"/>
      <c r="F1407" s="766">
        <v>0</v>
      </c>
      <c r="G1407" s="625"/>
      <c r="H1407" s="625"/>
    </row>
    <row r="1408" spans="1:8" s="621" customFormat="1" ht="13.2">
      <c r="A1408" s="790"/>
      <c r="B1408" s="795" t="s">
        <v>2872</v>
      </c>
      <c r="C1408" s="763" t="s">
        <v>1668</v>
      </c>
      <c r="D1408" s="764">
        <v>60</v>
      </c>
      <c r="E1408" s="765"/>
      <c r="F1408" s="766">
        <v>0</v>
      </c>
      <c r="G1408" s="625"/>
      <c r="H1408" s="625"/>
    </row>
    <row r="1409" spans="1:8" s="621" customFormat="1" ht="13.2">
      <c r="A1409" s="786"/>
      <c r="B1409" s="796" t="s">
        <v>2869</v>
      </c>
      <c r="C1409" s="769" t="s">
        <v>1668</v>
      </c>
      <c r="D1409" s="770">
        <v>26</v>
      </c>
      <c r="E1409" s="771"/>
      <c r="F1409" s="772">
        <v>0</v>
      </c>
      <c r="G1409" s="625"/>
      <c r="H1409" s="625"/>
    </row>
    <row r="1410" spans="1:8" s="621" customFormat="1" ht="198">
      <c r="A1410" s="780" t="s">
        <v>2968</v>
      </c>
      <c r="B1410" s="797" t="s">
        <v>2969</v>
      </c>
      <c r="C1410" s="798"/>
      <c r="D1410" s="799"/>
      <c r="E1410" s="784"/>
      <c r="F1410" s="785"/>
      <c r="G1410" s="625"/>
      <c r="H1410" s="625"/>
    </row>
    <row r="1411" spans="1:8" s="621" customFormat="1" ht="13.2">
      <c r="A1411" s="790"/>
      <c r="B1411" s="800" t="s">
        <v>2905</v>
      </c>
      <c r="C1411" s="763"/>
      <c r="D1411" s="764"/>
      <c r="E1411" s="765"/>
      <c r="F1411" s="766"/>
      <c r="G1411" s="625"/>
      <c r="H1411" s="625"/>
    </row>
    <row r="1412" spans="1:8" s="621" customFormat="1" ht="13.2">
      <c r="A1412" s="790"/>
      <c r="B1412" s="800" t="s">
        <v>2906</v>
      </c>
      <c r="C1412" s="763"/>
      <c r="D1412" s="764"/>
      <c r="E1412" s="765"/>
      <c r="F1412" s="766"/>
      <c r="G1412" s="625"/>
      <c r="H1412" s="625"/>
    </row>
    <row r="1413" spans="1:8" s="621" customFormat="1" ht="13.2">
      <c r="A1413" s="790"/>
      <c r="B1413" s="800"/>
      <c r="C1413" s="763"/>
      <c r="D1413" s="764"/>
      <c r="E1413" s="765"/>
      <c r="F1413" s="766"/>
      <c r="G1413" s="625"/>
      <c r="H1413" s="625"/>
    </row>
    <row r="1414" spans="1:8" s="621" customFormat="1" ht="13.2">
      <c r="A1414" s="790"/>
      <c r="B1414" s="801" t="s">
        <v>2970</v>
      </c>
      <c r="C1414" s="763"/>
      <c r="D1414" s="764"/>
      <c r="E1414" s="765"/>
      <c r="F1414" s="766"/>
      <c r="G1414" s="625"/>
      <c r="H1414" s="625"/>
    </row>
    <row r="1415" spans="1:8" s="621" customFormat="1" ht="13.2">
      <c r="A1415" s="790"/>
      <c r="B1415" s="801" t="s">
        <v>2971</v>
      </c>
      <c r="C1415" s="763"/>
      <c r="D1415" s="764"/>
      <c r="E1415" s="765"/>
      <c r="F1415" s="766"/>
      <c r="G1415" s="625"/>
      <c r="H1415" s="625"/>
    </row>
    <row r="1416" spans="1:8" s="621" customFormat="1" ht="13.2">
      <c r="A1416" s="790"/>
      <c r="B1416" s="801" t="s">
        <v>2972</v>
      </c>
      <c r="C1416" s="763"/>
      <c r="D1416" s="764"/>
      <c r="E1416" s="765"/>
      <c r="F1416" s="766"/>
      <c r="G1416" s="625"/>
      <c r="H1416" s="625"/>
    </row>
    <row r="1417" spans="1:8" s="621" customFormat="1" ht="13.2">
      <c r="A1417" s="790"/>
      <c r="B1417" s="801" t="s">
        <v>2973</v>
      </c>
      <c r="C1417" s="763"/>
      <c r="D1417" s="764"/>
      <c r="E1417" s="765"/>
      <c r="F1417" s="766"/>
      <c r="G1417" s="625"/>
      <c r="H1417" s="625"/>
    </row>
    <row r="1418" spans="1:8" s="621" customFormat="1" ht="13.2">
      <c r="A1418" s="790"/>
      <c r="B1418" s="767"/>
      <c r="C1418" s="763"/>
      <c r="D1418" s="764"/>
      <c r="E1418" s="765"/>
      <c r="F1418" s="766"/>
      <c r="G1418" s="625"/>
      <c r="H1418" s="625"/>
    </row>
    <row r="1419" spans="1:8" s="621" customFormat="1" ht="13.2">
      <c r="A1419" s="790"/>
      <c r="B1419" s="767" t="s">
        <v>2974</v>
      </c>
      <c r="C1419" s="763" t="s">
        <v>983</v>
      </c>
      <c r="D1419" s="764">
        <v>64</v>
      </c>
      <c r="E1419" s="765"/>
      <c r="F1419" s="766">
        <v>0</v>
      </c>
      <c r="G1419" s="625"/>
      <c r="H1419" s="625"/>
    </row>
    <row r="1420" spans="1:8" s="621" customFormat="1" ht="13.2">
      <c r="A1420" s="790"/>
      <c r="B1420" s="767" t="s">
        <v>2908</v>
      </c>
      <c r="C1420" s="763" t="s">
        <v>983</v>
      </c>
      <c r="D1420" s="764">
        <v>872</v>
      </c>
      <c r="E1420" s="765"/>
      <c r="F1420" s="766">
        <v>0</v>
      </c>
      <c r="G1420" s="625"/>
      <c r="H1420" s="625"/>
    </row>
    <row r="1421" spans="1:8" s="621" customFormat="1" ht="13.2">
      <c r="A1421" s="790"/>
      <c r="B1421" s="767" t="s">
        <v>2910</v>
      </c>
      <c r="C1421" s="763" t="s">
        <v>983</v>
      </c>
      <c r="D1421" s="764">
        <v>378</v>
      </c>
      <c r="E1421" s="765"/>
      <c r="F1421" s="766">
        <v>0</v>
      </c>
      <c r="G1421" s="625"/>
      <c r="H1421" s="625"/>
    </row>
    <row r="1422" spans="1:8" s="621" customFormat="1" ht="13.2">
      <c r="A1422" s="786"/>
      <c r="B1422" s="802" t="s">
        <v>2911</v>
      </c>
      <c r="C1422" s="769" t="s">
        <v>983</v>
      </c>
      <c r="D1422" s="770">
        <v>180</v>
      </c>
      <c r="E1422" s="771"/>
      <c r="F1422" s="772">
        <v>0</v>
      </c>
      <c r="G1422" s="625"/>
      <c r="H1422" s="625"/>
    </row>
    <row r="1423" spans="1:8" s="621" customFormat="1" ht="26.4">
      <c r="A1423" s="803" t="s">
        <v>2975</v>
      </c>
      <c r="B1423" s="804" t="s">
        <v>2976</v>
      </c>
      <c r="C1423" s="769" t="s">
        <v>983</v>
      </c>
      <c r="D1423" s="770">
        <v>1494</v>
      </c>
      <c r="E1423" s="784"/>
      <c r="F1423" s="785">
        <v>0</v>
      </c>
      <c r="G1423" s="625"/>
      <c r="H1423" s="625"/>
    </row>
    <row r="1424" spans="1:8" s="621" customFormat="1" ht="52.8">
      <c r="A1424" s="780" t="s">
        <v>2977</v>
      </c>
      <c r="B1424" s="805" t="s">
        <v>2867</v>
      </c>
      <c r="C1424" s="798"/>
      <c r="D1424" s="799"/>
      <c r="E1424" s="784"/>
      <c r="F1424" s="785"/>
      <c r="G1424" s="625"/>
      <c r="H1424" s="625"/>
    </row>
    <row r="1425" spans="1:8" s="621" customFormat="1" ht="13.2">
      <c r="A1425" s="790"/>
      <c r="B1425" s="806" t="s">
        <v>2868</v>
      </c>
      <c r="C1425" s="763" t="s">
        <v>983</v>
      </c>
      <c r="D1425" s="764">
        <v>4</v>
      </c>
      <c r="E1425" s="765"/>
      <c r="F1425" s="766">
        <v>0</v>
      </c>
      <c r="G1425" s="625"/>
      <c r="H1425" s="625"/>
    </row>
    <row r="1426" spans="1:8" s="621" customFormat="1" ht="13.2">
      <c r="A1426" s="790"/>
      <c r="B1426" s="762" t="s">
        <v>2869</v>
      </c>
      <c r="C1426" s="763" t="s">
        <v>983</v>
      </c>
      <c r="D1426" s="764">
        <v>6</v>
      </c>
      <c r="E1426" s="765"/>
      <c r="F1426" s="766">
        <v>0</v>
      </c>
      <c r="G1426" s="625"/>
      <c r="H1426" s="625"/>
    </row>
    <row r="1427" spans="1:8" s="621" customFormat="1" ht="13.2">
      <c r="A1427" s="790"/>
      <c r="B1427" s="807" t="s">
        <v>2860</v>
      </c>
      <c r="C1427" s="763" t="s">
        <v>983</v>
      </c>
      <c r="D1427" s="764">
        <v>2</v>
      </c>
      <c r="E1427" s="765"/>
      <c r="F1427" s="766">
        <v>0</v>
      </c>
      <c r="G1427" s="625"/>
      <c r="H1427" s="625"/>
    </row>
    <row r="1428" spans="1:8" s="621" customFormat="1" ht="13.2">
      <c r="A1428" s="790"/>
      <c r="B1428" s="807" t="s">
        <v>2861</v>
      </c>
      <c r="C1428" s="763" t="s">
        <v>983</v>
      </c>
      <c r="D1428" s="764">
        <v>9</v>
      </c>
      <c r="E1428" s="765"/>
      <c r="F1428" s="766">
        <v>0</v>
      </c>
      <c r="G1428" s="625"/>
      <c r="H1428" s="625"/>
    </row>
    <row r="1429" spans="1:8" s="621" customFormat="1" ht="13.2">
      <c r="A1429" s="790"/>
      <c r="B1429" s="807" t="s">
        <v>2862</v>
      </c>
      <c r="C1429" s="763" t="s">
        <v>983</v>
      </c>
      <c r="D1429" s="764">
        <v>17</v>
      </c>
      <c r="E1429" s="765"/>
      <c r="F1429" s="766">
        <v>0</v>
      </c>
      <c r="G1429" s="625"/>
      <c r="H1429" s="625"/>
    </row>
    <row r="1430" spans="1:8" s="621" customFormat="1" ht="13.2">
      <c r="A1430" s="790"/>
      <c r="B1430" s="807" t="s">
        <v>2863</v>
      </c>
      <c r="C1430" s="763" t="s">
        <v>983</v>
      </c>
      <c r="D1430" s="764">
        <v>13</v>
      </c>
      <c r="E1430" s="765"/>
      <c r="F1430" s="766">
        <v>0</v>
      </c>
      <c r="G1430" s="625"/>
      <c r="H1430" s="625"/>
    </row>
    <row r="1431" spans="1:8" s="621" customFormat="1" ht="13.2">
      <c r="A1431" s="790"/>
      <c r="B1431" s="807" t="s">
        <v>1746</v>
      </c>
      <c r="C1431" s="763" t="s">
        <v>983</v>
      </c>
      <c r="D1431" s="764">
        <v>6</v>
      </c>
      <c r="E1431" s="765"/>
      <c r="F1431" s="766">
        <v>0</v>
      </c>
      <c r="G1431" s="625"/>
      <c r="H1431" s="625"/>
    </row>
    <row r="1432" spans="1:8" s="621" customFormat="1" ht="13.2">
      <c r="A1432" s="786"/>
      <c r="B1432" s="808" t="s">
        <v>1745</v>
      </c>
      <c r="C1432" s="769" t="s">
        <v>983</v>
      </c>
      <c r="D1432" s="770">
        <v>3</v>
      </c>
      <c r="E1432" s="771"/>
      <c r="F1432" s="772">
        <v>0</v>
      </c>
      <c r="G1432" s="625"/>
      <c r="H1432" s="625"/>
    </row>
    <row r="1433" spans="1:8" s="621" customFormat="1" ht="39.6">
      <c r="A1433" s="780" t="s">
        <v>2978</v>
      </c>
      <c r="B1433" s="804" t="s">
        <v>2979</v>
      </c>
      <c r="C1433" s="798"/>
      <c r="D1433" s="799"/>
      <c r="E1433" s="784"/>
      <c r="F1433" s="785"/>
      <c r="G1433" s="625"/>
      <c r="H1433" s="625"/>
    </row>
    <row r="1434" spans="1:8" s="621" customFormat="1" ht="13.2">
      <c r="A1434" s="790"/>
      <c r="B1434" s="767" t="s">
        <v>2868</v>
      </c>
      <c r="C1434" s="763" t="s">
        <v>983</v>
      </c>
      <c r="D1434" s="764">
        <v>4</v>
      </c>
      <c r="E1434" s="765"/>
      <c r="F1434" s="766">
        <v>0</v>
      </c>
      <c r="G1434" s="625"/>
      <c r="H1434" s="625"/>
    </row>
    <row r="1435" spans="1:8" s="621" customFormat="1" ht="13.2">
      <c r="A1435" s="790"/>
      <c r="B1435" s="767" t="s">
        <v>2869</v>
      </c>
      <c r="C1435" s="763" t="s">
        <v>983</v>
      </c>
      <c r="D1435" s="764">
        <v>6</v>
      </c>
      <c r="E1435" s="765"/>
      <c r="F1435" s="766">
        <v>0</v>
      </c>
      <c r="G1435" s="625"/>
      <c r="H1435" s="625"/>
    </row>
    <row r="1436" spans="1:8" s="621" customFormat="1" ht="13.2">
      <c r="A1436" s="790"/>
      <c r="B1436" s="767" t="s">
        <v>2860</v>
      </c>
      <c r="C1436" s="763" t="s">
        <v>983</v>
      </c>
      <c r="D1436" s="764">
        <v>2</v>
      </c>
      <c r="E1436" s="765"/>
      <c r="F1436" s="766">
        <v>0</v>
      </c>
      <c r="G1436" s="625"/>
      <c r="H1436" s="625"/>
    </row>
    <row r="1437" spans="1:8" s="621" customFormat="1" ht="13.2">
      <c r="A1437" s="790"/>
      <c r="B1437" s="767" t="s">
        <v>2861</v>
      </c>
      <c r="C1437" s="763" t="s">
        <v>983</v>
      </c>
      <c r="D1437" s="764">
        <v>9</v>
      </c>
      <c r="E1437" s="765"/>
      <c r="F1437" s="766">
        <v>0</v>
      </c>
      <c r="G1437" s="625"/>
      <c r="H1437" s="625"/>
    </row>
    <row r="1438" spans="1:8" s="621" customFormat="1" ht="13.2">
      <c r="A1438" s="790"/>
      <c r="B1438" s="767" t="s">
        <v>2862</v>
      </c>
      <c r="C1438" s="763" t="s">
        <v>983</v>
      </c>
      <c r="D1438" s="764">
        <v>17</v>
      </c>
      <c r="E1438" s="765"/>
      <c r="F1438" s="766">
        <v>0</v>
      </c>
      <c r="G1438" s="625"/>
      <c r="H1438" s="625"/>
    </row>
    <row r="1439" spans="1:8" s="621" customFormat="1" ht="13.2">
      <c r="A1439" s="790"/>
      <c r="B1439" s="767" t="s">
        <v>2863</v>
      </c>
      <c r="C1439" s="763" t="s">
        <v>983</v>
      </c>
      <c r="D1439" s="764">
        <v>13</v>
      </c>
      <c r="E1439" s="765"/>
      <c r="F1439" s="766">
        <v>0</v>
      </c>
      <c r="G1439" s="625"/>
      <c r="H1439" s="625"/>
    </row>
    <row r="1440" spans="1:8" s="621" customFormat="1" ht="13.2">
      <c r="A1440" s="790"/>
      <c r="B1440" s="767" t="s">
        <v>1746</v>
      </c>
      <c r="C1440" s="763" t="s">
        <v>983</v>
      </c>
      <c r="D1440" s="764">
        <v>6</v>
      </c>
      <c r="E1440" s="765"/>
      <c r="F1440" s="766">
        <v>0</v>
      </c>
      <c r="G1440" s="625"/>
      <c r="H1440" s="625"/>
    </row>
    <row r="1441" spans="1:8" s="621" customFormat="1" ht="13.2">
      <c r="A1441" s="786"/>
      <c r="B1441" s="802" t="s">
        <v>1745</v>
      </c>
      <c r="C1441" s="769" t="s">
        <v>983</v>
      </c>
      <c r="D1441" s="770">
        <v>3</v>
      </c>
      <c r="E1441" s="771"/>
      <c r="F1441" s="772">
        <v>0</v>
      </c>
      <c r="G1441" s="625"/>
      <c r="H1441" s="625"/>
    </row>
    <row r="1442" spans="1:8" s="699" customFormat="1" ht="20.100000000000001" customHeight="1">
      <c r="A1442" s="708"/>
      <c r="B1442" s="709" t="s">
        <v>2980</v>
      </c>
      <c r="C1442" s="710"/>
      <c r="D1442" s="711"/>
      <c r="E1442" s="710"/>
      <c r="F1442" s="712"/>
    </row>
    <row r="1443" spans="1:8" s="466" customFormat="1" ht="26.25" customHeight="1">
      <c r="A1443" s="648" t="s">
        <v>0</v>
      </c>
      <c r="B1443" s="648" t="s">
        <v>1</v>
      </c>
      <c r="C1443" s="648" t="s">
        <v>948</v>
      </c>
      <c r="D1443" s="648" t="s">
        <v>949</v>
      </c>
      <c r="E1443" s="648" t="s">
        <v>1380</v>
      </c>
      <c r="F1443" s="649" t="s">
        <v>2</v>
      </c>
    </row>
    <row r="1444" spans="1:8" s="621" customFormat="1" ht="252" customHeight="1">
      <c r="A1444" s="809"/>
      <c r="B1444" s="810" t="s">
        <v>2981</v>
      </c>
      <c r="C1444" s="811"/>
      <c r="D1444" s="812"/>
      <c r="E1444" s="813"/>
      <c r="F1444" s="814"/>
      <c r="G1444" s="625"/>
      <c r="H1444" s="625"/>
    </row>
    <row r="1445" spans="1:8" s="621" customFormat="1" ht="26.4">
      <c r="A1445" s="780" t="s">
        <v>2982</v>
      </c>
      <c r="B1445" s="804" t="s">
        <v>2983</v>
      </c>
      <c r="C1445" s="798"/>
      <c r="D1445" s="799"/>
      <c r="E1445" s="784"/>
      <c r="F1445" s="785"/>
      <c r="G1445" s="625"/>
      <c r="H1445" s="625"/>
    </row>
    <row r="1446" spans="1:8" s="621" customFormat="1" ht="13.2">
      <c r="A1446" s="790"/>
      <c r="B1446" s="815" t="s">
        <v>2984</v>
      </c>
      <c r="C1446" s="763"/>
      <c r="D1446" s="764"/>
      <c r="E1446" s="765"/>
      <c r="F1446" s="766"/>
      <c r="G1446" s="625"/>
      <c r="H1446" s="625"/>
    </row>
    <row r="1447" spans="1:8" s="621" customFormat="1" ht="13.2">
      <c r="A1447" s="790"/>
      <c r="B1447" s="815" t="s">
        <v>2985</v>
      </c>
      <c r="C1447" s="763"/>
      <c r="D1447" s="764"/>
      <c r="E1447" s="765"/>
      <c r="F1447" s="766"/>
      <c r="G1447" s="625"/>
      <c r="H1447" s="625"/>
    </row>
    <row r="1448" spans="1:8" s="621" customFormat="1" ht="13.2">
      <c r="A1448" s="790"/>
      <c r="B1448" s="815" t="s">
        <v>2986</v>
      </c>
      <c r="C1448" s="763"/>
      <c r="D1448" s="764"/>
      <c r="E1448" s="765"/>
      <c r="F1448" s="766"/>
      <c r="G1448" s="625"/>
      <c r="H1448" s="625"/>
    </row>
    <row r="1449" spans="1:8" s="621" customFormat="1" ht="13.2">
      <c r="A1449" s="790"/>
      <c r="B1449" s="815" t="s">
        <v>2987</v>
      </c>
      <c r="C1449" s="763"/>
      <c r="D1449" s="764"/>
      <c r="E1449" s="765"/>
      <c r="F1449" s="766"/>
      <c r="G1449" s="625"/>
      <c r="H1449" s="625"/>
    </row>
    <row r="1450" spans="1:8" s="621" customFormat="1" ht="13.2">
      <c r="A1450" s="790"/>
      <c r="B1450" s="815" t="s">
        <v>2988</v>
      </c>
      <c r="C1450" s="763"/>
      <c r="D1450" s="764"/>
      <c r="E1450" s="765"/>
      <c r="F1450" s="766"/>
      <c r="G1450" s="625"/>
      <c r="H1450" s="625"/>
    </row>
    <row r="1451" spans="1:8" s="621" customFormat="1" ht="13.2">
      <c r="A1451" s="790"/>
      <c r="B1451" s="815" t="s">
        <v>2989</v>
      </c>
      <c r="C1451" s="763"/>
      <c r="D1451" s="764"/>
      <c r="E1451" s="765"/>
      <c r="F1451" s="766"/>
      <c r="G1451" s="625"/>
      <c r="H1451" s="625"/>
    </row>
    <row r="1452" spans="1:8" s="621" customFormat="1" ht="13.2">
      <c r="A1452" s="790"/>
      <c r="B1452" s="815" t="s">
        <v>2990</v>
      </c>
      <c r="C1452" s="763"/>
      <c r="D1452" s="764"/>
      <c r="E1452" s="765"/>
      <c r="F1452" s="766"/>
      <c r="G1452" s="625"/>
      <c r="H1452" s="625"/>
    </row>
    <row r="1453" spans="1:8" s="621" customFormat="1" ht="13.2">
      <c r="A1453" s="790"/>
      <c r="B1453" s="815" t="s">
        <v>2991</v>
      </c>
      <c r="C1453" s="763"/>
      <c r="D1453" s="764"/>
      <c r="E1453" s="765"/>
      <c r="F1453" s="766"/>
      <c r="G1453" s="625"/>
      <c r="H1453" s="625"/>
    </row>
    <row r="1454" spans="1:8" s="621" customFormat="1" ht="13.2">
      <c r="A1454" s="790"/>
      <c r="B1454" s="815" t="s">
        <v>2992</v>
      </c>
      <c r="C1454" s="763"/>
      <c r="D1454" s="764"/>
      <c r="E1454" s="765"/>
      <c r="F1454" s="766"/>
      <c r="G1454" s="625"/>
      <c r="H1454" s="625"/>
    </row>
    <row r="1455" spans="1:8" s="621" customFormat="1" ht="13.2">
      <c r="A1455" s="790"/>
      <c r="B1455" s="815" t="s">
        <v>2993</v>
      </c>
      <c r="C1455" s="763"/>
      <c r="D1455" s="764"/>
      <c r="E1455" s="765"/>
      <c r="F1455" s="766"/>
      <c r="G1455" s="625"/>
      <c r="H1455" s="625"/>
    </row>
    <row r="1456" spans="1:8" s="621" customFormat="1" ht="13.2">
      <c r="A1456" s="790"/>
      <c r="B1456" s="815" t="s">
        <v>2994</v>
      </c>
      <c r="C1456" s="763"/>
      <c r="D1456" s="764"/>
      <c r="E1456" s="765"/>
      <c r="F1456" s="766"/>
      <c r="G1456" s="625"/>
      <c r="H1456" s="625"/>
    </row>
    <row r="1457" spans="1:8" s="621" customFormat="1" ht="13.2">
      <c r="A1457" s="790"/>
      <c r="B1457" s="815" t="s">
        <v>2995</v>
      </c>
      <c r="C1457" s="763"/>
      <c r="D1457" s="764"/>
      <c r="E1457" s="765"/>
      <c r="F1457" s="766"/>
      <c r="G1457" s="625"/>
      <c r="H1457" s="625"/>
    </row>
    <row r="1458" spans="1:8" s="621" customFormat="1" ht="13.2">
      <c r="A1458" s="790"/>
      <c r="B1458" s="815" t="s">
        <v>2996</v>
      </c>
      <c r="C1458" s="763"/>
      <c r="D1458" s="764"/>
      <c r="E1458" s="765"/>
      <c r="F1458" s="766"/>
      <c r="G1458" s="625"/>
      <c r="H1458" s="625"/>
    </row>
    <row r="1459" spans="1:8" s="621" customFormat="1" ht="13.2">
      <c r="A1459" s="790"/>
      <c r="B1459" s="815" t="s">
        <v>2997</v>
      </c>
      <c r="C1459" s="763"/>
      <c r="D1459" s="764"/>
      <c r="E1459" s="765"/>
      <c r="F1459" s="766"/>
      <c r="G1459" s="625"/>
      <c r="H1459" s="625"/>
    </row>
    <row r="1460" spans="1:8" s="621" customFormat="1" ht="13.2">
      <c r="A1460" s="790"/>
      <c r="B1460" s="815" t="s">
        <v>2998</v>
      </c>
      <c r="C1460" s="763"/>
      <c r="D1460" s="764"/>
      <c r="E1460" s="765"/>
      <c r="F1460" s="766"/>
      <c r="G1460" s="625"/>
      <c r="H1460" s="625"/>
    </row>
    <row r="1461" spans="1:8" s="621" customFormat="1" ht="13.2">
      <c r="A1461" s="790"/>
      <c r="B1461" s="815" t="s">
        <v>2999</v>
      </c>
      <c r="C1461" s="763"/>
      <c r="D1461" s="764"/>
      <c r="E1461" s="765"/>
      <c r="F1461" s="766"/>
      <c r="G1461" s="625"/>
      <c r="H1461" s="625"/>
    </row>
    <row r="1462" spans="1:8" s="621" customFormat="1" ht="13.2">
      <c r="A1462" s="786"/>
      <c r="B1462" s="816" t="s">
        <v>3000</v>
      </c>
      <c r="C1462" s="769" t="s">
        <v>983</v>
      </c>
      <c r="D1462" s="770">
        <v>9</v>
      </c>
      <c r="E1462" s="771"/>
      <c r="F1462" s="772">
        <v>0</v>
      </c>
      <c r="G1462" s="625"/>
      <c r="H1462" s="625"/>
    </row>
    <row r="1463" spans="1:8" s="621" customFormat="1" ht="26.4">
      <c r="A1463" s="780" t="s">
        <v>3001</v>
      </c>
      <c r="B1463" s="804" t="s">
        <v>3002</v>
      </c>
      <c r="C1463" s="798"/>
      <c r="D1463" s="799"/>
      <c r="E1463" s="784"/>
      <c r="F1463" s="785"/>
      <c r="G1463" s="625"/>
      <c r="H1463" s="625"/>
    </row>
    <row r="1464" spans="1:8" s="621" customFormat="1" ht="13.2">
      <c r="A1464" s="790"/>
      <c r="B1464" s="815" t="s">
        <v>2984</v>
      </c>
      <c r="C1464" s="763"/>
      <c r="D1464" s="764"/>
      <c r="E1464" s="765"/>
      <c r="F1464" s="766"/>
      <c r="G1464" s="625"/>
      <c r="H1464" s="625"/>
    </row>
    <row r="1465" spans="1:8" s="621" customFormat="1" ht="13.2">
      <c r="A1465" s="790"/>
      <c r="B1465" s="815" t="s">
        <v>3003</v>
      </c>
      <c r="C1465" s="763"/>
      <c r="D1465" s="764"/>
      <c r="E1465" s="765"/>
      <c r="F1465" s="766"/>
      <c r="G1465" s="625"/>
      <c r="H1465" s="625"/>
    </row>
    <row r="1466" spans="1:8" s="621" customFormat="1" ht="13.2">
      <c r="A1466" s="790"/>
      <c r="B1466" s="815" t="s">
        <v>3004</v>
      </c>
      <c r="C1466" s="763"/>
      <c r="D1466" s="764"/>
      <c r="E1466" s="765"/>
      <c r="F1466" s="766"/>
      <c r="G1466" s="625"/>
      <c r="H1466" s="625"/>
    </row>
    <row r="1467" spans="1:8" s="621" customFormat="1" ht="13.2">
      <c r="A1467" s="790"/>
      <c r="B1467" s="815" t="s">
        <v>2987</v>
      </c>
      <c r="C1467" s="763"/>
      <c r="D1467" s="764"/>
      <c r="E1467" s="765"/>
      <c r="F1467" s="766"/>
      <c r="G1467" s="625"/>
      <c r="H1467" s="625"/>
    </row>
    <row r="1468" spans="1:8" s="621" customFormat="1" ht="13.2">
      <c r="A1468" s="790"/>
      <c r="B1468" s="815" t="s">
        <v>2988</v>
      </c>
      <c r="C1468" s="763"/>
      <c r="D1468" s="764"/>
      <c r="E1468" s="765"/>
      <c r="F1468" s="766"/>
      <c r="G1468" s="625"/>
      <c r="H1468" s="625"/>
    </row>
    <row r="1469" spans="1:8" s="621" customFormat="1" ht="13.2">
      <c r="A1469" s="790"/>
      <c r="B1469" s="815" t="s">
        <v>2989</v>
      </c>
      <c r="C1469" s="763"/>
      <c r="D1469" s="764"/>
      <c r="E1469" s="765"/>
      <c r="F1469" s="766"/>
      <c r="G1469" s="625"/>
      <c r="H1469" s="625"/>
    </row>
    <row r="1470" spans="1:8" s="621" customFormat="1" ht="13.2">
      <c r="A1470" s="790"/>
      <c r="B1470" s="815" t="s">
        <v>2990</v>
      </c>
      <c r="C1470" s="763"/>
      <c r="D1470" s="764"/>
      <c r="E1470" s="765"/>
      <c r="F1470" s="766"/>
      <c r="G1470" s="625"/>
      <c r="H1470" s="625"/>
    </row>
    <row r="1471" spans="1:8" s="621" customFormat="1" ht="13.2">
      <c r="A1471" s="790"/>
      <c r="B1471" s="815" t="s">
        <v>2991</v>
      </c>
      <c r="C1471" s="763"/>
      <c r="D1471" s="764"/>
      <c r="E1471" s="765"/>
      <c r="F1471" s="766"/>
      <c r="G1471" s="625"/>
      <c r="H1471" s="625"/>
    </row>
    <row r="1472" spans="1:8" s="621" customFormat="1" ht="13.2">
      <c r="A1472" s="790"/>
      <c r="B1472" s="815" t="s">
        <v>2992</v>
      </c>
      <c r="C1472" s="763"/>
      <c r="D1472" s="764"/>
      <c r="E1472" s="765"/>
      <c r="F1472" s="766"/>
      <c r="G1472" s="625"/>
      <c r="H1472" s="625"/>
    </row>
    <row r="1473" spans="1:8" s="621" customFormat="1" ht="13.2">
      <c r="A1473" s="790"/>
      <c r="B1473" s="815" t="s">
        <v>2993</v>
      </c>
      <c r="C1473" s="763"/>
      <c r="D1473" s="764"/>
      <c r="E1473" s="765"/>
      <c r="F1473" s="766"/>
      <c r="G1473" s="625"/>
      <c r="H1473" s="625"/>
    </row>
    <row r="1474" spans="1:8" s="621" customFormat="1" ht="13.2">
      <c r="A1474" s="790"/>
      <c r="B1474" s="815" t="s">
        <v>2994</v>
      </c>
      <c r="C1474" s="763"/>
      <c r="D1474" s="764"/>
      <c r="E1474" s="765"/>
      <c r="F1474" s="766"/>
      <c r="G1474" s="625"/>
      <c r="H1474" s="625"/>
    </row>
    <row r="1475" spans="1:8" s="621" customFormat="1" ht="13.2">
      <c r="A1475" s="790"/>
      <c r="B1475" s="815" t="s">
        <v>2995</v>
      </c>
      <c r="C1475" s="763"/>
      <c r="D1475" s="764"/>
      <c r="E1475" s="765"/>
      <c r="F1475" s="766"/>
      <c r="G1475" s="625"/>
      <c r="H1475" s="625"/>
    </row>
    <row r="1476" spans="1:8" s="621" customFormat="1" ht="13.2">
      <c r="A1476" s="790"/>
      <c r="B1476" s="815" t="s">
        <v>2996</v>
      </c>
      <c r="C1476" s="763"/>
      <c r="D1476" s="764"/>
      <c r="E1476" s="765"/>
      <c r="F1476" s="766"/>
      <c r="G1476" s="625"/>
      <c r="H1476" s="625"/>
    </row>
    <row r="1477" spans="1:8" s="621" customFormat="1" ht="13.2">
      <c r="A1477" s="790"/>
      <c r="B1477" s="815" t="s">
        <v>2997</v>
      </c>
      <c r="C1477" s="763"/>
      <c r="D1477" s="764"/>
      <c r="E1477" s="765"/>
      <c r="F1477" s="766"/>
      <c r="G1477" s="625"/>
      <c r="H1477" s="625"/>
    </row>
    <row r="1478" spans="1:8" s="621" customFormat="1" ht="13.2">
      <c r="A1478" s="790"/>
      <c r="B1478" s="815" t="s">
        <v>2998</v>
      </c>
      <c r="C1478" s="763"/>
      <c r="D1478" s="764"/>
      <c r="E1478" s="765"/>
      <c r="F1478" s="766"/>
      <c r="G1478" s="625"/>
      <c r="H1478" s="625"/>
    </row>
    <row r="1479" spans="1:8" s="621" customFormat="1" ht="13.2">
      <c r="A1479" s="790"/>
      <c r="B1479" s="815" t="s">
        <v>2999</v>
      </c>
      <c r="C1479" s="763"/>
      <c r="D1479" s="764"/>
      <c r="E1479" s="765"/>
      <c r="F1479" s="766"/>
      <c r="G1479" s="625"/>
      <c r="H1479" s="625"/>
    </row>
    <row r="1480" spans="1:8" s="621" customFormat="1" ht="13.2">
      <c r="A1480" s="786"/>
      <c r="B1480" s="816" t="s">
        <v>3000</v>
      </c>
      <c r="C1480" s="769" t="s">
        <v>983</v>
      </c>
      <c r="D1480" s="770">
        <v>9</v>
      </c>
      <c r="E1480" s="771"/>
      <c r="F1480" s="772">
        <v>0</v>
      </c>
      <c r="G1480" s="625"/>
      <c r="H1480" s="625"/>
    </row>
    <row r="1481" spans="1:8" s="466" customFormat="1" ht="26.25" customHeight="1">
      <c r="A1481" s="648" t="s">
        <v>0</v>
      </c>
      <c r="B1481" s="648" t="s">
        <v>1</v>
      </c>
      <c r="C1481" s="648" t="s">
        <v>948</v>
      </c>
      <c r="D1481" s="648" t="s">
        <v>949</v>
      </c>
      <c r="E1481" s="648" t="s">
        <v>1380</v>
      </c>
      <c r="F1481" s="649" t="s">
        <v>2</v>
      </c>
    </row>
    <row r="1482" spans="1:8" s="621" customFormat="1" ht="26.4">
      <c r="A1482" s="780" t="s">
        <v>3005</v>
      </c>
      <c r="B1482" s="789" t="s">
        <v>3006</v>
      </c>
      <c r="C1482" s="798"/>
      <c r="D1482" s="799"/>
      <c r="E1482" s="784"/>
      <c r="F1482" s="785"/>
      <c r="G1482" s="625"/>
      <c r="H1482" s="625"/>
    </row>
    <row r="1483" spans="1:8" s="621" customFormat="1" ht="13.2">
      <c r="A1483" s="790"/>
      <c r="B1483" s="815" t="s">
        <v>2984</v>
      </c>
      <c r="C1483" s="763"/>
      <c r="D1483" s="764"/>
      <c r="E1483" s="765"/>
      <c r="F1483" s="766"/>
      <c r="G1483" s="625"/>
      <c r="H1483" s="625"/>
    </row>
    <row r="1484" spans="1:8" s="621" customFormat="1" ht="13.2">
      <c r="A1484" s="790"/>
      <c r="B1484" s="815" t="s">
        <v>3007</v>
      </c>
      <c r="C1484" s="763"/>
      <c r="D1484" s="764"/>
      <c r="E1484" s="765"/>
      <c r="F1484" s="766"/>
      <c r="G1484" s="625"/>
      <c r="H1484" s="625"/>
    </row>
    <row r="1485" spans="1:8" s="621" customFormat="1" ht="13.2">
      <c r="A1485" s="790"/>
      <c r="B1485" s="815" t="s">
        <v>3008</v>
      </c>
      <c r="C1485" s="763"/>
      <c r="D1485" s="764"/>
      <c r="E1485" s="765"/>
      <c r="F1485" s="766"/>
      <c r="G1485" s="625"/>
      <c r="H1485" s="625"/>
    </row>
    <row r="1486" spans="1:8" s="621" customFormat="1" ht="13.2">
      <c r="A1486" s="790"/>
      <c r="B1486" s="815" t="s">
        <v>2987</v>
      </c>
      <c r="C1486" s="763"/>
      <c r="D1486" s="764"/>
      <c r="E1486" s="765"/>
      <c r="F1486" s="766"/>
      <c r="G1486" s="625"/>
      <c r="H1486" s="625"/>
    </row>
    <row r="1487" spans="1:8" s="621" customFormat="1" ht="13.2">
      <c r="A1487" s="790"/>
      <c r="B1487" s="815" t="s">
        <v>2988</v>
      </c>
      <c r="C1487" s="763"/>
      <c r="D1487" s="764"/>
      <c r="E1487" s="765"/>
      <c r="F1487" s="766"/>
      <c r="G1487" s="625"/>
      <c r="H1487" s="625"/>
    </row>
    <row r="1488" spans="1:8" s="621" customFormat="1" ht="13.2">
      <c r="A1488" s="790"/>
      <c r="B1488" s="815" t="s">
        <v>2989</v>
      </c>
      <c r="C1488" s="763"/>
      <c r="D1488" s="764"/>
      <c r="E1488" s="765"/>
      <c r="F1488" s="766"/>
      <c r="G1488" s="625"/>
      <c r="H1488" s="625"/>
    </row>
    <row r="1489" spans="1:8" s="621" customFormat="1" ht="13.2">
      <c r="A1489" s="790"/>
      <c r="B1489" s="815" t="s">
        <v>2990</v>
      </c>
      <c r="C1489" s="763"/>
      <c r="D1489" s="764"/>
      <c r="E1489" s="765"/>
      <c r="F1489" s="766"/>
      <c r="G1489" s="625"/>
      <c r="H1489" s="625"/>
    </row>
    <row r="1490" spans="1:8" s="621" customFormat="1" ht="13.2">
      <c r="A1490" s="790"/>
      <c r="B1490" s="815" t="s">
        <v>2991</v>
      </c>
      <c r="C1490" s="763"/>
      <c r="D1490" s="764"/>
      <c r="E1490" s="765"/>
      <c r="F1490" s="766"/>
      <c r="G1490" s="625"/>
      <c r="H1490" s="625"/>
    </row>
    <row r="1491" spans="1:8" s="621" customFormat="1" ht="13.2">
      <c r="A1491" s="790"/>
      <c r="B1491" s="815" t="s">
        <v>2992</v>
      </c>
      <c r="C1491" s="763"/>
      <c r="D1491" s="764"/>
      <c r="E1491" s="765"/>
      <c r="F1491" s="766"/>
      <c r="G1491" s="625"/>
      <c r="H1491" s="625"/>
    </row>
    <row r="1492" spans="1:8" s="621" customFormat="1" ht="13.2">
      <c r="A1492" s="790"/>
      <c r="B1492" s="815" t="s">
        <v>2993</v>
      </c>
      <c r="C1492" s="763"/>
      <c r="D1492" s="764"/>
      <c r="E1492" s="765"/>
      <c r="F1492" s="766"/>
      <c r="G1492" s="625"/>
      <c r="H1492" s="625"/>
    </row>
    <row r="1493" spans="1:8" s="621" customFormat="1" ht="13.2">
      <c r="A1493" s="790"/>
      <c r="B1493" s="815" t="s">
        <v>2994</v>
      </c>
      <c r="C1493" s="763"/>
      <c r="D1493" s="764"/>
      <c r="E1493" s="765"/>
      <c r="F1493" s="766"/>
      <c r="G1493" s="625"/>
      <c r="H1493" s="625"/>
    </row>
    <row r="1494" spans="1:8" s="621" customFormat="1" ht="13.2">
      <c r="A1494" s="790"/>
      <c r="B1494" s="815" t="s">
        <v>2995</v>
      </c>
      <c r="C1494" s="763"/>
      <c r="D1494" s="764"/>
      <c r="E1494" s="765"/>
      <c r="F1494" s="766"/>
      <c r="G1494" s="625"/>
      <c r="H1494" s="625"/>
    </row>
    <row r="1495" spans="1:8" s="621" customFormat="1" ht="13.2">
      <c r="A1495" s="790"/>
      <c r="B1495" s="815" t="s">
        <v>2996</v>
      </c>
      <c r="C1495" s="763"/>
      <c r="D1495" s="764"/>
      <c r="E1495" s="765"/>
      <c r="F1495" s="766"/>
      <c r="G1495" s="625"/>
      <c r="H1495" s="625"/>
    </row>
    <row r="1496" spans="1:8" s="621" customFormat="1" ht="13.2">
      <c r="A1496" s="790"/>
      <c r="B1496" s="815" t="s">
        <v>2997</v>
      </c>
      <c r="C1496" s="763"/>
      <c r="D1496" s="764"/>
      <c r="E1496" s="765"/>
      <c r="F1496" s="766"/>
      <c r="G1496" s="625"/>
      <c r="H1496" s="625"/>
    </row>
    <row r="1497" spans="1:8" s="621" customFormat="1" ht="13.2">
      <c r="A1497" s="790"/>
      <c r="B1497" s="815" t="s">
        <v>2998</v>
      </c>
      <c r="C1497" s="763"/>
      <c r="D1497" s="764"/>
      <c r="E1497" s="765"/>
      <c r="F1497" s="766"/>
      <c r="G1497" s="625"/>
      <c r="H1497" s="625"/>
    </row>
    <row r="1498" spans="1:8" s="621" customFormat="1" ht="13.2">
      <c r="A1498" s="790"/>
      <c r="B1498" s="815" t="s">
        <v>2999</v>
      </c>
      <c r="C1498" s="763"/>
      <c r="D1498" s="764"/>
      <c r="E1498" s="765"/>
      <c r="F1498" s="766"/>
      <c r="G1498" s="625"/>
      <c r="H1498" s="625"/>
    </row>
    <row r="1499" spans="1:8" s="621" customFormat="1" ht="13.2">
      <c r="A1499" s="786"/>
      <c r="B1499" s="816" t="s">
        <v>3000</v>
      </c>
      <c r="C1499" s="769" t="s">
        <v>983</v>
      </c>
      <c r="D1499" s="770">
        <v>2</v>
      </c>
      <c r="E1499" s="771"/>
      <c r="F1499" s="772">
        <v>0</v>
      </c>
      <c r="G1499" s="625"/>
      <c r="H1499" s="625"/>
    </row>
    <row r="1500" spans="1:8" s="621" customFormat="1" ht="66">
      <c r="A1500" s="817"/>
      <c r="B1500" s="818" t="s">
        <v>3009</v>
      </c>
      <c r="C1500" s="819"/>
      <c r="D1500" s="820"/>
      <c r="E1500" s="821"/>
      <c r="F1500" s="822"/>
      <c r="G1500" s="625"/>
      <c r="H1500" s="625"/>
    </row>
    <row r="1501" spans="1:8" s="621" customFormat="1" ht="132">
      <c r="A1501" s="823"/>
      <c r="B1501" s="824" t="s">
        <v>3010</v>
      </c>
      <c r="C1501" s="825"/>
      <c r="D1501" s="826"/>
      <c r="E1501" s="827"/>
      <c r="F1501" s="828"/>
      <c r="G1501" s="625"/>
      <c r="H1501" s="625"/>
    </row>
    <row r="1502" spans="1:8" s="621" customFormat="1" ht="26.4">
      <c r="A1502" s="780" t="s">
        <v>3011</v>
      </c>
      <c r="B1502" s="789" t="s">
        <v>3012</v>
      </c>
      <c r="C1502" s="798"/>
      <c r="D1502" s="799"/>
      <c r="E1502" s="784"/>
      <c r="F1502" s="785"/>
      <c r="G1502" s="625"/>
      <c r="H1502" s="625"/>
    </row>
    <row r="1503" spans="1:8" s="621" customFormat="1" ht="13.2">
      <c r="A1503" s="790"/>
      <c r="B1503" s="815" t="s">
        <v>2714</v>
      </c>
      <c r="C1503" s="763"/>
      <c r="D1503" s="764"/>
      <c r="E1503" s="765"/>
      <c r="F1503" s="766"/>
      <c r="G1503" s="625"/>
      <c r="H1503" s="625"/>
    </row>
    <row r="1504" spans="1:8" s="621" customFormat="1" ht="13.2">
      <c r="A1504" s="790"/>
      <c r="B1504" s="815" t="s">
        <v>3013</v>
      </c>
      <c r="C1504" s="763"/>
      <c r="D1504" s="764"/>
      <c r="E1504" s="765"/>
      <c r="F1504" s="766"/>
      <c r="G1504" s="625"/>
      <c r="H1504" s="625"/>
    </row>
    <row r="1505" spans="1:8" s="621" customFormat="1" ht="13.2">
      <c r="A1505" s="790"/>
      <c r="B1505" s="815" t="s">
        <v>3014</v>
      </c>
      <c r="C1505" s="763"/>
      <c r="D1505" s="764"/>
      <c r="E1505" s="765"/>
      <c r="F1505" s="766"/>
      <c r="G1505" s="625"/>
      <c r="H1505" s="625"/>
    </row>
    <row r="1506" spans="1:8" s="621" customFormat="1" ht="13.2">
      <c r="A1506" s="790"/>
      <c r="B1506" s="815" t="s">
        <v>3015</v>
      </c>
      <c r="C1506" s="763"/>
      <c r="D1506" s="764"/>
      <c r="E1506" s="765"/>
      <c r="F1506" s="766"/>
      <c r="G1506" s="625"/>
      <c r="H1506" s="625"/>
    </row>
    <row r="1507" spans="1:8" s="621" customFormat="1" ht="13.2">
      <c r="A1507" s="790"/>
      <c r="B1507" s="815" t="s">
        <v>3016</v>
      </c>
      <c r="C1507" s="763"/>
      <c r="D1507" s="764"/>
      <c r="E1507" s="765"/>
      <c r="F1507" s="766"/>
      <c r="G1507" s="625"/>
      <c r="H1507" s="625"/>
    </row>
    <row r="1508" spans="1:8" s="621" customFormat="1" ht="13.2">
      <c r="A1508" s="790"/>
      <c r="B1508" s="815" t="s">
        <v>3017</v>
      </c>
      <c r="C1508" s="763"/>
      <c r="D1508" s="764"/>
      <c r="E1508" s="765"/>
      <c r="F1508" s="766"/>
      <c r="G1508" s="625"/>
      <c r="H1508" s="625"/>
    </row>
    <row r="1509" spans="1:8" s="621" customFormat="1" ht="13.2">
      <c r="A1509" s="790"/>
      <c r="B1509" s="815" t="s">
        <v>3018</v>
      </c>
      <c r="C1509" s="763"/>
      <c r="D1509" s="764"/>
      <c r="E1509" s="765"/>
      <c r="F1509" s="766"/>
      <c r="G1509" s="625"/>
      <c r="H1509" s="625"/>
    </row>
    <row r="1510" spans="1:8" s="621" customFormat="1" ht="13.2">
      <c r="A1510" s="790"/>
      <c r="B1510" s="815" t="s">
        <v>3019</v>
      </c>
      <c r="C1510" s="763"/>
      <c r="D1510" s="764"/>
      <c r="E1510" s="765"/>
      <c r="F1510" s="766"/>
      <c r="G1510" s="625"/>
      <c r="H1510" s="625"/>
    </row>
    <row r="1511" spans="1:8" s="621" customFormat="1" ht="13.2">
      <c r="A1511" s="790"/>
      <c r="B1511" s="815" t="s">
        <v>3020</v>
      </c>
      <c r="C1511" s="763"/>
      <c r="D1511" s="764"/>
      <c r="E1511" s="765"/>
      <c r="F1511" s="766"/>
      <c r="G1511" s="625"/>
      <c r="H1511" s="625"/>
    </row>
    <row r="1512" spans="1:8" s="621" customFormat="1" ht="13.2">
      <c r="A1512" s="786"/>
      <c r="B1512" s="816" t="s">
        <v>3021</v>
      </c>
      <c r="C1512" s="769" t="s">
        <v>983</v>
      </c>
      <c r="D1512" s="770">
        <v>4</v>
      </c>
      <c r="E1512" s="771"/>
      <c r="F1512" s="772">
        <v>0</v>
      </c>
      <c r="G1512" s="625"/>
      <c r="H1512" s="625"/>
    </row>
    <row r="1513" spans="1:8" s="621" customFormat="1" ht="26.4">
      <c r="A1513" s="780" t="s">
        <v>3022</v>
      </c>
      <c r="B1513" s="789" t="s">
        <v>3023</v>
      </c>
      <c r="C1513" s="798"/>
      <c r="D1513" s="799"/>
      <c r="E1513" s="784"/>
      <c r="F1513" s="785"/>
      <c r="G1513" s="625"/>
      <c r="H1513" s="625"/>
    </row>
    <row r="1514" spans="1:8" s="621" customFormat="1" ht="13.2">
      <c r="A1514" s="790"/>
      <c r="B1514" s="795" t="s">
        <v>3024</v>
      </c>
      <c r="C1514" s="763"/>
      <c r="D1514" s="764"/>
      <c r="E1514" s="765"/>
      <c r="F1514" s="766"/>
      <c r="G1514" s="625"/>
      <c r="H1514" s="625"/>
    </row>
    <row r="1515" spans="1:8" s="621" customFormat="1" ht="13.2">
      <c r="A1515" s="790"/>
      <c r="B1515" s="795" t="s">
        <v>3025</v>
      </c>
      <c r="C1515" s="763"/>
      <c r="D1515" s="764"/>
      <c r="E1515" s="765"/>
      <c r="F1515" s="766"/>
      <c r="G1515" s="625"/>
      <c r="H1515" s="625"/>
    </row>
    <row r="1516" spans="1:8" s="621" customFormat="1" ht="13.2">
      <c r="A1516" s="790"/>
      <c r="B1516" s="795" t="s">
        <v>3026</v>
      </c>
      <c r="C1516" s="763"/>
      <c r="D1516" s="764"/>
      <c r="E1516" s="765"/>
      <c r="F1516" s="766"/>
      <c r="G1516" s="625"/>
      <c r="H1516" s="625"/>
    </row>
    <row r="1517" spans="1:8" s="621" customFormat="1" ht="13.2">
      <c r="A1517" s="790"/>
      <c r="B1517" s="795" t="s">
        <v>3027</v>
      </c>
      <c r="C1517" s="763"/>
      <c r="D1517" s="764"/>
      <c r="E1517" s="765"/>
      <c r="F1517" s="766"/>
      <c r="G1517" s="625"/>
      <c r="H1517" s="625"/>
    </row>
    <row r="1518" spans="1:8" s="621" customFormat="1" ht="13.2">
      <c r="A1518" s="790"/>
      <c r="B1518" s="795" t="s">
        <v>3028</v>
      </c>
      <c r="C1518" s="763"/>
      <c r="D1518" s="764"/>
      <c r="E1518" s="765"/>
      <c r="F1518" s="766"/>
      <c r="G1518" s="625"/>
      <c r="H1518" s="625"/>
    </row>
    <row r="1519" spans="1:8" s="621" customFormat="1" ht="13.2">
      <c r="A1519" s="790"/>
      <c r="B1519" s="795" t="s">
        <v>3029</v>
      </c>
      <c r="C1519" s="763"/>
      <c r="D1519" s="764"/>
      <c r="E1519" s="765"/>
      <c r="F1519" s="766"/>
      <c r="G1519" s="625"/>
      <c r="H1519" s="625"/>
    </row>
    <row r="1520" spans="1:8" s="621" customFormat="1" ht="13.2">
      <c r="A1520" s="790"/>
      <c r="B1520" s="795" t="s">
        <v>3030</v>
      </c>
      <c r="C1520" s="763"/>
      <c r="D1520" s="764"/>
      <c r="E1520" s="765"/>
      <c r="F1520" s="766"/>
      <c r="G1520" s="625"/>
      <c r="H1520" s="625"/>
    </row>
    <row r="1521" spans="1:8" s="621" customFormat="1" ht="13.2">
      <c r="A1521" s="790"/>
      <c r="B1521" s="795" t="s">
        <v>3031</v>
      </c>
      <c r="C1521" s="763"/>
      <c r="D1521" s="764"/>
      <c r="E1521" s="765"/>
      <c r="F1521" s="766"/>
      <c r="G1521" s="625"/>
      <c r="H1521" s="625"/>
    </row>
    <row r="1522" spans="1:8" s="621" customFormat="1" ht="13.2">
      <c r="A1522" s="790"/>
      <c r="B1522" s="795" t="s">
        <v>3032</v>
      </c>
      <c r="C1522" s="763"/>
      <c r="D1522" s="764"/>
      <c r="E1522" s="765"/>
      <c r="F1522" s="766"/>
      <c r="G1522" s="625"/>
      <c r="H1522" s="625"/>
    </row>
    <row r="1523" spans="1:8" s="621" customFormat="1" ht="13.2">
      <c r="A1523" s="786"/>
      <c r="B1523" s="796" t="s">
        <v>3033</v>
      </c>
      <c r="C1523" s="769" t="s">
        <v>983</v>
      </c>
      <c r="D1523" s="770">
        <v>9</v>
      </c>
      <c r="E1523" s="771"/>
      <c r="F1523" s="772">
        <v>0</v>
      </c>
      <c r="G1523" s="625"/>
      <c r="H1523" s="625"/>
    </row>
    <row r="1524" spans="1:8" s="621" customFormat="1" ht="26.4">
      <c r="A1524" s="780" t="s">
        <v>3034</v>
      </c>
      <c r="B1524" s="829" t="s">
        <v>3035</v>
      </c>
      <c r="C1524" s="798"/>
      <c r="D1524" s="799"/>
      <c r="E1524" s="784"/>
      <c r="F1524" s="785"/>
      <c r="G1524" s="625"/>
      <c r="H1524" s="625"/>
    </row>
    <row r="1525" spans="1:8" s="621" customFormat="1" ht="13.2">
      <c r="A1525" s="790"/>
      <c r="B1525" s="795" t="s">
        <v>3024</v>
      </c>
      <c r="C1525" s="763"/>
      <c r="D1525" s="764"/>
      <c r="E1525" s="765"/>
      <c r="F1525" s="766"/>
      <c r="G1525" s="625"/>
      <c r="H1525" s="625"/>
    </row>
    <row r="1526" spans="1:8" s="621" customFormat="1" ht="13.2">
      <c r="A1526" s="790"/>
      <c r="B1526" s="795" t="s">
        <v>3036</v>
      </c>
      <c r="C1526" s="763"/>
      <c r="D1526" s="764"/>
      <c r="E1526" s="765"/>
      <c r="F1526" s="766"/>
      <c r="G1526" s="625"/>
      <c r="H1526" s="625"/>
    </row>
    <row r="1527" spans="1:8" s="621" customFormat="1" ht="13.2">
      <c r="A1527" s="790"/>
      <c r="B1527" s="795" t="s">
        <v>3037</v>
      </c>
      <c r="C1527" s="763"/>
      <c r="D1527" s="764"/>
      <c r="E1527" s="765"/>
      <c r="F1527" s="766"/>
      <c r="G1527" s="625"/>
      <c r="H1527" s="625"/>
    </row>
    <row r="1528" spans="1:8" s="621" customFormat="1" ht="13.2">
      <c r="A1528" s="790"/>
      <c r="B1528" s="795" t="s">
        <v>3038</v>
      </c>
      <c r="C1528" s="763"/>
      <c r="D1528" s="764"/>
      <c r="E1528" s="765"/>
      <c r="F1528" s="766"/>
      <c r="G1528" s="625"/>
      <c r="H1528" s="625"/>
    </row>
    <row r="1529" spans="1:8" s="621" customFormat="1" ht="13.2">
      <c r="A1529" s="790"/>
      <c r="B1529" s="795" t="s">
        <v>3028</v>
      </c>
      <c r="C1529" s="763"/>
      <c r="D1529" s="764"/>
      <c r="E1529" s="765"/>
      <c r="F1529" s="766"/>
      <c r="G1529" s="625"/>
      <c r="H1529" s="625"/>
    </row>
    <row r="1530" spans="1:8" s="621" customFormat="1" ht="13.2">
      <c r="A1530" s="790"/>
      <c r="B1530" s="795" t="s">
        <v>3029</v>
      </c>
      <c r="C1530" s="763"/>
      <c r="D1530" s="764"/>
      <c r="E1530" s="765"/>
      <c r="F1530" s="766"/>
      <c r="G1530" s="625"/>
      <c r="H1530" s="625"/>
    </row>
    <row r="1531" spans="1:8" s="621" customFormat="1" ht="13.2">
      <c r="A1531" s="790"/>
      <c r="B1531" s="795" t="s">
        <v>3030</v>
      </c>
      <c r="C1531" s="763"/>
      <c r="D1531" s="764"/>
      <c r="E1531" s="765"/>
      <c r="F1531" s="766"/>
      <c r="G1531" s="625"/>
      <c r="H1531" s="625"/>
    </row>
    <row r="1532" spans="1:8" s="621" customFormat="1" ht="13.2">
      <c r="A1532" s="790"/>
      <c r="B1532" s="795" t="s">
        <v>3031</v>
      </c>
      <c r="C1532" s="763"/>
      <c r="D1532" s="764"/>
      <c r="E1532" s="765"/>
      <c r="F1532" s="766"/>
      <c r="G1532" s="625"/>
      <c r="H1532" s="625"/>
    </row>
    <row r="1533" spans="1:8" s="621" customFormat="1" ht="13.2">
      <c r="A1533" s="790"/>
      <c r="B1533" s="795" t="s">
        <v>3039</v>
      </c>
      <c r="C1533" s="763"/>
      <c r="D1533" s="764"/>
      <c r="E1533" s="765"/>
      <c r="F1533" s="766"/>
      <c r="G1533" s="625"/>
      <c r="H1533" s="625"/>
    </row>
    <row r="1534" spans="1:8" s="621" customFormat="1" ht="13.2">
      <c r="A1534" s="786"/>
      <c r="B1534" s="796" t="s">
        <v>3040</v>
      </c>
      <c r="C1534" s="769" t="s">
        <v>983</v>
      </c>
      <c r="D1534" s="770">
        <v>2</v>
      </c>
      <c r="E1534" s="771"/>
      <c r="F1534" s="772">
        <v>0</v>
      </c>
      <c r="G1534" s="625"/>
      <c r="H1534" s="625"/>
    </row>
    <row r="1535" spans="1:8" s="466" customFormat="1" ht="26.25" customHeight="1">
      <c r="A1535" s="648" t="s">
        <v>0</v>
      </c>
      <c r="B1535" s="648" t="s">
        <v>1</v>
      </c>
      <c r="C1535" s="648" t="s">
        <v>948</v>
      </c>
      <c r="D1535" s="648" t="s">
        <v>949</v>
      </c>
      <c r="E1535" s="648" t="s">
        <v>1380</v>
      </c>
      <c r="F1535" s="649" t="s">
        <v>2</v>
      </c>
    </row>
    <row r="1536" spans="1:8" s="621" customFormat="1" ht="66">
      <c r="A1536" s="780" t="s">
        <v>3041</v>
      </c>
      <c r="B1536" s="789" t="s">
        <v>3042</v>
      </c>
      <c r="C1536" s="798"/>
      <c r="D1536" s="799"/>
      <c r="E1536" s="784"/>
      <c r="F1536" s="785"/>
      <c r="G1536" s="625"/>
      <c r="H1536" s="625"/>
    </row>
    <row r="1537" spans="1:8" s="621" customFormat="1" ht="13.2">
      <c r="A1537" s="790"/>
      <c r="B1537" s="795"/>
      <c r="C1537" s="763"/>
      <c r="D1537" s="764"/>
      <c r="E1537" s="765"/>
      <c r="F1537" s="766"/>
      <c r="G1537" s="625"/>
      <c r="H1537" s="625"/>
    </row>
    <row r="1538" spans="1:8" s="621" customFormat="1" ht="26.4">
      <c r="A1538" s="790"/>
      <c r="B1538" s="830" t="s">
        <v>3043</v>
      </c>
      <c r="C1538" s="763"/>
      <c r="D1538" s="764"/>
      <c r="E1538" s="765"/>
      <c r="F1538" s="766"/>
      <c r="G1538" s="625"/>
      <c r="H1538" s="625"/>
    </row>
    <row r="1539" spans="1:8" s="621" customFormat="1" ht="13.2">
      <c r="A1539" s="790"/>
      <c r="B1539" s="795" t="s">
        <v>3024</v>
      </c>
      <c r="C1539" s="763"/>
      <c r="D1539" s="764"/>
      <c r="E1539" s="765"/>
      <c r="F1539" s="766"/>
      <c r="G1539" s="625"/>
      <c r="H1539" s="625"/>
    </row>
    <row r="1540" spans="1:8" s="621" customFormat="1" ht="13.2">
      <c r="A1540" s="790"/>
      <c r="B1540" s="795" t="s">
        <v>3036</v>
      </c>
      <c r="C1540" s="763"/>
      <c r="D1540" s="764"/>
      <c r="E1540" s="765"/>
      <c r="F1540" s="766"/>
      <c r="G1540" s="625"/>
      <c r="H1540" s="625"/>
    </row>
    <row r="1541" spans="1:8" s="621" customFormat="1" ht="13.2">
      <c r="A1541" s="790"/>
      <c r="B1541" s="795" t="s">
        <v>3030</v>
      </c>
      <c r="C1541" s="763"/>
      <c r="D1541" s="764"/>
      <c r="E1541" s="765"/>
      <c r="F1541" s="766"/>
      <c r="G1541" s="625"/>
      <c r="H1541" s="625"/>
    </row>
    <row r="1542" spans="1:8" s="621" customFormat="1" ht="13.2">
      <c r="A1542" s="790"/>
      <c r="B1542" s="795" t="s">
        <v>3031</v>
      </c>
      <c r="C1542" s="763"/>
      <c r="D1542" s="764"/>
      <c r="E1542" s="765"/>
      <c r="F1542" s="766"/>
      <c r="G1542" s="625"/>
      <c r="H1542" s="625"/>
    </row>
    <row r="1543" spans="1:8" s="621" customFormat="1" ht="13.2">
      <c r="A1543" s="790"/>
      <c r="B1543" s="795" t="s">
        <v>3044</v>
      </c>
      <c r="C1543" s="763"/>
      <c r="D1543" s="764"/>
      <c r="E1543" s="765"/>
      <c r="F1543" s="766"/>
      <c r="G1543" s="625"/>
      <c r="H1543" s="625"/>
    </row>
    <row r="1544" spans="1:8" s="621" customFormat="1" ht="13.2">
      <c r="A1544" s="786"/>
      <c r="B1544" s="796" t="s">
        <v>3045</v>
      </c>
      <c r="C1544" s="769" t="s">
        <v>983</v>
      </c>
      <c r="D1544" s="770">
        <v>5</v>
      </c>
      <c r="E1544" s="771"/>
      <c r="F1544" s="772">
        <v>0</v>
      </c>
      <c r="G1544" s="625"/>
      <c r="H1544" s="625"/>
    </row>
    <row r="1545" spans="1:8" s="621" customFormat="1" ht="26.4">
      <c r="A1545" s="780" t="s">
        <v>3046</v>
      </c>
      <c r="B1545" s="789" t="s">
        <v>3047</v>
      </c>
      <c r="C1545" s="798"/>
      <c r="D1545" s="799"/>
      <c r="E1545" s="784"/>
      <c r="F1545" s="785"/>
      <c r="G1545" s="625"/>
      <c r="H1545" s="625"/>
    </row>
    <row r="1546" spans="1:8" s="621" customFormat="1" ht="13.2">
      <c r="A1546" s="790"/>
      <c r="B1546" s="767"/>
      <c r="C1546" s="763"/>
      <c r="D1546" s="764"/>
      <c r="E1546" s="765"/>
      <c r="F1546" s="766"/>
      <c r="G1546" s="625"/>
      <c r="H1546" s="625"/>
    </row>
    <row r="1547" spans="1:8" s="621" customFormat="1" ht="13.2">
      <c r="A1547" s="790"/>
      <c r="B1547" s="815" t="s">
        <v>3048</v>
      </c>
      <c r="C1547" s="763" t="s">
        <v>1668</v>
      </c>
      <c r="D1547" s="764">
        <v>250</v>
      </c>
      <c r="E1547" s="765"/>
      <c r="F1547" s="766">
        <v>0</v>
      </c>
      <c r="G1547" s="625"/>
      <c r="H1547" s="625"/>
    </row>
    <row r="1548" spans="1:8" s="621" customFormat="1" ht="13.2">
      <c r="A1548" s="790"/>
      <c r="B1548" s="815" t="s">
        <v>3049</v>
      </c>
      <c r="C1548" s="763" t="s">
        <v>1668</v>
      </c>
      <c r="D1548" s="764">
        <v>250</v>
      </c>
      <c r="E1548" s="765"/>
      <c r="F1548" s="766">
        <v>0</v>
      </c>
      <c r="G1548" s="625"/>
      <c r="H1548" s="625"/>
    </row>
    <row r="1549" spans="1:8" s="621" customFormat="1" ht="13.2">
      <c r="A1549" s="790"/>
      <c r="B1549" s="815" t="s">
        <v>3050</v>
      </c>
      <c r="C1549" s="763" t="s">
        <v>1668</v>
      </c>
      <c r="D1549" s="764">
        <v>250</v>
      </c>
      <c r="E1549" s="765"/>
      <c r="F1549" s="766">
        <v>0</v>
      </c>
      <c r="G1549" s="625"/>
      <c r="H1549" s="625"/>
    </row>
    <row r="1550" spans="1:8" s="621" customFormat="1" ht="13.2">
      <c r="A1550" s="786"/>
      <c r="B1550" s="816" t="s">
        <v>3051</v>
      </c>
      <c r="C1550" s="769" t="s">
        <v>1668</v>
      </c>
      <c r="D1550" s="770">
        <v>250</v>
      </c>
      <c r="E1550" s="771"/>
      <c r="F1550" s="772">
        <v>0</v>
      </c>
      <c r="G1550" s="625"/>
      <c r="H1550" s="625"/>
    </row>
    <row r="1551" spans="1:8" s="699" customFormat="1" ht="20.100000000000001" customHeight="1">
      <c r="A1551" s="708"/>
      <c r="B1551" s="831" t="s">
        <v>3052</v>
      </c>
      <c r="C1551" s="710"/>
      <c r="D1551" s="711"/>
      <c r="E1551" s="710"/>
      <c r="F1551" s="712"/>
    </row>
    <row r="1552" spans="1:8" s="621" customFormat="1" ht="155.25" customHeight="1">
      <c r="A1552" s="809"/>
      <c r="B1552" s="810" t="s">
        <v>3053</v>
      </c>
      <c r="C1552" s="811"/>
      <c r="D1552" s="812"/>
      <c r="E1552" s="813"/>
      <c r="F1552" s="814"/>
      <c r="G1552" s="625"/>
      <c r="H1552" s="625"/>
    </row>
    <row r="1553" spans="1:8" s="621" customFormat="1" ht="13.2">
      <c r="A1553" s="780" t="s">
        <v>3054</v>
      </c>
      <c r="B1553" s="832" t="s">
        <v>3055</v>
      </c>
      <c r="C1553" s="798"/>
      <c r="D1553" s="799"/>
      <c r="E1553" s="784"/>
      <c r="F1553" s="785"/>
      <c r="G1553" s="625"/>
      <c r="H1553" s="625"/>
    </row>
    <row r="1554" spans="1:8" s="621" customFormat="1" ht="13.2">
      <c r="A1554" s="790"/>
      <c r="B1554" s="767" t="s">
        <v>3056</v>
      </c>
      <c r="C1554" s="763"/>
      <c r="D1554" s="764"/>
      <c r="E1554" s="765"/>
      <c r="F1554" s="766"/>
      <c r="G1554" s="625"/>
      <c r="H1554" s="625"/>
    </row>
    <row r="1555" spans="1:8" s="621" customFormat="1" ht="13.2">
      <c r="A1555" s="790"/>
      <c r="B1555" s="767" t="s">
        <v>3057</v>
      </c>
      <c r="C1555" s="763"/>
      <c r="D1555" s="764"/>
      <c r="E1555" s="765"/>
      <c r="F1555" s="766"/>
      <c r="G1555" s="625"/>
      <c r="H1555" s="625"/>
    </row>
    <row r="1556" spans="1:8" s="621" customFormat="1" ht="13.2">
      <c r="A1556" s="786"/>
      <c r="B1556" s="802" t="s">
        <v>3058</v>
      </c>
      <c r="C1556" s="769" t="s">
        <v>983</v>
      </c>
      <c r="D1556" s="770">
        <v>19</v>
      </c>
      <c r="E1556" s="771"/>
      <c r="F1556" s="772">
        <v>0</v>
      </c>
      <c r="G1556" s="625"/>
      <c r="H1556" s="625"/>
    </row>
    <row r="1557" spans="1:8" s="621" customFormat="1" ht="13.2">
      <c r="A1557" s="780" t="s">
        <v>3059</v>
      </c>
      <c r="B1557" s="832" t="s">
        <v>3060</v>
      </c>
      <c r="C1557" s="798"/>
      <c r="D1557" s="799"/>
      <c r="E1557" s="784"/>
      <c r="F1557" s="785"/>
      <c r="G1557" s="625"/>
      <c r="H1557" s="625"/>
    </row>
    <row r="1558" spans="1:8" s="621" customFormat="1" ht="13.2">
      <c r="A1558" s="790"/>
      <c r="B1558" s="767" t="s">
        <v>3061</v>
      </c>
      <c r="C1558" s="763"/>
      <c r="D1558" s="764"/>
      <c r="E1558" s="765"/>
      <c r="F1558" s="766"/>
      <c r="G1558" s="625"/>
      <c r="H1558" s="625"/>
    </row>
    <row r="1559" spans="1:8" s="621" customFormat="1" ht="13.2">
      <c r="A1559" s="790"/>
      <c r="B1559" s="767" t="s">
        <v>3062</v>
      </c>
      <c r="C1559" s="763"/>
      <c r="D1559" s="764"/>
      <c r="E1559" s="765"/>
      <c r="F1559" s="766"/>
      <c r="G1559" s="625"/>
      <c r="H1559" s="625"/>
    </row>
    <row r="1560" spans="1:8" s="621" customFormat="1" ht="13.2">
      <c r="A1560" s="786"/>
      <c r="B1560" s="802" t="s">
        <v>3063</v>
      </c>
      <c r="C1560" s="769" t="s">
        <v>983</v>
      </c>
      <c r="D1560" s="770">
        <v>8</v>
      </c>
      <c r="E1560" s="771"/>
      <c r="F1560" s="772">
        <v>0</v>
      </c>
      <c r="G1560" s="625"/>
      <c r="H1560" s="625"/>
    </row>
    <row r="1561" spans="1:8" s="621" customFormat="1" ht="13.2">
      <c r="A1561" s="780" t="s">
        <v>3064</v>
      </c>
      <c r="B1561" s="832" t="s">
        <v>3065</v>
      </c>
      <c r="C1561" s="798"/>
      <c r="D1561" s="799"/>
      <c r="E1561" s="784"/>
      <c r="F1561" s="785"/>
      <c r="G1561" s="625"/>
      <c r="H1561" s="625"/>
    </row>
    <row r="1562" spans="1:8" s="621" customFormat="1" ht="13.2">
      <c r="A1562" s="790"/>
      <c r="B1562" s="767" t="s">
        <v>3066</v>
      </c>
      <c r="C1562" s="763"/>
      <c r="D1562" s="764"/>
      <c r="E1562" s="765"/>
      <c r="F1562" s="766"/>
      <c r="G1562" s="625"/>
      <c r="H1562" s="625"/>
    </row>
    <row r="1563" spans="1:8" s="621" customFormat="1" ht="13.2">
      <c r="A1563" s="790"/>
      <c r="B1563" s="767" t="s">
        <v>3067</v>
      </c>
      <c r="C1563" s="763"/>
      <c r="D1563" s="764"/>
      <c r="E1563" s="765"/>
      <c r="F1563" s="766"/>
      <c r="G1563" s="625"/>
      <c r="H1563" s="625"/>
    </row>
    <row r="1564" spans="1:8" s="621" customFormat="1" ht="13.2">
      <c r="A1564" s="786"/>
      <c r="B1564" s="802" t="s">
        <v>3068</v>
      </c>
      <c r="C1564" s="769" t="s">
        <v>983</v>
      </c>
      <c r="D1564" s="770">
        <v>6</v>
      </c>
      <c r="E1564" s="771"/>
      <c r="F1564" s="772">
        <v>0</v>
      </c>
      <c r="G1564" s="625"/>
      <c r="H1564" s="625"/>
    </row>
    <row r="1565" spans="1:8" s="466" customFormat="1" ht="26.25" customHeight="1">
      <c r="A1565" s="648" t="s">
        <v>0</v>
      </c>
      <c r="B1565" s="648" t="s">
        <v>1</v>
      </c>
      <c r="C1565" s="648" t="s">
        <v>948</v>
      </c>
      <c r="D1565" s="648" t="s">
        <v>949</v>
      </c>
      <c r="E1565" s="648" t="s">
        <v>1380</v>
      </c>
      <c r="F1565" s="649" t="s">
        <v>2</v>
      </c>
    </row>
    <row r="1566" spans="1:8" s="621" customFormat="1" ht="13.2">
      <c r="A1566" s="780" t="s">
        <v>3069</v>
      </c>
      <c r="B1566" s="832" t="s">
        <v>3070</v>
      </c>
      <c r="C1566" s="798"/>
      <c r="D1566" s="799"/>
      <c r="E1566" s="784"/>
      <c r="F1566" s="785"/>
      <c r="G1566" s="625"/>
      <c r="H1566" s="625"/>
    </row>
    <row r="1567" spans="1:8" s="621" customFormat="1" ht="13.2">
      <c r="A1567" s="790"/>
      <c r="B1567" s="767" t="s">
        <v>3071</v>
      </c>
      <c r="C1567" s="763"/>
      <c r="D1567" s="764"/>
      <c r="E1567" s="765"/>
      <c r="F1567" s="766"/>
      <c r="G1567" s="625"/>
      <c r="H1567" s="625"/>
    </row>
    <row r="1568" spans="1:8" s="621" customFormat="1" ht="13.2">
      <c r="A1568" s="790"/>
      <c r="B1568" s="767" t="s">
        <v>3072</v>
      </c>
      <c r="C1568" s="763"/>
      <c r="D1568" s="764"/>
      <c r="E1568" s="765"/>
      <c r="F1568" s="766"/>
      <c r="G1568" s="625"/>
      <c r="H1568" s="625"/>
    </row>
    <row r="1569" spans="1:8" s="621" customFormat="1" ht="13.2">
      <c r="A1569" s="786"/>
      <c r="B1569" s="802" t="s">
        <v>3073</v>
      </c>
      <c r="C1569" s="769" t="s">
        <v>983</v>
      </c>
      <c r="D1569" s="770">
        <v>4</v>
      </c>
      <c r="E1569" s="771"/>
      <c r="F1569" s="772">
        <v>0</v>
      </c>
      <c r="G1569" s="625"/>
      <c r="H1569" s="625"/>
    </row>
    <row r="1570" spans="1:8" s="621" customFormat="1" ht="343.2">
      <c r="A1570" s="780" t="s">
        <v>3074</v>
      </c>
      <c r="B1570" s="793" t="s">
        <v>3075</v>
      </c>
      <c r="C1570" s="798"/>
      <c r="D1570" s="799"/>
      <c r="E1570" s="784"/>
      <c r="F1570" s="785"/>
      <c r="G1570" s="625"/>
      <c r="H1570" s="625"/>
    </row>
    <row r="1571" spans="1:8" s="621" customFormat="1" ht="29.4" customHeight="1">
      <c r="A1571" s="790"/>
      <c r="B1571" s="833" t="s">
        <v>3076</v>
      </c>
      <c r="C1571" s="763"/>
      <c r="D1571" s="764"/>
      <c r="E1571" s="765"/>
      <c r="F1571" s="766"/>
      <c r="G1571" s="625"/>
      <c r="H1571" s="625"/>
    </row>
    <row r="1572" spans="1:8" s="621" customFormat="1" ht="13.2">
      <c r="A1572" s="790"/>
      <c r="B1572" s="767"/>
      <c r="C1572" s="763"/>
      <c r="D1572" s="764"/>
      <c r="E1572" s="765"/>
      <c r="F1572" s="766"/>
      <c r="G1572" s="625"/>
      <c r="H1572" s="625"/>
    </row>
    <row r="1573" spans="1:8" s="621" customFormat="1" ht="13.2">
      <c r="A1573" s="790"/>
      <c r="B1573" s="767" t="s">
        <v>3077</v>
      </c>
      <c r="C1573" s="763" t="s">
        <v>983</v>
      </c>
      <c r="D1573" s="764">
        <v>20</v>
      </c>
      <c r="E1573" s="765"/>
      <c r="F1573" s="766">
        <v>0</v>
      </c>
      <c r="G1573" s="625"/>
      <c r="H1573" s="625"/>
    </row>
    <row r="1574" spans="1:8" s="621" customFormat="1" ht="13.2">
      <c r="A1574" s="790"/>
      <c r="B1574" s="767" t="s">
        <v>3078</v>
      </c>
      <c r="C1574" s="763" t="s">
        <v>983</v>
      </c>
      <c r="D1574" s="764">
        <v>3</v>
      </c>
      <c r="E1574" s="765"/>
      <c r="F1574" s="766">
        <v>0</v>
      </c>
      <c r="G1574" s="625"/>
      <c r="H1574" s="625"/>
    </row>
    <row r="1575" spans="1:8" s="621" customFormat="1" ht="13.2">
      <c r="A1575" s="790"/>
      <c r="B1575" s="767" t="s">
        <v>3079</v>
      </c>
      <c r="C1575" s="763" t="s">
        <v>983</v>
      </c>
      <c r="D1575" s="764">
        <v>18</v>
      </c>
      <c r="E1575" s="765"/>
      <c r="F1575" s="766">
        <v>0</v>
      </c>
      <c r="G1575" s="625"/>
      <c r="H1575" s="625"/>
    </row>
    <row r="1576" spans="1:8" s="621" customFormat="1" ht="13.2">
      <c r="A1576" s="790"/>
      <c r="B1576" s="767" t="s">
        <v>3080</v>
      </c>
      <c r="C1576" s="763" t="s">
        <v>983</v>
      </c>
      <c r="D1576" s="764">
        <v>6</v>
      </c>
      <c r="E1576" s="765"/>
      <c r="F1576" s="766">
        <v>0</v>
      </c>
      <c r="G1576" s="625"/>
      <c r="H1576" s="625"/>
    </row>
    <row r="1577" spans="1:8" s="621" customFormat="1" ht="13.2">
      <c r="A1577" s="790"/>
      <c r="B1577" s="767" t="s">
        <v>3081</v>
      </c>
      <c r="C1577" s="763" t="s">
        <v>983</v>
      </c>
      <c r="D1577" s="764">
        <v>1</v>
      </c>
      <c r="E1577" s="765"/>
      <c r="F1577" s="766">
        <v>0</v>
      </c>
      <c r="G1577" s="625"/>
      <c r="H1577" s="625"/>
    </row>
    <row r="1578" spans="1:8" s="621" customFormat="1" ht="13.2">
      <c r="A1578" s="790"/>
      <c r="B1578" s="767" t="s">
        <v>3082</v>
      </c>
      <c r="C1578" s="763" t="s">
        <v>983</v>
      </c>
      <c r="D1578" s="764">
        <v>9</v>
      </c>
      <c r="E1578" s="765"/>
      <c r="F1578" s="766">
        <v>0</v>
      </c>
      <c r="G1578" s="625"/>
      <c r="H1578" s="625"/>
    </row>
    <row r="1579" spans="1:8" s="621" customFormat="1" ht="13.2">
      <c r="A1579" s="790"/>
      <c r="B1579" s="767" t="s">
        <v>3083</v>
      </c>
      <c r="C1579" s="763" t="s">
        <v>983</v>
      </c>
      <c r="D1579" s="764">
        <v>25</v>
      </c>
      <c r="E1579" s="765"/>
      <c r="F1579" s="766">
        <v>0</v>
      </c>
      <c r="G1579" s="625"/>
      <c r="H1579" s="625"/>
    </row>
    <row r="1580" spans="1:8" s="621" customFormat="1" ht="13.2">
      <c r="A1580" s="790"/>
      <c r="B1580" s="767" t="s">
        <v>3084</v>
      </c>
      <c r="C1580" s="763" t="s">
        <v>983</v>
      </c>
      <c r="D1580" s="764">
        <v>3</v>
      </c>
      <c r="E1580" s="765"/>
      <c r="F1580" s="766">
        <v>0</v>
      </c>
      <c r="G1580" s="625"/>
      <c r="H1580" s="625"/>
    </row>
    <row r="1581" spans="1:8" s="621" customFormat="1" ht="13.2">
      <c r="A1581" s="790"/>
      <c r="B1581" s="767" t="s">
        <v>3085</v>
      </c>
      <c r="C1581" s="763" t="s">
        <v>983</v>
      </c>
      <c r="D1581" s="764">
        <v>20</v>
      </c>
      <c r="E1581" s="765"/>
      <c r="F1581" s="766">
        <v>0</v>
      </c>
      <c r="G1581" s="625"/>
      <c r="H1581" s="625"/>
    </row>
    <row r="1582" spans="1:8" s="621" customFormat="1" ht="13.2">
      <c r="A1582" s="790"/>
      <c r="B1582" s="767" t="s">
        <v>3086</v>
      </c>
      <c r="C1582" s="763" t="s">
        <v>983</v>
      </c>
      <c r="D1582" s="764">
        <v>2</v>
      </c>
      <c r="E1582" s="765"/>
      <c r="F1582" s="766">
        <v>0</v>
      </c>
      <c r="G1582" s="625"/>
      <c r="H1582" s="625"/>
    </row>
    <row r="1583" spans="1:8" s="621" customFormat="1" ht="13.2">
      <c r="A1583" s="786"/>
      <c r="B1583" s="802" t="s">
        <v>3087</v>
      </c>
      <c r="C1583" s="769" t="s">
        <v>983</v>
      </c>
      <c r="D1583" s="770">
        <v>2</v>
      </c>
      <c r="E1583" s="771"/>
      <c r="F1583" s="772">
        <v>0</v>
      </c>
      <c r="G1583" s="625"/>
      <c r="H1583" s="625"/>
    </row>
    <row r="1584" spans="1:8" s="621" customFormat="1" ht="287.10000000000002" customHeight="1">
      <c r="A1584" s="780" t="s">
        <v>3088</v>
      </c>
      <c r="B1584" s="789" t="s">
        <v>3089</v>
      </c>
      <c r="C1584" s="798"/>
      <c r="D1584" s="799"/>
      <c r="E1584" s="784"/>
      <c r="F1584" s="785"/>
      <c r="G1584" s="625"/>
      <c r="H1584" s="625"/>
    </row>
    <row r="1585" spans="1:8" s="621" customFormat="1" ht="13.2">
      <c r="A1585" s="790"/>
      <c r="B1585" s="767" t="s">
        <v>3090</v>
      </c>
      <c r="C1585" s="763"/>
      <c r="D1585" s="764"/>
      <c r="E1585" s="765"/>
      <c r="F1585" s="766"/>
      <c r="G1585" s="625"/>
      <c r="H1585" s="625"/>
    </row>
    <row r="1586" spans="1:8" s="621" customFormat="1" ht="13.2">
      <c r="A1586" s="790"/>
      <c r="B1586" s="767" t="s">
        <v>3091</v>
      </c>
      <c r="C1586" s="763" t="s">
        <v>983</v>
      </c>
      <c r="D1586" s="764">
        <v>15</v>
      </c>
      <c r="E1586" s="765"/>
      <c r="F1586" s="766">
        <v>0</v>
      </c>
      <c r="G1586" s="625"/>
      <c r="H1586" s="625"/>
    </row>
    <row r="1587" spans="1:8" s="621" customFormat="1" ht="13.2">
      <c r="A1587" s="790"/>
      <c r="B1587" s="767" t="s">
        <v>3092</v>
      </c>
      <c r="C1587" s="763" t="s">
        <v>983</v>
      </c>
      <c r="D1587" s="764">
        <v>57</v>
      </c>
      <c r="E1587" s="765"/>
      <c r="F1587" s="766">
        <v>0</v>
      </c>
      <c r="G1587" s="625"/>
      <c r="H1587" s="625"/>
    </row>
    <row r="1588" spans="1:8" s="621" customFormat="1" ht="13.2">
      <c r="A1588" s="786"/>
      <c r="B1588" s="802" t="s">
        <v>3093</v>
      </c>
      <c r="C1588" s="769" t="s">
        <v>983</v>
      </c>
      <c r="D1588" s="770">
        <v>0</v>
      </c>
      <c r="E1588" s="771"/>
      <c r="F1588" s="772">
        <v>0</v>
      </c>
      <c r="G1588" s="625"/>
      <c r="H1588" s="625"/>
    </row>
    <row r="1589" spans="1:8" s="466" customFormat="1" ht="26.25" customHeight="1">
      <c r="A1589" s="648" t="s">
        <v>0</v>
      </c>
      <c r="B1589" s="648" t="s">
        <v>1</v>
      </c>
      <c r="C1589" s="648" t="s">
        <v>948</v>
      </c>
      <c r="D1589" s="648" t="s">
        <v>949</v>
      </c>
      <c r="E1589" s="648" t="s">
        <v>1380</v>
      </c>
      <c r="F1589" s="649" t="s">
        <v>2</v>
      </c>
    </row>
    <row r="1590" spans="1:8" s="621" customFormat="1" ht="105.6">
      <c r="A1590" s="773" t="s">
        <v>3094</v>
      </c>
      <c r="B1590" s="834" t="s">
        <v>3095</v>
      </c>
      <c r="C1590" s="835" t="s">
        <v>915</v>
      </c>
      <c r="D1590" s="836">
        <v>4</v>
      </c>
      <c r="F1590" s="837">
        <v>0</v>
      </c>
      <c r="G1590" s="625"/>
      <c r="H1590" s="625"/>
    </row>
    <row r="1591" spans="1:8" s="699" customFormat="1" ht="20.100000000000001" customHeight="1">
      <c r="A1591" s="708"/>
      <c r="B1591" s="709" t="s">
        <v>3096</v>
      </c>
      <c r="C1591" s="710"/>
      <c r="D1591" s="711"/>
      <c r="E1591" s="725"/>
      <c r="F1591" s="712"/>
    </row>
    <row r="1592" spans="1:8" s="621" customFormat="1" ht="198">
      <c r="A1592" s="773" t="s">
        <v>3097</v>
      </c>
      <c r="B1592" s="838" t="s">
        <v>3098</v>
      </c>
      <c r="C1592" s="775" t="s">
        <v>1668</v>
      </c>
      <c r="D1592" s="776">
        <v>15970</v>
      </c>
      <c r="E1592" s="777"/>
      <c r="F1592" s="778">
        <v>0</v>
      </c>
      <c r="G1592" s="625"/>
      <c r="H1592" s="625"/>
    </row>
    <row r="1593" spans="1:8" s="621" customFormat="1" ht="177.6" customHeight="1">
      <c r="A1593" s="773" t="s">
        <v>3099</v>
      </c>
      <c r="B1593" s="838" t="s">
        <v>3100</v>
      </c>
      <c r="C1593" s="777" t="s">
        <v>955</v>
      </c>
      <c r="D1593" s="776">
        <v>2820</v>
      </c>
      <c r="E1593" s="777"/>
      <c r="F1593" s="778">
        <v>0</v>
      </c>
      <c r="G1593" s="625"/>
      <c r="H1593" s="625"/>
    </row>
    <row r="1594" spans="1:8" s="621" customFormat="1" ht="39.6">
      <c r="A1594" s="773" t="s">
        <v>3101</v>
      </c>
      <c r="B1594" s="838" t="s">
        <v>3102</v>
      </c>
      <c r="C1594" s="775" t="s">
        <v>983</v>
      </c>
      <c r="D1594" s="776">
        <v>48000</v>
      </c>
      <c r="E1594" s="777"/>
      <c r="F1594" s="778">
        <v>0</v>
      </c>
      <c r="G1594" s="625"/>
      <c r="H1594" s="625"/>
    </row>
    <row r="1595" spans="1:8" s="621" customFormat="1" ht="79.2">
      <c r="A1595" s="773" t="s">
        <v>3103</v>
      </c>
      <c r="B1595" s="838" t="s">
        <v>3104</v>
      </c>
      <c r="C1595" s="775" t="s">
        <v>1668</v>
      </c>
      <c r="D1595" s="776">
        <v>1900</v>
      </c>
      <c r="E1595" s="777"/>
      <c r="F1595" s="778">
        <v>0</v>
      </c>
      <c r="G1595" s="625"/>
      <c r="H1595" s="625"/>
    </row>
    <row r="1596" spans="1:8" s="621" customFormat="1" ht="79.2">
      <c r="A1596" s="773" t="s">
        <v>3105</v>
      </c>
      <c r="B1596" s="838" t="s">
        <v>3106</v>
      </c>
      <c r="C1596" s="775" t="s">
        <v>983</v>
      </c>
      <c r="D1596" s="776">
        <v>60</v>
      </c>
      <c r="E1596" s="777"/>
      <c r="F1596" s="778">
        <v>0</v>
      </c>
      <c r="G1596" s="625"/>
      <c r="H1596" s="625"/>
    </row>
    <row r="1597" spans="1:8" s="466" customFormat="1" ht="26.25" customHeight="1">
      <c r="A1597" s="723" t="s">
        <v>0</v>
      </c>
      <c r="B1597" s="723" t="s">
        <v>1</v>
      </c>
      <c r="C1597" s="723" t="s">
        <v>948</v>
      </c>
      <c r="D1597" s="723" t="s">
        <v>949</v>
      </c>
      <c r="E1597" s="723" t="s">
        <v>1380</v>
      </c>
      <c r="F1597" s="724" t="s">
        <v>2</v>
      </c>
    </row>
    <row r="1598" spans="1:8" s="621" customFormat="1" ht="63.75" customHeight="1">
      <c r="A1598" s="773" t="s">
        <v>3107</v>
      </c>
      <c r="B1598" s="838" t="s">
        <v>3108</v>
      </c>
      <c r="C1598" s="775" t="s">
        <v>3109</v>
      </c>
      <c r="D1598" s="776">
        <v>580</v>
      </c>
      <c r="E1598" s="777"/>
      <c r="F1598" s="778">
        <v>0</v>
      </c>
      <c r="G1598" s="625"/>
      <c r="H1598" s="625"/>
    </row>
    <row r="1599" spans="1:8" s="621" customFormat="1" ht="336.75" customHeight="1">
      <c r="A1599" s="773" t="s">
        <v>3110</v>
      </c>
      <c r="B1599" s="838" t="s">
        <v>3111</v>
      </c>
      <c r="C1599" s="775" t="s">
        <v>983</v>
      </c>
      <c r="D1599" s="776">
        <v>2</v>
      </c>
      <c r="E1599" s="777"/>
      <c r="F1599" s="778">
        <v>0</v>
      </c>
      <c r="G1599" s="625"/>
      <c r="H1599" s="625"/>
    </row>
    <row r="1600" spans="1:8" s="621" customFormat="1" ht="343.2">
      <c r="A1600" s="773" t="s">
        <v>3112</v>
      </c>
      <c r="B1600" s="838" t="s">
        <v>3113</v>
      </c>
      <c r="C1600" s="775" t="s">
        <v>983</v>
      </c>
      <c r="D1600" s="776">
        <v>3</v>
      </c>
      <c r="E1600" s="777"/>
      <c r="F1600" s="778">
        <v>0</v>
      </c>
      <c r="G1600" s="625"/>
      <c r="H1600" s="625"/>
    </row>
    <row r="1601" spans="1:8" s="466" customFormat="1" ht="26.25" customHeight="1">
      <c r="A1601" s="723" t="s">
        <v>0</v>
      </c>
      <c r="B1601" s="723" t="s">
        <v>1</v>
      </c>
      <c r="C1601" s="723" t="s">
        <v>948</v>
      </c>
      <c r="D1601" s="723" t="s">
        <v>949</v>
      </c>
      <c r="E1601" s="723" t="s">
        <v>1380</v>
      </c>
      <c r="F1601" s="724" t="s">
        <v>2</v>
      </c>
    </row>
    <row r="1602" spans="1:8" s="621" customFormat="1" ht="343.2">
      <c r="A1602" s="773" t="s">
        <v>3114</v>
      </c>
      <c r="B1602" s="838" t="s">
        <v>3115</v>
      </c>
      <c r="C1602" s="775" t="s">
        <v>983</v>
      </c>
      <c r="D1602" s="776">
        <v>2</v>
      </c>
      <c r="E1602" s="777"/>
      <c r="F1602" s="778">
        <v>0</v>
      </c>
      <c r="G1602" s="625"/>
      <c r="H1602" s="625"/>
    </row>
    <row r="1603" spans="1:8" s="621" customFormat="1" ht="308.39999999999998" customHeight="1">
      <c r="A1603" s="773" t="s">
        <v>3116</v>
      </c>
      <c r="B1603" s="838" t="s">
        <v>3117</v>
      </c>
      <c r="C1603" s="775" t="s">
        <v>983</v>
      </c>
      <c r="D1603" s="776">
        <v>4</v>
      </c>
      <c r="E1603" s="777"/>
      <c r="F1603" s="778">
        <v>0</v>
      </c>
      <c r="G1603" s="625"/>
      <c r="H1603" s="625"/>
    </row>
    <row r="1604" spans="1:8" s="466" customFormat="1" ht="26.25" customHeight="1">
      <c r="A1604" s="723" t="s">
        <v>0</v>
      </c>
      <c r="B1604" s="723" t="s">
        <v>1</v>
      </c>
      <c r="C1604" s="723" t="s">
        <v>948</v>
      </c>
      <c r="D1604" s="723" t="s">
        <v>949</v>
      </c>
      <c r="E1604" s="723" t="s">
        <v>1380</v>
      </c>
      <c r="F1604" s="724" t="s">
        <v>2</v>
      </c>
    </row>
    <row r="1605" spans="1:8" s="621" customFormat="1" ht="343.2">
      <c r="A1605" s="773" t="s">
        <v>3118</v>
      </c>
      <c r="B1605" s="838" t="s">
        <v>3119</v>
      </c>
      <c r="C1605" s="775" t="s">
        <v>983</v>
      </c>
      <c r="D1605" s="776">
        <v>4</v>
      </c>
      <c r="E1605" s="777"/>
      <c r="F1605" s="778">
        <v>0</v>
      </c>
      <c r="G1605" s="625"/>
      <c r="H1605" s="625"/>
    </row>
    <row r="1606" spans="1:8" s="621" customFormat="1" ht="343.2">
      <c r="A1606" s="773" t="s">
        <v>3120</v>
      </c>
      <c r="B1606" s="838" t="s">
        <v>3121</v>
      </c>
      <c r="C1606" s="775" t="s">
        <v>983</v>
      </c>
      <c r="D1606" s="776">
        <v>3</v>
      </c>
      <c r="E1606" s="777"/>
      <c r="F1606" s="778">
        <v>0</v>
      </c>
      <c r="G1606" s="625"/>
      <c r="H1606" s="625"/>
    </row>
    <row r="1607" spans="1:8" s="466" customFormat="1" ht="26.25" customHeight="1">
      <c r="A1607" s="723" t="s">
        <v>0</v>
      </c>
      <c r="B1607" s="723" t="s">
        <v>1</v>
      </c>
      <c r="C1607" s="723" t="s">
        <v>948</v>
      </c>
      <c r="D1607" s="723" t="s">
        <v>949</v>
      </c>
      <c r="E1607" s="723" t="s">
        <v>1380</v>
      </c>
      <c r="F1607" s="724" t="s">
        <v>2</v>
      </c>
    </row>
    <row r="1608" spans="1:8" s="621" customFormat="1" ht="343.2">
      <c r="A1608" s="839" t="s">
        <v>3122</v>
      </c>
      <c r="B1608" s="838" t="s">
        <v>3123</v>
      </c>
      <c r="C1608" s="775" t="s">
        <v>983</v>
      </c>
      <c r="D1608" s="776">
        <v>1</v>
      </c>
      <c r="E1608" s="777"/>
      <c r="F1608" s="778">
        <v>0</v>
      </c>
      <c r="G1608" s="625"/>
      <c r="H1608" s="625"/>
    </row>
    <row r="1609" spans="1:8" s="621" customFormat="1" ht="343.2">
      <c r="A1609" s="773" t="s">
        <v>3124</v>
      </c>
      <c r="B1609" s="838" t="s">
        <v>3125</v>
      </c>
      <c r="C1609" s="775" t="s">
        <v>983</v>
      </c>
      <c r="D1609" s="776">
        <v>5</v>
      </c>
      <c r="E1609" s="777"/>
      <c r="F1609" s="778">
        <f t="shared" ref="F1609:F1672" si="2">ROUNDUP(D1609*E1609,2)</f>
        <v>0</v>
      </c>
      <c r="G1609" s="625"/>
      <c r="H1609" s="625"/>
    </row>
    <row r="1610" spans="1:8" s="466" customFormat="1" ht="26.25" customHeight="1">
      <c r="A1610" s="723" t="s">
        <v>0</v>
      </c>
      <c r="B1610" s="723" t="s">
        <v>1</v>
      </c>
      <c r="C1610" s="723" t="s">
        <v>948</v>
      </c>
      <c r="D1610" s="723" t="s">
        <v>949</v>
      </c>
      <c r="E1610" s="723" t="s">
        <v>1380</v>
      </c>
      <c r="F1610" s="724" t="s">
        <v>2</v>
      </c>
    </row>
    <row r="1611" spans="1:8" s="621" customFormat="1" ht="343.2">
      <c r="A1611" s="773" t="s">
        <v>3126</v>
      </c>
      <c r="B1611" s="838" t="s">
        <v>3127</v>
      </c>
      <c r="C1611" s="775" t="s">
        <v>983</v>
      </c>
      <c r="D1611" s="776">
        <v>2</v>
      </c>
      <c r="E1611" s="777"/>
      <c r="F1611" s="778">
        <f t="shared" si="2"/>
        <v>0</v>
      </c>
      <c r="G1611" s="625"/>
      <c r="H1611" s="625"/>
    </row>
    <row r="1612" spans="1:8" s="621" customFormat="1" ht="330.75" customHeight="1">
      <c r="A1612" s="773" t="s">
        <v>3128</v>
      </c>
      <c r="B1612" s="838" t="s">
        <v>3129</v>
      </c>
      <c r="C1612" s="775" t="s">
        <v>983</v>
      </c>
      <c r="D1612" s="776">
        <v>1</v>
      </c>
      <c r="E1612" s="777"/>
      <c r="F1612" s="778">
        <f t="shared" si="2"/>
        <v>0</v>
      </c>
      <c r="G1612" s="625"/>
      <c r="H1612" s="625"/>
    </row>
    <row r="1613" spans="1:8" s="466" customFormat="1" ht="26.25" customHeight="1">
      <c r="A1613" s="723" t="s">
        <v>0</v>
      </c>
      <c r="B1613" s="723" t="s">
        <v>1</v>
      </c>
      <c r="C1613" s="723" t="s">
        <v>948</v>
      </c>
      <c r="D1613" s="723" t="s">
        <v>949</v>
      </c>
      <c r="E1613" s="723" t="s">
        <v>1380</v>
      </c>
      <c r="F1613" s="724" t="s">
        <v>2</v>
      </c>
    </row>
    <row r="1614" spans="1:8" s="621" customFormat="1" ht="343.2">
      <c r="A1614" s="773" t="s">
        <v>3130</v>
      </c>
      <c r="B1614" s="838" t="s">
        <v>3131</v>
      </c>
      <c r="C1614" s="775" t="s">
        <v>983</v>
      </c>
      <c r="D1614" s="776">
        <v>1</v>
      </c>
      <c r="E1614" s="777"/>
      <c r="F1614" s="778">
        <f t="shared" si="2"/>
        <v>0</v>
      </c>
      <c r="G1614" s="625"/>
      <c r="H1614" s="625"/>
    </row>
    <row r="1615" spans="1:8" s="621" customFormat="1" ht="26.4">
      <c r="A1615" s="773" t="s">
        <v>3132</v>
      </c>
      <c r="B1615" s="838" t="s">
        <v>3133</v>
      </c>
      <c r="C1615" s="775" t="s">
        <v>3134</v>
      </c>
      <c r="D1615" s="776">
        <v>28</v>
      </c>
      <c r="E1615" s="777"/>
      <c r="F1615" s="778">
        <f t="shared" si="2"/>
        <v>0</v>
      </c>
      <c r="G1615" s="625"/>
      <c r="H1615" s="625"/>
    </row>
    <row r="1616" spans="1:8" s="621" customFormat="1" ht="52.8">
      <c r="A1616" s="773" t="s">
        <v>3135</v>
      </c>
      <c r="B1616" s="838" t="s">
        <v>3136</v>
      </c>
      <c r="C1616" s="775" t="s">
        <v>983</v>
      </c>
      <c r="D1616" s="776">
        <v>592</v>
      </c>
      <c r="E1616" s="777"/>
      <c r="F1616" s="778">
        <f t="shared" si="2"/>
        <v>0</v>
      </c>
      <c r="G1616" s="625"/>
      <c r="H1616" s="625"/>
    </row>
    <row r="1617" spans="1:8" s="621" customFormat="1" ht="39.6">
      <c r="A1617" s="773" t="s">
        <v>3137</v>
      </c>
      <c r="B1617" s="838" t="s">
        <v>3138</v>
      </c>
      <c r="C1617" s="775" t="s">
        <v>983</v>
      </c>
      <c r="D1617" s="776">
        <v>592</v>
      </c>
      <c r="E1617" s="777"/>
      <c r="F1617" s="778">
        <f>ROUNDUP(D1617*E1617,2)</f>
        <v>0</v>
      </c>
      <c r="G1617" s="625"/>
      <c r="H1617" s="625"/>
    </row>
    <row r="1618" spans="1:8" s="621" customFormat="1" ht="13.2">
      <c r="A1618" s="773" t="s">
        <v>3139</v>
      </c>
      <c r="B1618" s="838" t="s">
        <v>3140</v>
      </c>
      <c r="C1618" s="840" t="s">
        <v>1383</v>
      </c>
      <c r="D1618" s="840">
        <v>5</v>
      </c>
      <c r="E1618" s="777"/>
      <c r="F1618" s="778">
        <f t="shared" si="2"/>
        <v>0</v>
      </c>
      <c r="G1618" s="625"/>
      <c r="H1618" s="625"/>
    </row>
    <row r="1619" spans="1:8" s="621" customFormat="1" ht="13.2">
      <c r="A1619" s="773" t="s">
        <v>3141</v>
      </c>
      <c r="B1619" s="838" t="s">
        <v>3142</v>
      </c>
      <c r="C1619" s="840" t="s">
        <v>1383</v>
      </c>
      <c r="D1619" s="840">
        <v>10</v>
      </c>
      <c r="E1619" s="777"/>
      <c r="F1619" s="778">
        <f t="shared" si="2"/>
        <v>0</v>
      </c>
      <c r="G1619" s="625"/>
      <c r="H1619" s="625"/>
    </row>
    <row r="1620" spans="1:8" s="621" customFormat="1" ht="13.2">
      <c r="A1620" s="773" t="s">
        <v>3143</v>
      </c>
      <c r="B1620" s="838" t="s">
        <v>3144</v>
      </c>
      <c r="C1620" s="840" t="s">
        <v>1383</v>
      </c>
      <c r="D1620" s="840">
        <v>4</v>
      </c>
      <c r="E1620" s="777"/>
      <c r="F1620" s="778">
        <f t="shared" si="2"/>
        <v>0</v>
      </c>
      <c r="G1620" s="625"/>
      <c r="H1620" s="625"/>
    </row>
    <row r="1621" spans="1:8" s="621" customFormat="1" ht="13.2">
      <c r="A1621" s="773" t="s">
        <v>3145</v>
      </c>
      <c r="B1621" s="838" t="s">
        <v>3146</v>
      </c>
      <c r="C1621" s="840" t="s">
        <v>1383</v>
      </c>
      <c r="D1621" s="840">
        <v>7</v>
      </c>
      <c r="E1621" s="777"/>
      <c r="F1621" s="778">
        <f t="shared" si="2"/>
        <v>0</v>
      </c>
      <c r="G1621" s="625"/>
      <c r="H1621" s="625"/>
    </row>
    <row r="1622" spans="1:8" s="621" customFormat="1" ht="13.2">
      <c r="A1622" s="773" t="s">
        <v>3147</v>
      </c>
      <c r="B1622" s="838" t="s">
        <v>3148</v>
      </c>
      <c r="C1622" s="840" t="s">
        <v>1383</v>
      </c>
      <c r="D1622" s="840">
        <v>2</v>
      </c>
      <c r="E1622" s="777"/>
      <c r="F1622" s="778">
        <f t="shared" si="2"/>
        <v>0</v>
      </c>
      <c r="G1622" s="625"/>
      <c r="H1622" s="625"/>
    </row>
    <row r="1623" spans="1:8" s="621" customFormat="1" ht="13.2">
      <c r="A1623" s="841" t="s">
        <v>3149</v>
      </c>
      <c r="B1623" s="829" t="s">
        <v>3150</v>
      </c>
      <c r="C1623" s="842" t="s">
        <v>1383</v>
      </c>
      <c r="D1623" s="842">
        <v>290</v>
      </c>
      <c r="E1623" s="784"/>
      <c r="F1623" s="785">
        <f t="shared" si="2"/>
        <v>0</v>
      </c>
      <c r="G1623" s="625"/>
      <c r="H1623" s="625"/>
    </row>
    <row r="1624" spans="1:8" s="621" customFormat="1" ht="171.6">
      <c r="A1624" s="841" t="s">
        <v>3151</v>
      </c>
      <c r="B1624" s="829" t="s">
        <v>3152</v>
      </c>
      <c r="C1624" s="798" t="s">
        <v>3134</v>
      </c>
      <c r="D1624" s="799">
        <v>22</v>
      </c>
      <c r="E1624" s="784"/>
      <c r="F1624" s="785">
        <f t="shared" si="2"/>
        <v>0</v>
      </c>
      <c r="G1624" s="625"/>
      <c r="H1624" s="625"/>
    </row>
    <row r="1625" spans="1:8" s="621" customFormat="1" ht="158.4">
      <c r="A1625" s="773" t="s">
        <v>3153</v>
      </c>
      <c r="B1625" s="838" t="s">
        <v>3154</v>
      </c>
      <c r="C1625" s="775" t="s">
        <v>3134</v>
      </c>
      <c r="D1625" s="776">
        <v>6</v>
      </c>
      <c r="E1625" s="777"/>
      <c r="F1625" s="778">
        <f t="shared" si="2"/>
        <v>0</v>
      </c>
      <c r="G1625" s="625"/>
      <c r="H1625" s="625"/>
    </row>
    <row r="1626" spans="1:8" s="699" customFormat="1" ht="20.100000000000001" customHeight="1">
      <c r="A1626" s="843"/>
      <c r="B1626" s="719" t="s">
        <v>3155</v>
      </c>
      <c r="C1626" s="720"/>
      <c r="D1626" s="721"/>
      <c r="E1626" s="722"/>
      <c r="F1626" s="844"/>
    </row>
    <row r="1627" spans="1:8" s="466" customFormat="1" ht="26.25" customHeight="1">
      <c r="A1627" s="723" t="s">
        <v>0</v>
      </c>
      <c r="B1627" s="723" t="s">
        <v>1</v>
      </c>
      <c r="C1627" s="723" t="s">
        <v>948</v>
      </c>
      <c r="D1627" s="723" t="s">
        <v>949</v>
      </c>
      <c r="E1627" s="723" t="s">
        <v>1380</v>
      </c>
      <c r="F1627" s="724" t="s">
        <v>2</v>
      </c>
    </row>
    <row r="1628" spans="1:8" s="621" customFormat="1" ht="198">
      <c r="A1628" s="841" t="s">
        <v>3156</v>
      </c>
      <c r="B1628" s="829" t="s">
        <v>3157</v>
      </c>
      <c r="C1628" s="798" t="s">
        <v>1668</v>
      </c>
      <c r="D1628" s="799">
        <v>3000</v>
      </c>
      <c r="E1628" s="784"/>
      <c r="F1628" s="785">
        <f t="shared" si="2"/>
        <v>0</v>
      </c>
      <c r="G1628" s="625"/>
      <c r="H1628" s="625"/>
    </row>
    <row r="1629" spans="1:8" s="621" customFormat="1" ht="237.6">
      <c r="A1629" s="841" t="s">
        <v>3158</v>
      </c>
      <c r="B1629" s="829" t="s">
        <v>3159</v>
      </c>
      <c r="C1629" s="798" t="s">
        <v>983</v>
      </c>
      <c r="D1629" s="799">
        <v>1</v>
      </c>
      <c r="E1629" s="784"/>
      <c r="F1629" s="785">
        <f t="shared" si="2"/>
        <v>0</v>
      </c>
      <c r="G1629" s="625"/>
      <c r="H1629" s="625"/>
    </row>
    <row r="1630" spans="1:8" s="621" customFormat="1" ht="212.25" customHeight="1">
      <c r="A1630" s="841" t="s">
        <v>3160</v>
      </c>
      <c r="B1630" s="829" t="s">
        <v>3161</v>
      </c>
      <c r="C1630" s="798" t="s">
        <v>983</v>
      </c>
      <c r="D1630" s="799">
        <v>1</v>
      </c>
      <c r="E1630" s="784"/>
      <c r="F1630" s="785">
        <f t="shared" si="2"/>
        <v>0</v>
      </c>
      <c r="G1630" s="625"/>
      <c r="H1630" s="625"/>
    </row>
    <row r="1631" spans="1:8" s="621" customFormat="1" ht="52.8">
      <c r="A1631" s="773" t="s">
        <v>3162</v>
      </c>
      <c r="B1631" s="838" t="s">
        <v>3163</v>
      </c>
      <c r="C1631" s="775" t="s">
        <v>3164</v>
      </c>
      <c r="D1631" s="776">
        <v>36</v>
      </c>
      <c r="E1631" s="777"/>
      <c r="F1631" s="778">
        <f t="shared" si="2"/>
        <v>0</v>
      </c>
      <c r="G1631" s="625"/>
      <c r="H1631" s="625"/>
    </row>
    <row r="1632" spans="1:8" s="621" customFormat="1" ht="13.2">
      <c r="A1632" s="841" t="s">
        <v>3165</v>
      </c>
      <c r="B1632" s="796" t="s">
        <v>3166</v>
      </c>
      <c r="C1632" s="845" t="s">
        <v>3134</v>
      </c>
      <c r="D1632" s="771">
        <v>4</v>
      </c>
      <c r="E1632" s="771"/>
      <c r="F1632" s="772">
        <f t="shared" si="2"/>
        <v>0</v>
      </c>
      <c r="G1632" s="625"/>
      <c r="H1632" s="625"/>
    </row>
    <row r="1633" spans="1:8" s="621" customFormat="1" ht="13.2">
      <c r="A1633" s="773" t="s">
        <v>3167</v>
      </c>
      <c r="B1633" s="829" t="s">
        <v>3168</v>
      </c>
      <c r="C1633" s="842" t="s">
        <v>3134</v>
      </c>
      <c r="D1633" s="784">
        <v>2</v>
      </c>
      <c r="E1633" s="784"/>
      <c r="F1633" s="785">
        <f t="shared" si="2"/>
        <v>0</v>
      </c>
      <c r="G1633" s="625"/>
      <c r="H1633" s="625"/>
    </row>
    <row r="1634" spans="1:8" s="621" customFormat="1" ht="52.8">
      <c r="A1634" s="841" t="s">
        <v>3169</v>
      </c>
      <c r="B1634" s="829" t="s">
        <v>3170</v>
      </c>
      <c r="C1634" s="842" t="s">
        <v>1383</v>
      </c>
      <c r="D1634" s="784">
        <v>30</v>
      </c>
      <c r="E1634" s="784"/>
      <c r="F1634" s="785">
        <f t="shared" si="2"/>
        <v>0</v>
      </c>
      <c r="G1634" s="625"/>
      <c r="H1634" s="625"/>
    </row>
    <row r="1635" spans="1:8" s="621" customFormat="1" ht="13.2">
      <c r="A1635" s="773" t="s">
        <v>3171</v>
      </c>
      <c r="B1635" s="829" t="s">
        <v>3172</v>
      </c>
      <c r="C1635" s="842" t="s">
        <v>1383</v>
      </c>
      <c r="D1635" s="784">
        <v>30</v>
      </c>
      <c r="E1635" s="784"/>
      <c r="F1635" s="785">
        <f t="shared" si="2"/>
        <v>0</v>
      </c>
      <c r="G1635" s="625"/>
      <c r="H1635" s="625"/>
    </row>
    <row r="1636" spans="1:8" s="621" customFormat="1" ht="26.4">
      <c r="A1636" s="841" t="s">
        <v>3173</v>
      </c>
      <c r="B1636" s="829" t="s">
        <v>3174</v>
      </c>
      <c r="C1636" s="842" t="s">
        <v>1383</v>
      </c>
      <c r="D1636" s="784">
        <v>2</v>
      </c>
      <c r="E1636" s="784"/>
      <c r="F1636" s="785">
        <f t="shared" si="2"/>
        <v>0</v>
      </c>
      <c r="G1636" s="625"/>
      <c r="H1636" s="625"/>
    </row>
    <row r="1637" spans="1:8" s="621" customFormat="1" ht="52.8">
      <c r="A1637" s="773" t="s">
        <v>3175</v>
      </c>
      <c r="B1637" s="838" t="s">
        <v>3176</v>
      </c>
      <c r="C1637" s="840" t="s">
        <v>1383</v>
      </c>
      <c r="D1637" s="777">
        <v>1</v>
      </c>
      <c r="E1637" s="777"/>
      <c r="F1637" s="778">
        <f t="shared" si="2"/>
        <v>0</v>
      </c>
      <c r="G1637" s="625"/>
      <c r="H1637" s="625"/>
    </row>
    <row r="1638" spans="1:8" s="699" customFormat="1" ht="20.100000000000001" customHeight="1">
      <c r="A1638" s="718"/>
      <c r="B1638" s="719" t="s">
        <v>3177</v>
      </c>
      <c r="C1638" s="720"/>
      <c r="D1638" s="721"/>
      <c r="E1638" s="720"/>
      <c r="F1638" s="844"/>
    </row>
    <row r="1639" spans="1:8" s="466" customFormat="1" ht="26.25" customHeight="1">
      <c r="A1639" s="723" t="s">
        <v>0</v>
      </c>
      <c r="B1639" s="723" t="s">
        <v>1</v>
      </c>
      <c r="C1639" s="723" t="s">
        <v>948</v>
      </c>
      <c r="D1639" s="723" t="s">
        <v>949</v>
      </c>
      <c r="E1639" s="723" t="s">
        <v>1380</v>
      </c>
      <c r="F1639" s="724" t="s">
        <v>2</v>
      </c>
    </row>
    <row r="1640" spans="1:8" s="621" customFormat="1" ht="198">
      <c r="A1640" s="780" t="s">
        <v>3178</v>
      </c>
      <c r="B1640" s="797" t="s">
        <v>3179</v>
      </c>
      <c r="C1640" s="798"/>
      <c r="D1640" s="799"/>
      <c r="E1640" s="784"/>
      <c r="F1640" s="785"/>
      <c r="G1640" s="625"/>
      <c r="H1640" s="625"/>
    </row>
    <row r="1641" spans="1:8" s="621" customFormat="1" ht="13.2">
      <c r="A1641" s="790"/>
      <c r="B1641" s="800" t="s">
        <v>2905</v>
      </c>
      <c r="C1641" s="763"/>
      <c r="D1641" s="764"/>
      <c r="E1641" s="765"/>
      <c r="F1641" s="766"/>
      <c r="G1641" s="625"/>
      <c r="H1641" s="625"/>
    </row>
    <row r="1642" spans="1:8" s="621" customFormat="1" ht="13.2">
      <c r="A1642" s="790"/>
      <c r="B1642" s="800" t="s">
        <v>2906</v>
      </c>
      <c r="C1642" s="763"/>
      <c r="D1642" s="764"/>
      <c r="E1642" s="765"/>
      <c r="F1642" s="766"/>
      <c r="G1642" s="625"/>
      <c r="H1642" s="625"/>
    </row>
    <row r="1643" spans="1:8" s="621" customFormat="1" ht="13.2">
      <c r="A1643" s="790"/>
      <c r="B1643" s="767" t="s">
        <v>3180</v>
      </c>
      <c r="C1643" s="763" t="s">
        <v>983</v>
      </c>
      <c r="D1643" s="764">
        <v>8</v>
      </c>
      <c r="E1643" s="765">
        <v>0</v>
      </c>
      <c r="F1643" s="766">
        <f t="shared" si="2"/>
        <v>0</v>
      </c>
      <c r="G1643" s="625"/>
      <c r="H1643" s="625"/>
    </row>
    <row r="1644" spans="1:8" s="621" customFormat="1" ht="13.2">
      <c r="A1644" s="790"/>
      <c r="B1644" s="767" t="s">
        <v>2914</v>
      </c>
      <c r="C1644" s="763" t="s">
        <v>983</v>
      </c>
      <c r="D1644" s="764">
        <v>16</v>
      </c>
      <c r="E1644" s="765">
        <v>0</v>
      </c>
      <c r="F1644" s="766">
        <f>ROUNDUP(D1644*E1644,2)</f>
        <v>0</v>
      </c>
      <c r="G1644" s="625"/>
      <c r="H1644" s="625"/>
    </row>
    <row r="1645" spans="1:8" s="621" customFormat="1" ht="13.2">
      <c r="A1645" s="790"/>
      <c r="B1645" s="767" t="s">
        <v>2915</v>
      </c>
      <c r="C1645" s="763" t="s">
        <v>983</v>
      </c>
      <c r="D1645" s="764">
        <v>23</v>
      </c>
      <c r="E1645" s="765">
        <v>0</v>
      </c>
      <c r="F1645" s="766">
        <f t="shared" si="2"/>
        <v>0</v>
      </c>
      <c r="G1645" s="625"/>
      <c r="H1645" s="625"/>
    </row>
    <row r="1646" spans="1:8" s="621" customFormat="1" ht="13.2">
      <c r="A1646" s="790"/>
      <c r="B1646" s="767" t="s">
        <v>2916</v>
      </c>
      <c r="C1646" s="763" t="s">
        <v>983</v>
      </c>
      <c r="D1646" s="764">
        <v>22</v>
      </c>
      <c r="E1646" s="765">
        <v>0</v>
      </c>
      <c r="F1646" s="766">
        <f t="shared" si="2"/>
        <v>0</v>
      </c>
      <c r="G1646" s="625"/>
      <c r="H1646" s="625"/>
    </row>
    <row r="1647" spans="1:8" s="621" customFormat="1" ht="13.2">
      <c r="A1647" s="790"/>
      <c r="B1647" s="767" t="s">
        <v>2917</v>
      </c>
      <c r="C1647" s="763" t="s">
        <v>983</v>
      </c>
      <c r="D1647" s="764">
        <v>5</v>
      </c>
      <c r="E1647" s="765">
        <v>0</v>
      </c>
      <c r="F1647" s="766">
        <f t="shared" si="2"/>
        <v>0</v>
      </c>
      <c r="G1647" s="625"/>
      <c r="H1647" s="625"/>
    </row>
    <row r="1648" spans="1:8" s="621" customFormat="1" ht="13.2">
      <c r="A1648" s="790"/>
      <c r="B1648" s="767" t="s">
        <v>2918</v>
      </c>
      <c r="C1648" s="763" t="s">
        <v>983</v>
      </c>
      <c r="D1648" s="764">
        <v>2</v>
      </c>
      <c r="E1648" s="765">
        <v>0</v>
      </c>
      <c r="F1648" s="766">
        <f t="shared" si="2"/>
        <v>0</v>
      </c>
      <c r="G1648" s="625"/>
      <c r="H1648" s="625"/>
    </row>
    <row r="1649" spans="1:8" s="621" customFormat="1" ht="13.2">
      <c r="A1649" s="790"/>
      <c r="B1649" s="767" t="s">
        <v>2919</v>
      </c>
      <c r="C1649" s="763" t="s">
        <v>983</v>
      </c>
      <c r="D1649" s="764">
        <v>5</v>
      </c>
      <c r="E1649" s="765">
        <v>0</v>
      </c>
      <c r="F1649" s="766">
        <f t="shared" si="2"/>
        <v>0</v>
      </c>
      <c r="G1649" s="625"/>
      <c r="H1649" s="625"/>
    </row>
    <row r="1650" spans="1:8" s="621" customFormat="1" ht="13.2">
      <c r="A1650" s="790"/>
      <c r="B1650" s="767" t="s">
        <v>2912</v>
      </c>
      <c r="C1650" s="763" t="s">
        <v>983</v>
      </c>
      <c r="D1650" s="764">
        <v>2</v>
      </c>
      <c r="E1650" s="765">
        <v>0</v>
      </c>
      <c r="F1650" s="766">
        <f t="shared" si="2"/>
        <v>0</v>
      </c>
      <c r="G1650" s="625"/>
      <c r="H1650" s="625"/>
    </row>
    <row r="1651" spans="1:8" s="621" customFormat="1" ht="13.2">
      <c r="A1651" s="790"/>
      <c r="B1651" s="767" t="s">
        <v>2910</v>
      </c>
      <c r="C1651" s="763" t="s">
        <v>983</v>
      </c>
      <c r="D1651" s="764">
        <v>2</v>
      </c>
      <c r="E1651" s="765">
        <v>0</v>
      </c>
      <c r="F1651" s="766">
        <f t="shared" si="2"/>
        <v>0</v>
      </c>
      <c r="G1651" s="625"/>
      <c r="H1651" s="625"/>
    </row>
    <row r="1652" spans="1:8" s="621" customFormat="1" ht="13.2">
      <c r="A1652" s="786"/>
      <c r="B1652" s="802" t="s">
        <v>2909</v>
      </c>
      <c r="C1652" s="769" t="s">
        <v>983</v>
      </c>
      <c r="D1652" s="770">
        <v>2</v>
      </c>
      <c r="E1652" s="771">
        <v>0</v>
      </c>
      <c r="F1652" s="772">
        <f>ROUNDUP(D1652*E1652,2)</f>
        <v>0</v>
      </c>
      <c r="G1652" s="625"/>
      <c r="H1652" s="625"/>
    </row>
    <row r="1653" spans="1:8" s="621" customFormat="1" ht="26.4">
      <c r="A1653" s="780" t="s">
        <v>3181</v>
      </c>
      <c r="B1653" s="804" t="s">
        <v>3182</v>
      </c>
      <c r="C1653" s="798"/>
      <c r="D1653" s="799"/>
      <c r="E1653" s="784"/>
      <c r="F1653" s="785"/>
      <c r="G1653" s="625"/>
      <c r="H1653" s="625"/>
    </row>
    <row r="1654" spans="1:8" s="621" customFormat="1" ht="13.2">
      <c r="A1654" s="790"/>
      <c r="B1654" s="767" t="s">
        <v>3183</v>
      </c>
      <c r="C1654" s="763" t="s">
        <v>983</v>
      </c>
      <c r="D1654" s="764">
        <v>30</v>
      </c>
      <c r="E1654" s="765">
        <v>0</v>
      </c>
      <c r="F1654" s="766">
        <f t="shared" si="2"/>
        <v>0</v>
      </c>
      <c r="G1654" s="625"/>
      <c r="H1654" s="625"/>
    </row>
    <row r="1655" spans="1:8" s="621" customFormat="1" ht="13.2">
      <c r="A1655" s="790"/>
      <c r="B1655" s="767" t="s">
        <v>3184</v>
      </c>
      <c r="C1655" s="763" t="s">
        <v>983</v>
      </c>
      <c r="D1655" s="764">
        <v>52</v>
      </c>
      <c r="E1655" s="765">
        <v>0</v>
      </c>
      <c r="F1655" s="766">
        <f t="shared" si="2"/>
        <v>0</v>
      </c>
      <c r="G1655" s="625"/>
      <c r="H1655" s="625"/>
    </row>
    <row r="1656" spans="1:8" s="621" customFormat="1" ht="13.2">
      <c r="A1656" s="786"/>
      <c r="B1656" s="802" t="s">
        <v>3185</v>
      </c>
      <c r="C1656" s="769" t="s">
        <v>983</v>
      </c>
      <c r="D1656" s="770">
        <v>5</v>
      </c>
      <c r="E1656" s="771">
        <v>0</v>
      </c>
      <c r="F1656" s="772">
        <f t="shared" si="2"/>
        <v>0</v>
      </c>
      <c r="G1656" s="625"/>
      <c r="H1656" s="625"/>
    </row>
    <row r="1657" spans="1:8" s="621" customFormat="1" ht="52.8">
      <c r="A1657" s="780" t="s">
        <v>3186</v>
      </c>
      <c r="B1657" s="805" t="s">
        <v>2867</v>
      </c>
      <c r="C1657" s="798"/>
      <c r="D1657" s="799"/>
      <c r="E1657" s="784"/>
      <c r="F1657" s="785"/>
      <c r="G1657" s="625"/>
      <c r="H1657" s="625"/>
    </row>
    <row r="1658" spans="1:8" s="621" customFormat="1" ht="13.2">
      <c r="A1658" s="790"/>
      <c r="B1658" s="767" t="s">
        <v>2963</v>
      </c>
      <c r="C1658" s="763" t="s">
        <v>983</v>
      </c>
      <c r="D1658" s="764">
        <v>0</v>
      </c>
      <c r="E1658" s="765">
        <v>0</v>
      </c>
      <c r="F1658" s="766">
        <f t="shared" si="2"/>
        <v>0</v>
      </c>
      <c r="G1658" s="625"/>
      <c r="H1658" s="625"/>
    </row>
    <row r="1659" spans="1:8" s="621" customFormat="1" ht="13.2">
      <c r="A1659" s="790"/>
      <c r="B1659" s="767" t="s">
        <v>2868</v>
      </c>
      <c r="C1659" s="763" t="s">
        <v>983</v>
      </c>
      <c r="D1659" s="764">
        <v>5</v>
      </c>
      <c r="E1659" s="765">
        <v>0</v>
      </c>
      <c r="F1659" s="766">
        <f t="shared" si="2"/>
        <v>0</v>
      </c>
      <c r="G1659" s="625"/>
      <c r="H1659" s="625"/>
    </row>
    <row r="1660" spans="1:8" s="621" customFormat="1" ht="13.2">
      <c r="A1660" s="790"/>
      <c r="B1660" s="767" t="s">
        <v>2869</v>
      </c>
      <c r="C1660" s="763" t="s">
        <v>983</v>
      </c>
      <c r="D1660" s="764">
        <v>13</v>
      </c>
      <c r="E1660" s="765">
        <v>0</v>
      </c>
      <c r="F1660" s="766">
        <f t="shared" si="2"/>
        <v>0</v>
      </c>
      <c r="G1660" s="625"/>
      <c r="H1660" s="625"/>
    </row>
    <row r="1661" spans="1:8" s="621" customFormat="1" ht="13.2">
      <c r="A1661" s="790"/>
      <c r="B1661" s="767" t="s">
        <v>2872</v>
      </c>
      <c r="C1661" s="763" t="s">
        <v>983</v>
      </c>
      <c r="D1661" s="764">
        <v>6</v>
      </c>
      <c r="E1661" s="765">
        <v>0</v>
      </c>
      <c r="F1661" s="766">
        <f t="shared" si="2"/>
        <v>0</v>
      </c>
      <c r="G1661" s="625"/>
      <c r="H1661" s="625"/>
    </row>
    <row r="1662" spans="1:8" s="621" customFormat="1" ht="13.2">
      <c r="A1662" s="790"/>
      <c r="B1662" s="767" t="s">
        <v>2860</v>
      </c>
      <c r="C1662" s="763" t="s">
        <v>983</v>
      </c>
      <c r="D1662" s="764">
        <v>2</v>
      </c>
      <c r="E1662" s="765">
        <v>0</v>
      </c>
      <c r="F1662" s="766">
        <f t="shared" si="2"/>
        <v>0</v>
      </c>
      <c r="G1662" s="625"/>
      <c r="H1662" s="625"/>
    </row>
    <row r="1663" spans="1:8" s="621" customFormat="1" ht="13.2">
      <c r="A1663" s="790"/>
      <c r="B1663" s="767" t="s">
        <v>2861</v>
      </c>
      <c r="C1663" s="763" t="s">
        <v>983</v>
      </c>
      <c r="D1663" s="764">
        <v>0</v>
      </c>
      <c r="E1663" s="765">
        <v>0</v>
      </c>
      <c r="F1663" s="766">
        <f t="shared" si="2"/>
        <v>0</v>
      </c>
      <c r="G1663" s="625"/>
      <c r="H1663" s="625"/>
    </row>
    <row r="1664" spans="1:8" s="621" customFormat="1" ht="13.2">
      <c r="A1664" s="790"/>
      <c r="B1664" s="767" t="s">
        <v>2862</v>
      </c>
      <c r="C1664" s="763" t="s">
        <v>983</v>
      </c>
      <c r="D1664" s="764">
        <v>0</v>
      </c>
      <c r="E1664" s="765">
        <v>0</v>
      </c>
      <c r="F1664" s="766">
        <f t="shared" si="2"/>
        <v>0</v>
      </c>
      <c r="G1664" s="625"/>
      <c r="H1664" s="625"/>
    </row>
    <row r="1665" spans="1:8" s="621" customFormat="1" ht="13.2">
      <c r="A1665" s="786"/>
      <c r="B1665" s="802" t="s">
        <v>2863</v>
      </c>
      <c r="C1665" s="769" t="s">
        <v>983</v>
      </c>
      <c r="D1665" s="770">
        <v>0</v>
      </c>
      <c r="E1665" s="771">
        <v>0</v>
      </c>
      <c r="F1665" s="772">
        <f t="shared" si="2"/>
        <v>0</v>
      </c>
      <c r="G1665" s="625"/>
      <c r="H1665" s="625"/>
    </row>
    <row r="1666" spans="1:8" s="621" customFormat="1" ht="39.6">
      <c r="A1666" s="780" t="s">
        <v>3187</v>
      </c>
      <c r="B1666" s="804" t="s">
        <v>3188</v>
      </c>
      <c r="C1666" s="798"/>
      <c r="D1666" s="799"/>
      <c r="E1666" s="784"/>
      <c r="F1666" s="785"/>
      <c r="G1666" s="625"/>
      <c r="H1666" s="625"/>
    </row>
    <row r="1667" spans="1:8" s="621" customFormat="1" ht="13.2">
      <c r="A1667" s="790"/>
      <c r="B1667" s="767" t="s">
        <v>2868</v>
      </c>
      <c r="C1667" s="763" t="s">
        <v>983</v>
      </c>
      <c r="D1667" s="764">
        <v>16</v>
      </c>
      <c r="E1667" s="765"/>
      <c r="F1667" s="766">
        <f t="shared" si="2"/>
        <v>0</v>
      </c>
      <c r="G1667" s="625"/>
      <c r="H1667" s="625"/>
    </row>
    <row r="1668" spans="1:8" s="621" customFormat="1" ht="13.2">
      <c r="A1668" s="790"/>
      <c r="B1668" s="767" t="s">
        <v>2869</v>
      </c>
      <c r="C1668" s="763" t="s">
        <v>983</v>
      </c>
      <c r="D1668" s="764">
        <v>14</v>
      </c>
      <c r="E1668" s="765"/>
      <c r="F1668" s="766">
        <f t="shared" si="2"/>
        <v>0</v>
      </c>
      <c r="G1668" s="625"/>
      <c r="H1668" s="625"/>
    </row>
    <row r="1669" spans="1:8" s="621" customFormat="1" ht="13.2">
      <c r="A1669" s="790"/>
      <c r="B1669" s="767" t="s">
        <v>2872</v>
      </c>
      <c r="C1669" s="763" t="s">
        <v>983</v>
      </c>
      <c r="D1669" s="764">
        <v>60</v>
      </c>
      <c r="E1669" s="765"/>
      <c r="F1669" s="766">
        <f t="shared" si="2"/>
        <v>0</v>
      </c>
      <c r="G1669" s="625"/>
      <c r="H1669" s="625"/>
    </row>
    <row r="1670" spans="1:8" s="621" customFormat="1" ht="13.2">
      <c r="A1670" s="790"/>
      <c r="B1670" s="767" t="s">
        <v>2860</v>
      </c>
      <c r="C1670" s="763" t="s">
        <v>983</v>
      </c>
      <c r="D1670" s="764">
        <v>152</v>
      </c>
      <c r="E1670" s="765"/>
      <c r="F1670" s="766">
        <f t="shared" si="2"/>
        <v>0</v>
      </c>
      <c r="G1670" s="625"/>
      <c r="H1670" s="625"/>
    </row>
    <row r="1671" spans="1:8" s="621" customFormat="1" ht="13.2">
      <c r="A1671" s="790"/>
      <c r="B1671" s="767" t="s">
        <v>2861</v>
      </c>
      <c r="C1671" s="763" t="s">
        <v>983</v>
      </c>
      <c r="D1671" s="764">
        <v>94</v>
      </c>
      <c r="E1671" s="765"/>
      <c r="F1671" s="766">
        <f t="shared" si="2"/>
        <v>0</v>
      </c>
      <c r="G1671" s="625"/>
      <c r="H1671" s="625"/>
    </row>
    <row r="1672" spans="1:8" s="621" customFormat="1" ht="13.2">
      <c r="A1672" s="790"/>
      <c r="B1672" s="767" t="s">
        <v>2862</v>
      </c>
      <c r="C1672" s="763" t="s">
        <v>983</v>
      </c>
      <c r="D1672" s="764">
        <v>14</v>
      </c>
      <c r="E1672" s="765"/>
      <c r="F1672" s="766">
        <f t="shared" si="2"/>
        <v>0</v>
      </c>
      <c r="G1672" s="625"/>
      <c r="H1672" s="625"/>
    </row>
    <row r="1673" spans="1:8" s="621" customFormat="1" ht="13.2">
      <c r="A1673" s="790"/>
      <c r="B1673" s="767" t="s">
        <v>2863</v>
      </c>
      <c r="C1673" s="763" t="s">
        <v>983</v>
      </c>
      <c r="D1673" s="764">
        <v>12</v>
      </c>
      <c r="E1673" s="765"/>
      <c r="F1673" s="766">
        <f t="shared" ref="F1673:F1728" si="3">ROUNDUP(D1673*E1673,2)</f>
        <v>0</v>
      </c>
      <c r="G1673" s="625"/>
      <c r="H1673" s="625"/>
    </row>
    <row r="1674" spans="1:8" s="621" customFormat="1" ht="13.2">
      <c r="A1674" s="790"/>
      <c r="B1674" s="767" t="s">
        <v>1746</v>
      </c>
      <c r="C1674" s="763" t="s">
        <v>983</v>
      </c>
      <c r="D1674" s="764">
        <v>18</v>
      </c>
      <c r="E1674" s="765"/>
      <c r="F1674" s="766">
        <f t="shared" si="3"/>
        <v>0</v>
      </c>
      <c r="G1674" s="625"/>
      <c r="H1674" s="625"/>
    </row>
    <row r="1675" spans="1:8" s="621" customFormat="1" ht="13.2">
      <c r="A1675" s="790"/>
      <c r="B1675" s="767" t="s">
        <v>1745</v>
      </c>
      <c r="C1675" s="763" t="s">
        <v>983</v>
      </c>
      <c r="D1675" s="764">
        <v>4</v>
      </c>
      <c r="E1675" s="765"/>
      <c r="F1675" s="766">
        <f t="shared" si="3"/>
        <v>0</v>
      </c>
      <c r="G1675" s="625"/>
      <c r="H1675" s="625"/>
    </row>
    <row r="1676" spans="1:8" s="621" customFormat="1" ht="13.2">
      <c r="A1676" s="790"/>
      <c r="B1676" s="767" t="s">
        <v>1744</v>
      </c>
      <c r="C1676" s="763" t="s">
        <v>983</v>
      </c>
      <c r="D1676" s="764">
        <v>8</v>
      </c>
      <c r="E1676" s="765">
        <v>0</v>
      </c>
      <c r="F1676" s="766">
        <f t="shared" si="3"/>
        <v>0</v>
      </c>
      <c r="G1676" s="625"/>
      <c r="H1676" s="625"/>
    </row>
    <row r="1677" spans="1:8" s="621" customFormat="1" ht="13.2">
      <c r="A1677" s="786"/>
      <c r="B1677" s="802" t="s">
        <v>2864</v>
      </c>
      <c r="C1677" s="769" t="s">
        <v>983</v>
      </c>
      <c r="D1677" s="770">
        <v>2</v>
      </c>
      <c r="E1677" s="771">
        <v>0</v>
      </c>
      <c r="F1677" s="772">
        <f>ROUNDUP(D1677*E1677,2)</f>
        <v>0</v>
      </c>
      <c r="G1677" s="625"/>
      <c r="H1677" s="625"/>
    </row>
    <row r="1678" spans="1:8" s="621" customFormat="1" ht="66">
      <c r="A1678" s="780" t="s">
        <v>3189</v>
      </c>
      <c r="B1678" s="846" t="s">
        <v>3190</v>
      </c>
      <c r="C1678" s="798"/>
      <c r="D1678" s="799"/>
      <c r="E1678" s="784"/>
      <c r="F1678" s="785"/>
      <c r="G1678" s="625"/>
      <c r="H1678" s="625"/>
    </row>
    <row r="1679" spans="1:8" s="621" customFormat="1" ht="13.2">
      <c r="A1679" s="790"/>
      <c r="B1679" s="767" t="s">
        <v>2868</v>
      </c>
      <c r="C1679" s="763" t="s">
        <v>983</v>
      </c>
      <c r="D1679" s="764">
        <v>4</v>
      </c>
      <c r="E1679" s="765">
        <v>0</v>
      </c>
      <c r="F1679" s="766">
        <f t="shared" si="3"/>
        <v>0</v>
      </c>
      <c r="G1679" s="625"/>
      <c r="H1679" s="625"/>
    </row>
    <row r="1680" spans="1:8" s="621" customFormat="1" ht="13.2">
      <c r="A1680" s="790"/>
      <c r="B1680" s="767" t="s">
        <v>2869</v>
      </c>
      <c r="C1680" s="763" t="s">
        <v>983</v>
      </c>
      <c r="D1680" s="764">
        <v>3</v>
      </c>
      <c r="E1680" s="765">
        <v>0</v>
      </c>
      <c r="F1680" s="766">
        <f t="shared" si="3"/>
        <v>0</v>
      </c>
      <c r="G1680" s="625"/>
      <c r="H1680" s="625"/>
    </row>
    <row r="1681" spans="1:8" s="621" customFormat="1" ht="13.2">
      <c r="A1681" s="790"/>
      <c r="B1681" s="767" t="s">
        <v>2872</v>
      </c>
      <c r="C1681" s="763" t="s">
        <v>983</v>
      </c>
      <c r="D1681" s="764">
        <v>13</v>
      </c>
      <c r="E1681" s="765">
        <v>0</v>
      </c>
      <c r="F1681" s="766">
        <f t="shared" si="3"/>
        <v>0</v>
      </c>
      <c r="G1681" s="625"/>
      <c r="H1681" s="625"/>
    </row>
    <row r="1682" spans="1:8" s="621" customFormat="1" ht="13.2">
      <c r="A1682" s="790"/>
      <c r="B1682" s="767" t="s">
        <v>2860</v>
      </c>
      <c r="C1682" s="763" t="s">
        <v>983</v>
      </c>
      <c r="D1682" s="764">
        <v>36</v>
      </c>
      <c r="E1682" s="765">
        <v>0</v>
      </c>
      <c r="F1682" s="766">
        <f t="shared" si="3"/>
        <v>0</v>
      </c>
      <c r="G1682" s="625"/>
      <c r="H1682" s="625"/>
    </row>
    <row r="1683" spans="1:8" s="621" customFormat="1" ht="13.2">
      <c r="A1683" s="790"/>
      <c r="B1683" s="767" t="s">
        <v>2861</v>
      </c>
      <c r="C1683" s="763" t="s">
        <v>983</v>
      </c>
      <c r="D1683" s="764">
        <v>23</v>
      </c>
      <c r="E1683" s="765">
        <v>0</v>
      </c>
      <c r="F1683" s="766">
        <f t="shared" si="3"/>
        <v>0</v>
      </c>
      <c r="G1683" s="625"/>
      <c r="H1683" s="625"/>
    </row>
    <row r="1684" spans="1:8" s="621" customFormat="1" ht="13.2">
      <c r="A1684" s="790"/>
      <c r="B1684" s="767" t="s">
        <v>2862</v>
      </c>
      <c r="C1684" s="763" t="s">
        <v>983</v>
      </c>
      <c r="D1684" s="764">
        <v>2</v>
      </c>
      <c r="E1684" s="765">
        <v>0</v>
      </c>
      <c r="F1684" s="766">
        <f t="shared" si="3"/>
        <v>0</v>
      </c>
      <c r="G1684" s="625"/>
      <c r="H1684" s="625"/>
    </row>
    <row r="1685" spans="1:8" s="621" customFormat="1" ht="13.2">
      <c r="A1685" s="790"/>
      <c r="B1685" s="767" t="s">
        <v>2863</v>
      </c>
      <c r="C1685" s="763" t="s">
        <v>983</v>
      </c>
      <c r="D1685" s="764">
        <v>1</v>
      </c>
      <c r="E1685" s="765">
        <v>0</v>
      </c>
      <c r="F1685" s="766">
        <f t="shared" si="3"/>
        <v>0</v>
      </c>
      <c r="G1685" s="625"/>
      <c r="H1685" s="625"/>
    </row>
    <row r="1686" spans="1:8" s="621" customFormat="1" ht="13.2">
      <c r="A1686" s="790"/>
      <c r="B1686" s="767" t="s">
        <v>1746</v>
      </c>
      <c r="C1686" s="763" t="s">
        <v>983</v>
      </c>
      <c r="D1686" s="764">
        <v>4</v>
      </c>
      <c r="E1686" s="765">
        <v>0</v>
      </c>
      <c r="F1686" s="766">
        <f t="shared" si="3"/>
        <v>0</v>
      </c>
      <c r="G1686" s="625"/>
      <c r="H1686" s="625"/>
    </row>
    <row r="1687" spans="1:8" s="621" customFormat="1" ht="13.2">
      <c r="A1687" s="786"/>
      <c r="B1687" s="802" t="s">
        <v>1745</v>
      </c>
      <c r="C1687" s="769" t="s">
        <v>983</v>
      </c>
      <c r="D1687" s="770">
        <v>1</v>
      </c>
      <c r="E1687" s="771">
        <v>0</v>
      </c>
      <c r="F1687" s="772">
        <f t="shared" si="3"/>
        <v>0</v>
      </c>
      <c r="G1687" s="625"/>
      <c r="H1687" s="625"/>
    </row>
    <row r="1688" spans="1:8" s="466" customFormat="1" ht="26.25" customHeight="1">
      <c r="A1688" s="723" t="s">
        <v>0</v>
      </c>
      <c r="B1688" s="723" t="s">
        <v>1</v>
      </c>
      <c r="C1688" s="723" t="s">
        <v>948</v>
      </c>
      <c r="D1688" s="723" t="s">
        <v>949</v>
      </c>
      <c r="E1688" s="723" t="s">
        <v>1380</v>
      </c>
      <c r="F1688" s="724" t="s">
        <v>2</v>
      </c>
    </row>
    <row r="1689" spans="1:8" s="621" customFormat="1" ht="26.4">
      <c r="A1689" s="780" t="s">
        <v>3191</v>
      </c>
      <c r="B1689" s="804" t="s">
        <v>3192</v>
      </c>
      <c r="C1689" s="798"/>
      <c r="D1689" s="799"/>
      <c r="E1689" s="784"/>
      <c r="F1689" s="785"/>
      <c r="G1689" s="625"/>
      <c r="H1689" s="625"/>
    </row>
    <row r="1690" spans="1:8" s="621" customFormat="1" ht="13.2">
      <c r="A1690" s="790"/>
      <c r="B1690" s="767" t="s">
        <v>2872</v>
      </c>
      <c r="C1690" s="763" t="s">
        <v>983</v>
      </c>
      <c r="D1690" s="764">
        <v>4</v>
      </c>
      <c r="E1690" s="765">
        <v>0</v>
      </c>
      <c r="F1690" s="766">
        <f t="shared" si="3"/>
        <v>0</v>
      </c>
      <c r="G1690" s="625"/>
      <c r="H1690" s="625"/>
    </row>
    <row r="1691" spans="1:8" s="621" customFormat="1" ht="13.2">
      <c r="A1691" s="790"/>
      <c r="B1691" s="767" t="s">
        <v>2860</v>
      </c>
      <c r="C1691" s="763" t="s">
        <v>983</v>
      </c>
      <c r="D1691" s="764">
        <v>1</v>
      </c>
      <c r="E1691" s="765">
        <v>0</v>
      </c>
      <c r="F1691" s="766">
        <f t="shared" si="3"/>
        <v>0</v>
      </c>
      <c r="G1691" s="625"/>
      <c r="H1691" s="625"/>
    </row>
    <row r="1692" spans="1:8" s="621" customFormat="1" ht="13.2">
      <c r="A1692" s="786"/>
      <c r="B1692" s="802" t="s">
        <v>2861</v>
      </c>
      <c r="C1692" s="769" t="s">
        <v>983</v>
      </c>
      <c r="D1692" s="770">
        <v>1</v>
      </c>
      <c r="E1692" s="771">
        <v>0</v>
      </c>
      <c r="F1692" s="772">
        <f t="shared" si="3"/>
        <v>0</v>
      </c>
      <c r="G1692" s="625"/>
      <c r="H1692" s="625"/>
    </row>
    <row r="1693" spans="1:8" s="699" customFormat="1" ht="20.100000000000001" customHeight="1">
      <c r="A1693" s="694"/>
      <c r="B1693" s="695" t="s">
        <v>3193</v>
      </c>
      <c r="C1693" s="696"/>
      <c r="D1693" s="697"/>
      <c r="E1693" s="696"/>
      <c r="F1693" s="698"/>
    </row>
    <row r="1694" spans="1:8" s="621" customFormat="1" ht="135.75" customHeight="1">
      <c r="A1694" s="780" t="s">
        <v>3194</v>
      </c>
      <c r="B1694" s="793" t="s">
        <v>3195</v>
      </c>
      <c r="C1694" s="798"/>
      <c r="D1694" s="799"/>
      <c r="E1694" s="784"/>
      <c r="F1694" s="785"/>
      <c r="G1694" s="625"/>
      <c r="H1694" s="625"/>
    </row>
    <row r="1695" spans="1:8" s="621" customFormat="1" ht="13.2">
      <c r="A1695" s="790"/>
      <c r="B1695" s="794" t="s">
        <v>2865</v>
      </c>
      <c r="C1695" s="763" t="s">
        <v>983</v>
      </c>
      <c r="D1695" s="764">
        <v>11</v>
      </c>
      <c r="E1695" s="765">
        <v>0</v>
      </c>
      <c r="F1695" s="766">
        <f t="shared" ref="F1695:F1740" si="4">ROUNDUP(D1695*E1695,2)</f>
        <v>0</v>
      </c>
      <c r="G1695" s="625"/>
      <c r="H1695" s="625"/>
    </row>
    <row r="1696" spans="1:8" s="621" customFormat="1" ht="13.2">
      <c r="A1696" s="790"/>
      <c r="B1696" s="795" t="s">
        <v>2864</v>
      </c>
      <c r="C1696" s="763" t="s">
        <v>983</v>
      </c>
      <c r="D1696" s="764">
        <v>11</v>
      </c>
      <c r="E1696" s="765">
        <v>0</v>
      </c>
      <c r="F1696" s="766">
        <f t="shared" si="4"/>
        <v>0</v>
      </c>
      <c r="G1696" s="625"/>
      <c r="H1696" s="625"/>
    </row>
    <row r="1697" spans="1:8" s="621" customFormat="1" ht="13.2">
      <c r="A1697" s="790"/>
      <c r="B1697" s="795" t="s">
        <v>1744</v>
      </c>
      <c r="C1697" s="763" t="s">
        <v>983</v>
      </c>
      <c r="D1697" s="764">
        <v>11</v>
      </c>
      <c r="E1697" s="765">
        <v>0</v>
      </c>
      <c r="F1697" s="766">
        <f t="shared" si="4"/>
        <v>0</v>
      </c>
      <c r="G1697" s="625"/>
      <c r="H1697" s="625"/>
    </row>
    <row r="1698" spans="1:8" s="621" customFormat="1" ht="13.2">
      <c r="A1698" s="790"/>
      <c r="B1698" s="795" t="s">
        <v>1745</v>
      </c>
      <c r="C1698" s="763" t="s">
        <v>983</v>
      </c>
      <c r="D1698" s="764">
        <v>20</v>
      </c>
      <c r="E1698" s="765">
        <v>0</v>
      </c>
      <c r="F1698" s="766">
        <f t="shared" si="4"/>
        <v>0</v>
      </c>
      <c r="G1698" s="625"/>
      <c r="H1698" s="625"/>
    </row>
    <row r="1699" spans="1:8" s="621" customFormat="1" ht="13.2">
      <c r="A1699" s="790"/>
      <c r="B1699" s="795" t="s">
        <v>2863</v>
      </c>
      <c r="C1699" s="763" t="s">
        <v>983</v>
      </c>
      <c r="D1699" s="764">
        <v>18</v>
      </c>
      <c r="E1699" s="765">
        <v>0</v>
      </c>
      <c r="F1699" s="766">
        <f t="shared" si="4"/>
        <v>0</v>
      </c>
      <c r="G1699" s="625"/>
      <c r="H1699" s="625"/>
    </row>
    <row r="1700" spans="1:8" s="621" customFormat="1" ht="13.2">
      <c r="A1700" s="790"/>
      <c r="B1700" s="795" t="s">
        <v>1746</v>
      </c>
      <c r="C1700" s="763" t="s">
        <v>983</v>
      </c>
      <c r="D1700" s="764">
        <v>20</v>
      </c>
      <c r="E1700" s="765">
        <v>0</v>
      </c>
      <c r="F1700" s="766">
        <f t="shared" si="4"/>
        <v>0</v>
      </c>
      <c r="G1700" s="625"/>
      <c r="H1700" s="625"/>
    </row>
    <row r="1701" spans="1:8" s="621" customFormat="1" ht="13.2">
      <c r="A1701" s="790"/>
      <c r="B1701" s="795" t="s">
        <v>2862</v>
      </c>
      <c r="C1701" s="763" t="s">
        <v>983</v>
      </c>
      <c r="D1701" s="764">
        <v>32</v>
      </c>
      <c r="E1701" s="765">
        <v>0</v>
      </c>
      <c r="F1701" s="766">
        <f t="shared" si="4"/>
        <v>0</v>
      </c>
      <c r="G1701" s="625"/>
      <c r="H1701" s="625"/>
    </row>
    <row r="1702" spans="1:8" s="621" customFormat="1" ht="13.2">
      <c r="A1702" s="790"/>
      <c r="B1702" s="795" t="s">
        <v>2861</v>
      </c>
      <c r="C1702" s="763" t="s">
        <v>983</v>
      </c>
      <c r="D1702" s="764">
        <v>19</v>
      </c>
      <c r="E1702" s="765">
        <v>0</v>
      </c>
      <c r="F1702" s="766">
        <f t="shared" si="4"/>
        <v>0</v>
      </c>
      <c r="G1702" s="625"/>
      <c r="H1702" s="625"/>
    </row>
    <row r="1703" spans="1:8" s="621" customFormat="1" ht="13.2">
      <c r="A1703" s="790"/>
      <c r="B1703" s="795" t="s">
        <v>2860</v>
      </c>
      <c r="C1703" s="763" t="s">
        <v>983</v>
      </c>
      <c r="D1703" s="764">
        <v>7</v>
      </c>
      <c r="E1703" s="765">
        <v>0</v>
      </c>
      <c r="F1703" s="766">
        <f t="shared" si="4"/>
        <v>0</v>
      </c>
      <c r="G1703" s="625"/>
      <c r="H1703" s="625"/>
    </row>
    <row r="1704" spans="1:8" s="621" customFormat="1" ht="13.2">
      <c r="A1704" s="790"/>
      <c r="B1704" s="795" t="s">
        <v>2872</v>
      </c>
      <c r="C1704" s="763" t="s">
        <v>983</v>
      </c>
      <c r="D1704" s="764">
        <v>6</v>
      </c>
      <c r="E1704" s="765">
        <v>0</v>
      </c>
      <c r="F1704" s="766">
        <f t="shared" si="4"/>
        <v>0</v>
      </c>
      <c r="G1704" s="625"/>
      <c r="H1704" s="625"/>
    </row>
    <row r="1705" spans="1:8" s="621" customFormat="1" ht="13.2">
      <c r="A1705" s="790"/>
      <c r="B1705" s="795" t="s">
        <v>2869</v>
      </c>
      <c r="C1705" s="763" t="s">
        <v>983</v>
      </c>
      <c r="D1705" s="764">
        <v>35</v>
      </c>
      <c r="E1705" s="765">
        <v>0</v>
      </c>
      <c r="F1705" s="766">
        <f t="shared" si="4"/>
        <v>0</v>
      </c>
      <c r="G1705" s="625"/>
      <c r="H1705" s="625"/>
    </row>
    <row r="1706" spans="1:8" s="621" customFormat="1" ht="13.2">
      <c r="A1706" s="790"/>
      <c r="B1706" s="795" t="s">
        <v>2868</v>
      </c>
      <c r="C1706" s="763" t="s">
        <v>983</v>
      </c>
      <c r="D1706" s="764">
        <v>46</v>
      </c>
      <c r="E1706" s="765">
        <v>0</v>
      </c>
      <c r="F1706" s="766">
        <f t="shared" si="4"/>
        <v>0</v>
      </c>
      <c r="G1706" s="625"/>
      <c r="H1706" s="625"/>
    </row>
    <row r="1707" spans="1:8" s="621" customFormat="1" ht="13.2">
      <c r="A1707" s="790"/>
      <c r="B1707" s="795" t="s">
        <v>2963</v>
      </c>
      <c r="C1707" s="763" t="s">
        <v>983</v>
      </c>
      <c r="D1707" s="764">
        <v>18</v>
      </c>
      <c r="E1707" s="765">
        <v>0</v>
      </c>
      <c r="F1707" s="766">
        <f t="shared" si="4"/>
        <v>0</v>
      </c>
      <c r="G1707" s="625"/>
      <c r="H1707" s="625"/>
    </row>
    <row r="1708" spans="1:8" s="621" customFormat="1" ht="13.2">
      <c r="A1708" s="790"/>
      <c r="B1708" s="795" t="s">
        <v>2875</v>
      </c>
      <c r="C1708" s="763" t="s">
        <v>983</v>
      </c>
      <c r="D1708" s="764">
        <v>28</v>
      </c>
      <c r="E1708" s="765">
        <v>0</v>
      </c>
      <c r="F1708" s="766">
        <f t="shared" si="4"/>
        <v>0</v>
      </c>
      <c r="G1708" s="625"/>
      <c r="H1708" s="625"/>
    </row>
    <row r="1709" spans="1:8" s="621" customFormat="1" ht="13.2">
      <c r="A1709" s="786"/>
      <c r="B1709" s="802"/>
      <c r="C1709" s="769"/>
      <c r="D1709" s="770"/>
      <c r="E1709" s="771">
        <v>0</v>
      </c>
      <c r="F1709" s="772">
        <f t="shared" si="4"/>
        <v>0</v>
      </c>
      <c r="G1709" s="625"/>
      <c r="H1709" s="625"/>
    </row>
    <row r="1710" spans="1:8" s="600" customFormat="1" ht="55.5" customHeight="1">
      <c r="A1710" s="780" t="s">
        <v>3196</v>
      </c>
      <c r="B1710" s="793" t="s">
        <v>3197</v>
      </c>
      <c r="C1710" s="847"/>
      <c r="D1710" s="848"/>
      <c r="E1710" s="784"/>
      <c r="F1710" s="785"/>
    </row>
    <row r="1711" spans="1:8" s="600" customFormat="1" ht="29.1" customHeight="1">
      <c r="A1711" s="790"/>
      <c r="B1711" s="794" t="s">
        <v>3198</v>
      </c>
      <c r="C1711" s="849"/>
      <c r="D1711" s="850"/>
      <c r="E1711" s="765"/>
      <c r="F1711" s="766"/>
    </row>
    <row r="1712" spans="1:8" s="600" customFormat="1" ht="13.2">
      <c r="A1712" s="790"/>
      <c r="B1712" s="851" t="s">
        <v>3199</v>
      </c>
      <c r="C1712" s="852" t="s">
        <v>1668</v>
      </c>
      <c r="D1712" s="852">
        <v>367</v>
      </c>
      <c r="E1712" s="765">
        <v>0</v>
      </c>
      <c r="F1712" s="766">
        <f t="shared" si="4"/>
        <v>0</v>
      </c>
    </row>
    <row r="1713" spans="1:6" s="600" customFormat="1" ht="13.2">
      <c r="A1713" s="790"/>
      <c r="B1713" s="851" t="s">
        <v>3200</v>
      </c>
      <c r="C1713" s="852" t="s">
        <v>1668</v>
      </c>
      <c r="D1713" s="852">
        <v>372</v>
      </c>
      <c r="E1713" s="765">
        <v>0</v>
      </c>
      <c r="F1713" s="766">
        <f t="shared" si="4"/>
        <v>0</v>
      </c>
    </row>
    <row r="1714" spans="1:6" s="600" customFormat="1" ht="13.2">
      <c r="A1714" s="790"/>
      <c r="B1714" s="851" t="s">
        <v>3201</v>
      </c>
      <c r="C1714" s="852" t="s">
        <v>1668</v>
      </c>
      <c r="D1714" s="853">
        <v>844</v>
      </c>
      <c r="E1714" s="765">
        <v>0</v>
      </c>
      <c r="F1714" s="766">
        <f t="shared" si="4"/>
        <v>0</v>
      </c>
    </row>
    <row r="1715" spans="1:6" s="600" customFormat="1" ht="13.2">
      <c r="A1715" s="786"/>
      <c r="B1715" s="854" t="s">
        <v>3202</v>
      </c>
      <c r="C1715" s="855" t="s">
        <v>1668</v>
      </c>
      <c r="D1715" s="856">
        <v>1067</v>
      </c>
      <c r="E1715" s="771">
        <v>0</v>
      </c>
      <c r="F1715" s="772">
        <f t="shared" si="4"/>
        <v>0</v>
      </c>
    </row>
    <row r="1716" spans="1:6" s="600" customFormat="1" ht="52.8">
      <c r="A1716" s="841" t="s">
        <v>3203</v>
      </c>
      <c r="B1716" s="857" t="s">
        <v>3204</v>
      </c>
      <c r="C1716" s="798"/>
      <c r="D1716" s="799">
        <v>1220</v>
      </c>
      <c r="E1716" s="784"/>
      <c r="F1716" s="785">
        <v>0</v>
      </c>
    </row>
    <row r="1717" spans="1:6" s="600" customFormat="1" ht="66">
      <c r="A1717" s="773" t="s">
        <v>3205</v>
      </c>
      <c r="B1717" s="858" t="s">
        <v>3206</v>
      </c>
      <c r="C1717" s="775" t="s">
        <v>915</v>
      </c>
      <c r="D1717" s="776">
        <v>1</v>
      </c>
      <c r="E1717" s="777"/>
      <c r="F1717" s="778">
        <f>ROUNDUP(D1717*E1717,2)</f>
        <v>0</v>
      </c>
    </row>
    <row r="1718" spans="1:6" s="600" customFormat="1" ht="92.4">
      <c r="A1718" s="841" t="s">
        <v>3207</v>
      </c>
      <c r="B1718" s="793" t="s">
        <v>3208</v>
      </c>
      <c r="C1718" s="835" t="s">
        <v>915</v>
      </c>
      <c r="D1718" s="836">
        <v>1</v>
      </c>
      <c r="E1718" s="837"/>
      <c r="F1718" s="859">
        <v>0</v>
      </c>
    </row>
    <row r="1719" spans="1:6" s="600" customFormat="1" ht="39.6">
      <c r="A1719" s="780" t="s">
        <v>3209</v>
      </c>
      <c r="B1719" s="793" t="s">
        <v>3210</v>
      </c>
      <c r="C1719" s="847"/>
      <c r="D1719" s="848"/>
      <c r="E1719" s="784"/>
      <c r="F1719" s="785"/>
    </row>
    <row r="1720" spans="1:6" s="600" customFormat="1" ht="13.2">
      <c r="A1720" s="786"/>
      <c r="B1720" s="860" t="s">
        <v>3211</v>
      </c>
      <c r="C1720" s="769" t="s">
        <v>915</v>
      </c>
      <c r="D1720" s="770">
        <v>1</v>
      </c>
      <c r="E1720" s="771"/>
      <c r="F1720" s="772">
        <f t="shared" si="4"/>
        <v>0</v>
      </c>
    </row>
    <row r="1721" spans="1:6" s="600" customFormat="1" ht="39.6">
      <c r="A1721" s="780" t="s">
        <v>3212</v>
      </c>
      <c r="B1721" s="793" t="s">
        <v>3213</v>
      </c>
      <c r="C1721" s="798"/>
      <c r="D1721" s="799"/>
      <c r="E1721" s="784"/>
      <c r="F1721" s="785"/>
    </row>
    <row r="1722" spans="1:6" s="600" customFormat="1" ht="13.2">
      <c r="A1722" s="786"/>
      <c r="B1722" s="860" t="s">
        <v>3211</v>
      </c>
      <c r="C1722" s="769" t="s">
        <v>915</v>
      </c>
      <c r="D1722" s="861">
        <v>1</v>
      </c>
      <c r="E1722" s="771"/>
      <c r="F1722" s="772">
        <f t="shared" si="4"/>
        <v>0</v>
      </c>
    </row>
    <row r="1723" spans="1:6" s="600" customFormat="1" ht="26.4">
      <c r="A1723" s="780" t="s">
        <v>3214</v>
      </c>
      <c r="B1723" s="793" t="s">
        <v>3215</v>
      </c>
      <c r="C1723" s="798"/>
      <c r="D1723" s="799"/>
      <c r="E1723" s="784"/>
      <c r="F1723" s="785"/>
    </row>
    <row r="1724" spans="1:6" s="600" customFormat="1" ht="16.5" customHeight="1">
      <c r="A1724" s="786"/>
      <c r="B1724" s="860" t="s">
        <v>3211</v>
      </c>
      <c r="C1724" s="769" t="s">
        <v>915</v>
      </c>
      <c r="D1724" s="861">
        <v>1</v>
      </c>
      <c r="E1724" s="771"/>
      <c r="F1724" s="772">
        <f t="shared" si="4"/>
        <v>0</v>
      </c>
    </row>
    <row r="1725" spans="1:6" s="466" customFormat="1" ht="26.25" customHeight="1">
      <c r="A1725" s="723" t="s">
        <v>0</v>
      </c>
      <c r="B1725" s="723" t="s">
        <v>1</v>
      </c>
      <c r="C1725" s="723" t="s">
        <v>948</v>
      </c>
      <c r="D1725" s="723" t="s">
        <v>949</v>
      </c>
      <c r="E1725" s="723" t="s">
        <v>1380</v>
      </c>
      <c r="F1725" s="724" t="s">
        <v>2</v>
      </c>
    </row>
    <row r="1726" spans="1:6" s="600" customFormat="1" ht="39.6">
      <c r="A1726" s="780" t="s">
        <v>3216</v>
      </c>
      <c r="B1726" s="793" t="s">
        <v>3217</v>
      </c>
      <c r="C1726" s="798"/>
      <c r="D1726" s="799"/>
      <c r="E1726" s="784"/>
      <c r="F1726" s="785">
        <f t="shared" si="4"/>
        <v>0</v>
      </c>
    </row>
    <row r="1727" spans="1:6" s="600" customFormat="1" ht="13.2">
      <c r="A1727" s="786"/>
      <c r="B1727" s="860" t="s">
        <v>3211</v>
      </c>
      <c r="C1727" s="769" t="s">
        <v>915</v>
      </c>
      <c r="D1727" s="770">
        <v>1</v>
      </c>
      <c r="E1727" s="771"/>
      <c r="F1727" s="772">
        <f t="shared" si="4"/>
        <v>0</v>
      </c>
    </row>
    <row r="1728" spans="1:6" s="600" customFormat="1" ht="39.6">
      <c r="A1728" s="780" t="s">
        <v>3218</v>
      </c>
      <c r="B1728" s="793" t="s">
        <v>3219</v>
      </c>
      <c r="C1728" s="798"/>
      <c r="D1728" s="799"/>
      <c r="E1728" s="784"/>
      <c r="F1728" s="785">
        <f t="shared" si="4"/>
        <v>0</v>
      </c>
    </row>
    <row r="1729" spans="1:6" s="600" customFormat="1" ht="13.2">
      <c r="A1729" s="786"/>
      <c r="B1729" s="860" t="s">
        <v>3211</v>
      </c>
      <c r="C1729" s="769" t="s">
        <v>915</v>
      </c>
      <c r="D1729" s="770">
        <v>1</v>
      </c>
      <c r="E1729" s="771"/>
      <c r="F1729" s="772">
        <f>ROUNDUP(D1729*E1729,2)</f>
        <v>0</v>
      </c>
    </row>
    <row r="1730" spans="1:6" s="600" customFormat="1" ht="26.4">
      <c r="A1730" s="780" t="s">
        <v>3220</v>
      </c>
      <c r="B1730" s="793" t="s">
        <v>3221</v>
      </c>
      <c r="C1730" s="798"/>
      <c r="D1730" s="848"/>
      <c r="E1730" s="784"/>
      <c r="F1730" s="785">
        <f t="shared" si="4"/>
        <v>0</v>
      </c>
    </row>
    <row r="1731" spans="1:6" s="600" customFormat="1" ht="13.2">
      <c r="A1731" s="786"/>
      <c r="B1731" s="860" t="s">
        <v>3211</v>
      </c>
      <c r="C1731" s="769" t="s">
        <v>915</v>
      </c>
      <c r="D1731" s="770">
        <v>1</v>
      </c>
      <c r="E1731" s="771"/>
      <c r="F1731" s="772">
        <f t="shared" si="4"/>
        <v>0</v>
      </c>
    </row>
    <row r="1732" spans="1:6" s="600" customFormat="1" ht="39.6">
      <c r="A1732" s="780" t="s">
        <v>3222</v>
      </c>
      <c r="B1732" s="793" t="s">
        <v>3223</v>
      </c>
      <c r="C1732" s="847"/>
      <c r="D1732" s="848"/>
      <c r="E1732" s="784"/>
      <c r="F1732" s="785"/>
    </row>
    <row r="1733" spans="1:6" s="600" customFormat="1" ht="26.25" customHeight="1">
      <c r="A1733" s="786"/>
      <c r="B1733" s="860" t="s">
        <v>3211</v>
      </c>
      <c r="C1733" s="769" t="s">
        <v>915</v>
      </c>
      <c r="D1733" s="770">
        <v>1</v>
      </c>
      <c r="E1733" s="771"/>
      <c r="F1733" s="772">
        <v>0</v>
      </c>
    </row>
    <row r="1734" spans="1:6" s="600" customFormat="1" ht="39.6">
      <c r="A1734" s="780" t="s">
        <v>3224</v>
      </c>
      <c r="B1734" s="793" t="s">
        <v>3225</v>
      </c>
      <c r="C1734" s="798"/>
      <c r="D1734" s="799"/>
      <c r="E1734" s="784"/>
      <c r="F1734" s="785"/>
    </row>
    <row r="1735" spans="1:6" s="600" customFormat="1" ht="13.2">
      <c r="A1735" s="786"/>
      <c r="B1735" s="860" t="s">
        <v>3211</v>
      </c>
      <c r="C1735" s="769" t="s">
        <v>915</v>
      </c>
      <c r="D1735" s="861">
        <v>1</v>
      </c>
      <c r="E1735" s="771"/>
      <c r="F1735" s="772">
        <v>0</v>
      </c>
    </row>
    <row r="1736" spans="1:6" s="600" customFormat="1" ht="39.6">
      <c r="A1736" s="780" t="s">
        <v>3226</v>
      </c>
      <c r="B1736" s="793" t="s">
        <v>3227</v>
      </c>
      <c r="C1736" s="798"/>
      <c r="D1736" s="799"/>
      <c r="E1736" s="784"/>
      <c r="F1736" s="785"/>
    </row>
    <row r="1737" spans="1:6" s="600" customFormat="1" ht="13.2">
      <c r="A1737" s="786"/>
      <c r="B1737" s="860" t="s">
        <v>3211</v>
      </c>
      <c r="C1737" s="769" t="s">
        <v>915</v>
      </c>
      <c r="D1737" s="861">
        <v>1</v>
      </c>
      <c r="E1737" s="771"/>
      <c r="F1737" s="772">
        <v>0</v>
      </c>
    </row>
    <row r="1738" spans="1:6" s="600" customFormat="1" ht="39.6">
      <c r="A1738" s="780" t="s">
        <v>3228</v>
      </c>
      <c r="B1738" s="793" t="s">
        <v>3229</v>
      </c>
      <c r="C1738" s="798"/>
      <c r="D1738" s="799"/>
      <c r="E1738" s="784"/>
      <c r="F1738" s="785"/>
    </row>
    <row r="1739" spans="1:6" s="600" customFormat="1" ht="13.2">
      <c r="A1739" s="786"/>
      <c r="B1739" s="860" t="s">
        <v>3211</v>
      </c>
      <c r="C1739" s="769" t="s">
        <v>915</v>
      </c>
      <c r="D1739" s="770">
        <v>1</v>
      </c>
      <c r="E1739" s="771"/>
      <c r="F1739" s="772">
        <f t="shared" si="4"/>
        <v>0</v>
      </c>
    </row>
    <row r="1740" spans="1:6" s="600" customFormat="1" ht="39.6">
      <c r="A1740" s="780" t="s">
        <v>3230</v>
      </c>
      <c r="B1740" s="793" t="s">
        <v>3231</v>
      </c>
      <c r="C1740" s="798"/>
      <c r="D1740" s="799"/>
      <c r="E1740" s="784"/>
      <c r="F1740" s="785">
        <f t="shared" si="4"/>
        <v>0</v>
      </c>
    </row>
    <row r="1741" spans="1:6" s="600" customFormat="1" ht="13.2">
      <c r="A1741" s="786"/>
      <c r="B1741" s="860" t="s">
        <v>3211</v>
      </c>
      <c r="C1741" s="769" t="s">
        <v>915</v>
      </c>
      <c r="D1741" s="770">
        <v>1</v>
      </c>
      <c r="E1741" s="771"/>
      <c r="F1741" s="772">
        <f>ROUNDUP(D1741*E1741,2)</f>
        <v>0</v>
      </c>
    </row>
    <row r="1742" spans="1:6" s="600" customFormat="1" ht="26.4">
      <c r="A1742" s="780" t="s">
        <v>3232</v>
      </c>
      <c r="B1742" s="793" t="s">
        <v>3233</v>
      </c>
      <c r="C1742" s="798"/>
      <c r="D1742" s="848"/>
      <c r="E1742" s="784"/>
      <c r="F1742" s="785">
        <f t="shared" ref="F1742:F1751" si="5">ROUNDUP(D1742*E1742,2)</f>
        <v>0</v>
      </c>
    </row>
    <row r="1743" spans="1:6" s="600" customFormat="1" ht="13.2">
      <c r="A1743" s="786"/>
      <c r="B1743" s="860" t="s">
        <v>3211</v>
      </c>
      <c r="C1743" s="769" t="s">
        <v>915</v>
      </c>
      <c r="D1743" s="770">
        <v>1</v>
      </c>
      <c r="E1743" s="771"/>
      <c r="F1743" s="772">
        <f t="shared" si="5"/>
        <v>0</v>
      </c>
    </row>
    <row r="1744" spans="1:6" s="600" customFormat="1" ht="141.9" customHeight="1">
      <c r="A1744" s="780" t="s">
        <v>3234</v>
      </c>
      <c r="B1744" s="793" t="s">
        <v>3235</v>
      </c>
      <c r="C1744" s="798"/>
      <c r="D1744" s="799"/>
      <c r="E1744" s="784"/>
      <c r="F1744" s="785"/>
    </row>
    <row r="1745" spans="1:9" s="600" customFormat="1" ht="13.5" customHeight="1">
      <c r="A1745" s="786"/>
      <c r="B1745" s="860" t="s">
        <v>3211</v>
      </c>
      <c r="C1745" s="769" t="s">
        <v>915</v>
      </c>
      <c r="D1745" s="770">
        <v>1</v>
      </c>
      <c r="E1745" s="771"/>
      <c r="F1745" s="772">
        <f t="shared" si="5"/>
        <v>0</v>
      </c>
    </row>
    <row r="1746" spans="1:9" s="466" customFormat="1" ht="26.25" customHeight="1">
      <c r="A1746" s="723" t="s">
        <v>0</v>
      </c>
      <c r="B1746" s="723" t="s">
        <v>1</v>
      </c>
      <c r="C1746" s="723" t="s">
        <v>948</v>
      </c>
      <c r="D1746" s="723" t="s">
        <v>949</v>
      </c>
      <c r="E1746" s="723" t="s">
        <v>1380</v>
      </c>
      <c r="F1746" s="724" t="s">
        <v>2</v>
      </c>
    </row>
    <row r="1747" spans="1:9" s="600" customFormat="1" ht="27.6" customHeight="1">
      <c r="A1747" s="773" t="s">
        <v>3236</v>
      </c>
      <c r="B1747" s="862" t="s">
        <v>3237</v>
      </c>
      <c r="C1747" s="775" t="s">
        <v>957</v>
      </c>
      <c r="D1747" s="776">
        <v>5300</v>
      </c>
      <c r="E1747" s="777"/>
      <c r="F1747" s="778">
        <f t="shared" si="5"/>
        <v>0</v>
      </c>
    </row>
    <row r="1748" spans="1:9" s="600" customFormat="1" ht="52.8">
      <c r="A1748" s="773" t="s">
        <v>3238</v>
      </c>
      <c r="B1748" s="862" t="s">
        <v>3239</v>
      </c>
      <c r="C1748" s="775" t="s">
        <v>915</v>
      </c>
      <c r="D1748" s="776">
        <v>1</v>
      </c>
      <c r="E1748" s="777"/>
      <c r="F1748" s="778">
        <f>ROUNDUP(D1748*E1748,2)</f>
        <v>0</v>
      </c>
    </row>
    <row r="1749" spans="1:9" s="600" customFormat="1" ht="52.8">
      <c r="A1749" s="773" t="s">
        <v>3240</v>
      </c>
      <c r="B1749" s="862" t="s">
        <v>3241</v>
      </c>
      <c r="C1749" s="775" t="s">
        <v>915</v>
      </c>
      <c r="D1749" s="776">
        <v>1</v>
      </c>
      <c r="E1749" s="777"/>
      <c r="F1749" s="778">
        <f>ROUNDUP(D1749*E1749,2)</f>
        <v>0</v>
      </c>
    </row>
    <row r="1750" spans="1:9" s="600" customFormat="1" ht="66.900000000000006" customHeight="1">
      <c r="A1750" s="780" t="s">
        <v>3242</v>
      </c>
      <c r="B1750" s="793" t="s">
        <v>3243</v>
      </c>
      <c r="C1750" s="798"/>
      <c r="D1750" s="799"/>
      <c r="E1750" s="784"/>
      <c r="F1750" s="785"/>
    </row>
    <row r="1751" spans="1:9" s="600" customFormat="1" ht="13.2">
      <c r="A1751" s="786"/>
      <c r="B1751" s="860" t="s">
        <v>3211</v>
      </c>
      <c r="C1751" s="769" t="s">
        <v>915</v>
      </c>
      <c r="D1751" s="770">
        <v>1</v>
      </c>
      <c r="E1751" s="771"/>
      <c r="F1751" s="772">
        <f t="shared" si="5"/>
        <v>0</v>
      </c>
    </row>
    <row r="1752" spans="1:9" s="466" customFormat="1" ht="18.75" customHeight="1">
      <c r="A1752" s="863" t="s">
        <v>3244</v>
      </c>
      <c r="B1752" s="864"/>
      <c r="C1752" s="864"/>
      <c r="D1752" s="864"/>
      <c r="E1752" s="864"/>
      <c r="F1752" s="865">
        <f>SUM(F24:F1751)</f>
        <v>0</v>
      </c>
    </row>
    <row r="1753" spans="1:9" s="866" customFormat="1" ht="13.2">
      <c r="A1753" s="608"/>
      <c r="B1753" s="609"/>
      <c r="D1753" s="867"/>
      <c r="E1753" s="868"/>
      <c r="F1753" s="869"/>
    </row>
    <row r="1754" spans="1:9" s="866" customFormat="1" ht="13.2">
      <c r="A1754" s="608"/>
      <c r="B1754" s="609"/>
      <c r="D1754" s="867"/>
      <c r="E1754" s="868"/>
      <c r="F1754" s="869"/>
    </row>
    <row r="1755" spans="1:9" s="866" customFormat="1" ht="13.2">
      <c r="A1755" s="608"/>
      <c r="B1755" s="609"/>
      <c r="D1755" s="867"/>
      <c r="E1755" s="868"/>
      <c r="F1755" s="869"/>
    </row>
    <row r="1756" spans="1:9" s="466" customFormat="1" ht="13.2">
      <c r="A1756" s="467"/>
      <c r="C1756" s="467"/>
      <c r="D1756" s="595"/>
      <c r="E1756" s="870" t="s">
        <v>2157</v>
      </c>
      <c r="I1756" s="595"/>
    </row>
    <row r="1757" spans="1:9" s="466" customFormat="1" ht="13.2">
      <c r="A1757" s="467"/>
      <c r="C1757" s="467"/>
      <c r="D1757" s="595"/>
      <c r="E1757" s="870" t="s">
        <v>3245</v>
      </c>
      <c r="I1757" s="595"/>
    </row>
    <row r="1758" spans="1:9" s="466" customFormat="1" ht="13.2">
      <c r="A1758" s="467"/>
      <c r="C1758" s="467"/>
      <c r="D1758" s="595"/>
      <c r="E1758" s="595"/>
      <c r="I1758" s="595"/>
    </row>
    <row r="1759" spans="1:9" s="876" customFormat="1" ht="13.2">
      <c r="A1759" s="618"/>
      <c r="B1759" s="871"/>
      <c r="C1759" s="872"/>
      <c r="D1759" s="873"/>
      <c r="E1759" s="874"/>
      <c r="F1759" s="875"/>
    </row>
  </sheetData>
  <protectedRanges>
    <protectedRange sqref="E407" name="Range1_4_5_1"/>
    <protectedRange sqref="E485" name="Range1_4_5_1_1"/>
    <protectedRange sqref="E660" name="Range1_4_5_1_2"/>
    <protectedRange sqref="E945" name="Range1_4_5_1_4"/>
    <protectedRange sqref="E1033" name="Range1_4_5_1_5"/>
    <protectedRange sqref="E1097" name="Range1_4_5_1_6"/>
    <protectedRange sqref="E1442" name="Range1_4_5_1_7"/>
    <protectedRange sqref="E1551" name="Range1_4_5_1_8"/>
    <protectedRange sqref="E1591" name="Range1_4_5_1_9"/>
    <protectedRange sqref="E1626" name="Range1_4_5_1_10"/>
    <protectedRange sqref="E1638" name="Range1_4_5_1_11"/>
    <protectedRange sqref="E1693" name="Range1_4_5_1_12"/>
    <protectedRange sqref="E1752" name="Range1_4_5_2"/>
    <protectedRange sqref="E1756:E1758" name="Range1_4_5"/>
  </protectedRanges>
  <mergeCells count="505">
    <mergeCell ref="A1744:A1745"/>
    <mergeCell ref="A1750:A1751"/>
    <mergeCell ref="A1752:E1752"/>
    <mergeCell ref="A1732:A1733"/>
    <mergeCell ref="A1734:A1735"/>
    <mergeCell ref="A1736:A1737"/>
    <mergeCell ref="A1738:A1739"/>
    <mergeCell ref="A1740:A1741"/>
    <mergeCell ref="A1742:A1743"/>
    <mergeCell ref="A1719:A1720"/>
    <mergeCell ref="A1721:A1722"/>
    <mergeCell ref="A1723:A1724"/>
    <mergeCell ref="A1726:A1727"/>
    <mergeCell ref="A1728:A1729"/>
    <mergeCell ref="A1730:A1731"/>
    <mergeCell ref="A1657:A1665"/>
    <mergeCell ref="A1666:A1677"/>
    <mergeCell ref="A1678:A1687"/>
    <mergeCell ref="A1689:A1692"/>
    <mergeCell ref="A1694:A1709"/>
    <mergeCell ref="A1710:A1715"/>
    <mergeCell ref="A1561:A1564"/>
    <mergeCell ref="A1566:A1569"/>
    <mergeCell ref="A1570:A1583"/>
    <mergeCell ref="A1584:A1588"/>
    <mergeCell ref="A1640:A1652"/>
    <mergeCell ref="A1653:A1656"/>
    <mergeCell ref="A1513:A1523"/>
    <mergeCell ref="A1524:A1534"/>
    <mergeCell ref="A1536:A1544"/>
    <mergeCell ref="A1545:A1550"/>
    <mergeCell ref="A1553:A1556"/>
    <mergeCell ref="A1557:A1560"/>
    <mergeCell ref="A1424:A1432"/>
    <mergeCell ref="A1433:A1441"/>
    <mergeCell ref="A1445:A1462"/>
    <mergeCell ref="A1463:A1480"/>
    <mergeCell ref="A1482:A1499"/>
    <mergeCell ref="A1502:A1512"/>
    <mergeCell ref="A1336:A1337"/>
    <mergeCell ref="A1341:A1364"/>
    <mergeCell ref="A1365:A1379"/>
    <mergeCell ref="A1380:A1395"/>
    <mergeCell ref="A1397:A1409"/>
    <mergeCell ref="A1410:A1422"/>
    <mergeCell ref="A1207:A1212"/>
    <mergeCell ref="A1213:A1218"/>
    <mergeCell ref="A1220:A1224"/>
    <mergeCell ref="A1225:A1230"/>
    <mergeCell ref="A1231:A1283"/>
    <mergeCell ref="A1285:A1331"/>
    <mergeCell ref="A1167:A1172"/>
    <mergeCell ref="A1173:A1178"/>
    <mergeCell ref="A1179:A1188"/>
    <mergeCell ref="A1189:A1200"/>
    <mergeCell ref="A1201:A1202"/>
    <mergeCell ref="A1203:A1206"/>
    <mergeCell ref="A1154:A1159"/>
    <mergeCell ref="C1154:C1159"/>
    <mergeCell ref="D1154:D1159"/>
    <mergeCell ref="E1154:E1159"/>
    <mergeCell ref="F1154:F1159"/>
    <mergeCell ref="A1161:A1166"/>
    <mergeCell ref="C1161:C1166"/>
    <mergeCell ref="D1161:D1166"/>
    <mergeCell ref="E1161:E1166"/>
    <mergeCell ref="F1161:F1166"/>
    <mergeCell ref="A1142:A1147"/>
    <mergeCell ref="C1142:C1147"/>
    <mergeCell ref="D1142:D1147"/>
    <mergeCell ref="E1142:E1147"/>
    <mergeCell ref="F1142:F1147"/>
    <mergeCell ref="A1148:A1153"/>
    <mergeCell ref="C1148:C1153"/>
    <mergeCell ref="D1148:D1153"/>
    <mergeCell ref="E1148:E1153"/>
    <mergeCell ref="F1148:F1153"/>
    <mergeCell ref="A1124:A1134"/>
    <mergeCell ref="C1124:C1134"/>
    <mergeCell ref="D1124:D1134"/>
    <mergeCell ref="E1124:E1134"/>
    <mergeCell ref="F1124:F1134"/>
    <mergeCell ref="A1135:A1141"/>
    <mergeCell ref="A1101:A1111"/>
    <mergeCell ref="C1101:C1111"/>
    <mergeCell ref="D1101:D1111"/>
    <mergeCell ref="E1101:E1111"/>
    <mergeCell ref="F1101:F1111"/>
    <mergeCell ref="A1113:A1123"/>
    <mergeCell ref="C1113:C1123"/>
    <mergeCell ref="D1113:D1123"/>
    <mergeCell ref="E1113:E1123"/>
    <mergeCell ref="F1113:F1123"/>
    <mergeCell ref="A1067:A1081"/>
    <mergeCell ref="C1067:C1081"/>
    <mergeCell ref="D1067:D1081"/>
    <mergeCell ref="E1067:E1081"/>
    <mergeCell ref="F1067:F1081"/>
    <mergeCell ref="A1082:A1096"/>
    <mergeCell ref="C1082:C1096"/>
    <mergeCell ref="D1082:D1096"/>
    <mergeCell ref="E1082:E1096"/>
    <mergeCell ref="F1082:F1096"/>
    <mergeCell ref="A1036:A1050"/>
    <mergeCell ref="C1036:C1050"/>
    <mergeCell ref="D1036:D1050"/>
    <mergeCell ref="F1036:F1050"/>
    <mergeCell ref="A1052:A1066"/>
    <mergeCell ref="C1052:C1066"/>
    <mergeCell ref="D1052:D1066"/>
    <mergeCell ref="E1052:E1066"/>
    <mergeCell ref="F1052:F1066"/>
    <mergeCell ref="A1005:A1018"/>
    <mergeCell ref="C1005:C1018"/>
    <mergeCell ref="D1005:D1018"/>
    <mergeCell ref="E1005:E1018"/>
    <mergeCell ref="F1005:F1018"/>
    <mergeCell ref="A1019:A1032"/>
    <mergeCell ref="C1019:C1032"/>
    <mergeCell ref="D1019:D1032"/>
    <mergeCell ref="E1019:E1032"/>
    <mergeCell ref="F1019:F1032"/>
    <mergeCell ref="A976:A989"/>
    <mergeCell ref="C976:C989"/>
    <mergeCell ref="D976:D989"/>
    <mergeCell ref="E976:E989"/>
    <mergeCell ref="F976:F989"/>
    <mergeCell ref="A991:A1004"/>
    <mergeCell ref="C991:C1004"/>
    <mergeCell ref="D991:D1004"/>
    <mergeCell ref="E991:E1004"/>
    <mergeCell ref="F991:F1004"/>
    <mergeCell ref="A946:A961"/>
    <mergeCell ref="C946:C961"/>
    <mergeCell ref="D946:D961"/>
    <mergeCell ref="E946:E961"/>
    <mergeCell ref="F946:F961"/>
    <mergeCell ref="A962:A975"/>
    <mergeCell ref="C962:C975"/>
    <mergeCell ref="D962:D975"/>
    <mergeCell ref="E962:E975"/>
    <mergeCell ref="F962:F975"/>
    <mergeCell ref="A927:A935"/>
    <mergeCell ref="C927:C935"/>
    <mergeCell ref="D927:D935"/>
    <mergeCell ref="F927:F935"/>
    <mergeCell ref="A936:A944"/>
    <mergeCell ref="C936:C944"/>
    <mergeCell ref="D936:D944"/>
    <mergeCell ref="F936:F944"/>
    <mergeCell ref="A908:A916"/>
    <mergeCell ref="C908:C916"/>
    <mergeCell ref="D908:D916"/>
    <mergeCell ref="F908:F916"/>
    <mergeCell ref="A917:A925"/>
    <mergeCell ref="C917:C925"/>
    <mergeCell ref="D917:D925"/>
    <mergeCell ref="F917:F925"/>
    <mergeCell ref="A890:A898"/>
    <mergeCell ref="C890:C898"/>
    <mergeCell ref="D890:D898"/>
    <mergeCell ref="F890:F898"/>
    <mergeCell ref="A899:A907"/>
    <mergeCell ref="C899:C907"/>
    <mergeCell ref="D899:D907"/>
    <mergeCell ref="F899:F907"/>
    <mergeCell ref="A872:A880"/>
    <mergeCell ref="C872:C880"/>
    <mergeCell ref="D872:D880"/>
    <mergeCell ref="F872:F880"/>
    <mergeCell ref="A881:A889"/>
    <mergeCell ref="C881:C889"/>
    <mergeCell ref="D881:D889"/>
    <mergeCell ref="F881:F889"/>
    <mergeCell ref="A853:A861"/>
    <mergeCell ref="C853:C861"/>
    <mergeCell ref="D853:D861"/>
    <mergeCell ref="F853:F861"/>
    <mergeCell ref="A863:A871"/>
    <mergeCell ref="C863:C871"/>
    <mergeCell ref="D863:D871"/>
    <mergeCell ref="F863:F871"/>
    <mergeCell ref="A835:A843"/>
    <mergeCell ref="C835:C843"/>
    <mergeCell ref="D835:D843"/>
    <mergeCell ref="F835:F843"/>
    <mergeCell ref="A844:A852"/>
    <mergeCell ref="C844:C852"/>
    <mergeCell ref="D844:D852"/>
    <mergeCell ref="F844:F852"/>
    <mergeCell ref="A817:A825"/>
    <mergeCell ref="C817:C825"/>
    <mergeCell ref="D817:D825"/>
    <mergeCell ref="F817:F825"/>
    <mergeCell ref="A826:A834"/>
    <mergeCell ref="C826:C834"/>
    <mergeCell ref="D826:D834"/>
    <mergeCell ref="F826:F834"/>
    <mergeCell ref="A799:A807"/>
    <mergeCell ref="C799:C807"/>
    <mergeCell ref="D799:D807"/>
    <mergeCell ref="F799:F807"/>
    <mergeCell ref="A808:A816"/>
    <mergeCell ref="C808:C816"/>
    <mergeCell ref="D808:D816"/>
    <mergeCell ref="F808:F816"/>
    <mergeCell ref="A780:A788"/>
    <mergeCell ref="C780:C788"/>
    <mergeCell ref="D780:D788"/>
    <mergeCell ref="F780:F788"/>
    <mergeCell ref="A789:A797"/>
    <mergeCell ref="C789:C797"/>
    <mergeCell ref="D789:D797"/>
    <mergeCell ref="F789:F797"/>
    <mergeCell ref="A762:A770"/>
    <mergeCell ref="C762:C770"/>
    <mergeCell ref="D762:D770"/>
    <mergeCell ref="F762:F770"/>
    <mergeCell ref="A771:A779"/>
    <mergeCell ref="C771:C779"/>
    <mergeCell ref="D771:D779"/>
    <mergeCell ref="F771:F779"/>
    <mergeCell ref="A744:A752"/>
    <mergeCell ref="C744:C752"/>
    <mergeCell ref="D744:D752"/>
    <mergeCell ref="F744:F752"/>
    <mergeCell ref="A753:A761"/>
    <mergeCell ref="C753:C761"/>
    <mergeCell ref="D753:D761"/>
    <mergeCell ref="F753:F761"/>
    <mergeCell ref="A725:A733"/>
    <mergeCell ref="C725:C733"/>
    <mergeCell ref="D725:D733"/>
    <mergeCell ref="F725:F733"/>
    <mergeCell ref="A735:A743"/>
    <mergeCell ref="C735:C743"/>
    <mergeCell ref="D735:D743"/>
    <mergeCell ref="F735:F743"/>
    <mergeCell ref="A707:A715"/>
    <mergeCell ref="C707:C715"/>
    <mergeCell ref="D707:D715"/>
    <mergeCell ref="F707:F715"/>
    <mergeCell ref="A716:A724"/>
    <mergeCell ref="C716:C724"/>
    <mergeCell ref="D716:D724"/>
    <mergeCell ref="F716:F724"/>
    <mergeCell ref="A689:A697"/>
    <mergeCell ref="C689:C697"/>
    <mergeCell ref="D689:D697"/>
    <mergeCell ref="F689:F697"/>
    <mergeCell ref="A698:A706"/>
    <mergeCell ref="C698:C706"/>
    <mergeCell ref="D698:D706"/>
    <mergeCell ref="F698:F706"/>
    <mergeCell ref="A671:A679"/>
    <mergeCell ref="C671:C679"/>
    <mergeCell ref="D671:D679"/>
    <mergeCell ref="F671:F679"/>
    <mergeCell ref="A680:A688"/>
    <mergeCell ref="C680:C688"/>
    <mergeCell ref="D680:D688"/>
    <mergeCell ref="F680:F688"/>
    <mergeCell ref="A648:A659"/>
    <mergeCell ref="C648:C659"/>
    <mergeCell ref="D648:D659"/>
    <mergeCell ref="E648:E659"/>
    <mergeCell ref="F648:F659"/>
    <mergeCell ref="A661:A669"/>
    <mergeCell ref="C661:C669"/>
    <mergeCell ref="D661:D669"/>
    <mergeCell ref="E661:E669"/>
    <mergeCell ref="F661:F669"/>
    <mergeCell ref="A628:A637"/>
    <mergeCell ref="C628:C637"/>
    <mergeCell ref="D628:D637"/>
    <mergeCell ref="E628:E637"/>
    <mergeCell ref="F628:F637"/>
    <mergeCell ref="A638:A647"/>
    <mergeCell ref="C638:C647"/>
    <mergeCell ref="D638:D647"/>
    <mergeCell ref="E638:E647"/>
    <mergeCell ref="F638:F647"/>
    <mergeCell ref="A608:A617"/>
    <mergeCell ref="C608:C617"/>
    <mergeCell ref="D608:D617"/>
    <mergeCell ref="E608:E617"/>
    <mergeCell ref="F608:F617"/>
    <mergeCell ref="A618:A627"/>
    <mergeCell ref="C618:C627"/>
    <mergeCell ref="D618:D627"/>
    <mergeCell ref="E618:E627"/>
    <mergeCell ref="F618:F627"/>
    <mergeCell ref="A588:A596"/>
    <mergeCell ref="C588:C596"/>
    <mergeCell ref="D588:D596"/>
    <mergeCell ref="E588:E596"/>
    <mergeCell ref="F588:F596"/>
    <mergeCell ref="A597:A606"/>
    <mergeCell ref="C597:C606"/>
    <mergeCell ref="D597:D606"/>
    <mergeCell ref="E597:E606"/>
    <mergeCell ref="F597:F606"/>
    <mergeCell ref="A568:A577"/>
    <mergeCell ref="C568:C577"/>
    <mergeCell ref="D568:D577"/>
    <mergeCell ref="E568:E577"/>
    <mergeCell ref="F568:F577"/>
    <mergeCell ref="A578:A587"/>
    <mergeCell ref="C578:C587"/>
    <mergeCell ref="D578:D587"/>
    <mergeCell ref="E578:E587"/>
    <mergeCell ref="F578:F587"/>
    <mergeCell ref="A548:A557"/>
    <mergeCell ref="C548:C557"/>
    <mergeCell ref="D548:D557"/>
    <mergeCell ref="E548:E557"/>
    <mergeCell ref="F548:F557"/>
    <mergeCell ref="A558:A567"/>
    <mergeCell ref="C558:C567"/>
    <mergeCell ref="D558:D567"/>
    <mergeCell ref="E558:E567"/>
    <mergeCell ref="F558:F567"/>
    <mergeCell ref="A527:A536"/>
    <mergeCell ref="C527:C536"/>
    <mergeCell ref="D527:D536"/>
    <mergeCell ref="E527:E536"/>
    <mergeCell ref="F527:F536"/>
    <mergeCell ref="A538:A547"/>
    <mergeCell ref="C538:C547"/>
    <mergeCell ref="D538:D547"/>
    <mergeCell ref="E538:E547"/>
    <mergeCell ref="F538:F547"/>
    <mergeCell ref="A507:A516"/>
    <mergeCell ref="C507:C516"/>
    <mergeCell ref="D507:D516"/>
    <mergeCell ref="E507:E516"/>
    <mergeCell ref="F507:F516"/>
    <mergeCell ref="A517:A526"/>
    <mergeCell ref="C517:C526"/>
    <mergeCell ref="D517:D526"/>
    <mergeCell ref="E517:E526"/>
    <mergeCell ref="F517:F526"/>
    <mergeCell ref="A487:A496"/>
    <mergeCell ref="C487:C496"/>
    <mergeCell ref="D487:D496"/>
    <mergeCell ref="E487:E496"/>
    <mergeCell ref="F487:F496"/>
    <mergeCell ref="A497:A506"/>
    <mergeCell ref="C497:C506"/>
    <mergeCell ref="D497:D506"/>
    <mergeCell ref="E497:E506"/>
    <mergeCell ref="F497:F506"/>
    <mergeCell ref="A476:A479"/>
    <mergeCell ref="C476:C479"/>
    <mergeCell ref="D476:D479"/>
    <mergeCell ref="E476:E479"/>
    <mergeCell ref="F476:F479"/>
    <mergeCell ref="A481:A483"/>
    <mergeCell ref="D481:D483"/>
    <mergeCell ref="E481:E483"/>
    <mergeCell ref="F481:F483"/>
    <mergeCell ref="A463:A470"/>
    <mergeCell ref="C463:C470"/>
    <mergeCell ref="D463:D470"/>
    <mergeCell ref="E463:E470"/>
    <mergeCell ref="F463:F470"/>
    <mergeCell ref="A471:A475"/>
    <mergeCell ref="C471:C475"/>
    <mergeCell ref="D471:D475"/>
    <mergeCell ref="E471:E475"/>
    <mergeCell ref="F471:F475"/>
    <mergeCell ref="A446:A453"/>
    <mergeCell ref="C446:C453"/>
    <mergeCell ref="D446:D453"/>
    <mergeCell ref="E446:E453"/>
    <mergeCell ref="F446:F453"/>
    <mergeCell ref="A454:A461"/>
    <mergeCell ref="C454:C461"/>
    <mergeCell ref="D454:D461"/>
    <mergeCell ref="E454:E461"/>
    <mergeCell ref="F454:F461"/>
    <mergeCell ref="A424:A431"/>
    <mergeCell ref="C424:C431"/>
    <mergeCell ref="D424:D431"/>
    <mergeCell ref="E424:E431"/>
    <mergeCell ref="F424:F431"/>
    <mergeCell ref="A432:A445"/>
    <mergeCell ref="C432:C445"/>
    <mergeCell ref="D432:D445"/>
    <mergeCell ref="E432:E445"/>
    <mergeCell ref="F432:F445"/>
    <mergeCell ref="A408:A415"/>
    <mergeCell ref="C408:C415"/>
    <mergeCell ref="D408:D415"/>
    <mergeCell ref="E408:E415"/>
    <mergeCell ref="F408:F415"/>
    <mergeCell ref="A416:A423"/>
    <mergeCell ref="C416:C423"/>
    <mergeCell ref="D416:D423"/>
    <mergeCell ref="E416:E423"/>
    <mergeCell ref="F416:F423"/>
    <mergeCell ref="A401:A403"/>
    <mergeCell ref="C401:C403"/>
    <mergeCell ref="D401:D403"/>
    <mergeCell ref="E401:E403"/>
    <mergeCell ref="F401:F403"/>
    <mergeCell ref="A404:A405"/>
    <mergeCell ref="C404:C405"/>
    <mergeCell ref="D404:D405"/>
    <mergeCell ref="E404:E405"/>
    <mergeCell ref="F404:F405"/>
    <mergeCell ref="A386:A395"/>
    <mergeCell ref="C386:C395"/>
    <mergeCell ref="D386:D395"/>
    <mergeCell ref="E386:E395"/>
    <mergeCell ref="F386:F395"/>
    <mergeCell ref="A396:A399"/>
    <mergeCell ref="A364:A373"/>
    <mergeCell ref="C364:C373"/>
    <mergeCell ref="D364:D373"/>
    <mergeCell ref="E364:E373"/>
    <mergeCell ref="F364:F373"/>
    <mergeCell ref="A375:A384"/>
    <mergeCell ref="C375:C384"/>
    <mergeCell ref="D375:D384"/>
    <mergeCell ref="E375:E384"/>
    <mergeCell ref="F375:F384"/>
    <mergeCell ref="A343:A351"/>
    <mergeCell ref="C343:C351"/>
    <mergeCell ref="D343:D351"/>
    <mergeCell ref="E343:E351"/>
    <mergeCell ref="F343:F351"/>
    <mergeCell ref="A353:A362"/>
    <mergeCell ref="C353:C362"/>
    <mergeCell ref="D353:D362"/>
    <mergeCell ref="E353:E362"/>
    <mergeCell ref="F353:F362"/>
    <mergeCell ref="A321:A331"/>
    <mergeCell ref="C321:C331"/>
    <mergeCell ref="D321:D331"/>
    <mergeCell ref="E321:E331"/>
    <mergeCell ref="F321:F331"/>
    <mergeCell ref="A333:A341"/>
    <mergeCell ref="C333:C341"/>
    <mergeCell ref="D333:D341"/>
    <mergeCell ref="E333:E341"/>
    <mergeCell ref="F333:F341"/>
    <mergeCell ref="A311:A314"/>
    <mergeCell ref="C311:C314"/>
    <mergeCell ref="D311:D314"/>
    <mergeCell ref="E311:E314"/>
    <mergeCell ref="F311:F314"/>
    <mergeCell ref="A316:A318"/>
    <mergeCell ref="C316:C319"/>
    <mergeCell ref="D316:D319"/>
    <mergeCell ref="E316:E319"/>
    <mergeCell ref="F316:F319"/>
    <mergeCell ref="A300:A304"/>
    <mergeCell ref="C300:C304"/>
    <mergeCell ref="D300:D304"/>
    <mergeCell ref="E300:E304"/>
    <mergeCell ref="F300:F304"/>
    <mergeCell ref="A306:A309"/>
    <mergeCell ref="C306:C309"/>
    <mergeCell ref="D306:D309"/>
    <mergeCell ref="E306:E309"/>
    <mergeCell ref="F306:F309"/>
    <mergeCell ref="A226:A273"/>
    <mergeCell ref="C226:C273"/>
    <mergeCell ref="D226:D273"/>
    <mergeCell ref="E226:E273"/>
    <mergeCell ref="F226:F273"/>
    <mergeCell ref="A275:A298"/>
    <mergeCell ref="C275:C298"/>
    <mergeCell ref="D275:D298"/>
    <mergeCell ref="E275:E298"/>
    <mergeCell ref="F275:F298"/>
    <mergeCell ref="A150:A185"/>
    <mergeCell ref="C150:C185"/>
    <mergeCell ref="D150:D185"/>
    <mergeCell ref="E150:E185"/>
    <mergeCell ref="F150:F185"/>
    <mergeCell ref="A187:A224"/>
    <mergeCell ref="C187:C224"/>
    <mergeCell ref="D187:D224"/>
    <mergeCell ref="E187:E224"/>
    <mergeCell ref="F187:F224"/>
    <mergeCell ref="A56:A94"/>
    <mergeCell ref="C56:C94"/>
    <mergeCell ref="D56:D94"/>
    <mergeCell ref="E56:E94"/>
    <mergeCell ref="F56:F94"/>
    <mergeCell ref="A96:A148"/>
    <mergeCell ref="C96:C148"/>
    <mergeCell ref="D96:D148"/>
    <mergeCell ref="E96:E148"/>
    <mergeCell ref="F96:F148"/>
    <mergeCell ref="A1:F1"/>
    <mergeCell ref="A2:F2"/>
    <mergeCell ref="A3:F3"/>
    <mergeCell ref="A22:A54"/>
    <mergeCell ref="C22:C54"/>
    <mergeCell ref="D22:D54"/>
    <mergeCell ref="E22:E54"/>
    <mergeCell ref="F22:F54"/>
  </mergeCells>
  <conditionalFormatting sqref="B301">
    <cfRule type="cellIs" dxfId="15" priority="18" operator="equal">
      <formula>0</formula>
    </cfRule>
    <cfRule type="cellIs" dxfId="14" priority="19" stopIfTrue="1" operator="equal">
      <formula>0</formula>
    </cfRule>
    <cfRule type="cellIs" priority="20" stopIfTrue="1" operator="equal">
      <formula>0</formula>
    </cfRule>
  </conditionalFormatting>
  <conditionalFormatting sqref="B301:B304 B306:B309">
    <cfRule type="cellIs" dxfId="13" priority="11" operator="equal">
      <formula>0</formula>
    </cfRule>
    <cfRule type="cellIs" dxfId="12" priority="12" operator="equal">
      <formula>0</formula>
    </cfRule>
    <cfRule type="cellIs" dxfId="11" priority="13" operator="equal">
      <formula>0</formula>
    </cfRule>
    <cfRule type="cellIs" dxfId="10" priority="14" operator="equal">
      <formula>"O"</formula>
    </cfRule>
    <cfRule type="cellIs" dxfId="9" priority="15" operator="equal">
      <formula>0</formula>
    </cfRule>
  </conditionalFormatting>
  <conditionalFormatting sqref="B302:B304 B306:B309">
    <cfRule type="cellIs" dxfId="8" priority="16" stopIfTrue="1" operator="equal">
      <formula>0</formula>
    </cfRule>
    <cfRule type="cellIs" priority="17" stopIfTrue="1" operator="equal">
      <formula>0</formula>
    </cfRule>
  </conditionalFormatting>
  <conditionalFormatting sqref="B311">
    <cfRule type="cellIs" dxfId="7" priority="8" operator="equal">
      <formula>0</formula>
    </cfRule>
    <cfRule type="cellIs" dxfId="6" priority="9" stopIfTrue="1" operator="equal">
      <formula>0</formula>
    </cfRule>
    <cfRule type="cellIs" priority="10" stopIfTrue="1" operator="equal">
      <formula>0</formula>
    </cfRule>
  </conditionalFormatting>
  <conditionalFormatting sqref="B311:B314 B316:B318">
    <cfRule type="cellIs" dxfId="5" priority="1" operator="equal">
      <formula>0</formula>
    </cfRule>
    <cfRule type="cellIs" dxfId="4" priority="2" operator="equal">
      <formula>0</formula>
    </cfRule>
    <cfRule type="cellIs" dxfId="3" priority="3" operator="equal">
      <formula>0</formula>
    </cfRule>
    <cfRule type="cellIs" dxfId="2" priority="4" operator="equal">
      <formula>"O"</formula>
    </cfRule>
    <cfRule type="cellIs" dxfId="1" priority="5" operator="equal">
      <formula>0</formula>
    </cfRule>
  </conditionalFormatting>
  <conditionalFormatting sqref="B312:B314 B316:B318">
    <cfRule type="cellIs" dxfId="0" priority="6" stopIfTrue="1" operator="equal">
      <formula>0</formula>
    </cfRule>
    <cfRule type="cellIs" priority="7" stopIfTrue="1" operator="equal">
      <formula>0</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B7ED6A-5567-4EE3-AA2B-B7137EEDF767}">
  <sheetPr>
    <tabColor theme="9" tint="0.39997558519241921"/>
  </sheetPr>
  <dimension ref="A1:F6165"/>
  <sheetViews>
    <sheetView topLeftCell="A6152" workbookViewId="0">
      <selection activeCell="B5" sqref="B5"/>
    </sheetView>
  </sheetViews>
  <sheetFormatPr defaultColWidth="2.6640625" defaultRowHeight="13.2"/>
  <cols>
    <col min="1" max="1" width="6.5546875" style="337" customWidth="1"/>
    <col min="2" max="2" width="48.88671875" style="510" customWidth="1"/>
    <col min="3" max="3" width="5.88671875" style="337" customWidth="1"/>
    <col min="4" max="4" width="7.5546875" style="957" customWidth="1"/>
    <col min="5" max="5" width="9.6640625" style="510" customWidth="1"/>
    <col min="6" max="6" width="13" style="510" customWidth="1"/>
    <col min="7" max="16384" width="2.6640625" style="510"/>
  </cols>
  <sheetData>
    <row r="1" spans="1:6" s="29" customFormat="1" ht="26.25" customHeight="1">
      <c r="A1" s="334" t="s">
        <v>50</v>
      </c>
      <c r="B1" s="334"/>
      <c r="C1" s="334"/>
      <c r="D1" s="334"/>
      <c r="E1" s="334"/>
      <c r="F1" s="334"/>
    </row>
    <row r="2" spans="1:6" s="29" customFormat="1" ht="18.75" customHeight="1">
      <c r="A2" s="336" t="s">
        <v>3246</v>
      </c>
      <c r="B2" s="336"/>
      <c r="C2" s="336"/>
      <c r="D2" s="336"/>
      <c r="E2" s="336"/>
      <c r="F2" s="336"/>
    </row>
    <row r="3" spans="1:6" s="29" customFormat="1" ht="18.75" customHeight="1">
      <c r="A3" s="150" t="s">
        <v>456</v>
      </c>
      <c r="B3" s="150"/>
      <c r="C3" s="150"/>
      <c r="D3" s="150"/>
      <c r="E3" s="150"/>
      <c r="F3" s="150"/>
    </row>
    <row r="4" spans="1:6">
      <c r="A4" s="613"/>
      <c r="B4" s="604"/>
      <c r="C4" s="605"/>
      <c r="D4" s="879"/>
      <c r="E4" s="605"/>
      <c r="F4" s="880"/>
    </row>
    <row r="5" spans="1:6">
      <c r="A5" s="613"/>
      <c r="B5" s="604"/>
      <c r="C5" s="605"/>
      <c r="D5" s="879"/>
      <c r="E5" s="605"/>
      <c r="F5" s="880"/>
    </row>
    <row r="6" spans="1:6">
      <c r="A6" s="613"/>
      <c r="B6" s="604"/>
      <c r="C6" s="605"/>
      <c r="D6" s="879"/>
      <c r="E6" s="605"/>
      <c r="F6" s="880"/>
    </row>
    <row r="7" spans="1:6">
      <c r="A7" s="613"/>
      <c r="B7" s="604"/>
      <c r="C7" s="605"/>
      <c r="D7" s="879"/>
      <c r="E7" s="605"/>
      <c r="F7" s="880"/>
    </row>
    <row r="8" spans="1:6">
      <c r="A8" s="613"/>
      <c r="B8" s="604"/>
      <c r="C8" s="605"/>
      <c r="D8" s="879"/>
      <c r="E8" s="874"/>
      <c r="F8" s="881"/>
    </row>
    <row r="9" spans="1:6">
      <c r="A9" s="615"/>
      <c r="B9" s="616"/>
      <c r="C9" s="605"/>
      <c r="D9" s="879"/>
      <c r="E9" s="605"/>
      <c r="F9" s="880"/>
    </row>
    <row r="10" spans="1:6">
      <c r="A10" s="615"/>
      <c r="B10" s="616" t="s">
        <v>2160</v>
      </c>
      <c r="C10" s="605"/>
      <c r="D10" s="879"/>
      <c r="E10" s="605"/>
      <c r="F10" s="880"/>
    </row>
    <row r="11" spans="1:6">
      <c r="A11" s="615"/>
      <c r="B11" s="616"/>
      <c r="C11" s="605"/>
      <c r="D11" s="879"/>
      <c r="E11" s="605"/>
      <c r="F11" s="880"/>
    </row>
    <row r="12" spans="1:6" ht="79.2">
      <c r="A12" s="615"/>
      <c r="B12" s="617" t="s">
        <v>3247</v>
      </c>
      <c r="C12" s="618"/>
      <c r="D12" s="882"/>
      <c r="E12" s="618"/>
      <c r="F12" s="883"/>
    </row>
    <row r="13" spans="1:6" ht="66">
      <c r="A13" s="615"/>
      <c r="B13" s="617" t="s">
        <v>3248</v>
      </c>
      <c r="C13" s="618"/>
      <c r="D13" s="882"/>
      <c r="E13" s="618"/>
      <c r="F13" s="883"/>
    </row>
    <row r="14" spans="1:6" ht="145.19999999999999">
      <c r="A14" s="615"/>
      <c r="B14" s="617" t="s">
        <v>2163</v>
      </c>
      <c r="C14" s="618"/>
      <c r="D14" s="882"/>
      <c r="E14" s="618"/>
      <c r="F14" s="883"/>
    </row>
    <row r="15" spans="1:6" ht="66">
      <c r="A15" s="615"/>
      <c r="B15" s="617" t="s">
        <v>3249</v>
      </c>
      <c r="C15" s="618"/>
      <c r="D15" s="882"/>
      <c r="E15" s="618"/>
      <c r="F15" s="883"/>
    </row>
    <row r="16" spans="1:6" ht="26.4">
      <c r="A16" s="615"/>
      <c r="B16" s="617" t="s">
        <v>2164</v>
      </c>
      <c r="C16" s="618"/>
      <c r="D16" s="882"/>
      <c r="E16" s="618"/>
      <c r="F16" s="883"/>
    </row>
    <row r="17" spans="1:6" ht="66">
      <c r="A17" s="615"/>
      <c r="B17" s="617" t="s">
        <v>2165</v>
      </c>
      <c r="C17" s="618"/>
      <c r="D17" s="882"/>
      <c r="E17" s="618"/>
      <c r="F17" s="883"/>
    </row>
    <row r="18" spans="1:6">
      <c r="A18" s="615"/>
      <c r="B18" s="619"/>
      <c r="C18" s="884"/>
      <c r="D18" s="885"/>
      <c r="E18" s="886"/>
      <c r="F18" s="887"/>
    </row>
    <row r="19" spans="1:6" ht="25.5" customHeight="1">
      <c r="A19" s="888"/>
      <c r="B19" s="889" t="s">
        <v>3250</v>
      </c>
      <c r="C19" s="739"/>
      <c r="D19" s="890"/>
      <c r="E19" s="874"/>
      <c r="F19" s="891"/>
    </row>
    <row r="20" spans="1:6" s="466" customFormat="1" ht="26.25" customHeight="1">
      <c r="A20" s="892" t="s">
        <v>0</v>
      </c>
      <c r="B20" s="892" t="s">
        <v>1</v>
      </c>
      <c r="C20" s="892" t="s">
        <v>948</v>
      </c>
      <c r="D20" s="893" t="s">
        <v>949</v>
      </c>
      <c r="E20" s="894" t="s">
        <v>1380</v>
      </c>
      <c r="F20" s="894" t="s">
        <v>2</v>
      </c>
    </row>
    <row r="21" spans="1:6" ht="25.5" customHeight="1">
      <c r="A21" s="732"/>
      <c r="B21" s="895" t="s">
        <v>3251</v>
      </c>
      <c r="C21" s="745"/>
      <c r="D21" s="896"/>
      <c r="E21" s="897"/>
      <c r="F21" s="898"/>
    </row>
    <row r="22" spans="1:6">
      <c r="A22" s="899"/>
      <c r="B22" s="871" t="s">
        <v>3252</v>
      </c>
      <c r="C22" s="527"/>
      <c r="D22" s="900"/>
      <c r="E22" s="874"/>
      <c r="F22" s="901"/>
    </row>
    <row r="23" spans="1:6" ht="79.2">
      <c r="A23" s="899"/>
      <c r="B23" s="871" t="s">
        <v>3253</v>
      </c>
      <c r="C23" s="527"/>
      <c r="D23" s="900"/>
      <c r="E23" s="874"/>
      <c r="F23" s="901"/>
    </row>
    <row r="24" spans="1:6" ht="250.8">
      <c r="A24" s="738"/>
      <c r="B24" s="902" t="s">
        <v>3254</v>
      </c>
      <c r="C24" s="527"/>
      <c r="D24" s="900"/>
      <c r="E24" s="874"/>
      <c r="F24" s="901"/>
    </row>
    <row r="25" spans="1:6" ht="105.6">
      <c r="A25" s="903"/>
      <c r="B25" s="904" t="s">
        <v>3255</v>
      </c>
      <c r="C25" s="905"/>
      <c r="D25" s="906"/>
      <c r="E25" s="907"/>
      <c r="F25" s="908"/>
    </row>
    <row r="26" spans="1:6" s="466" customFormat="1" ht="26.25" customHeight="1">
      <c r="A26" s="892" t="s">
        <v>0</v>
      </c>
      <c r="B26" s="892" t="s">
        <v>1</v>
      </c>
      <c r="C26" s="892" t="s">
        <v>948</v>
      </c>
      <c r="D26" s="893" t="s">
        <v>949</v>
      </c>
      <c r="E26" s="894" t="s">
        <v>1380</v>
      </c>
      <c r="F26" s="894" t="s">
        <v>2</v>
      </c>
    </row>
    <row r="27" spans="1:6" ht="224.4">
      <c r="A27" s="909">
        <f>COUNT(#REF!)+1</f>
        <v>1</v>
      </c>
      <c r="B27" s="910" t="s">
        <v>3256</v>
      </c>
      <c r="C27" s="362"/>
      <c r="D27" s="911"/>
      <c r="E27" s="912">
        <v>0</v>
      </c>
      <c r="F27" s="913">
        <f>ROUNDUP(D27*E27,2)</f>
        <v>0</v>
      </c>
    </row>
    <row r="28" spans="1:6">
      <c r="A28" s="914"/>
      <c r="B28" s="448"/>
      <c r="C28" s="434"/>
      <c r="D28" s="915"/>
      <c r="E28" s="916"/>
      <c r="F28" s="917"/>
    </row>
    <row r="29" spans="1:6">
      <c r="A29" s="434"/>
      <c r="B29" s="448" t="s">
        <v>3257</v>
      </c>
      <c r="C29" s="434"/>
      <c r="D29" s="915"/>
      <c r="E29" s="916"/>
      <c r="F29" s="917"/>
    </row>
    <row r="30" spans="1:6">
      <c r="A30" s="434"/>
      <c r="B30" s="918" t="s">
        <v>3258</v>
      </c>
      <c r="C30" s="434"/>
      <c r="D30" s="915"/>
      <c r="E30" s="916"/>
      <c r="F30" s="917"/>
    </row>
    <row r="31" spans="1:6">
      <c r="A31" s="434"/>
      <c r="B31" s="918" t="s">
        <v>3259</v>
      </c>
      <c r="C31" s="434"/>
      <c r="D31" s="915"/>
      <c r="E31" s="916"/>
      <c r="F31" s="917"/>
    </row>
    <row r="32" spans="1:6">
      <c r="A32" s="434"/>
      <c r="B32" s="918" t="s">
        <v>3260</v>
      </c>
      <c r="C32" s="434"/>
      <c r="D32" s="915"/>
      <c r="E32" s="916"/>
      <c r="F32" s="917"/>
    </row>
    <row r="33" spans="1:6">
      <c r="A33" s="434"/>
      <c r="B33" s="918" t="s">
        <v>3261</v>
      </c>
      <c r="C33" s="434"/>
      <c r="D33" s="915"/>
      <c r="E33" s="916"/>
      <c r="F33" s="917"/>
    </row>
    <row r="34" spans="1:6">
      <c r="A34" s="434"/>
      <c r="B34" s="918" t="s">
        <v>3262</v>
      </c>
      <c r="C34" s="434"/>
      <c r="D34" s="915"/>
      <c r="E34" s="916"/>
      <c r="F34" s="917"/>
    </row>
    <row r="35" spans="1:6">
      <c r="A35" s="434"/>
      <c r="B35" s="919" t="s">
        <v>3263</v>
      </c>
      <c r="C35" s="434"/>
      <c r="D35" s="915"/>
      <c r="E35" s="916"/>
      <c r="F35" s="917"/>
    </row>
    <row r="36" spans="1:6">
      <c r="A36" s="434"/>
      <c r="B36" s="919" t="s">
        <v>3264</v>
      </c>
      <c r="C36" s="434"/>
      <c r="D36" s="915"/>
      <c r="E36" s="916"/>
      <c r="F36" s="917"/>
    </row>
    <row r="37" spans="1:6" ht="26.4">
      <c r="A37" s="434"/>
      <c r="B37" s="919" t="s">
        <v>3265</v>
      </c>
      <c r="C37" s="434"/>
      <c r="D37" s="915"/>
      <c r="E37" s="916"/>
      <c r="F37" s="917"/>
    </row>
    <row r="38" spans="1:6">
      <c r="A38" s="434"/>
      <c r="B38" s="919"/>
      <c r="C38" s="434"/>
      <c r="D38" s="915"/>
      <c r="E38" s="916"/>
      <c r="F38" s="917"/>
    </row>
    <row r="39" spans="1:6">
      <c r="A39" s="434"/>
      <c r="B39" s="919" t="s">
        <v>3266</v>
      </c>
      <c r="C39" s="434"/>
      <c r="D39" s="915"/>
      <c r="E39" s="916"/>
      <c r="F39" s="917"/>
    </row>
    <row r="40" spans="1:6">
      <c r="A40" s="434"/>
      <c r="B40" s="919" t="s">
        <v>3267</v>
      </c>
      <c r="C40" s="434"/>
      <c r="D40" s="915"/>
      <c r="E40" s="916"/>
      <c r="F40" s="917"/>
    </row>
    <row r="41" spans="1:6">
      <c r="A41" s="434"/>
      <c r="B41" s="918" t="s">
        <v>3268</v>
      </c>
      <c r="C41" s="434"/>
      <c r="D41" s="915"/>
      <c r="E41" s="916"/>
      <c r="F41" s="917"/>
    </row>
    <row r="42" spans="1:6">
      <c r="A42" s="434"/>
      <c r="B42" s="918" t="s">
        <v>3269</v>
      </c>
      <c r="C42" s="920"/>
      <c r="D42" s="915"/>
      <c r="E42" s="916"/>
      <c r="F42" s="917"/>
    </row>
    <row r="43" spans="1:6">
      <c r="A43" s="434"/>
      <c r="B43" s="918" t="s">
        <v>3270</v>
      </c>
      <c r="C43" s="920"/>
      <c r="D43" s="915"/>
      <c r="E43" s="916"/>
      <c r="F43" s="917"/>
    </row>
    <row r="44" spans="1:6">
      <c r="A44" s="434"/>
      <c r="B44" s="919" t="s">
        <v>3271</v>
      </c>
      <c r="C44" s="920"/>
      <c r="D44" s="915"/>
      <c r="E44" s="916"/>
      <c r="F44" s="917"/>
    </row>
    <row r="45" spans="1:6">
      <c r="A45" s="434"/>
      <c r="B45" s="919" t="s">
        <v>3272</v>
      </c>
      <c r="C45" s="920"/>
      <c r="D45" s="915"/>
      <c r="E45" s="916"/>
      <c r="F45" s="917"/>
    </row>
    <row r="46" spans="1:6">
      <c r="A46" s="434"/>
      <c r="B46" s="919" t="s">
        <v>3273</v>
      </c>
      <c r="C46" s="920"/>
      <c r="D46" s="915"/>
      <c r="E46" s="916"/>
      <c r="F46" s="917"/>
    </row>
    <row r="47" spans="1:6">
      <c r="A47" s="434"/>
      <c r="B47" s="919" t="s">
        <v>3274</v>
      </c>
      <c r="C47" s="920"/>
      <c r="D47" s="915"/>
      <c r="E47" s="916"/>
      <c r="F47" s="917"/>
    </row>
    <row r="48" spans="1:6">
      <c r="A48" s="434"/>
      <c r="B48" s="919" t="s">
        <v>3275</v>
      </c>
      <c r="C48" s="920"/>
      <c r="D48" s="915"/>
      <c r="E48" s="916"/>
      <c r="F48" s="917"/>
    </row>
    <row r="49" spans="1:6">
      <c r="A49" s="434"/>
      <c r="B49" s="919" t="s">
        <v>3276</v>
      </c>
      <c r="C49" s="920"/>
      <c r="D49" s="915"/>
      <c r="E49" s="916"/>
      <c r="F49" s="917"/>
    </row>
    <row r="50" spans="1:6">
      <c r="A50" s="434"/>
      <c r="B50" s="919" t="s">
        <v>3277</v>
      </c>
      <c r="C50" s="920"/>
      <c r="D50" s="915"/>
      <c r="E50" s="916"/>
      <c r="F50" s="917"/>
    </row>
    <row r="51" spans="1:6" ht="26.4">
      <c r="A51" s="434"/>
      <c r="B51" s="919" t="s">
        <v>3278</v>
      </c>
      <c r="C51" s="920"/>
      <c r="D51" s="915"/>
      <c r="E51" s="916"/>
      <c r="F51" s="917"/>
    </row>
    <row r="52" spans="1:6">
      <c r="A52" s="434"/>
      <c r="B52" s="919" t="s">
        <v>3279</v>
      </c>
      <c r="C52" s="920"/>
      <c r="D52" s="915"/>
      <c r="E52" s="916"/>
      <c r="F52" s="917"/>
    </row>
    <row r="53" spans="1:6">
      <c r="A53" s="434"/>
      <c r="B53" s="919" t="s">
        <v>3280</v>
      </c>
      <c r="C53" s="920"/>
      <c r="D53" s="915"/>
      <c r="E53" s="916"/>
      <c r="F53" s="917"/>
    </row>
    <row r="54" spans="1:6">
      <c r="A54" s="434"/>
      <c r="B54" s="919" t="s">
        <v>3281</v>
      </c>
      <c r="C54" s="920"/>
      <c r="D54" s="915"/>
      <c r="E54" s="916"/>
      <c r="F54" s="917"/>
    </row>
    <row r="55" spans="1:6">
      <c r="A55" s="434"/>
      <c r="B55" s="919" t="s">
        <v>3282</v>
      </c>
      <c r="C55" s="920"/>
      <c r="D55" s="915"/>
      <c r="E55" s="916"/>
      <c r="F55" s="917"/>
    </row>
    <row r="56" spans="1:6">
      <c r="A56" s="434"/>
      <c r="B56" s="919" t="s">
        <v>3283</v>
      </c>
      <c r="C56" s="920"/>
      <c r="D56" s="915"/>
      <c r="E56" s="916"/>
      <c r="F56" s="917"/>
    </row>
    <row r="57" spans="1:6">
      <c r="A57" s="434"/>
      <c r="B57" s="919" t="s">
        <v>3284</v>
      </c>
      <c r="C57" s="920"/>
      <c r="D57" s="915"/>
      <c r="E57" s="916"/>
      <c r="F57" s="917"/>
    </row>
    <row r="58" spans="1:6">
      <c r="A58" s="434"/>
      <c r="B58" s="919" t="s">
        <v>3285</v>
      </c>
      <c r="C58" s="920"/>
      <c r="D58" s="915"/>
      <c r="E58" s="916"/>
      <c r="F58" s="917"/>
    </row>
    <row r="59" spans="1:6">
      <c r="A59" s="434"/>
      <c r="B59" s="921" t="s">
        <v>3286</v>
      </c>
      <c r="C59" s="920"/>
      <c r="D59" s="915"/>
      <c r="E59" s="916"/>
      <c r="F59" s="917"/>
    </row>
    <row r="60" spans="1:6">
      <c r="A60" s="434"/>
      <c r="B60" s="921" t="s">
        <v>3287</v>
      </c>
      <c r="C60" s="920"/>
      <c r="D60" s="915"/>
      <c r="E60" s="916"/>
      <c r="F60" s="917"/>
    </row>
    <row r="61" spans="1:6">
      <c r="A61" s="434"/>
      <c r="B61" s="919" t="s">
        <v>3288</v>
      </c>
      <c r="C61" s="920"/>
      <c r="D61" s="915"/>
      <c r="E61" s="916"/>
      <c r="F61" s="917"/>
    </row>
    <row r="62" spans="1:6">
      <c r="A62" s="434"/>
      <c r="B62" s="919" t="s">
        <v>3289</v>
      </c>
      <c r="C62" s="920"/>
      <c r="D62" s="915"/>
      <c r="E62" s="916"/>
      <c r="F62" s="917"/>
    </row>
    <row r="63" spans="1:6">
      <c r="A63" s="434"/>
      <c r="B63" s="919"/>
      <c r="C63" s="920"/>
      <c r="D63" s="915"/>
      <c r="E63" s="916"/>
      <c r="F63" s="917"/>
    </row>
    <row r="64" spans="1:6">
      <c r="A64" s="434"/>
      <c r="B64" s="918" t="s">
        <v>3290</v>
      </c>
      <c r="C64" s="920"/>
      <c r="D64" s="915"/>
      <c r="E64" s="916"/>
      <c r="F64" s="917"/>
    </row>
    <row r="65" spans="1:6">
      <c r="A65" s="434"/>
      <c r="B65" s="918"/>
      <c r="C65" s="920"/>
      <c r="D65" s="915"/>
      <c r="E65" s="916"/>
      <c r="F65" s="917"/>
    </row>
    <row r="66" spans="1:6">
      <c r="A66" s="434"/>
      <c r="B66" s="918" t="s">
        <v>3291</v>
      </c>
      <c r="C66" s="920"/>
      <c r="D66" s="915"/>
      <c r="E66" s="916"/>
      <c r="F66" s="917"/>
    </row>
    <row r="67" spans="1:6">
      <c r="A67" s="434"/>
      <c r="B67" s="918" t="s">
        <v>3292</v>
      </c>
      <c r="C67" s="920"/>
      <c r="D67" s="915"/>
      <c r="E67" s="916"/>
      <c r="F67" s="917"/>
    </row>
    <row r="68" spans="1:6">
      <c r="A68" s="434"/>
      <c r="B68" s="918" t="s">
        <v>3293</v>
      </c>
      <c r="C68" s="920"/>
      <c r="D68" s="915"/>
      <c r="E68" s="916"/>
      <c r="F68" s="917"/>
    </row>
    <row r="69" spans="1:6" ht="26.4">
      <c r="A69" s="434"/>
      <c r="B69" s="922" t="s">
        <v>3294</v>
      </c>
      <c r="C69" s="920"/>
      <c r="D69" s="915"/>
      <c r="E69" s="916"/>
      <c r="F69" s="917"/>
    </row>
    <row r="70" spans="1:6">
      <c r="A70" s="434"/>
      <c r="B70" s="918" t="s">
        <v>3295</v>
      </c>
      <c r="C70" s="920"/>
      <c r="D70" s="915"/>
      <c r="E70" s="916"/>
      <c r="F70" s="917"/>
    </row>
    <row r="71" spans="1:6">
      <c r="A71" s="434"/>
      <c r="B71" s="918" t="s">
        <v>3296</v>
      </c>
      <c r="C71" s="920"/>
      <c r="D71" s="915"/>
      <c r="E71" s="916"/>
      <c r="F71" s="917"/>
    </row>
    <row r="72" spans="1:6">
      <c r="A72" s="434"/>
      <c r="B72" s="918"/>
      <c r="C72" s="920"/>
      <c r="D72" s="915"/>
      <c r="E72" s="916"/>
      <c r="F72" s="917"/>
    </row>
    <row r="73" spans="1:6">
      <c r="A73" s="434"/>
      <c r="B73" s="918" t="s">
        <v>3297</v>
      </c>
      <c r="C73" s="920"/>
      <c r="D73" s="915"/>
      <c r="E73" s="916"/>
      <c r="F73" s="917"/>
    </row>
    <row r="74" spans="1:6">
      <c r="A74" s="434"/>
      <c r="B74" s="918" t="s">
        <v>3298</v>
      </c>
      <c r="C74" s="920"/>
      <c r="D74" s="915"/>
      <c r="E74" s="916"/>
      <c r="F74" s="917"/>
    </row>
    <row r="75" spans="1:6">
      <c r="A75" s="434"/>
      <c r="B75" s="918" t="s">
        <v>3299</v>
      </c>
      <c r="C75" s="920"/>
      <c r="D75" s="915"/>
      <c r="E75" s="916"/>
      <c r="F75" s="917"/>
    </row>
    <row r="76" spans="1:6">
      <c r="A76" s="434"/>
      <c r="B76" s="918" t="s">
        <v>3300</v>
      </c>
      <c r="C76" s="920"/>
      <c r="D76" s="915"/>
      <c r="E76" s="916"/>
      <c r="F76" s="917"/>
    </row>
    <row r="77" spans="1:6">
      <c r="A77" s="434"/>
      <c r="B77" s="918" t="s">
        <v>3301</v>
      </c>
      <c r="C77" s="920"/>
      <c r="D77" s="915"/>
      <c r="E77" s="916"/>
      <c r="F77" s="917"/>
    </row>
    <row r="78" spans="1:6" ht="26.4">
      <c r="A78" s="434"/>
      <c r="B78" s="918" t="s">
        <v>3302</v>
      </c>
      <c r="C78" s="920"/>
      <c r="D78" s="915"/>
      <c r="E78" s="916"/>
      <c r="F78" s="917"/>
    </row>
    <row r="79" spans="1:6">
      <c r="A79" s="434"/>
      <c r="B79" s="918"/>
      <c r="C79" s="920"/>
      <c r="D79" s="915"/>
      <c r="E79" s="916"/>
      <c r="F79" s="917"/>
    </row>
    <row r="80" spans="1:6">
      <c r="A80" s="434"/>
      <c r="B80" s="918" t="s">
        <v>3303</v>
      </c>
      <c r="C80" s="920"/>
      <c r="D80" s="915"/>
      <c r="E80" s="916"/>
      <c r="F80" s="917"/>
    </row>
    <row r="81" spans="1:6">
      <c r="A81" s="434"/>
      <c r="B81" s="918" t="s">
        <v>3304</v>
      </c>
      <c r="C81" s="920"/>
      <c r="D81" s="915"/>
      <c r="E81" s="916"/>
      <c r="F81" s="917"/>
    </row>
    <row r="82" spans="1:6">
      <c r="A82" s="434"/>
      <c r="B82" s="918" t="s">
        <v>3305</v>
      </c>
      <c r="C82" s="920"/>
      <c r="D82" s="915"/>
      <c r="E82" s="916"/>
      <c r="F82" s="917"/>
    </row>
    <row r="83" spans="1:6">
      <c r="A83" s="434"/>
      <c r="B83" s="918"/>
      <c r="C83" s="434"/>
      <c r="D83" s="915"/>
      <c r="E83" s="916"/>
      <c r="F83" s="917"/>
    </row>
    <row r="84" spans="1:6">
      <c r="A84" s="434"/>
      <c r="B84" s="918" t="s">
        <v>3306</v>
      </c>
      <c r="C84" s="434"/>
      <c r="D84" s="915"/>
      <c r="E84" s="916"/>
      <c r="F84" s="917"/>
    </row>
    <row r="85" spans="1:6">
      <c r="A85" s="434"/>
      <c r="B85" s="918" t="s">
        <v>3305</v>
      </c>
      <c r="C85" s="434"/>
      <c r="D85" s="915"/>
      <c r="E85" s="916"/>
      <c r="F85" s="917"/>
    </row>
    <row r="86" spans="1:6">
      <c r="A86" s="434"/>
      <c r="B86" s="919"/>
      <c r="C86" s="920"/>
      <c r="D86" s="915"/>
      <c r="E86" s="916"/>
      <c r="F86" s="917"/>
    </row>
    <row r="87" spans="1:6">
      <c r="A87" s="434"/>
      <c r="B87" s="918" t="s">
        <v>3307</v>
      </c>
      <c r="C87" s="920"/>
      <c r="D87" s="915"/>
      <c r="E87" s="916"/>
      <c r="F87" s="917"/>
    </row>
    <row r="88" spans="1:6">
      <c r="A88" s="434"/>
      <c r="B88" s="918" t="s">
        <v>3308</v>
      </c>
      <c r="C88" s="920"/>
      <c r="D88" s="915"/>
      <c r="E88" s="916"/>
      <c r="F88" s="917"/>
    </row>
    <row r="89" spans="1:6">
      <c r="A89" s="434"/>
      <c r="B89" s="918" t="s">
        <v>3309</v>
      </c>
      <c r="C89" s="920"/>
      <c r="D89" s="915"/>
      <c r="E89" s="916"/>
      <c r="F89" s="917"/>
    </row>
    <row r="90" spans="1:6">
      <c r="A90" s="434"/>
      <c r="B90" s="918" t="s">
        <v>3310</v>
      </c>
      <c r="C90" s="920"/>
      <c r="D90" s="915"/>
      <c r="E90" s="916"/>
      <c r="F90" s="917"/>
    </row>
    <row r="91" spans="1:6">
      <c r="A91" s="434"/>
      <c r="B91" s="918" t="s">
        <v>3311</v>
      </c>
      <c r="C91" s="920"/>
      <c r="D91" s="915"/>
      <c r="E91" s="916"/>
      <c r="F91" s="917"/>
    </row>
    <row r="92" spans="1:6">
      <c r="A92" s="434"/>
      <c r="B92" s="918" t="s">
        <v>3312</v>
      </c>
      <c r="C92" s="920"/>
      <c r="D92" s="915"/>
      <c r="E92" s="916"/>
      <c r="F92" s="917"/>
    </row>
    <row r="93" spans="1:6">
      <c r="A93" s="434"/>
      <c r="B93" s="918" t="s">
        <v>3313</v>
      </c>
      <c r="C93" s="920"/>
      <c r="D93" s="915"/>
      <c r="E93" s="916"/>
      <c r="F93" s="917"/>
    </row>
    <row r="94" spans="1:6">
      <c r="A94" s="434"/>
      <c r="B94" s="918" t="s">
        <v>3314</v>
      </c>
      <c r="C94" s="920"/>
      <c r="D94" s="915"/>
      <c r="E94" s="916"/>
      <c r="F94" s="917"/>
    </row>
    <row r="95" spans="1:6">
      <c r="A95" s="434"/>
      <c r="B95" s="918" t="s">
        <v>3315</v>
      </c>
      <c r="C95" s="920"/>
      <c r="D95" s="915"/>
      <c r="E95" s="916"/>
      <c r="F95" s="917"/>
    </row>
    <row r="96" spans="1:6">
      <c r="A96" s="434"/>
      <c r="B96" s="918" t="s">
        <v>3316</v>
      </c>
      <c r="C96" s="920"/>
      <c r="D96" s="915"/>
      <c r="E96" s="916"/>
      <c r="F96" s="917"/>
    </row>
    <row r="97" spans="1:6">
      <c r="A97" s="434"/>
      <c r="B97" s="918" t="s">
        <v>3317</v>
      </c>
      <c r="C97" s="920"/>
      <c r="D97" s="915"/>
      <c r="E97" s="916"/>
      <c r="F97" s="917"/>
    </row>
    <row r="98" spans="1:6">
      <c r="A98" s="434"/>
      <c r="B98" s="918" t="s">
        <v>3318</v>
      </c>
      <c r="C98" s="920"/>
      <c r="D98" s="915"/>
      <c r="E98" s="916"/>
      <c r="F98" s="917"/>
    </row>
    <row r="99" spans="1:6">
      <c r="A99" s="434"/>
      <c r="B99" s="918" t="s">
        <v>3319</v>
      </c>
      <c r="C99" s="920"/>
      <c r="D99" s="915"/>
      <c r="E99" s="916"/>
      <c r="F99" s="917"/>
    </row>
    <row r="100" spans="1:6">
      <c r="A100" s="434"/>
      <c r="B100" s="918" t="s">
        <v>3314</v>
      </c>
      <c r="C100" s="920"/>
      <c r="D100" s="915"/>
      <c r="E100" s="916"/>
      <c r="F100" s="917"/>
    </row>
    <row r="101" spans="1:6">
      <c r="A101" s="434"/>
      <c r="B101" s="918" t="s">
        <v>3320</v>
      </c>
      <c r="C101" s="920"/>
      <c r="D101" s="915"/>
      <c r="E101" s="916"/>
      <c r="F101" s="917"/>
    </row>
    <row r="102" spans="1:6">
      <c r="A102" s="434"/>
      <c r="B102" s="918"/>
      <c r="C102" s="434"/>
      <c r="D102" s="915"/>
      <c r="E102" s="916"/>
      <c r="F102" s="917"/>
    </row>
    <row r="103" spans="1:6">
      <c r="A103" s="434"/>
      <c r="B103" s="918" t="s">
        <v>3306</v>
      </c>
      <c r="C103" s="434"/>
      <c r="D103" s="915"/>
      <c r="E103" s="916"/>
      <c r="F103" s="917"/>
    </row>
    <row r="104" spans="1:6">
      <c r="A104" s="434"/>
      <c r="B104" s="918" t="s">
        <v>3305</v>
      </c>
      <c r="C104" s="434"/>
      <c r="D104" s="915"/>
      <c r="E104" s="916"/>
      <c r="F104" s="917"/>
    </row>
    <row r="105" spans="1:6">
      <c r="A105" s="434"/>
      <c r="B105" s="918"/>
      <c r="C105" s="920"/>
      <c r="D105" s="915"/>
      <c r="E105" s="916"/>
      <c r="F105" s="917"/>
    </row>
    <row r="106" spans="1:6">
      <c r="A106" s="434"/>
      <c r="B106" s="918" t="s">
        <v>3321</v>
      </c>
      <c r="C106" s="920"/>
      <c r="D106" s="915"/>
      <c r="E106" s="916"/>
      <c r="F106" s="917"/>
    </row>
    <row r="107" spans="1:6">
      <c r="A107" s="434"/>
      <c r="B107" s="918" t="s">
        <v>3322</v>
      </c>
      <c r="C107" s="920"/>
      <c r="D107" s="915"/>
      <c r="E107" s="916"/>
      <c r="F107" s="917"/>
    </row>
    <row r="108" spans="1:6">
      <c r="A108" s="434"/>
      <c r="B108" s="918" t="s">
        <v>3323</v>
      </c>
      <c r="C108" s="920"/>
      <c r="D108" s="915"/>
      <c r="E108" s="916"/>
      <c r="F108" s="917"/>
    </row>
    <row r="109" spans="1:6">
      <c r="A109" s="434"/>
      <c r="B109" s="918" t="s">
        <v>3324</v>
      </c>
      <c r="C109" s="434"/>
      <c r="D109" s="915"/>
      <c r="E109" s="916"/>
      <c r="F109" s="917"/>
    </row>
    <row r="110" spans="1:6">
      <c r="A110" s="434"/>
      <c r="B110" s="918" t="s">
        <v>3325</v>
      </c>
      <c r="C110" s="434"/>
      <c r="D110" s="915"/>
      <c r="E110" s="916"/>
      <c r="F110" s="917"/>
    </row>
    <row r="111" spans="1:6">
      <c r="A111" s="434"/>
      <c r="B111" s="918" t="s">
        <v>3326</v>
      </c>
      <c r="C111" s="434"/>
      <c r="D111" s="915"/>
      <c r="E111" s="916"/>
      <c r="F111" s="917"/>
    </row>
    <row r="112" spans="1:6">
      <c r="A112" s="434"/>
      <c r="B112" s="918"/>
      <c r="C112" s="434"/>
      <c r="D112" s="915"/>
      <c r="E112" s="916"/>
      <c r="F112" s="917"/>
    </row>
    <row r="113" spans="1:6">
      <c r="A113" s="434"/>
      <c r="B113" s="918" t="s">
        <v>3327</v>
      </c>
      <c r="C113" s="434"/>
      <c r="D113" s="915"/>
      <c r="E113" s="916"/>
      <c r="F113" s="917"/>
    </row>
    <row r="114" spans="1:6">
      <c r="A114" s="434"/>
      <c r="B114" s="918" t="s">
        <v>3328</v>
      </c>
      <c r="C114" s="434"/>
      <c r="D114" s="915"/>
      <c r="E114" s="916"/>
      <c r="F114" s="917"/>
    </row>
    <row r="115" spans="1:6">
      <c r="A115" s="434"/>
      <c r="B115" s="918" t="s">
        <v>3329</v>
      </c>
      <c r="C115" s="434"/>
      <c r="D115" s="915"/>
      <c r="E115" s="916"/>
      <c r="F115" s="917"/>
    </row>
    <row r="116" spans="1:6" ht="26.4">
      <c r="A116" s="434"/>
      <c r="B116" s="918" t="s">
        <v>3302</v>
      </c>
      <c r="C116" s="920"/>
      <c r="D116" s="915"/>
      <c r="E116" s="916"/>
      <c r="F116" s="917"/>
    </row>
    <row r="117" spans="1:6">
      <c r="A117" s="434"/>
      <c r="B117" s="918" t="s">
        <v>3330</v>
      </c>
      <c r="C117" s="434"/>
      <c r="D117" s="915"/>
      <c r="E117" s="916"/>
      <c r="F117" s="917"/>
    </row>
    <row r="118" spans="1:6">
      <c r="A118" s="434"/>
      <c r="B118" s="918"/>
      <c r="C118" s="434"/>
      <c r="D118" s="915"/>
      <c r="E118" s="916"/>
      <c r="F118" s="917"/>
    </row>
    <row r="119" spans="1:6">
      <c r="A119" s="434"/>
      <c r="B119" s="918" t="s">
        <v>3331</v>
      </c>
      <c r="C119" s="920"/>
      <c r="D119" s="915"/>
      <c r="E119" s="916"/>
      <c r="F119" s="917"/>
    </row>
    <row r="120" spans="1:6">
      <c r="A120" s="434"/>
      <c r="B120" s="918" t="s">
        <v>3332</v>
      </c>
      <c r="C120" s="920"/>
      <c r="D120" s="915"/>
      <c r="E120" s="916"/>
      <c r="F120" s="917"/>
    </row>
    <row r="121" spans="1:6">
      <c r="A121" s="434"/>
      <c r="B121" s="918" t="s">
        <v>3333</v>
      </c>
      <c r="C121" s="920"/>
      <c r="D121" s="915"/>
      <c r="E121" s="916"/>
      <c r="F121" s="917"/>
    </row>
    <row r="122" spans="1:6">
      <c r="A122" s="434"/>
      <c r="B122" s="918" t="s">
        <v>3334</v>
      </c>
      <c r="C122" s="434"/>
      <c r="D122" s="915"/>
      <c r="E122" s="916"/>
      <c r="F122" s="917"/>
    </row>
    <row r="123" spans="1:6">
      <c r="A123" s="434"/>
      <c r="B123" s="918" t="s">
        <v>3335</v>
      </c>
      <c r="C123" s="434"/>
      <c r="D123" s="915"/>
      <c r="E123" s="916"/>
      <c r="F123" s="917"/>
    </row>
    <row r="124" spans="1:6">
      <c r="A124" s="434"/>
      <c r="B124" s="918" t="s">
        <v>3326</v>
      </c>
      <c r="C124" s="434"/>
      <c r="D124" s="915"/>
      <c r="E124" s="916"/>
      <c r="F124" s="917"/>
    </row>
    <row r="125" spans="1:6">
      <c r="A125" s="434"/>
      <c r="B125" s="918" t="s">
        <v>3336</v>
      </c>
      <c r="C125" s="434"/>
      <c r="D125" s="915"/>
      <c r="E125" s="916"/>
      <c r="F125" s="917"/>
    </row>
    <row r="126" spans="1:6">
      <c r="A126" s="434"/>
      <c r="B126" s="918" t="s">
        <v>3330</v>
      </c>
      <c r="C126" s="434"/>
      <c r="D126" s="915"/>
      <c r="E126" s="916"/>
      <c r="F126" s="917"/>
    </row>
    <row r="127" spans="1:6">
      <c r="A127" s="434"/>
      <c r="B127" s="918"/>
      <c r="C127" s="434"/>
      <c r="D127" s="915"/>
      <c r="E127" s="916"/>
      <c r="F127" s="917"/>
    </row>
    <row r="128" spans="1:6">
      <c r="A128" s="434"/>
      <c r="B128" s="918" t="s">
        <v>3306</v>
      </c>
      <c r="C128" s="434"/>
      <c r="D128" s="915"/>
      <c r="E128" s="916"/>
      <c r="F128" s="917"/>
    </row>
    <row r="129" spans="1:6">
      <c r="A129" s="434"/>
      <c r="B129" s="918" t="s">
        <v>3305</v>
      </c>
      <c r="C129" s="434"/>
      <c r="D129" s="915"/>
      <c r="E129" s="916"/>
      <c r="F129" s="917"/>
    </row>
    <row r="130" spans="1:6">
      <c r="A130" s="434"/>
      <c r="B130" s="918"/>
      <c r="C130" s="434"/>
      <c r="D130" s="915"/>
      <c r="E130" s="916"/>
      <c r="F130" s="917"/>
    </row>
    <row r="131" spans="1:6">
      <c r="A131" s="434"/>
      <c r="B131" s="918" t="s">
        <v>3321</v>
      </c>
      <c r="C131" s="434"/>
      <c r="D131" s="915"/>
      <c r="E131" s="916"/>
      <c r="F131" s="917"/>
    </row>
    <row r="132" spans="1:6">
      <c r="A132" s="434"/>
      <c r="B132" s="918" t="s">
        <v>3337</v>
      </c>
      <c r="C132" s="434"/>
      <c r="D132" s="915"/>
      <c r="E132" s="916"/>
      <c r="F132" s="917"/>
    </row>
    <row r="133" spans="1:6">
      <c r="A133" s="434"/>
      <c r="B133" s="918" t="s">
        <v>3338</v>
      </c>
      <c r="C133" s="434"/>
      <c r="D133" s="915"/>
      <c r="E133" s="916"/>
      <c r="F133" s="917"/>
    </row>
    <row r="134" spans="1:6">
      <c r="A134" s="434"/>
      <c r="B134" s="918" t="s">
        <v>3339</v>
      </c>
      <c r="C134" s="434"/>
      <c r="D134" s="915"/>
      <c r="E134" s="916"/>
      <c r="F134" s="917"/>
    </row>
    <row r="135" spans="1:6">
      <c r="A135" s="434"/>
      <c r="B135" s="918" t="s">
        <v>3325</v>
      </c>
      <c r="C135" s="434"/>
      <c r="D135" s="915"/>
      <c r="E135" s="916"/>
      <c r="F135" s="917"/>
    </row>
    <row r="136" spans="1:6">
      <c r="A136" s="434"/>
      <c r="B136" s="918" t="s">
        <v>3326</v>
      </c>
      <c r="C136" s="434"/>
      <c r="D136" s="915"/>
      <c r="E136" s="916"/>
      <c r="F136" s="917"/>
    </row>
    <row r="137" spans="1:6">
      <c r="A137" s="434"/>
      <c r="B137" s="918"/>
      <c r="C137" s="434"/>
      <c r="D137" s="915"/>
      <c r="E137" s="916"/>
      <c r="F137" s="917"/>
    </row>
    <row r="138" spans="1:6">
      <c r="A138" s="434"/>
      <c r="B138" s="918" t="s">
        <v>3306</v>
      </c>
      <c r="C138" s="434"/>
      <c r="D138" s="915"/>
      <c r="E138" s="916"/>
      <c r="F138" s="917"/>
    </row>
    <row r="139" spans="1:6">
      <c r="A139" s="434"/>
      <c r="B139" s="918" t="s">
        <v>3305</v>
      </c>
      <c r="C139" s="434"/>
      <c r="D139" s="915"/>
      <c r="E139" s="916"/>
      <c r="F139" s="917"/>
    </row>
    <row r="140" spans="1:6">
      <c r="A140" s="434"/>
      <c r="B140" s="918"/>
      <c r="C140" s="434"/>
      <c r="D140" s="915"/>
      <c r="E140" s="916"/>
      <c r="F140" s="917"/>
    </row>
    <row r="141" spans="1:6">
      <c r="A141" s="434"/>
      <c r="B141" s="918" t="s">
        <v>3340</v>
      </c>
      <c r="C141" s="920"/>
      <c r="D141" s="915"/>
      <c r="E141" s="916"/>
      <c r="F141" s="917"/>
    </row>
    <row r="142" spans="1:6">
      <c r="A142" s="434"/>
      <c r="B142" s="918" t="s">
        <v>3341</v>
      </c>
      <c r="C142" s="920"/>
      <c r="D142" s="915"/>
      <c r="E142" s="916"/>
      <c r="F142" s="917"/>
    </row>
    <row r="143" spans="1:6">
      <c r="A143" s="434"/>
      <c r="B143" s="918" t="s">
        <v>3342</v>
      </c>
      <c r="C143" s="920"/>
      <c r="D143" s="915"/>
      <c r="E143" s="916"/>
      <c r="F143" s="917"/>
    </row>
    <row r="144" spans="1:6">
      <c r="A144" s="434"/>
      <c r="B144" s="918" t="s">
        <v>3343</v>
      </c>
      <c r="C144" s="920"/>
      <c r="D144" s="915"/>
      <c r="E144" s="916"/>
      <c r="F144" s="917"/>
    </row>
    <row r="145" spans="1:6" ht="26.4">
      <c r="A145" s="434"/>
      <c r="B145" s="918" t="s">
        <v>3302</v>
      </c>
      <c r="C145" s="920"/>
      <c r="D145" s="915"/>
      <c r="E145" s="916"/>
      <c r="F145" s="917"/>
    </row>
    <row r="146" spans="1:6">
      <c r="A146" s="434"/>
      <c r="B146" s="918"/>
      <c r="C146" s="920"/>
      <c r="D146" s="915"/>
      <c r="E146" s="916"/>
      <c r="F146" s="917"/>
    </row>
    <row r="147" spans="1:6">
      <c r="A147" s="434"/>
      <c r="B147" s="918" t="s">
        <v>3303</v>
      </c>
      <c r="C147" s="920"/>
      <c r="D147" s="915"/>
      <c r="E147" s="916"/>
      <c r="F147" s="917"/>
    </row>
    <row r="148" spans="1:6">
      <c r="A148" s="434"/>
      <c r="B148" s="918" t="s">
        <v>3304</v>
      </c>
      <c r="C148" s="920"/>
      <c r="D148" s="915"/>
      <c r="E148" s="916"/>
      <c r="F148" s="917"/>
    </row>
    <row r="149" spans="1:6">
      <c r="A149" s="434"/>
      <c r="B149" s="918" t="s">
        <v>3305</v>
      </c>
      <c r="C149" s="920"/>
      <c r="D149" s="915"/>
      <c r="E149" s="916"/>
      <c r="F149" s="917"/>
    </row>
    <row r="150" spans="1:6">
      <c r="A150" s="434"/>
      <c r="B150" s="918"/>
      <c r="C150" s="434"/>
      <c r="D150" s="915"/>
      <c r="E150" s="916"/>
      <c r="F150" s="917"/>
    </row>
    <row r="151" spans="1:6">
      <c r="A151" s="434"/>
      <c r="B151" s="918" t="s">
        <v>3306</v>
      </c>
      <c r="C151" s="434"/>
      <c r="D151" s="915"/>
      <c r="E151" s="916"/>
      <c r="F151" s="917"/>
    </row>
    <row r="152" spans="1:6">
      <c r="A152" s="434"/>
      <c r="B152" s="918" t="s">
        <v>3305</v>
      </c>
      <c r="C152" s="434"/>
      <c r="D152" s="915"/>
      <c r="E152" s="916"/>
      <c r="F152" s="917"/>
    </row>
    <row r="153" spans="1:6">
      <c r="A153" s="434"/>
      <c r="B153" s="918"/>
      <c r="C153" s="434"/>
      <c r="D153" s="915"/>
      <c r="E153" s="916"/>
      <c r="F153" s="917"/>
    </row>
    <row r="154" spans="1:6">
      <c r="A154" s="434"/>
      <c r="B154" s="918" t="s">
        <v>3297</v>
      </c>
      <c r="C154" s="434"/>
      <c r="D154" s="915"/>
      <c r="E154" s="916"/>
      <c r="F154" s="917"/>
    </row>
    <row r="155" spans="1:6">
      <c r="A155" s="434"/>
      <c r="B155" s="918" t="s">
        <v>3344</v>
      </c>
      <c r="C155" s="434"/>
      <c r="D155" s="915"/>
      <c r="E155" s="916"/>
      <c r="F155" s="917"/>
    </row>
    <row r="156" spans="1:6">
      <c r="A156" s="434"/>
      <c r="B156" s="918" t="s">
        <v>3345</v>
      </c>
      <c r="C156" s="434"/>
      <c r="D156" s="915"/>
      <c r="E156" s="916"/>
      <c r="F156" s="917"/>
    </row>
    <row r="157" spans="1:6">
      <c r="A157" s="434"/>
      <c r="B157" s="918" t="s">
        <v>3301</v>
      </c>
      <c r="C157" s="434"/>
      <c r="D157" s="915"/>
      <c r="E157" s="916"/>
      <c r="F157" s="917"/>
    </row>
    <row r="158" spans="1:6" ht="26.4">
      <c r="A158" s="434"/>
      <c r="B158" s="918" t="s">
        <v>3302</v>
      </c>
      <c r="C158" s="434"/>
      <c r="D158" s="915"/>
      <c r="E158" s="916"/>
      <c r="F158" s="917"/>
    </row>
    <row r="159" spans="1:6">
      <c r="A159" s="434"/>
      <c r="B159" s="918"/>
      <c r="C159" s="434"/>
      <c r="D159" s="915"/>
      <c r="E159" s="916"/>
      <c r="F159" s="917"/>
    </row>
    <row r="160" spans="1:6">
      <c r="A160" s="434"/>
      <c r="B160" s="918" t="s">
        <v>3346</v>
      </c>
      <c r="C160" s="434"/>
      <c r="D160" s="915"/>
      <c r="E160" s="916"/>
      <c r="F160" s="917"/>
    </row>
    <row r="161" spans="1:6">
      <c r="A161" s="434"/>
      <c r="B161" s="918" t="s">
        <v>3305</v>
      </c>
      <c r="C161" s="434"/>
      <c r="D161" s="915"/>
      <c r="E161" s="916"/>
      <c r="F161" s="917"/>
    </row>
    <row r="162" spans="1:6">
      <c r="A162" s="434"/>
      <c r="B162" s="918"/>
      <c r="C162" s="434"/>
      <c r="D162" s="915"/>
      <c r="E162" s="916"/>
      <c r="F162" s="917"/>
    </row>
    <row r="163" spans="1:6">
      <c r="A163" s="434"/>
      <c r="B163" s="918" t="s">
        <v>3291</v>
      </c>
      <c r="C163" s="920"/>
      <c r="D163" s="915"/>
      <c r="E163" s="916"/>
      <c r="F163" s="917"/>
    </row>
    <row r="164" spans="1:6">
      <c r="A164" s="434"/>
      <c r="B164" s="918" t="s">
        <v>3293</v>
      </c>
      <c r="C164" s="920"/>
      <c r="D164" s="915"/>
      <c r="E164" s="916"/>
      <c r="F164" s="917"/>
    </row>
    <row r="165" spans="1:6" ht="26.4">
      <c r="A165" s="434"/>
      <c r="B165" s="922" t="s">
        <v>3294</v>
      </c>
      <c r="C165" s="920"/>
      <c r="D165" s="915"/>
      <c r="E165" s="916"/>
      <c r="F165" s="917"/>
    </row>
    <row r="166" spans="1:6">
      <c r="A166" s="434"/>
      <c r="B166" s="918" t="s">
        <v>3347</v>
      </c>
      <c r="C166" s="920"/>
      <c r="D166" s="915"/>
      <c r="E166" s="916"/>
      <c r="F166" s="917"/>
    </row>
    <row r="167" spans="1:6">
      <c r="A167" s="434"/>
      <c r="B167" s="918" t="s">
        <v>3348</v>
      </c>
      <c r="C167" s="920"/>
      <c r="D167" s="915"/>
      <c r="E167" s="916"/>
      <c r="F167" s="917"/>
    </row>
    <row r="168" spans="1:6">
      <c r="A168" s="434"/>
      <c r="B168" s="918"/>
      <c r="C168" s="920"/>
      <c r="D168" s="915"/>
      <c r="E168" s="916"/>
      <c r="F168" s="917"/>
    </row>
    <row r="169" spans="1:6">
      <c r="A169" s="434"/>
      <c r="B169" s="918" t="s">
        <v>3349</v>
      </c>
      <c r="C169" s="920"/>
      <c r="D169" s="915"/>
      <c r="E169" s="916"/>
      <c r="F169" s="917"/>
    </row>
    <row r="170" spans="1:6">
      <c r="A170" s="434"/>
      <c r="B170" s="918"/>
      <c r="C170" s="434"/>
      <c r="D170" s="915"/>
      <c r="E170" s="916"/>
      <c r="F170" s="917"/>
    </row>
    <row r="171" spans="1:6">
      <c r="A171" s="434"/>
      <c r="B171" s="918" t="s">
        <v>3291</v>
      </c>
      <c r="C171" s="920"/>
      <c r="D171" s="915"/>
      <c r="E171" s="916"/>
      <c r="F171" s="917"/>
    </row>
    <row r="172" spans="1:6">
      <c r="A172" s="434"/>
      <c r="B172" s="918" t="s">
        <v>3293</v>
      </c>
      <c r="C172" s="920"/>
      <c r="D172" s="915"/>
      <c r="E172" s="916"/>
      <c r="F172" s="917"/>
    </row>
    <row r="173" spans="1:6" ht="26.4">
      <c r="A173" s="434"/>
      <c r="B173" s="922" t="s">
        <v>3294</v>
      </c>
      <c r="C173" s="920"/>
      <c r="D173" s="915"/>
      <c r="E173" s="916"/>
      <c r="F173" s="917"/>
    </row>
    <row r="174" spans="1:6">
      <c r="A174" s="434"/>
      <c r="B174" s="918" t="s">
        <v>3347</v>
      </c>
      <c r="C174" s="920"/>
      <c r="D174" s="915"/>
      <c r="E174" s="916"/>
      <c r="F174" s="917"/>
    </row>
    <row r="175" spans="1:6">
      <c r="A175" s="434"/>
      <c r="B175" s="918" t="s">
        <v>3350</v>
      </c>
      <c r="C175" s="920"/>
      <c r="D175" s="915"/>
      <c r="E175" s="916"/>
      <c r="F175" s="917"/>
    </row>
    <row r="176" spans="1:6">
      <c r="A176" s="434"/>
      <c r="B176" s="918"/>
      <c r="C176" s="920"/>
      <c r="D176" s="915"/>
      <c r="E176" s="916"/>
      <c r="F176" s="917"/>
    </row>
    <row r="177" spans="1:6">
      <c r="A177" s="434"/>
      <c r="B177" s="918" t="s">
        <v>3297</v>
      </c>
      <c r="C177" s="920"/>
      <c r="D177" s="915"/>
      <c r="E177" s="916"/>
      <c r="F177" s="917"/>
    </row>
    <row r="178" spans="1:6">
      <c r="A178" s="434"/>
      <c r="B178" s="918" t="s">
        <v>3344</v>
      </c>
      <c r="C178" s="920"/>
      <c r="D178" s="915"/>
      <c r="E178" s="916"/>
      <c r="F178" s="917"/>
    </row>
    <row r="179" spans="1:6">
      <c r="A179" s="434"/>
      <c r="B179" s="918" t="s">
        <v>3351</v>
      </c>
      <c r="C179" s="920"/>
      <c r="D179" s="915"/>
      <c r="E179" s="916"/>
      <c r="F179" s="917"/>
    </row>
    <row r="180" spans="1:6">
      <c r="A180" s="434"/>
      <c r="B180" s="918" t="s">
        <v>3301</v>
      </c>
      <c r="C180" s="920"/>
      <c r="D180" s="915"/>
      <c r="E180" s="916"/>
      <c r="F180" s="917"/>
    </row>
    <row r="181" spans="1:6" ht="26.4">
      <c r="A181" s="434"/>
      <c r="B181" s="918" t="s">
        <v>3302</v>
      </c>
      <c r="C181" s="920"/>
      <c r="D181" s="915"/>
      <c r="E181" s="916"/>
      <c r="F181" s="917"/>
    </row>
    <row r="182" spans="1:6">
      <c r="A182" s="434"/>
      <c r="B182" s="918"/>
      <c r="C182" s="920"/>
      <c r="D182" s="915"/>
      <c r="E182" s="916"/>
      <c r="F182" s="917"/>
    </row>
    <row r="183" spans="1:6">
      <c r="A183" s="434"/>
      <c r="B183" s="918" t="s">
        <v>3303</v>
      </c>
      <c r="C183" s="920"/>
      <c r="D183" s="915"/>
      <c r="E183" s="916"/>
      <c r="F183" s="917"/>
    </row>
    <row r="184" spans="1:6">
      <c r="A184" s="434"/>
      <c r="B184" s="918" t="s">
        <v>3304</v>
      </c>
      <c r="C184" s="920"/>
      <c r="D184" s="915"/>
      <c r="E184" s="916"/>
      <c r="F184" s="917"/>
    </row>
    <row r="185" spans="1:6">
      <c r="A185" s="434"/>
      <c r="B185" s="918" t="s">
        <v>3305</v>
      </c>
      <c r="C185" s="920"/>
      <c r="D185" s="915"/>
      <c r="E185" s="916"/>
      <c r="F185" s="917"/>
    </row>
    <row r="186" spans="1:6">
      <c r="A186" s="434"/>
      <c r="B186" s="918"/>
      <c r="C186" s="920"/>
      <c r="D186" s="915"/>
      <c r="E186" s="916"/>
      <c r="F186" s="917"/>
    </row>
    <row r="187" spans="1:6">
      <c r="A187" s="434"/>
      <c r="B187" s="918" t="s">
        <v>3306</v>
      </c>
      <c r="C187" s="434"/>
      <c r="D187" s="915"/>
      <c r="E187" s="916"/>
      <c r="F187" s="917"/>
    </row>
    <row r="188" spans="1:6">
      <c r="A188" s="434"/>
      <c r="B188" s="918" t="s">
        <v>3305</v>
      </c>
      <c r="C188" s="434"/>
      <c r="D188" s="915"/>
      <c r="E188" s="916"/>
      <c r="F188" s="917"/>
    </row>
    <row r="189" spans="1:6">
      <c r="A189" s="434"/>
      <c r="B189" s="918"/>
      <c r="C189" s="434"/>
      <c r="D189" s="915"/>
      <c r="E189" s="916"/>
      <c r="F189" s="917"/>
    </row>
    <row r="190" spans="1:6" ht="26.4">
      <c r="A190" s="434"/>
      <c r="B190" s="918" t="s">
        <v>3352</v>
      </c>
      <c r="C190" s="920"/>
      <c r="D190" s="915"/>
      <c r="E190" s="916"/>
      <c r="F190" s="917"/>
    </row>
    <row r="191" spans="1:6">
      <c r="A191" s="434"/>
      <c r="B191" s="918"/>
      <c r="C191" s="920"/>
      <c r="D191" s="915"/>
      <c r="E191" s="916"/>
      <c r="F191" s="917"/>
    </row>
    <row r="192" spans="1:6">
      <c r="A192" s="434"/>
      <c r="B192" s="918" t="s">
        <v>3306</v>
      </c>
      <c r="C192" s="434"/>
      <c r="D192" s="915"/>
      <c r="E192" s="916"/>
      <c r="F192" s="917"/>
    </row>
    <row r="193" spans="1:6">
      <c r="A193" s="434"/>
      <c r="B193" s="918" t="s">
        <v>3305</v>
      </c>
      <c r="C193" s="434"/>
      <c r="D193" s="915"/>
      <c r="E193" s="916"/>
      <c r="F193" s="917"/>
    </row>
    <row r="194" spans="1:6">
      <c r="A194" s="434"/>
      <c r="B194" s="923"/>
      <c r="C194" s="920"/>
      <c r="D194" s="915"/>
      <c r="E194" s="916"/>
      <c r="F194" s="917"/>
    </row>
    <row r="195" spans="1:6">
      <c r="A195" s="434"/>
      <c r="B195" s="918" t="s">
        <v>3340</v>
      </c>
      <c r="C195" s="920"/>
      <c r="D195" s="915"/>
      <c r="E195" s="916"/>
      <c r="F195" s="917"/>
    </row>
    <row r="196" spans="1:6">
      <c r="A196" s="434"/>
      <c r="B196" s="918" t="s">
        <v>3341</v>
      </c>
      <c r="C196" s="920"/>
      <c r="D196" s="915"/>
      <c r="E196" s="916"/>
      <c r="F196" s="917"/>
    </row>
    <row r="197" spans="1:6">
      <c r="A197" s="434"/>
      <c r="B197" s="918" t="s">
        <v>3353</v>
      </c>
      <c r="C197" s="920"/>
      <c r="D197" s="915"/>
      <c r="E197" s="916"/>
      <c r="F197" s="917"/>
    </row>
    <row r="198" spans="1:6">
      <c r="A198" s="434"/>
      <c r="B198" s="918" t="s">
        <v>3343</v>
      </c>
      <c r="C198" s="920"/>
      <c r="D198" s="915"/>
      <c r="E198" s="916"/>
      <c r="F198" s="917"/>
    </row>
    <row r="199" spans="1:6" ht="26.4">
      <c r="A199" s="434"/>
      <c r="B199" s="918" t="s">
        <v>3302</v>
      </c>
      <c r="C199" s="920"/>
      <c r="D199" s="915"/>
      <c r="E199" s="916"/>
      <c r="F199" s="917"/>
    </row>
    <row r="200" spans="1:6">
      <c r="A200" s="434"/>
      <c r="B200" s="918"/>
      <c r="C200" s="920"/>
      <c r="D200" s="915"/>
      <c r="E200" s="916"/>
      <c r="F200" s="917"/>
    </row>
    <row r="201" spans="1:6">
      <c r="A201" s="434"/>
      <c r="B201" s="918" t="s">
        <v>3303</v>
      </c>
      <c r="C201" s="920"/>
      <c r="D201" s="915"/>
      <c r="E201" s="916"/>
      <c r="F201" s="917"/>
    </row>
    <row r="202" spans="1:6">
      <c r="A202" s="434"/>
      <c r="B202" s="918" t="s">
        <v>3304</v>
      </c>
      <c r="C202" s="920"/>
      <c r="D202" s="915"/>
      <c r="E202" s="916"/>
      <c r="F202" s="917"/>
    </row>
    <row r="203" spans="1:6">
      <c r="A203" s="434"/>
      <c r="B203" s="918" t="s">
        <v>3305</v>
      </c>
      <c r="C203" s="920"/>
      <c r="D203" s="915"/>
      <c r="E203" s="916"/>
      <c r="F203" s="917"/>
    </row>
    <row r="204" spans="1:6">
      <c r="A204" s="434"/>
      <c r="B204" s="918"/>
      <c r="C204" s="920"/>
      <c r="D204" s="915"/>
      <c r="E204" s="916"/>
      <c r="F204" s="917"/>
    </row>
    <row r="205" spans="1:6">
      <c r="A205" s="434"/>
      <c r="B205" s="918" t="s">
        <v>3291</v>
      </c>
      <c r="C205" s="920"/>
      <c r="D205" s="915"/>
      <c r="E205" s="916"/>
      <c r="F205" s="917"/>
    </row>
    <row r="206" spans="1:6">
      <c r="A206" s="434"/>
      <c r="B206" s="918" t="s">
        <v>3293</v>
      </c>
      <c r="C206" s="920"/>
      <c r="D206" s="915"/>
      <c r="E206" s="916"/>
      <c r="F206" s="917"/>
    </row>
    <row r="207" spans="1:6" ht="26.4">
      <c r="A207" s="434"/>
      <c r="B207" s="922" t="s">
        <v>3294</v>
      </c>
      <c r="C207" s="920"/>
      <c r="D207" s="915"/>
      <c r="E207" s="916"/>
      <c r="F207" s="917"/>
    </row>
    <row r="208" spans="1:6">
      <c r="A208" s="434"/>
      <c r="B208" s="918" t="s">
        <v>3347</v>
      </c>
      <c r="C208" s="920"/>
      <c r="D208" s="915"/>
      <c r="E208" s="916"/>
      <c r="F208" s="917"/>
    </row>
    <row r="209" spans="1:6">
      <c r="A209" s="434"/>
      <c r="B209" s="918" t="s">
        <v>3354</v>
      </c>
      <c r="C209" s="920"/>
      <c r="D209" s="915"/>
      <c r="E209" s="916"/>
      <c r="F209" s="917"/>
    </row>
    <row r="210" spans="1:6">
      <c r="A210" s="434"/>
      <c r="B210" s="918"/>
      <c r="C210" s="920"/>
      <c r="D210" s="915"/>
      <c r="E210" s="916"/>
      <c r="F210" s="917"/>
    </row>
    <row r="211" spans="1:6">
      <c r="A211" s="924"/>
      <c r="B211" s="919" t="s">
        <v>3355</v>
      </c>
      <c r="C211" s="920"/>
      <c r="D211" s="915"/>
      <c r="E211" s="916"/>
      <c r="F211" s="917"/>
    </row>
    <row r="212" spans="1:6">
      <c r="A212" s="924"/>
      <c r="B212" s="919" t="s">
        <v>3356</v>
      </c>
      <c r="C212" s="920"/>
      <c r="D212" s="915"/>
      <c r="E212" s="916"/>
      <c r="F212" s="917"/>
    </row>
    <row r="213" spans="1:6">
      <c r="A213" s="925"/>
      <c r="B213" s="926" t="s">
        <v>3357</v>
      </c>
      <c r="C213" s="357" t="s">
        <v>983</v>
      </c>
      <c r="D213" s="927">
        <v>1</v>
      </c>
      <c r="E213" s="928"/>
      <c r="F213" s="929"/>
    </row>
    <row r="214" spans="1:6" s="466" customFormat="1" ht="26.25" customHeight="1">
      <c r="A214" s="892" t="s">
        <v>0</v>
      </c>
      <c r="B214" s="892" t="s">
        <v>1</v>
      </c>
      <c r="C214" s="892" t="s">
        <v>948</v>
      </c>
      <c r="D214" s="893" t="s">
        <v>949</v>
      </c>
      <c r="E214" s="894" t="s">
        <v>1380</v>
      </c>
      <c r="F214" s="894" t="s">
        <v>2</v>
      </c>
    </row>
    <row r="215" spans="1:6" ht="224.4">
      <c r="A215" s="909">
        <f>COUNT($A$4:A213)+1</f>
        <v>2</v>
      </c>
      <c r="B215" s="910" t="s">
        <v>3256</v>
      </c>
      <c r="C215" s="362"/>
      <c r="D215" s="911"/>
      <c r="E215" s="912"/>
      <c r="F215" s="913"/>
    </row>
    <row r="216" spans="1:6">
      <c r="A216" s="914"/>
      <c r="B216" s="448"/>
      <c r="C216" s="434"/>
      <c r="D216" s="915"/>
      <c r="E216" s="916"/>
      <c r="F216" s="917"/>
    </row>
    <row r="217" spans="1:6">
      <c r="A217" s="434"/>
      <c r="B217" s="448" t="s">
        <v>3257</v>
      </c>
      <c r="C217" s="434"/>
      <c r="D217" s="915"/>
      <c r="E217" s="916"/>
      <c r="F217" s="917"/>
    </row>
    <row r="218" spans="1:6">
      <c r="A218" s="434"/>
      <c r="B218" s="918" t="s">
        <v>3258</v>
      </c>
      <c r="C218" s="434"/>
      <c r="D218" s="915"/>
      <c r="E218" s="916"/>
      <c r="F218" s="917"/>
    </row>
    <row r="219" spans="1:6">
      <c r="A219" s="434"/>
      <c r="B219" s="918" t="s">
        <v>3259</v>
      </c>
      <c r="C219" s="434"/>
      <c r="D219" s="915"/>
      <c r="E219" s="916"/>
      <c r="F219" s="917"/>
    </row>
    <row r="220" spans="1:6">
      <c r="A220" s="434"/>
      <c r="B220" s="918" t="s">
        <v>3260</v>
      </c>
      <c r="C220" s="434"/>
      <c r="D220" s="915"/>
      <c r="E220" s="916"/>
      <c r="F220" s="917"/>
    </row>
    <row r="221" spans="1:6">
      <c r="A221" s="434"/>
      <c r="B221" s="918" t="s">
        <v>3261</v>
      </c>
      <c r="C221" s="434"/>
      <c r="D221" s="915"/>
      <c r="E221" s="916"/>
      <c r="F221" s="917"/>
    </row>
    <row r="222" spans="1:6">
      <c r="A222" s="434"/>
      <c r="B222" s="918" t="s">
        <v>3262</v>
      </c>
      <c r="C222" s="434"/>
      <c r="D222" s="915"/>
      <c r="E222" s="916"/>
      <c r="F222" s="917"/>
    </row>
    <row r="223" spans="1:6">
      <c r="A223" s="434"/>
      <c r="B223" s="919" t="s">
        <v>3263</v>
      </c>
      <c r="C223" s="434"/>
      <c r="D223" s="915"/>
      <c r="E223" s="916"/>
      <c r="F223" s="917"/>
    </row>
    <row r="224" spans="1:6">
      <c r="A224" s="434"/>
      <c r="B224" s="919" t="s">
        <v>3264</v>
      </c>
      <c r="C224" s="434"/>
      <c r="D224" s="915"/>
      <c r="E224" s="916"/>
      <c r="F224" s="917"/>
    </row>
    <row r="225" spans="1:6" ht="26.4">
      <c r="A225" s="434"/>
      <c r="B225" s="919" t="s">
        <v>3265</v>
      </c>
      <c r="C225" s="434"/>
      <c r="D225" s="915"/>
      <c r="E225" s="916"/>
      <c r="F225" s="917"/>
    </row>
    <row r="226" spans="1:6">
      <c r="A226" s="434"/>
      <c r="B226" s="919"/>
      <c r="C226" s="434"/>
      <c r="D226" s="915"/>
      <c r="E226" s="916"/>
      <c r="F226" s="917"/>
    </row>
    <row r="227" spans="1:6">
      <c r="A227" s="434"/>
      <c r="B227" s="919" t="s">
        <v>3266</v>
      </c>
      <c r="C227" s="434"/>
      <c r="D227" s="915"/>
      <c r="E227" s="916"/>
      <c r="F227" s="917"/>
    </row>
    <row r="228" spans="1:6">
      <c r="A228" s="434"/>
      <c r="B228" s="919" t="s">
        <v>3358</v>
      </c>
      <c r="C228" s="434"/>
      <c r="D228" s="915"/>
      <c r="E228" s="916"/>
      <c r="F228" s="917"/>
    </row>
    <row r="229" spans="1:6">
      <c r="A229" s="434"/>
      <c r="B229" s="918" t="s">
        <v>3268</v>
      </c>
      <c r="C229" s="434"/>
      <c r="D229" s="915"/>
      <c r="E229" s="916"/>
      <c r="F229" s="917"/>
    </row>
    <row r="230" spans="1:6">
      <c r="A230" s="434"/>
      <c r="B230" s="918" t="s">
        <v>3269</v>
      </c>
      <c r="C230" s="920"/>
      <c r="D230" s="915"/>
      <c r="E230" s="916"/>
      <c r="F230" s="917"/>
    </row>
    <row r="231" spans="1:6">
      <c r="A231" s="434"/>
      <c r="B231" s="918" t="s">
        <v>3359</v>
      </c>
      <c r="C231" s="920"/>
      <c r="D231" s="915"/>
      <c r="E231" s="916"/>
      <c r="F231" s="917"/>
    </row>
    <row r="232" spans="1:6">
      <c r="A232" s="434"/>
      <c r="B232" s="919" t="s">
        <v>3271</v>
      </c>
      <c r="C232" s="920"/>
      <c r="D232" s="915"/>
      <c r="E232" s="916"/>
      <c r="F232" s="917"/>
    </row>
    <row r="233" spans="1:6">
      <c r="A233" s="434"/>
      <c r="B233" s="919" t="s">
        <v>3272</v>
      </c>
      <c r="C233" s="920"/>
      <c r="D233" s="915"/>
      <c r="E233" s="916"/>
      <c r="F233" s="917"/>
    </row>
    <row r="234" spans="1:6">
      <c r="A234" s="434"/>
      <c r="B234" s="919" t="s">
        <v>3273</v>
      </c>
      <c r="C234" s="920"/>
      <c r="D234" s="915"/>
      <c r="E234" s="916"/>
      <c r="F234" s="917"/>
    </row>
    <row r="235" spans="1:6">
      <c r="A235" s="434"/>
      <c r="B235" s="919" t="s">
        <v>3274</v>
      </c>
      <c r="C235" s="920"/>
      <c r="D235" s="915"/>
      <c r="E235" s="916"/>
      <c r="F235" s="917"/>
    </row>
    <row r="236" spans="1:6">
      <c r="A236" s="434"/>
      <c r="B236" s="919" t="s">
        <v>3275</v>
      </c>
      <c r="C236" s="920"/>
      <c r="D236" s="915"/>
      <c r="E236" s="916"/>
      <c r="F236" s="917"/>
    </row>
    <row r="237" spans="1:6">
      <c r="A237" s="434"/>
      <c r="B237" s="919" t="s">
        <v>3276</v>
      </c>
      <c r="C237" s="920"/>
      <c r="D237" s="915"/>
      <c r="E237" s="916"/>
      <c r="F237" s="917"/>
    </row>
    <row r="238" spans="1:6">
      <c r="A238" s="434"/>
      <c r="B238" s="919" t="s">
        <v>3277</v>
      </c>
      <c r="C238" s="920"/>
      <c r="D238" s="915"/>
      <c r="E238" s="916"/>
      <c r="F238" s="917"/>
    </row>
    <row r="239" spans="1:6" ht="26.4">
      <c r="A239" s="434"/>
      <c r="B239" s="919" t="s">
        <v>3278</v>
      </c>
      <c r="C239" s="920"/>
      <c r="D239" s="915"/>
      <c r="E239" s="916"/>
      <c r="F239" s="917"/>
    </row>
    <row r="240" spans="1:6">
      <c r="A240" s="434"/>
      <c r="B240" s="919" t="s">
        <v>3279</v>
      </c>
      <c r="C240" s="920"/>
      <c r="D240" s="915"/>
      <c r="E240" s="916"/>
      <c r="F240" s="917"/>
    </row>
    <row r="241" spans="1:6">
      <c r="A241" s="434"/>
      <c r="B241" s="919" t="s">
        <v>3280</v>
      </c>
      <c r="C241" s="920"/>
      <c r="D241" s="915"/>
      <c r="E241" s="916"/>
      <c r="F241" s="917"/>
    </row>
    <row r="242" spans="1:6">
      <c r="A242" s="434"/>
      <c r="B242" s="919" t="s">
        <v>3281</v>
      </c>
      <c r="C242" s="920"/>
      <c r="D242" s="915"/>
      <c r="E242" s="916"/>
      <c r="F242" s="917"/>
    </row>
    <row r="243" spans="1:6">
      <c r="A243" s="434"/>
      <c r="B243" s="919" t="s">
        <v>3360</v>
      </c>
      <c r="C243" s="920"/>
      <c r="D243" s="915"/>
      <c r="E243" s="916"/>
      <c r="F243" s="917"/>
    </row>
    <row r="244" spans="1:6">
      <c r="A244" s="434"/>
      <c r="B244" s="919" t="s">
        <v>3361</v>
      </c>
      <c r="C244" s="920"/>
      <c r="D244" s="915"/>
      <c r="E244" s="916"/>
      <c r="F244" s="917"/>
    </row>
    <row r="245" spans="1:6">
      <c r="A245" s="434"/>
      <c r="B245" s="919" t="s">
        <v>3362</v>
      </c>
      <c r="C245" s="920"/>
      <c r="D245" s="915"/>
      <c r="E245" s="916"/>
      <c r="F245" s="917"/>
    </row>
    <row r="246" spans="1:6">
      <c r="A246" s="434"/>
      <c r="B246" s="919" t="s">
        <v>3363</v>
      </c>
      <c r="C246" s="920"/>
      <c r="D246" s="915"/>
      <c r="E246" s="916"/>
      <c r="F246" s="917"/>
    </row>
    <row r="247" spans="1:6">
      <c r="A247" s="434"/>
      <c r="B247" s="921" t="s">
        <v>3286</v>
      </c>
      <c r="C247" s="920"/>
      <c r="D247" s="915"/>
      <c r="E247" s="916"/>
      <c r="F247" s="917"/>
    </row>
    <row r="248" spans="1:6">
      <c r="A248" s="434"/>
      <c r="B248" s="921" t="s">
        <v>3287</v>
      </c>
      <c r="C248" s="920"/>
      <c r="D248" s="915"/>
      <c r="E248" s="916"/>
      <c r="F248" s="917"/>
    </row>
    <row r="249" spans="1:6">
      <c r="A249" s="434"/>
      <c r="B249" s="919" t="s">
        <v>3288</v>
      </c>
      <c r="C249" s="920"/>
      <c r="D249" s="915"/>
      <c r="E249" s="916"/>
      <c r="F249" s="917"/>
    </row>
    <row r="250" spans="1:6">
      <c r="A250" s="434"/>
      <c r="B250" s="919" t="s">
        <v>3289</v>
      </c>
      <c r="C250" s="920"/>
      <c r="D250" s="915"/>
      <c r="E250" s="916"/>
      <c r="F250" s="917"/>
    </row>
    <row r="251" spans="1:6">
      <c r="A251" s="434"/>
      <c r="B251" s="919"/>
      <c r="C251" s="920"/>
      <c r="D251" s="915"/>
      <c r="E251" s="916"/>
      <c r="F251" s="917"/>
    </row>
    <row r="252" spans="1:6">
      <c r="A252" s="434"/>
      <c r="B252" s="918" t="s">
        <v>3290</v>
      </c>
      <c r="C252" s="920"/>
      <c r="D252" s="915"/>
      <c r="E252" s="916"/>
      <c r="F252" s="917"/>
    </row>
    <row r="253" spans="1:6">
      <c r="A253" s="434"/>
      <c r="B253" s="918"/>
      <c r="C253" s="920"/>
      <c r="D253" s="915"/>
      <c r="E253" s="916"/>
      <c r="F253" s="917"/>
    </row>
    <row r="254" spans="1:6">
      <c r="A254" s="434"/>
      <c r="B254" s="918" t="s">
        <v>3291</v>
      </c>
      <c r="C254" s="920"/>
      <c r="D254" s="915"/>
      <c r="E254" s="916"/>
      <c r="F254" s="917"/>
    </row>
    <row r="255" spans="1:6">
      <c r="A255" s="434"/>
      <c r="B255" s="918" t="s">
        <v>3292</v>
      </c>
      <c r="C255" s="920"/>
      <c r="D255" s="915"/>
      <c r="E255" s="916"/>
      <c r="F255" s="917"/>
    </row>
    <row r="256" spans="1:6">
      <c r="A256" s="434"/>
      <c r="B256" s="918" t="s">
        <v>3293</v>
      </c>
      <c r="C256" s="920"/>
      <c r="D256" s="915"/>
      <c r="E256" s="916"/>
      <c r="F256" s="917"/>
    </row>
    <row r="257" spans="1:6" ht="26.4">
      <c r="A257" s="434"/>
      <c r="B257" s="922" t="s">
        <v>3294</v>
      </c>
      <c r="C257" s="920"/>
      <c r="D257" s="915"/>
      <c r="E257" s="916"/>
      <c r="F257" s="917"/>
    </row>
    <row r="258" spans="1:6">
      <c r="A258" s="434"/>
      <c r="B258" s="918" t="s">
        <v>3295</v>
      </c>
      <c r="C258" s="920"/>
      <c r="D258" s="915"/>
      <c r="E258" s="916"/>
      <c r="F258" s="917"/>
    </row>
    <row r="259" spans="1:6">
      <c r="A259" s="434"/>
      <c r="B259" s="918" t="s">
        <v>3364</v>
      </c>
      <c r="C259" s="920"/>
      <c r="D259" s="915"/>
      <c r="E259" s="916"/>
      <c r="F259" s="917"/>
    </row>
    <row r="260" spans="1:6">
      <c r="A260" s="434"/>
      <c r="B260" s="918"/>
      <c r="C260" s="920"/>
      <c r="D260" s="915"/>
      <c r="E260" s="916"/>
      <c r="F260" s="917"/>
    </row>
    <row r="261" spans="1:6">
      <c r="A261" s="434"/>
      <c r="B261" s="918" t="s">
        <v>3297</v>
      </c>
      <c r="C261" s="920"/>
      <c r="D261" s="915"/>
      <c r="E261" s="916"/>
      <c r="F261" s="917"/>
    </row>
    <row r="262" spans="1:6">
      <c r="A262" s="434"/>
      <c r="B262" s="918" t="s">
        <v>3298</v>
      </c>
      <c r="C262" s="920"/>
      <c r="D262" s="915"/>
      <c r="E262" s="916"/>
      <c r="F262" s="917"/>
    </row>
    <row r="263" spans="1:6">
      <c r="A263" s="434"/>
      <c r="B263" s="918" t="s">
        <v>3299</v>
      </c>
      <c r="C263" s="920"/>
      <c r="D263" s="915"/>
      <c r="E263" s="916"/>
      <c r="F263" s="917"/>
    </row>
    <row r="264" spans="1:6">
      <c r="A264" s="434"/>
      <c r="B264" s="918" t="s">
        <v>3300</v>
      </c>
      <c r="C264" s="920"/>
      <c r="D264" s="915"/>
      <c r="E264" s="916"/>
      <c r="F264" s="917"/>
    </row>
    <row r="265" spans="1:6">
      <c r="A265" s="434"/>
      <c r="B265" s="918" t="s">
        <v>3301</v>
      </c>
      <c r="C265" s="920"/>
      <c r="D265" s="915"/>
      <c r="E265" s="916"/>
      <c r="F265" s="917"/>
    </row>
    <row r="266" spans="1:6" ht="26.4">
      <c r="A266" s="434"/>
      <c r="B266" s="918" t="s">
        <v>3302</v>
      </c>
      <c r="C266" s="920"/>
      <c r="D266" s="915"/>
      <c r="E266" s="916"/>
      <c r="F266" s="917"/>
    </row>
    <row r="267" spans="1:6">
      <c r="A267" s="434"/>
      <c r="B267" s="918"/>
      <c r="C267" s="920"/>
      <c r="D267" s="915"/>
      <c r="E267" s="916"/>
      <c r="F267" s="917"/>
    </row>
    <row r="268" spans="1:6">
      <c r="A268" s="434"/>
      <c r="B268" s="918" t="s">
        <v>3303</v>
      </c>
      <c r="C268" s="920"/>
      <c r="D268" s="915"/>
      <c r="E268" s="916"/>
      <c r="F268" s="917"/>
    </row>
    <row r="269" spans="1:6">
      <c r="A269" s="434"/>
      <c r="B269" s="918" t="s">
        <v>3304</v>
      </c>
      <c r="C269" s="920"/>
      <c r="D269" s="915"/>
      <c r="E269" s="916"/>
      <c r="F269" s="917"/>
    </row>
    <row r="270" spans="1:6">
      <c r="A270" s="434"/>
      <c r="B270" s="918" t="s">
        <v>3305</v>
      </c>
      <c r="C270" s="920"/>
      <c r="D270" s="915"/>
      <c r="E270" s="916"/>
      <c r="F270" s="917"/>
    </row>
    <row r="271" spans="1:6">
      <c r="A271" s="434"/>
      <c r="B271" s="918"/>
      <c r="C271" s="434"/>
      <c r="D271" s="915"/>
      <c r="E271" s="916"/>
      <c r="F271" s="917"/>
    </row>
    <row r="272" spans="1:6">
      <c r="A272" s="434"/>
      <c r="B272" s="918" t="s">
        <v>3306</v>
      </c>
      <c r="C272" s="434"/>
      <c r="D272" s="915"/>
      <c r="E272" s="916"/>
      <c r="F272" s="917"/>
    </row>
    <row r="273" spans="1:6">
      <c r="A273" s="434"/>
      <c r="B273" s="918" t="s">
        <v>3305</v>
      </c>
      <c r="C273" s="434"/>
      <c r="D273" s="915"/>
      <c r="E273" s="916"/>
      <c r="F273" s="917"/>
    </row>
    <row r="274" spans="1:6">
      <c r="A274" s="434"/>
      <c r="B274" s="919"/>
      <c r="C274" s="920"/>
      <c r="D274" s="915"/>
      <c r="E274" s="916"/>
      <c r="F274" s="917"/>
    </row>
    <row r="275" spans="1:6">
      <c r="A275" s="434"/>
      <c r="B275" s="918" t="s">
        <v>3307</v>
      </c>
      <c r="C275" s="920"/>
      <c r="D275" s="915"/>
      <c r="E275" s="916"/>
      <c r="F275" s="917"/>
    </row>
    <row r="276" spans="1:6">
      <c r="A276" s="434"/>
      <c r="B276" s="918" t="s">
        <v>3308</v>
      </c>
      <c r="C276" s="920"/>
      <c r="D276" s="915"/>
      <c r="E276" s="916"/>
      <c r="F276" s="917"/>
    </row>
    <row r="277" spans="1:6">
      <c r="A277" s="434"/>
      <c r="B277" s="918" t="s">
        <v>3309</v>
      </c>
      <c r="C277" s="920"/>
      <c r="D277" s="915"/>
      <c r="E277" s="916"/>
      <c r="F277" s="917"/>
    </row>
    <row r="278" spans="1:6">
      <c r="A278" s="434"/>
      <c r="B278" s="918" t="s">
        <v>3365</v>
      </c>
      <c r="C278" s="920"/>
      <c r="D278" s="915"/>
      <c r="E278" s="916"/>
      <c r="F278" s="917"/>
    </row>
    <row r="279" spans="1:6">
      <c r="A279" s="434"/>
      <c r="B279" s="918" t="s">
        <v>3311</v>
      </c>
      <c r="C279" s="920"/>
      <c r="D279" s="915"/>
      <c r="E279" s="916"/>
      <c r="F279" s="917"/>
    </row>
    <row r="280" spans="1:6">
      <c r="A280" s="434"/>
      <c r="B280" s="918" t="s">
        <v>3312</v>
      </c>
      <c r="C280" s="920"/>
      <c r="D280" s="915"/>
      <c r="E280" s="916"/>
      <c r="F280" s="917"/>
    </row>
    <row r="281" spans="1:6">
      <c r="A281" s="434"/>
      <c r="B281" s="918" t="s">
        <v>3366</v>
      </c>
      <c r="C281" s="920"/>
      <c r="D281" s="915"/>
      <c r="E281" s="916"/>
      <c r="F281" s="917"/>
    </row>
    <row r="282" spans="1:6">
      <c r="A282" s="434"/>
      <c r="B282" s="918" t="s">
        <v>3314</v>
      </c>
      <c r="C282" s="920"/>
      <c r="D282" s="915"/>
      <c r="E282" s="916"/>
      <c r="F282" s="917"/>
    </row>
    <row r="283" spans="1:6">
      <c r="A283" s="434"/>
      <c r="B283" s="918" t="s">
        <v>3367</v>
      </c>
      <c r="C283" s="920"/>
      <c r="D283" s="915"/>
      <c r="E283" s="916"/>
      <c r="F283" s="917"/>
    </row>
    <row r="284" spans="1:6">
      <c r="A284" s="434"/>
      <c r="B284" s="918" t="s">
        <v>3316</v>
      </c>
      <c r="C284" s="920"/>
      <c r="D284" s="915"/>
      <c r="E284" s="916"/>
      <c r="F284" s="917"/>
    </row>
    <row r="285" spans="1:6">
      <c r="A285" s="434"/>
      <c r="B285" s="918" t="s">
        <v>3317</v>
      </c>
      <c r="C285" s="920"/>
      <c r="D285" s="915"/>
      <c r="E285" s="916"/>
      <c r="F285" s="917"/>
    </row>
    <row r="286" spans="1:6">
      <c r="A286" s="434"/>
      <c r="B286" s="918" t="s">
        <v>3318</v>
      </c>
      <c r="C286" s="920"/>
      <c r="D286" s="915"/>
      <c r="E286" s="916"/>
      <c r="F286" s="917"/>
    </row>
    <row r="287" spans="1:6">
      <c r="A287" s="434"/>
      <c r="B287" s="918" t="s">
        <v>3368</v>
      </c>
      <c r="C287" s="920"/>
      <c r="D287" s="915"/>
      <c r="E287" s="916"/>
      <c r="F287" s="917"/>
    </row>
    <row r="288" spans="1:6">
      <c r="A288" s="434"/>
      <c r="B288" s="918" t="s">
        <v>3314</v>
      </c>
      <c r="C288" s="920"/>
      <c r="D288" s="915"/>
      <c r="E288" s="916"/>
      <c r="F288" s="917"/>
    </row>
    <row r="289" spans="1:6">
      <c r="A289" s="434"/>
      <c r="B289" s="918" t="s">
        <v>3369</v>
      </c>
      <c r="C289" s="920"/>
      <c r="D289" s="915"/>
      <c r="E289" s="916"/>
      <c r="F289" s="917"/>
    </row>
    <row r="290" spans="1:6">
      <c r="A290" s="434"/>
      <c r="B290" s="918"/>
      <c r="C290" s="434"/>
      <c r="D290" s="915"/>
      <c r="E290" s="916"/>
      <c r="F290" s="917"/>
    </row>
    <row r="291" spans="1:6">
      <c r="A291" s="434"/>
      <c r="B291" s="918" t="s">
        <v>3370</v>
      </c>
      <c r="C291" s="434"/>
      <c r="D291" s="915"/>
      <c r="E291" s="916"/>
      <c r="F291" s="917"/>
    </row>
    <row r="292" spans="1:6">
      <c r="A292" s="434"/>
      <c r="B292" s="918" t="s">
        <v>3371</v>
      </c>
      <c r="C292" s="434"/>
      <c r="D292" s="915"/>
      <c r="E292" s="916"/>
      <c r="F292" s="917"/>
    </row>
    <row r="293" spans="1:6">
      <c r="A293" s="434"/>
      <c r="B293" s="922" t="s">
        <v>3372</v>
      </c>
      <c r="C293" s="434"/>
      <c r="D293" s="915"/>
      <c r="E293" s="916"/>
      <c r="F293" s="917"/>
    </row>
    <row r="294" spans="1:6">
      <c r="A294" s="434"/>
      <c r="B294" s="918" t="s">
        <v>3295</v>
      </c>
      <c r="C294" s="434"/>
      <c r="D294" s="915"/>
      <c r="E294" s="916"/>
      <c r="F294" s="917"/>
    </row>
    <row r="295" spans="1:6">
      <c r="A295" s="434"/>
      <c r="B295" s="918" t="s">
        <v>3364</v>
      </c>
      <c r="C295" s="434"/>
      <c r="D295" s="915"/>
      <c r="E295" s="916"/>
      <c r="F295" s="917"/>
    </row>
    <row r="296" spans="1:6">
      <c r="A296" s="434"/>
      <c r="B296" s="918" t="s">
        <v>3305</v>
      </c>
      <c r="C296" s="434"/>
      <c r="D296" s="915"/>
      <c r="E296" s="916"/>
      <c r="F296" s="917"/>
    </row>
    <row r="297" spans="1:6">
      <c r="A297" s="434"/>
      <c r="B297" s="918"/>
      <c r="C297" s="920"/>
      <c r="D297" s="915"/>
      <c r="E297" s="916"/>
      <c r="F297" s="917"/>
    </row>
    <row r="298" spans="1:6">
      <c r="A298" s="434"/>
      <c r="B298" s="918" t="s">
        <v>3321</v>
      </c>
      <c r="C298" s="920"/>
      <c r="D298" s="915"/>
      <c r="E298" s="916"/>
      <c r="F298" s="917"/>
    </row>
    <row r="299" spans="1:6">
      <c r="A299" s="434"/>
      <c r="B299" s="918" t="s">
        <v>3373</v>
      </c>
      <c r="C299" s="920"/>
      <c r="D299" s="915"/>
      <c r="E299" s="916"/>
      <c r="F299" s="917"/>
    </row>
    <row r="300" spans="1:6">
      <c r="A300" s="434"/>
      <c r="B300" s="918" t="s">
        <v>3374</v>
      </c>
      <c r="C300" s="920"/>
      <c r="D300" s="915"/>
      <c r="E300" s="916"/>
      <c r="F300" s="917"/>
    </row>
    <row r="301" spans="1:6">
      <c r="A301" s="434"/>
      <c r="B301" s="918" t="s">
        <v>3324</v>
      </c>
      <c r="C301" s="434"/>
      <c r="D301" s="915"/>
      <c r="E301" s="916"/>
      <c r="F301" s="917"/>
    </row>
    <row r="302" spans="1:6">
      <c r="A302" s="434"/>
      <c r="B302" s="918" t="s">
        <v>3325</v>
      </c>
      <c r="C302" s="434"/>
      <c r="D302" s="915"/>
      <c r="E302" s="916"/>
      <c r="F302" s="917"/>
    </row>
    <row r="303" spans="1:6">
      <c r="A303" s="434"/>
      <c r="B303" s="918" t="s">
        <v>3326</v>
      </c>
      <c r="C303" s="434"/>
      <c r="D303" s="915"/>
      <c r="E303" s="916"/>
      <c r="F303" s="917"/>
    </row>
    <row r="304" spans="1:6">
      <c r="A304" s="434"/>
      <c r="B304" s="918"/>
      <c r="C304" s="434"/>
      <c r="D304" s="915"/>
      <c r="E304" s="916"/>
      <c r="F304" s="917"/>
    </row>
    <row r="305" spans="1:6">
      <c r="A305" s="434"/>
      <c r="B305" s="918" t="s">
        <v>3327</v>
      </c>
      <c r="C305" s="434"/>
      <c r="D305" s="915"/>
      <c r="E305" s="916"/>
      <c r="F305" s="917"/>
    </row>
    <row r="306" spans="1:6">
      <c r="A306" s="434"/>
      <c r="B306" s="918" t="s">
        <v>3328</v>
      </c>
      <c r="C306" s="434"/>
      <c r="D306" s="915"/>
      <c r="E306" s="916"/>
      <c r="F306" s="917"/>
    </row>
    <row r="307" spans="1:6">
      <c r="A307" s="434"/>
      <c r="B307" s="918" t="s">
        <v>3329</v>
      </c>
      <c r="C307" s="434"/>
      <c r="D307" s="915"/>
      <c r="E307" s="916"/>
      <c r="F307" s="917"/>
    </row>
    <row r="308" spans="1:6" ht="26.4">
      <c r="A308" s="434"/>
      <c r="B308" s="918" t="s">
        <v>3302</v>
      </c>
      <c r="C308" s="920"/>
      <c r="D308" s="915"/>
      <c r="E308" s="916"/>
      <c r="F308" s="917"/>
    </row>
    <row r="309" spans="1:6">
      <c r="A309" s="434"/>
      <c r="B309" s="918" t="s">
        <v>3330</v>
      </c>
      <c r="C309" s="434"/>
      <c r="D309" s="915"/>
      <c r="E309" s="916"/>
      <c r="F309" s="917"/>
    </row>
    <row r="310" spans="1:6">
      <c r="A310" s="434"/>
      <c r="B310" s="918"/>
      <c r="C310" s="434"/>
      <c r="D310" s="915"/>
      <c r="E310" s="916"/>
      <c r="F310" s="917"/>
    </row>
    <row r="311" spans="1:6">
      <c r="A311" s="434"/>
      <c r="B311" s="918" t="s">
        <v>3331</v>
      </c>
      <c r="C311" s="920"/>
      <c r="D311" s="915"/>
      <c r="E311" s="916"/>
      <c r="F311" s="917"/>
    </row>
    <row r="312" spans="1:6">
      <c r="A312" s="434"/>
      <c r="B312" s="918" t="s">
        <v>3375</v>
      </c>
      <c r="C312" s="920"/>
      <c r="D312" s="915"/>
      <c r="E312" s="916"/>
      <c r="F312" s="917"/>
    </row>
    <row r="313" spans="1:6">
      <c r="A313" s="434"/>
      <c r="B313" s="918" t="s">
        <v>3333</v>
      </c>
      <c r="C313" s="920"/>
      <c r="D313" s="915"/>
      <c r="E313" s="916"/>
      <c r="F313" s="917"/>
    </row>
    <row r="314" spans="1:6">
      <c r="A314" s="434"/>
      <c r="B314" s="918" t="s">
        <v>3376</v>
      </c>
      <c r="C314" s="434"/>
      <c r="D314" s="915"/>
      <c r="E314" s="916"/>
      <c r="F314" s="917"/>
    </row>
    <row r="315" spans="1:6">
      <c r="A315" s="434"/>
      <c r="B315" s="918" t="s">
        <v>3335</v>
      </c>
      <c r="C315" s="434"/>
      <c r="D315" s="915"/>
      <c r="E315" s="916"/>
      <c r="F315" s="917"/>
    </row>
    <row r="316" spans="1:6">
      <c r="A316" s="434"/>
      <c r="B316" s="918" t="s">
        <v>3326</v>
      </c>
      <c r="C316" s="434"/>
      <c r="D316" s="915"/>
      <c r="E316" s="916"/>
      <c r="F316" s="917"/>
    </row>
    <row r="317" spans="1:6">
      <c r="A317" s="434"/>
      <c r="B317" s="918" t="s">
        <v>3336</v>
      </c>
      <c r="C317" s="434"/>
      <c r="D317" s="915"/>
      <c r="E317" s="916"/>
      <c r="F317" s="917"/>
    </row>
    <row r="318" spans="1:6">
      <c r="A318" s="434"/>
      <c r="B318" s="918" t="s">
        <v>3330</v>
      </c>
      <c r="C318" s="434"/>
      <c r="D318" s="915"/>
      <c r="E318" s="916"/>
      <c r="F318" s="917"/>
    </row>
    <row r="319" spans="1:6">
      <c r="A319" s="434"/>
      <c r="B319" s="918"/>
      <c r="C319" s="434"/>
      <c r="D319" s="915"/>
      <c r="E319" s="916"/>
      <c r="F319" s="917"/>
    </row>
    <row r="320" spans="1:6">
      <c r="A320" s="434"/>
      <c r="B320" s="918" t="s">
        <v>3306</v>
      </c>
      <c r="C320" s="434"/>
      <c r="D320" s="915"/>
      <c r="E320" s="916"/>
      <c r="F320" s="917"/>
    </row>
    <row r="321" spans="1:6">
      <c r="A321" s="434"/>
      <c r="B321" s="918" t="s">
        <v>3305</v>
      </c>
      <c r="C321" s="434"/>
      <c r="D321" s="915"/>
      <c r="E321" s="916"/>
      <c r="F321" s="917"/>
    </row>
    <row r="322" spans="1:6">
      <c r="A322" s="434"/>
      <c r="B322" s="918"/>
      <c r="C322" s="434"/>
      <c r="D322" s="915"/>
      <c r="E322" s="916"/>
      <c r="F322" s="917"/>
    </row>
    <row r="323" spans="1:6">
      <c r="A323" s="434"/>
      <c r="B323" s="918" t="s">
        <v>3321</v>
      </c>
      <c r="C323" s="434"/>
      <c r="D323" s="915"/>
      <c r="E323" s="916"/>
      <c r="F323" s="917"/>
    </row>
    <row r="324" spans="1:6">
      <c r="A324" s="434"/>
      <c r="B324" s="918" t="s">
        <v>3377</v>
      </c>
      <c r="C324" s="434"/>
      <c r="D324" s="915"/>
      <c r="E324" s="916"/>
      <c r="F324" s="917"/>
    </row>
    <row r="325" spans="1:6">
      <c r="A325" s="434"/>
      <c r="B325" s="918" t="s">
        <v>3338</v>
      </c>
      <c r="C325" s="434"/>
      <c r="D325" s="915"/>
      <c r="E325" s="916"/>
      <c r="F325" s="917"/>
    </row>
    <row r="326" spans="1:6">
      <c r="A326" s="434"/>
      <c r="B326" s="918" t="s">
        <v>3378</v>
      </c>
      <c r="C326" s="434"/>
      <c r="D326" s="915"/>
      <c r="E326" s="916"/>
      <c r="F326" s="917"/>
    </row>
    <row r="327" spans="1:6">
      <c r="A327" s="434"/>
      <c r="B327" s="918" t="s">
        <v>3325</v>
      </c>
      <c r="C327" s="434"/>
      <c r="D327" s="915"/>
      <c r="E327" s="916"/>
      <c r="F327" s="917"/>
    </row>
    <row r="328" spans="1:6">
      <c r="A328" s="434"/>
      <c r="B328" s="918" t="s">
        <v>3326</v>
      </c>
      <c r="C328" s="434"/>
      <c r="D328" s="915"/>
      <c r="E328" s="916"/>
      <c r="F328" s="917"/>
    </row>
    <row r="329" spans="1:6">
      <c r="A329" s="434"/>
      <c r="B329" s="918"/>
      <c r="C329" s="434"/>
      <c r="D329" s="915"/>
      <c r="E329" s="916"/>
      <c r="F329" s="917"/>
    </row>
    <row r="330" spans="1:6">
      <c r="A330" s="434"/>
      <c r="B330" s="918" t="s">
        <v>3306</v>
      </c>
      <c r="C330" s="434"/>
      <c r="D330" s="915"/>
      <c r="E330" s="916"/>
      <c r="F330" s="917"/>
    </row>
    <row r="331" spans="1:6">
      <c r="A331" s="434"/>
      <c r="B331" s="918" t="s">
        <v>3305</v>
      </c>
      <c r="C331" s="434"/>
      <c r="D331" s="915"/>
      <c r="E331" s="916"/>
      <c r="F331" s="917"/>
    </row>
    <row r="332" spans="1:6">
      <c r="A332" s="434"/>
      <c r="B332" s="918"/>
      <c r="C332" s="434"/>
      <c r="D332" s="915"/>
      <c r="E332" s="916"/>
      <c r="F332" s="917"/>
    </row>
    <row r="333" spans="1:6">
      <c r="A333" s="434"/>
      <c r="B333" s="918" t="s">
        <v>3340</v>
      </c>
      <c r="C333" s="920"/>
      <c r="D333" s="915"/>
      <c r="E333" s="916"/>
      <c r="F333" s="917"/>
    </row>
    <row r="334" spans="1:6">
      <c r="A334" s="434"/>
      <c r="B334" s="918" t="s">
        <v>3341</v>
      </c>
      <c r="C334" s="920"/>
      <c r="D334" s="915"/>
      <c r="E334" s="916"/>
      <c r="F334" s="917"/>
    </row>
    <row r="335" spans="1:6">
      <c r="A335" s="434"/>
      <c r="B335" s="918" t="s">
        <v>3342</v>
      </c>
      <c r="C335" s="920"/>
      <c r="D335" s="915"/>
      <c r="E335" s="916"/>
      <c r="F335" s="917"/>
    </row>
    <row r="336" spans="1:6">
      <c r="A336" s="434"/>
      <c r="B336" s="918" t="s">
        <v>3343</v>
      </c>
      <c r="C336" s="920"/>
      <c r="D336" s="915"/>
      <c r="E336" s="916"/>
      <c r="F336" s="917"/>
    </row>
    <row r="337" spans="1:6" ht="26.4">
      <c r="A337" s="434"/>
      <c r="B337" s="918" t="s">
        <v>3302</v>
      </c>
      <c r="C337" s="920"/>
      <c r="D337" s="915"/>
      <c r="E337" s="916"/>
      <c r="F337" s="917"/>
    </row>
    <row r="338" spans="1:6">
      <c r="A338" s="434"/>
      <c r="B338" s="918"/>
      <c r="C338" s="920"/>
      <c r="D338" s="915"/>
      <c r="E338" s="916"/>
      <c r="F338" s="917"/>
    </row>
    <row r="339" spans="1:6">
      <c r="A339" s="434"/>
      <c r="B339" s="918" t="s">
        <v>3303</v>
      </c>
      <c r="C339" s="920"/>
      <c r="D339" s="915"/>
      <c r="E339" s="916"/>
      <c r="F339" s="917"/>
    </row>
    <row r="340" spans="1:6">
      <c r="A340" s="434"/>
      <c r="B340" s="918" t="s">
        <v>3304</v>
      </c>
      <c r="C340" s="920"/>
      <c r="D340" s="915"/>
      <c r="E340" s="916"/>
      <c r="F340" s="917"/>
    </row>
    <row r="341" spans="1:6">
      <c r="A341" s="434"/>
      <c r="B341" s="918" t="s">
        <v>3305</v>
      </c>
      <c r="C341" s="920"/>
      <c r="D341" s="915"/>
      <c r="E341" s="916"/>
      <c r="F341" s="917"/>
    </row>
    <row r="342" spans="1:6">
      <c r="A342" s="434"/>
      <c r="B342" s="918"/>
      <c r="C342" s="434"/>
      <c r="D342" s="915"/>
      <c r="E342" s="916"/>
      <c r="F342" s="917"/>
    </row>
    <row r="343" spans="1:6">
      <c r="A343" s="434"/>
      <c r="B343" s="918" t="s">
        <v>3306</v>
      </c>
      <c r="C343" s="434"/>
      <c r="D343" s="915"/>
      <c r="E343" s="916"/>
      <c r="F343" s="917"/>
    </row>
    <row r="344" spans="1:6">
      <c r="A344" s="434"/>
      <c r="B344" s="918" t="s">
        <v>3305</v>
      </c>
      <c r="C344" s="434"/>
      <c r="D344" s="915"/>
      <c r="E344" s="916"/>
      <c r="F344" s="917"/>
    </row>
    <row r="345" spans="1:6">
      <c r="A345" s="434"/>
      <c r="B345" s="918"/>
      <c r="C345" s="434"/>
      <c r="D345" s="915"/>
      <c r="E345" s="916"/>
      <c r="F345" s="917"/>
    </row>
    <row r="346" spans="1:6">
      <c r="A346" s="434"/>
      <c r="B346" s="918" t="s">
        <v>3297</v>
      </c>
      <c r="C346" s="434"/>
      <c r="D346" s="915"/>
      <c r="E346" s="916"/>
      <c r="F346" s="917"/>
    </row>
    <row r="347" spans="1:6">
      <c r="A347" s="434"/>
      <c r="B347" s="918" t="s">
        <v>3344</v>
      </c>
      <c r="C347" s="434"/>
      <c r="D347" s="915"/>
      <c r="E347" s="916"/>
      <c r="F347" s="917"/>
    </row>
    <row r="348" spans="1:6">
      <c r="A348" s="434"/>
      <c r="B348" s="918" t="s">
        <v>3345</v>
      </c>
      <c r="C348" s="434"/>
      <c r="D348" s="915"/>
      <c r="E348" s="916"/>
      <c r="F348" s="917"/>
    </row>
    <row r="349" spans="1:6">
      <c r="A349" s="434"/>
      <c r="B349" s="918" t="s">
        <v>3301</v>
      </c>
      <c r="C349" s="434"/>
      <c r="D349" s="915"/>
      <c r="E349" s="916"/>
      <c r="F349" s="917"/>
    </row>
    <row r="350" spans="1:6" ht="26.4">
      <c r="A350" s="434"/>
      <c r="B350" s="918" t="s">
        <v>3302</v>
      </c>
      <c r="C350" s="434"/>
      <c r="D350" s="915"/>
      <c r="E350" s="916"/>
      <c r="F350" s="917"/>
    </row>
    <row r="351" spans="1:6">
      <c r="A351" s="434"/>
      <c r="B351" s="918"/>
      <c r="C351" s="434"/>
      <c r="D351" s="915"/>
      <c r="E351" s="916"/>
      <c r="F351" s="917"/>
    </row>
    <row r="352" spans="1:6">
      <c r="A352" s="434"/>
      <c r="B352" s="918" t="s">
        <v>3346</v>
      </c>
      <c r="C352" s="434"/>
      <c r="D352" s="915"/>
      <c r="E352" s="916"/>
      <c r="F352" s="917"/>
    </row>
    <row r="353" spans="1:6">
      <c r="A353" s="434"/>
      <c r="B353" s="918" t="s">
        <v>3305</v>
      </c>
      <c r="C353" s="434"/>
      <c r="D353" s="915"/>
      <c r="E353" s="916"/>
      <c r="F353" s="917"/>
    </row>
    <row r="354" spans="1:6">
      <c r="A354" s="434"/>
      <c r="B354" s="918"/>
      <c r="C354" s="434"/>
      <c r="D354" s="915"/>
      <c r="E354" s="916"/>
      <c r="F354" s="917"/>
    </row>
    <row r="355" spans="1:6">
      <c r="A355" s="434"/>
      <c r="B355" s="918" t="s">
        <v>3291</v>
      </c>
      <c r="C355" s="920"/>
      <c r="D355" s="915"/>
      <c r="E355" s="916"/>
      <c r="F355" s="917"/>
    </row>
    <row r="356" spans="1:6">
      <c r="A356" s="434"/>
      <c r="B356" s="918" t="s">
        <v>3293</v>
      </c>
      <c r="C356" s="920"/>
      <c r="D356" s="915"/>
      <c r="E356" s="916"/>
      <c r="F356" s="917"/>
    </row>
    <row r="357" spans="1:6" ht="26.4">
      <c r="A357" s="434"/>
      <c r="B357" s="922" t="s">
        <v>3294</v>
      </c>
      <c r="C357" s="920"/>
      <c r="D357" s="915"/>
      <c r="E357" s="916"/>
      <c r="F357" s="917"/>
    </row>
    <row r="358" spans="1:6">
      <c r="A358" s="434"/>
      <c r="B358" s="918" t="s">
        <v>3347</v>
      </c>
      <c r="C358" s="920"/>
      <c r="D358" s="915"/>
      <c r="E358" s="916"/>
      <c r="F358" s="917"/>
    </row>
    <row r="359" spans="1:6">
      <c r="A359" s="434"/>
      <c r="B359" s="918" t="s">
        <v>3348</v>
      </c>
      <c r="C359" s="920"/>
      <c r="D359" s="915"/>
      <c r="E359" s="916"/>
      <c r="F359" s="917"/>
    </row>
    <row r="360" spans="1:6">
      <c r="A360" s="434"/>
      <c r="B360" s="918"/>
      <c r="C360" s="920"/>
      <c r="D360" s="915"/>
      <c r="E360" s="916"/>
      <c r="F360" s="917"/>
    </row>
    <row r="361" spans="1:6">
      <c r="A361" s="434"/>
      <c r="B361" s="918" t="s">
        <v>3349</v>
      </c>
      <c r="C361" s="920"/>
      <c r="D361" s="915"/>
      <c r="E361" s="916"/>
      <c r="F361" s="917"/>
    </row>
    <row r="362" spans="1:6">
      <c r="A362" s="434"/>
      <c r="B362" s="918"/>
      <c r="C362" s="434"/>
      <c r="D362" s="915"/>
      <c r="E362" s="916"/>
      <c r="F362" s="917"/>
    </row>
    <row r="363" spans="1:6">
      <c r="A363" s="434"/>
      <c r="B363" s="918" t="s">
        <v>3291</v>
      </c>
      <c r="C363" s="920"/>
      <c r="D363" s="915"/>
      <c r="E363" s="916"/>
      <c r="F363" s="917"/>
    </row>
    <row r="364" spans="1:6">
      <c r="A364" s="434"/>
      <c r="B364" s="918" t="s">
        <v>3293</v>
      </c>
      <c r="C364" s="920"/>
      <c r="D364" s="915"/>
      <c r="E364" s="916"/>
      <c r="F364" s="917"/>
    </row>
    <row r="365" spans="1:6" ht="26.4">
      <c r="A365" s="434"/>
      <c r="B365" s="922" t="s">
        <v>3294</v>
      </c>
      <c r="C365" s="920"/>
      <c r="D365" s="915"/>
      <c r="E365" s="916"/>
      <c r="F365" s="917"/>
    </row>
    <row r="366" spans="1:6">
      <c r="A366" s="434"/>
      <c r="B366" s="918" t="s">
        <v>3347</v>
      </c>
      <c r="C366" s="920"/>
      <c r="D366" s="915"/>
      <c r="E366" s="916"/>
      <c r="F366" s="917"/>
    </row>
    <row r="367" spans="1:6">
      <c r="A367" s="434"/>
      <c r="B367" s="918" t="s">
        <v>3350</v>
      </c>
      <c r="C367" s="920"/>
      <c r="D367" s="915"/>
      <c r="E367" s="916"/>
      <c r="F367" s="917"/>
    </row>
    <row r="368" spans="1:6">
      <c r="A368" s="434"/>
      <c r="B368" s="918"/>
      <c r="C368" s="920"/>
      <c r="D368" s="915"/>
      <c r="E368" s="916"/>
      <c r="F368" s="917"/>
    </row>
    <row r="369" spans="1:6">
      <c r="A369" s="434"/>
      <c r="B369" s="918" t="s">
        <v>3297</v>
      </c>
      <c r="C369" s="920"/>
      <c r="D369" s="915"/>
      <c r="E369" s="916"/>
      <c r="F369" s="917"/>
    </row>
    <row r="370" spans="1:6">
      <c r="A370" s="434"/>
      <c r="B370" s="918" t="s">
        <v>3298</v>
      </c>
      <c r="C370" s="920"/>
      <c r="D370" s="915"/>
      <c r="E370" s="916"/>
      <c r="F370" s="917"/>
    </row>
    <row r="371" spans="1:6">
      <c r="A371" s="434"/>
      <c r="B371" s="918" t="s">
        <v>3299</v>
      </c>
      <c r="C371" s="920"/>
      <c r="D371" s="915"/>
      <c r="E371" s="916"/>
      <c r="F371" s="917"/>
    </row>
    <row r="372" spans="1:6">
      <c r="A372" s="434"/>
      <c r="B372" s="918" t="s">
        <v>3300</v>
      </c>
      <c r="C372" s="920"/>
      <c r="D372" s="915"/>
      <c r="E372" s="916"/>
      <c r="F372" s="917"/>
    </row>
    <row r="373" spans="1:6">
      <c r="A373" s="434"/>
      <c r="B373" s="918" t="s">
        <v>3301</v>
      </c>
      <c r="C373" s="920"/>
      <c r="D373" s="915"/>
      <c r="E373" s="916"/>
      <c r="F373" s="917"/>
    </row>
    <row r="374" spans="1:6" ht="26.4">
      <c r="A374" s="434"/>
      <c r="B374" s="918" t="s">
        <v>3302</v>
      </c>
      <c r="C374" s="920"/>
      <c r="D374" s="915"/>
      <c r="E374" s="916"/>
      <c r="F374" s="917"/>
    </row>
    <row r="375" spans="1:6">
      <c r="A375" s="434"/>
      <c r="B375" s="918"/>
      <c r="C375" s="920"/>
      <c r="D375" s="915"/>
      <c r="E375" s="916"/>
      <c r="F375" s="917"/>
    </row>
    <row r="376" spans="1:6">
      <c r="A376" s="434"/>
      <c r="B376" s="918" t="s">
        <v>3303</v>
      </c>
      <c r="C376" s="920"/>
      <c r="D376" s="915"/>
      <c r="E376" s="916"/>
      <c r="F376" s="917"/>
    </row>
    <row r="377" spans="1:6">
      <c r="A377" s="434"/>
      <c r="B377" s="918" t="s">
        <v>3304</v>
      </c>
      <c r="C377" s="920"/>
      <c r="D377" s="915"/>
      <c r="E377" s="916"/>
      <c r="F377" s="917"/>
    </row>
    <row r="378" spans="1:6">
      <c r="A378" s="434"/>
      <c r="B378" s="918" t="s">
        <v>3305</v>
      </c>
      <c r="C378" s="920"/>
      <c r="D378" s="915"/>
      <c r="E378" s="916"/>
      <c r="F378" s="917"/>
    </row>
    <row r="379" spans="1:6">
      <c r="A379" s="434"/>
      <c r="B379" s="918"/>
      <c r="C379" s="920"/>
      <c r="D379" s="915"/>
      <c r="E379" s="916"/>
      <c r="F379" s="917"/>
    </row>
    <row r="380" spans="1:6">
      <c r="A380" s="434"/>
      <c r="B380" s="918" t="s">
        <v>3306</v>
      </c>
      <c r="C380" s="434"/>
      <c r="D380" s="915"/>
      <c r="E380" s="916"/>
      <c r="F380" s="917"/>
    </row>
    <row r="381" spans="1:6">
      <c r="A381" s="434"/>
      <c r="B381" s="918" t="s">
        <v>3305</v>
      </c>
      <c r="C381" s="434"/>
      <c r="D381" s="915"/>
      <c r="E381" s="916"/>
      <c r="F381" s="917"/>
    </row>
    <row r="382" spans="1:6">
      <c r="A382" s="434"/>
      <c r="B382" s="918"/>
      <c r="C382" s="434"/>
      <c r="D382" s="915"/>
      <c r="E382" s="916"/>
      <c r="F382" s="917"/>
    </row>
    <row r="383" spans="1:6" ht="26.4">
      <c r="A383" s="434"/>
      <c r="B383" s="918" t="s">
        <v>3352</v>
      </c>
      <c r="C383" s="920"/>
      <c r="D383" s="915"/>
      <c r="E383" s="916"/>
      <c r="F383" s="917"/>
    </row>
    <row r="384" spans="1:6">
      <c r="A384" s="434"/>
      <c r="B384" s="918"/>
      <c r="C384" s="920"/>
      <c r="D384" s="915"/>
      <c r="E384" s="916"/>
      <c r="F384" s="917"/>
    </row>
    <row r="385" spans="1:6">
      <c r="A385" s="434"/>
      <c r="B385" s="918" t="s">
        <v>3306</v>
      </c>
      <c r="C385" s="434"/>
      <c r="D385" s="915"/>
      <c r="E385" s="916"/>
      <c r="F385" s="917"/>
    </row>
    <row r="386" spans="1:6">
      <c r="A386" s="434"/>
      <c r="B386" s="918" t="s">
        <v>3305</v>
      </c>
      <c r="C386" s="434"/>
      <c r="D386" s="915"/>
      <c r="E386" s="916"/>
      <c r="F386" s="917"/>
    </row>
    <row r="387" spans="1:6">
      <c r="A387" s="434"/>
      <c r="B387" s="923"/>
      <c r="C387" s="920"/>
      <c r="D387" s="915"/>
      <c r="E387" s="916"/>
      <c r="F387" s="917"/>
    </row>
    <row r="388" spans="1:6">
      <c r="A388" s="434"/>
      <c r="B388" s="918" t="s">
        <v>3340</v>
      </c>
      <c r="C388" s="920"/>
      <c r="D388" s="915"/>
      <c r="E388" s="916"/>
      <c r="F388" s="917"/>
    </row>
    <row r="389" spans="1:6">
      <c r="A389" s="434"/>
      <c r="B389" s="918" t="s">
        <v>3341</v>
      </c>
      <c r="C389" s="920"/>
      <c r="D389" s="915"/>
      <c r="E389" s="916"/>
      <c r="F389" s="917"/>
    </row>
    <row r="390" spans="1:6">
      <c r="A390" s="434"/>
      <c r="B390" s="918" t="s">
        <v>3379</v>
      </c>
      <c r="C390" s="920"/>
      <c r="D390" s="915"/>
      <c r="E390" s="916"/>
      <c r="F390" s="917"/>
    </row>
    <row r="391" spans="1:6">
      <c r="A391" s="434"/>
      <c r="B391" s="918" t="s">
        <v>3343</v>
      </c>
      <c r="C391" s="920"/>
      <c r="D391" s="915"/>
      <c r="E391" s="916"/>
      <c r="F391" s="917"/>
    </row>
    <row r="392" spans="1:6" ht="26.4">
      <c r="A392" s="434"/>
      <c r="B392" s="918" t="s">
        <v>3302</v>
      </c>
      <c r="C392" s="920"/>
      <c r="D392" s="915"/>
      <c r="E392" s="916"/>
      <c r="F392" s="917"/>
    </row>
    <row r="393" spans="1:6">
      <c r="A393" s="434"/>
      <c r="B393" s="918"/>
      <c r="C393" s="920"/>
      <c r="D393" s="915"/>
      <c r="E393" s="916"/>
      <c r="F393" s="917"/>
    </row>
    <row r="394" spans="1:6">
      <c r="A394" s="434"/>
      <c r="B394" s="918" t="s">
        <v>3303</v>
      </c>
      <c r="C394" s="920"/>
      <c r="D394" s="915"/>
      <c r="E394" s="916"/>
      <c r="F394" s="917"/>
    </row>
    <row r="395" spans="1:6">
      <c r="A395" s="434"/>
      <c r="B395" s="918" t="s">
        <v>3304</v>
      </c>
      <c r="C395" s="920"/>
      <c r="D395" s="915"/>
      <c r="E395" s="916"/>
      <c r="F395" s="917"/>
    </row>
    <row r="396" spans="1:6">
      <c r="A396" s="434"/>
      <c r="B396" s="918" t="s">
        <v>3305</v>
      </c>
      <c r="C396" s="920"/>
      <c r="D396" s="915"/>
      <c r="E396" s="916"/>
      <c r="F396" s="917"/>
    </row>
    <row r="397" spans="1:6">
      <c r="A397" s="434"/>
      <c r="B397" s="918"/>
      <c r="C397" s="920"/>
      <c r="D397" s="915"/>
      <c r="E397" s="916"/>
      <c r="F397" s="917"/>
    </row>
    <row r="398" spans="1:6">
      <c r="A398" s="434"/>
      <c r="B398" s="918" t="s">
        <v>3291</v>
      </c>
      <c r="C398" s="920"/>
      <c r="D398" s="915"/>
      <c r="E398" s="916"/>
      <c r="F398" s="917"/>
    </row>
    <row r="399" spans="1:6">
      <c r="A399" s="434"/>
      <c r="B399" s="918" t="s">
        <v>3293</v>
      </c>
      <c r="C399" s="920"/>
      <c r="D399" s="915"/>
      <c r="E399" s="916"/>
      <c r="F399" s="917"/>
    </row>
    <row r="400" spans="1:6" ht="26.4">
      <c r="A400" s="434"/>
      <c r="B400" s="922" t="s">
        <v>3294</v>
      </c>
      <c r="C400" s="920"/>
      <c r="D400" s="915"/>
      <c r="E400" s="916"/>
      <c r="F400" s="917"/>
    </row>
    <row r="401" spans="1:6">
      <c r="A401" s="434"/>
      <c r="B401" s="918" t="s">
        <v>3347</v>
      </c>
      <c r="C401" s="920"/>
      <c r="D401" s="915"/>
      <c r="E401" s="916"/>
      <c r="F401" s="917"/>
    </row>
    <row r="402" spans="1:6">
      <c r="A402" s="434"/>
      <c r="B402" s="918" t="s">
        <v>3354</v>
      </c>
      <c r="C402" s="920"/>
      <c r="D402" s="915"/>
      <c r="E402" s="916"/>
      <c r="F402" s="917"/>
    </row>
    <row r="403" spans="1:6">
      <c r="A403" s="434"/>
      <c r="B403" s="918"/>
      <c r="C403" s="920"/>
      <c r="D403" s="915"/>
      <c r="E403" s="916"/>
      <c r="F403" s="917"/>
    </row>
    <row r="404" spans="1:6">
      <c r="A404" s="924"/>
      <c r="B404" s="919" t="s">
        <v>3380</v>
      </c>
      <c r="C404" s="920"/>
      <c r="D404" s="915"/>
      <c r="E404" s="916"/>
      <c r="F404" s="917"/>
    </row>
    <row r="405" spans="1:6">
      <c r="A405" s="924"/>
      <c r="B405" s="919" t="s">
        <v>3381</v>
      </c>
      <c r="C405" s="920"/>
      <c r="D405" s="915"/>
      <c r="E405" s="916"/>
      <c r="F405" s="917"/>
    </row>
    <row r="406" spans="1:6">
      <c r="A406" s="925"/>
      <c r="B406" s="926" t="s">
        <v>3357</v>
      </c>
      <c r="C406" s="357" t="s">
        <v>983</v>
      </c>
      <c r="D406" s="927">
        <v>1</v>
      </c>
      <c r="E406" s="928"/>
      <c r="F406" s="929"/>
    </row>
    <row r="407" spans="1:6" s="466" customFormat="1" ht="26.25" customHeight="1">
      <c r="A407" s="892" t="s">
        <v>0</v>
      </c>
      <c r="B407" s="892" t="s">
        <v>1</v>
      </c>
      <c r="C407" s="892" t="s">
        <v>948</v>
      </c>
      <c r="D407" s="893" t="s">
        <v>949</v>
      </c>
      <c r="E407" s="894" t="s">
        <v>1380</v>
      </c>
      <c r="F407" s="894" t="s">
        <v>2</v>
      </c>
    </row>
    <row r="408" spans="1:6" ht="224.4">
      <c r="A408" s="909">
        <f>COUNT($A$4:A406)+1</f>
        <v>3</v>
      </c>
      <c r="B408" s="910" t="s">
        <v>3256</v>
      </c>
      <c r="C408" s="362"/>
      <c r="D408" s="911"/>
      <c r="E408" s="912"/>
      <c r="F408" s="913"/>
    </row>
    <row r="409" spans="1:6">
      <c r="A409" s="914"/>
      <c r="B409" s="448"/>
      <c r="C409" s="434"/>
      <c r="D409" s="915"/>
      <c r="E409" s="916"/>
      <c r="F409" s="917"/>
    </row>
    <row r="410" spans="1:6">
      <c r="A410" s="434"/>
      <c r="B410" s="448" t="s">
        <v>3257</v>
      </c>
      <c r="C410" s="434"/>
      <c r="D410" s="915"/>
      <c r="E410" s="916"/>
      <c r="F410" s="917"/>
    </row>
    <row r="411" spans="1:6">
      <c r="A411" s="434"/>
      <c r="B411" s="918" t="s">
        <v>3258</v>
      </c>
      <c r="C411" s="434"/>
      <c r="D411" s="915"/>
      <c r="E411" s="916"/>
      <c r="F411" s="917"/>
    </row>
    <row r="412" spans="1:6">
      <c r="A412" s="434"/>
      <c r="B412" s="918" t="s">
        <v>3259</v>
      </c>
      <c r="C412" s="434"/>
      <c r="D412" s="915"/>
      <c r="E412" s="916"/>
      <c r="F412" s="917"/>
    </row>
    <row r="413" spans="1:6">
      <c r="A413" s="434"/>
      <c r="B413" s="918" t="s">
        <v>3260</v>
      </c>
      <c r="C413" s="434"/>
      <c r="D413" s="915"/>
      <c r="E413" s="916"/>
      <c r="F413" s="917"/>
    </row>
    <row r="414" spans="1:6">
      <c r="A414" s="434"/>
      <c r="B414" s="918" t="s">
        <v>3261</v>
      </c>
      <c r="C414" s="434"/>
      <c r="D414" s="915"/>
      <c r="E414" s="916"/>
      <c r="F414" s="917"/>
    </row>
    <row r="415" spans="1:6">
      <c r="A415" s="434"/>
      <c r="B415" s="918" t="s">
        <v>3262</v>
      </c>
      <c r="C415" s="434"/>
      <c r="D415" s="915"/>
      <c r="E415" s="916"/>
      <c r="F415" s="917"/>
    </row>
    <row r="416" spans="1:6">
      <c r="A416" s="434"/>
      <c r="B416" s="919" t="s">
        <v>3263</v>
      </c>
      <c r="C416" s="434"/>
      <c r="D416" s="915"/>
      <c r="E416" s="916"/>
      <c r="F416" s="917"/>
    </row>
    <row r="417" spans="1:6">
      <c r="A417" s="434"/>
      <c r="B417" s="919" t="s">
        <v>3264</v>
      </c>
      <c r="C417" s="434"/>
      <c r="D417" s="915"/>
      <c r="E417" s="916"/>
      <c r="F417" s="917"/>
    </row>
    <row r="418" spans="1:6" ht="26.4">
      <c r="A418" s="434"/>
      <c r="B418" s="919" t="s">
        <v>3265</v>
      </c>
      <c r="C418" s="434"/>
      <c r="D418" s="915"/>
      <c r="E418" s="916"/>
      <c r="F418" s="917"/>
    </row>
    <row r="419" spans="1:6">
      <c r="A419" s="434"/>
      <c r="B419" s="919"/>
      <c r="C419" s="434"/>
      <c r="D419" s="915"/>
      <c r="E419" s="916"/>
      <c r="F419" s="917"/>
    </row>
    <row r="420" spans="1:6">
      <c r="A420" s="434"/>
      <c r="B420" s="919" t="s">
        <v>3266</v>
      </c>
      <c r="C420" s="434"/>
      <c r="D420" s="915"/>
      <c r="E420" s="916"/>
      <c r="F420" s="917"/>
    </row>
    <row r="421" spans="1:6">
      <c r="A421" s="434"/>
      <c r="B421" s="919" t="s">
        <v>3382</v>
      </c>
      <c r="C421" s="434"/>
      <c r="D421" s="915"/>
      <c r="E421" s="916"/>
      <c r="F421" s="917"/>
    </row>
    <row r="422" spans="1:6">
      <c r="A422" s="434"/>
      <c r="B422" s="918" t="s">
        <v>3383</v>
      </c>
      <c r="C422" s="434"/>
      <c r="D422" s="915"/>
      <c r="E422" s="916"/>
      <c r="F422" s="917"/>
    </row>
    <row r="423" spans="1:6">
      <c r="A423" s="434"/>
      <c r="B423" s="918" t="s">
        <v>3269</v>
      </c>
      <c r="C423" s="920"/>
      <c r="D423" s="915"/>
      <c r="E423" s="916"/>
      <c r="F423" s="917"/>
    </row>
    <row r="424" spans="1:6">
      <c r="A424" s="434"/>
      <c r="B424" s="918" t="s">
        <v>3384</v>
      </c>
      <c r="C424" s="920"/>
      <c r="D424" s="915"/>
      <c r="E424" s="916"/>
      <c r="F424" s="917"/>
    </row>
    <row r="425" spans="1:6">
      <c r="A425" s="434"/>
      <c r="B425" s="919" t="s">
        <v>3271</v>
      </c>
      <c r="C425" s="920"/>
      <c r="D425" s="915"/>
      <c r="E425" s="916"/>
      <c r="F425" s="917"/>
    </row>
    <row r="426" spans="1:6">
      <c r="A426" s="434"/>
      <c r="B426" s="919" t="s">
        <v>3385</v>
      </c>
      <c r="C426" s="920"/>
      <c r="D426" s="915"/>
      <c r="E426" s="916"/>
      <c r="F426" s="917"/>
    </row>
    <row r="427" spans="1:6">
      <c r="A427" s="434"/>
      <c r="B427" s="919" t="s">
        <v>3273</v>
      </c>
      <c r="C427" s="920"/>
      <c r="D427" s="915"/>
      <c r="E427" s="916"/>
      <c r="F427" s="917"/>
    </row>
    <row r="428" spans="1:6">
      <c r="A428" s="434"/>
      <c r="B428" s="919" t="s">
        <v>3274</v>
      </c>
      <c r="C428" s="920"/>
      <c r="D428" s="915"/>
      <c r="E428" s="916"/>
      <c r="F428" s="917"/>
    </row>
    <row r="429" spans="1:6">
      <c r="A429" s="434"/>
      <c r="B429" s="919" t="s">
        <v>3275</v>
      </c>
      <c r="C429" s="920"/>
      <c r="D429" s="915"/>
      <c r="E429" s="916"/>
      <c r="F429" s="917"/>
    </row>
    <row r="430" spans="1:6">
      <c r="A430" s="434"/>
      <c r="B430" s="919" t="s">
        <v>3276</v>
      </c>
      <c r="C430" s="920"/>
      <c r="D430" s="915"/>
      <c r="E430" s="916"/>
      <c r="F430" s="917"/>
    </row>
    <row r="431" spans="1:6">
      <c r="A431" s="434"/>
      <c r="B431" s="919" t="s">
        <v>3277</v>
      </c>
      <c r="C431" s="920"/>
      <c r="D431" s="915"/>
      <c r="E431" s="916"/>
      <c r="F431" s="917"/>
    </row>
    <row r="432" spans="1:6" ht="26.4">
      <c r="A432" s="434"/>
      <c r="B432" s="919" t="s">
        <v>3278</v>
      </c>
      <c r="C432" s="920"/>
      <c r="D432" s="915"/>
      <c r="E432" s="916"/>
      <c r="F432" s="917"/>
    </row>
    <row r="433" spans="1:6">
      <c r="A433" s="434"/>
      <c r="B433" s="919" t="s">
        <v>3279</v>
      </c>
      <c r="C433" s="920"/>
      <c r="D433" s="915"/>
      <c r="E433" s="916"/>
      <c r="F433" s="917"/>
    </row>
    <row r="434" spans="1:6">
      <c r="A434" s="434"/>
      <c r="B434" s="919" t="s">
        <v>3280</v>
      </c>
      <c r="C434" s="920"/>
      <c r="D434" s="915"/>
      <c r="E434" s="916"/>
      <c r="F434" s="917"/>
    </row>
    <row r="435" spans="1:6">
      <c r="A435" s="434"/>
      <c r="B435" s="919" t="s">
        <v>3281</v>
      </c>
      <c r="C435" s="920"/>
      <c r="D435" s="915"/>
      <c r="E435" s="916"/>
      <c r="F435" s="917"/>
    </row>
    <row r="436" spans="1:6">
      <c r="A436" s="434"/>
      <c r="B436" s="919" t="s">
        <v>3386</v>
      </c>
      <c r="C436" s="920"/>
      <c r="D436" s="915"/>
      <c r="E436" s="916"/>
      <c r="F436" s="917"/>
    </row>
    <row r="437" spans="1:6">
      <c r="A437" s="434"/>
      <c r="B437" s="919" t="s">
        <v>3361</v>
      </c>
      <c r="C437" s="920"/>
      <c r="D437" s="915"/>
      <c r="E437" s="916"/>
      <c r="F437" s="917"/>
    </row>
    <row r="438" spans="1:6">
      <c r="A438" s="434"/>
      <c r="B438" s="919" t="s">
        <v>3387</v>
      </c>
      <c r="C438" s="920"/>
      <c r="D438" s="915"/>
      <c r="E438" s="916"/>
      <c r="F438" s="917"/>
    </row>
    <row r="439" spans="1:6">
      <c r="A439" s="434"/>
      <c r="B439" s="919" t="s">
        <v>3361</v>
      </c>
      <c r="C439" s="920"/>
      <c r="D439" s="915"/>
      <c r="E439" s="916"/>
      <c r="F439" s="917"/>
    </row>
    <row r="440" spans="1:6">
      <c r="A440" s="434"/>
      <c r="B440" s="921" t="s">
        <v>3286</v>
      </c>
      <c r="C440" s="920"/>
      <c r="D440" s="915"/>
      <c r="E440" s="916"/>
      <c r="F440" s="917"/>
    </row>
    <row r="441" spans="1:6">
      <c r="A441" s="434"/>
      <c r="B441" s="921" t="s">
        <v>3287</v>
      </c>
      <c r="C441" s="920"/>
      <c r="D441" s="915"/>
      <c r="E441" s="916"/>
      <c r="F441" s="917"/>
    </row>
    <row r="442" spans="1:6">
      <c r="A442" s="434"/>
      <c r="B442" s="919" t="s">
        <v>3288</v>
      </c>
      <c r="C442" s="920"/>
      <c r="D442" s="915"/>
      <c r="E442" s="916"/>
      <c r="F442" s="917"/>
    </row>
    <row r="443" spans="1:6">
      <c r="A443" s="434"/>
      <c r="B443" s="919" t="s">
        <v>3289</v>
      </c>
      <c r="C443" s="920"/>
      <c r="D443" s="915"/>
      <c r="E443" s="916"/>
      <c r="F443" s="917"/>
    </row>
    <row r="444" spans="1:6">
      <c r="A444" s="434"/>
      <c r="B444" s="919"/>
      <c r="C444" s="920"/>
      <c r="D444" s="915"/>
      <c r="E444" s="916"/>
      <c r="F444" s="917"/>
    </row>
    <row r="445" spans="1:6">
      <c r="A445" s="434"/>
      <c r="B445" s="918" t="s">
        <v>3290</v>
      </c>
      <c r="C445" s="920"/>
      <c r="D445" s="915"/>
      <c r="E445" s="916"/>
      <c r="F445" s="917"/>
    </row>
    <row r="446" spans="1:6">
      <c r="A446" s="434"/>
      <c r="B446" s="918"/>
      <c r="C446" s="920"/>
      <c r="D446" s="915"/>
      <c r="E446" s="916"/>
      <c r="F446" s="917"/>
    </row>
    <row r="447" spans="1:6">
      <c r="A447" s="434"/>
      <c r="B447" s="918" t="s">
        <v>3291</v>
      </c>
      <c r="C447" s="920"/>
      <c r="D447" s="915"/>
      <c r="E447" s="916"/>
      <c r="F447" s="917"/>
    </row>
    <row r="448" spans="1:6">
      <c r="A448" s="434"/>
      <c r="B448" s="918" t="s">
        <v>3292</v>
      </c>
      <c r="C448" s="920"/>
      <c r="D448" s="915"/>
      <c r="E448" s="916"/>
      <c r="F448" s="917"/>
    </row>
    <row r="449" spans="1:6">
      <c r="A449" s="434"/>
      <c r="B449" s="918" t="s">
        <v>3293</v>
      </c>
      <c r="C449" s="920"/>
      <c r="D449" s="915"/>
      <c r="E449" s="916"/>
      <c r="F449" s="917"/>
    </row>
    <row r="450" spans="1:6" ht="26.4">
      <c r="A450" s="434"/>
      <c r="B450" s="922" t="s">
        <v>3294</v>
      </c>
      <c r="C450" s="920"/>
      <c r="D450" s="915"/>
      <c r="E450" s="916"/>
      <c r="F450" s="917"/>
    </row>
    <row r="451" spans="1:6">
      <c r="A451" s="434"/>
      <c r="B451" s="918" t="s">
        <v>3388</v>
      </c>
      <c r="C451" s="920"/>
      <c r="D451" s="915"/>
      <c r="E451" s="916"/>
      <c r="F451" s="917"/>
    </row>
    <row r="452" spans="1:6">
      <c r="A452" s="434"/>
      <c r="B452" s="918" t="s">
        <v>3389</v>
      </c>
      <c r="C452" s="920"/>
      <c r="D452" s="915"/>
      <c r="E452" s="916"/>
      <c r="F452" s="917"/>
    </row>
    <row r="453" spans="1:6">
      <c r="A453" s="434"/>
      <c r="B453" s="918"/>
      <c r="C453" s="920"/>
      <c r="D453" s="915"/>
      <c r="E453" s="916"/>
      <c r="F453" s="917"/>
    </row>
    <row r="454" spans="1:6">
      <c r="A454" s="434"/>
      <c r="B454" s="918" t="s">
        <v>3297</v>
      </c>
      <c r="C454" s="920"/>
      <c r="D454" s="915"/>
      <c r="E454" s="916"/>
      <c r="F454" s="917"/>
    </row>
    <row r="455" spans="1:6">
      <c r="A455" s="434"/>
      <c r="B455" s="918" t="s">
        <v>3298</v>
      </c>
      <c r="C455" s="920"/>
      <c r="D455" s="915"/>
      <c r="E455" s="916"/>
      <c r="F455" s="917"/>
    </row>
    <row r="456" spans="1:6">
      <c r="A456" s="434"/>
      <c r="B456" s="918" t="s">
        <v>3299</v>
      </c>
      <c r="C456" s="920"/>
      <c r="D456" s="915"/>
      <c r="E456" s="916"/>
      <c r="F456" s="917"/>
    </row>
    <row r="457" spans="1:6">
      <c r="A457" s="434"/>
      <c r="B457" s="918" t="s">
        <v>3300</v>
      </c>
      <c r="C457" s="920"/>
      <c r="D457" s="915"/>
      <c r="E457" s="916"/>
      <c r="F457" s="917"/>
    </row>
    <row r="458" spans="1:6">
      <c r="A458" s="434"/>
      <c r="B458" s="918" t="s">
        <v>3301</v>
      </c>
      <c r="C458" s="920"/>
      <c r="D458" s="915"/>
      <c r="E458" s="916"/>
      <c r="F458" s="917"/>
    </row>
    <row r="459" spans="1:6" ht="26.4">
      <c r="A459" s="434"/>
      <c r="B459" s="918" t="s">
        <v>3302</v>
      </c>
      <c r="C459" s="920"/>
      <c r="D459" s="915"/>
      <c r="E459" s="916"/>
      <c r="F459" s="917"/>
    </row>
    <row r="460" spans="1:6">
      <c r="A460" s="434"/>
      <c r="B460" s="918"/>
      <c r="C460" s="920"/>
      <c r="D460" s="915"/>
      <c r="E460" s="916"/>
      <c r="F460" s="917"/>
    </row>
    <row r="461" spans="1:6">
      <c r="A461" s="434"/>
      <c r="B461" s="918" t="s">
        <v>3303</v>
      </c>
      <c r="C461" s="920"/>
      <c r="D461" s="915"/>
      <c r="E461" s="916"/>
      <c r="F461" s="917"/>
    </row>
    <row r="462" spans="1:6">
      <c r="A462" s="434"/>
      <c r="B462" s="918" t="s">
        <v>3304</v>
      </c>
      <c r="C462" s="920"/>
      <c r="D462" s="915"/>
      <c r="E462" s="916"/>
      <c r="F462" s="917"/>
    </row>
    <row r="463" spans="1:6">
      <c r="A463" s="434"/>
      <c r="B463" s="918" t="s">
        <v>3305</v>
      </c>
      <c r="C463" s="920"/>
      <c r="D463" s="915"/>
      <c r="E463" s="916"/>
      <c r="F463" s="917"/>
    </row>
    <row r="464" spans="1:6">
      <c r="A464" s="434"/>
      <c r="B464" s="918"/>
      <c r="C464" s="434"/>
      <c r="D464" s="915"/>
      <c r="E464" s="916"/>
      <c r="F464" s="917"/>
    </row>
    <row r="465" spans="1:6">
      <c r="A465" s="434"/>
      <c r="B465" s="918" t="s">
        <v>3306</v>
      </c>
      <c r="C465" s="434"/>
      <c r="D465" s="915"/>
      <c r="E465" s="916"/>
      <c r="F465" s="917"/>
    </row>
    <row r="466" spans="1:6">
      <c r="A466" s="434"/>
      <c r="B466" s="918" t="s">
        <v>3305</v>
      </c>
      <c r="C466" s="434"/>
      <c r="D466" s="915"/>
      <c r="E466" s="916"/>
      <c r="F466" s="917"/>
    </row>
    <row r="467" spans="1:6">
      <c r="A467" s="434"/>
      <c r="B467" s="919"/>
      <c r="C467" s="920"/>
      <c r="D467" s="915"/>
      <c r="E467" s="916"/>
      <c r="F467" s="917"/>
    </row>
    <row r="468" spans="1:6">
      <c r="A468" s="434"/>
      <c r="B468" s="918" t="s">
        <v>3307</v>
      </c>
      <c r="C468" s="920"/>
      <c r="D468" s="915"/>
      <c r="E468" s="916"/>
      <c r="F468" s="917"/>
    </row>
    <row r="469" spans="1:6">
      <c r="A469" s="434"/>
      <c r="B469" s="918" t="s">
        <v>3308</v>
      </c>
      <c r="C469" s="920"/>
      <c r="D469" s="915"/>
      <c r="E469" s="916"/>
      <c r="F469" s="917"/>
    </row>
    <row r="470" spans="1:6">
      <c r="A470" s="434"/>
      <c r="B470" s="918" t="s">
        <v>3309</v>
      </c>
      <c r="C470" s="920"/>
      <c r="D470" s="915"/>
      <c r="E470" s="916"/>
      <c r="F470" s="917"/>
    </row>
    <row r="471" spans="1:6">
      <c r="A471" s="434"/>
      <c r="B471" s="918" t="s">
        <v>3365</v>
      </c>
      <c r="C471" s="920"/>
      <c r="D471" s="915"/>
      <c r="E471" s="916"/>
      <c r="F471" s="917"/>
    </row>
    <row r="472" spans="1:6">
      <c r="A472" s="434"/>
      <c r="B472" s="918" t="s">
        <v>3311</v>
      </c>
      <c r="C472" s="920"/>
      <c r="D472" s="915"/>
      <c r="E472" s="916"/>
      <c r="F472" s="917"/>
    </row>
    <row r="473" spans="1:6">
      <c r="A473" s="434"/>
      <c r="B473" s="918" t="s">
        <v>3312</v>
      </c>
      <c r="C473" s="920"/>
      <c r="D473" s="915"/>
      <c r="E473" s="916"/>
      <c r="F473" s="917"/>
    </row>
    <row r="474" spans="1:6">
      <c r="A474" s="434"/>
      <c r="B474" s="918" t="s">
        <v>3366</v>
      </c>
      <c r="C474" s="920"/>
      <c r="D474" s="915"/>
      <c r="E474" s="916"/>
      <c r="F474" s="917"/>
    </row>
    <row r="475" spans="1:6">
      <c r="A475" s="434"/>
      <c r="B475" s="918" t="s">
        <v>3314</v>
      </c>
      <c r="C475" s="920"/>
      <c r="D475" s="915"/>
      <c r="E475" s="916"/>
      <c r="F475" s="917"/>
    </row>
    <row r="476" spans="1:6">
      <c r="A476" s="434"/>
      <c r="B476" s="918" t="s">
        <v>3390</v>
      </c>
      <c r="C476" s="920"/>
      <c r="D476" s="915"/>
      <c r="E476" s="916"/>
      <c r="F476" s="917"/>
    </row>
    <row r="477" spans="1:6">
      <c r="A477" s="434"/>
      <c r="B477" s="918" t="s">
        <v>3316</v>
      </c>
      <c r="C477" s="920"/>
      <c r="D477" s="915"/>
      <c r="E477" s="916"/>
      <c r="F477" s="917"/>
    </row>
    <row r="478" spans="1:6">
      <c r="A478" s="434"/>
      <c r="B478" s="918" t="s">
        <v>3317</v>
      </c>
      <c r="C478" s="920"/>
      <c r="D478" s="915"/>
      <c r="E478" s="916"/>
      <c r="F478" s="917"/>
    </row>
    <row r="479" spans="1:6">
      <c r="A479" s="434"/>
      <c r="B479" s="918" t="s">
        <v>3318</v>
      </c>
      <c r="C479" s="920"/>
      <c r="D479" s="915"/>
      <c r="E479" s="916"/>
      <c r="F479" s="917"/>
    </row>
    <row r="480" spans="1:6">
      <c r="A480" s="434"/>
      <c r="B480" s="918" t="s">
        <v>3368</v>
      </c>
      <c r="C480" s="920"/>
      <c r="D480" s="915"/>
      <c r="E480" s="916"/>
      <c r="F480" s="917"/>
    </row>
    <row r="481" spans="1:6">
      <c r="A481" s="434"/>
      <c r="B481" s="918" t="s">
        <v>3314</v>
      </c>
      <c r="C481" s="920"/>
      <c r="D481" s="915"/>
      <c r="E481" s="916"/>
      <c r="F481" s="917"/>
    </row>
    <row r="482" spans="1:6">
      <c r="A482" s="434"/>
      <c r="B482" s="918" t="s">
        <v>3391</v>
      </c>
      <c r="C482" s="920"/>
      <c r="D482" s="915"/>
      <c r="E482" s="916"/>
      <c r="F482" s="917"/>
    </row>
    <row r="483" spans="1:6">
      <c r="A483" s="434"/>
      <c r="B483" s="918"/>
      <c r="C483" s="434"/>
      <c r="D483" s="915"/>
      <c r="E483" s="916"/>
      <c r="F483" s="917"/>
    </row>
    <row r="484" spans="1:6">
      <c r="A484" s="434"/>
      <c r="B484" s="918" t="s">
        <v>3370</v>
      </c>
      <c r="C484" s="434"/>
      <c r="D484" s="915"/>
      <c r="E484" s="916"/>
      <c r="F484" s="917"/>
    </row>
    <row r="485" spans="1:6">
      <c r="A485" s="434"/>
      <c r="B485" s="918" t="s">
        <v>3371</v>
      </c>
      <c r="C485" s="434"/>
      <c r="D485" s="915"/>
      <c r="E485" s="916"/>
      <c r="F485" s="917"/>
    </row>
    <row r="486" spans="1:6">
      <c r="A486" s="434"/>
      <c r="B486" s="922" t="s">
        <v>3372</v>
      </c>
      <c r="C486" s="434"/>
      <c r="D486" s="915"/>
      <c r="E486" s="916"/>
      <c r="F486" s="917"/>
    </row>
    <row r="487" spans="1:6">
      <c r="A487" s="434"/>
      <c r="B487" s="918" t="s">
        <v>3295</v>
      </c>
      <c r="C487" s="434"/>
      <c r="D487" s="915"/>
      <c r="E487" s="916"/>
      <c r="F487" s="917"/>
    </row>
    <row r="488" spans="1:6">
      <c r="A488" s="434"/>
      <c r="B488" s="918" t="s">
        <v>3364</v>
      </c>
      <c r="C488" s="434"/>
      <c r="D488" s="915"/>
      <c r="E488" s="916"/>
      <c r="F488" s="917"/>
    </row>
    <row r="489" spans="1:6">
      <c r="A489" s="434"/>
      <c r="B489" s="918" t="s">
        <v>3305</v>
      </c>
      <c r="C489" s="434"/>
      <c r="D489" s="915"/>
      <c r="E489" s="916"/>
      <c r="F489" s="917"/>
    </row>
    <row r="490" spans="1:6">
      <c r="A490" s="434"/>
      <c r="B490" s="918"/>
      <c r="C490" s="920"/>
      <c r="D490" s="915"/>
      <c r="E490" s="916"/>
      <c r="F490" s="917"/>
    </row>
    <row r="491" spans="1:6">
      <c r="A491" s="434"/>
      <c r="B491" s="918" t="s">
        <v>3321</v>
      </c>
      <c r="C491" s="920"/>
      <c r="D491" s="915"/>
      <c r="E491" s="916"/>
      <c r="F491" s="917"/>
    </row>
    <row r="492" spans="1:6">
      <c r="A492" s="434"/>
      <c r="B492" s="918" t="s">
        <v>3392</v>
      </c>
      <c r="C492" s="920"/>
      <c r="D492" s="915"/>
      <c r="E492" s="916"/>
      <c r="F492" s="917"/>
    </row>
    <row r="493" spans="1:6">
      <c r="A493" s="434"/>
      <c r="B493" s="918" t="s">
        <v>3374</v>
      </c>
      <c r="C493" s="920"/>
      <c r="D493" s="915"/>
      <c r="E493" s="916"/>
      <c r="F493" s="917"/>
    </row>
    <row r="494" spans="1:6">
      <c r="A494" s="434"/>
      <c r="B494" s="918" t="s">
        <v>3324</v>
      </c>
      <c r="C494" s="434"/>
      <c r="D494" s="915"/>
      <c r="E494" s="916"/>
      <c r="F494" s="917"/>
    </row>
    <row r="495" spans="1:6">
      <c r="A495" s="434"/>
      <c r="B495" s="918" t="s">
        <v>3325</v>
      </c>
      <c r="C495" s="434"/>
      <c r="D495" s="915"/>
      <c r="E495" s="916"/>
      <c r="F495" s="917"/>
    </row>
    <row r="496" spans="1:6">
      <c r="A496" s="434"/>
      <c r="B496" s="918" t="s">
        <v>3326</v>
      </c>
      <c r="C496" s="434"/>
      <c r="D496" s="915"/>
      <c r="E496" s="916"/>
      <c r="F496" s="917"/>
    </row>
    <row r="497" spans="1:6">
      <c r="A497" s="434"/>
      <c r="B497" s="918"/>
      <c r="C497" s="434"/>
      <c r="D497" s="915"/>
      <c r="E497" s="916"/>
      <c r="F497" s="917"/>
    </row>
    <row r="498" spans="1:6">
      <c r="A498" s="434"/>
      <c r="B498" s="918" t="s">
        <v>3327</v>
      </c>
      <c r="C498" s="434"/>
      <c r="D498" s="915"/>
      <c r="E498" s="916"/>
      <c r="F498" s="917"/>
    </row>
    <row r="499" spans="1:6">
      <c r="A499" s="434"/>
      <c r="B499" s="918" t="s">
        <v>3328</v>
      </c>
      <c r="C499" s="434"/>
      <c r="D499" s="915"/>
      <c r="E499" s="916"/>
      <c r="F499" s="917"/>
    </row>
    <row r="500" spans="1:6">
      <c r="A500" s="434"/>
      <c r="B500" s="918" t="s">
        <v>3329</v>
      </c>
      <c r="C500" s="434"/>
      <c r="D500" s="915"/>
      <c r="E500" s="916"/>
      <c r="F500" s="917"/>
    </row>
    <row r="501" spans="1:6" ht="26.4">
      <c r="A501" s="434"/>
      <c r="B501" s="918" t="s">
        <v>3302</v>
      </c>
      <c r="C501" s="920"/>
      <c r="D501" s="915"/>
      <c r="E501" s="916"/>
      <c r="F501" s="917"/>
    </row>
    <row r="502" spans="1:6">
      <c r="A502" s="434"/>
      <c r="B502" s="918" t="s">
        <v>3330</v>
      </c>
      <c r="C502" s="434"/>
      <c r="D502" s="915"/>
      <c r="E502" s="916"/>
      <c r="F502" s="917"/>
    </row>
    <row r="503" spans="1:6">
      <c r="A503" s="434"/>
      <c r="B503" s="918"/>
      <c r="C503" s="434"/>
      <c r="D503" s="915"/>
      <c r="E503" s="916"/>
      <c r="F503" s="917"/>
    </row>
    <row r="504" spans="1:6">
      <c r="A504" s="434"/>
      <c r="B504" s="918" t="s">
        <v>3331</v>
      </c>
      <c r="C504" s="920"/>
      <c r="D504" s="915"/>
      <c r="E504" s="916"/>
      <c r="F504" s="917"/>
    </row>
    <row r="505" spans="1:6">
      <c r="A505" s="434"/>
      <c r="B505" s="918" t="s">
        <v>3393</v>
      </c>
      <c r="C505" s="920"/>
      <c r="D505" s="915"/>
      <c r="E505" s="916"/>
      <c r="F505" s="917"/>
    </row>
    <row r="506" spans="1:6">
      <c r="A506" s="434"/>
      <c r="B506" s="918" t="s">
        <v>3333</v>
      </c>
      <c r="C506" s="920"/>
      <c r="D506" s="915"/>
      <c r="E506" s="916"/>
      <c r="F506" s="917"/>
    </row>
    <row r="507" spans="1:6">
      <c r="A507" s="434"/>
      <c r="B507" s="918" t="s">
        <v>3376</v>
      </c>
      <c r="C507" s="434"/>
      <c r="D507" s="915"/>
      <c r="E507" s="916"/>
      <c r="F507" s="917"/>
    </row>
    <row r="508" spans="1:6">
      <c r="A508" s="434"/>
      <c r="B508" s="918" t="s">
        <v>3335</v>
      </c>
      <c r="C508" s="434"/>
      <c r="D508" s="915"/>
      <c r="E508" s="916"/>
      <c r="F508" s="917"/>
    </row>
    <row r="509" spans="1:6">
      <c r="A509" s="434"/>
      <c r="B509" s="918" t="s">
        <v>3326</v>
      </c>
      <c r="C509" s="434"/>
      <c r="D509" s="915"/>
      <c r="E509" s="916"/>
      <c r="F509" s="917"/>
    </row>
    <row r="510" spans="1:6">
      <c r="A510" s="434"/>
      <c r="B510" s="918" t="s">
        <v>3336</v>
      </c>
      <c r="C510" s="434"/>
      <c r="D510" s="915"/>
      <c r="E510" s="916"/>
      <c r="F510" s="917"/>
    </row>
    <row r="511" spans="1:6">
      <c r="A511" s="434"/>
      <c r="B511" s="918" t="s">
        <v>3330</v>
      </c>
      <c r="C511" s="434"/>
      <c r="D511" s="915"/>
      <c r="E511" s="916"/>
      <c r="F511" s="917"/>
    </row>
    <row r="512" spans="1:6">
      <c r="A512" s="434"/>
      <c r="B512" s="918"/>
      <c r="C512" s="434"/>
      <c r="D512" s="915"/>
      <c r="E512" s="916"/>
      <c r="F512" s="917"/>
    </row>
    <row r="513" spans="1:6">
      <c r="A513" s="434"/>
      <c r="B513" s="918" t="s">
        <v>3306</v>
      </c>
      <c r="C513" s="434"/>
      <c r="D513" s="915"/>
      <c r="E513" s="916"/>
      <c r="F513" s="917"/>
    </row>
    <row r="514" spans="1:6">
      <c r="A514" s="434"/>
      <c r="B514" s="918" t="s">
        <v>3305</v>
      </c>
      <c r="C514" s="434"/>
      <c r="D514" s="915"/>
      <c r="E514" s="916"/>
      <c r="F514" s="917"/>
    </row>
    <row r="515" spans="1:6">
      <c r="A515" s="434"/>
      <c r="B515" s="918"/>
      <c r="C515" s="434"/>
      <c r="D515" s="915"/>
      <c r="E515" s="916"/>
      <c r="F515" s="917"/>
    </row>
    <row r="516" spans="1:6">
      <c r="A516" s="434"/>
      <c r="B516" s="918" t="s">
        <v>3321</v>
      </c>
      <c r="C516" s="434"/>
      <c r="D516" s="915"/>
      <c r="E516" s="916"/>
      <c r="F516" s="917"/>
    </row>
    <row r="517" spans="1:6">
      <c r="A517" s="434"/>
      <c r="B517" s="918" t="s">
        <v>3394</v>
      </c>
      <c r="C517" s="434"/>
      <c r="D517" s="915"/>
      <c r="E517" s="916"/>
      <c r="F517" s="917"/>
    </row>
    <row r="518" spans="1:6">
      <c r="A518" s="434"/>
      <c r="B518" s="918" t="s">
        <v>3338</v>
      </c>
      <c r="C518" s="434"/>
      <c r="D518" s="915"/>
      <c r="E518" s="916"/>
      <c r="F518" s="917"/>
    </row>
    <row r="519" spans="1:6">
      <c r="A519" s="434"/>
      <c r="B519" s="918" t="s">
        <v>3378</v>
      </c>
      <c r="C519" s="434"/>
      <c r="D519" s="915"/>
      <c r="E519" s="916"/>
      <c r="F519" s="917"/>
    </row>
    <row r="520" spans="1:6">
      <c r="A520" s="434"/>
      <c r="B520" s="918" t="s">
        <v>3325</v>
      </c>
      <c r="C520" s="434"/>
      <c r="D520" s="915"/>
      <c r="E520" s="916"/>
      <c r="F520" s="917"/>
    </row>
    <row r="521" spans="1:6">
      <c r="A521" s="434"/>
      <c r="B521" s="918" t="s">
        <v>3326</v>
      </c>
      <c r="C521" s="434"/>
      <c r="D521" s="915"/>
      <c r="E521" s="916"/>
      <c r="F521" s="917"/>
    </row>
    <row r="522" spans="1:6">
      <c r="A522" s="434"/>
      <c r="B522" s="918"/>
      <c r="C522" s="434"/>
      <c r="D522" s="915"/>
      <c r="E522" s="916"/>
      <c r="F522" s="917"/>
    </row>
    <row r="523" spans="1:6">
      <c r="A523" s="434"/>
      <c r="B523" s="918" t="s">
        <v>3306</v>
      </c>
      <c r="C523" s="434"/>
      <c r="D523" s="915"/>
      <c r="E523" s="916"/>
      <c r="F523" s="917"/>
    </row>
    <row r="524" spans="1:6">
      <c r="A524" s="434"/>
      <c r="B524" s="918" t="s">
        <v>3305</v>
      </c>
      <c r="C524" s="434"/>
      <c r="D524" s="915"/>
      <c r="E524" s="916"/>
      <c r="F524" s="917"/>
    </row>
    <row r="525" spans="1:6">
      <c r="A525" s="434"/>
      <c r="B525" s="918"/>
      <c r="C525" s="434"/>
      <c r="D525" s="915"/>
      <c r="E525" s="916"/>
      <c r="F525" s="917"/>
    </row>
    <row r="526" spans="1:6">
      <c r="A526" s="434"/>
      <c r="B526" s="918" t="s">
        <v>3340</v>
      </c>
      <c r="C526" s="920"/>
      <c r="D526" s="915"/>
      <c r="E526" s="916"/>
      <c r="F526" s="917"/>
    </row>
    <row r="527" spans="1:6">
      <c r="A527" s="434"/>
      <c r="B527" s="918" t="s">
        <v>3341</v>
      </c>
      <c r="C527" s="920"/>
      <c r="D527" s="915"/>
      <c r="E527" s="916"/>
      <c r="F527" s="917"/>
    </row>
    <row r="528" spans="1:6">
      <c r="A528" s="434"/>
      <c r="B528" s="918" t="s">
        <v>3395</v>
      </c>
      <c r="C528" s="920"/>
      <c r="D528" s="915"/>
      <c r="E528" s="916"/>
      <c r="F528" s="917"/>
    </row>
    <row r="529" spans="1:6">
      <c r="A529" s="434"/>
      <c r="B529" s="918" t="s">
        <v>3343</v>
      </c>
      <c r="C529" s="920"/>
      <c r="D529" s="915"/>
      <c r="E529" s="916"/>
      <c r="F529" s="917"/>
    </row>
    <row r="530" spans="1:6" ht="26.4">
      <c r="A530" s="434"/>
      <c r="B530" s="918" t="s">
        <v>3302</v>
      </c>
      <c r="C530" s="920"/>
      <c r="D530" s="915"/>
      <c r="E530" s="916"/>
      <c r="F530" s="917"/>
    </row>
    <row r="531" spans="1:6">
      <c r="A531" s="434"/>
      <c r="B531" s="918"/>
      <c r="C531" s="920"/>
      <c r="D531" s="915"/>
      <c r="E531" s="916"/>
      <c r="F531" s="917"/>
    </row>
    <row r="532" spans="1:6">
      <c r="A532" s="434"/>
      <c r="B532" s="918" t="s">
        <v>3303</v>
      </c>
      <c r="C532" s="920"/>
      <c r="D532" s="915"/>
      <c r="E532" s="916"/>
      <c r="F532" s="917"/>
    </row>
    <row r="533" spans="1:6">
      <c r="A533" s="434"/>
      <c r="B533" s="918" t="s">
        <v>3304</v>
      </c>
      <c r="C533" s="920"/>
      <c r="D533" s="915"/>
      <c r="E533" s="916"/>
      <c r="F533" s="917"/>
    </row>
    <row r="534" spans="1:6">
      <c r="A534" s="434"/>
      <c r="B534" s="918" t="s">
        <v>3305</v>
      </c>
      <c r="C534" s="920"/>
      <c r="D534" s="915"/>
      <c r="E534" s="916"/>
      <c r="F534" s="917"/>
    </row>
    <row r="535" spans="1:6">
      <c r="A535" s="434"/>
      <c r="B535" s="918"/>
      <c r="C535" s="434"/>
      <c r="D535" s="915"/>
      <c r="E535" s="916"/>
      <c r="F535" s="917"/>
    </row>
    <row r="536" spans="1:6">
      <c r="A536" s="434"/>
      <c r="B536" s="918" t="s">
        <v>3306</v>
      </c>
      <c r="C536" s="434"/>
      <c r="D536" s="915"/>
      <c r="E536" s="916"/>
      <c r="F536" s="917"/>
    </row>
    <row r="537" spans="1:6">
      <c r="A537" s="434"/>
      <c r="B537" s="918" t="s">
        <v>3305</v>
      </c>
      <c r="C537" s="434"/>
      <c r="D537" s="915"/>
      <c r="E537" s="916"/>
      <c r="F537" s="917"/>
    </row>
    <row r="538" spans="1:6">
      <c r="A538" s="434"/>
      <c r="B538" s="918"/>
      <c r="C538" s="434"/>
      <c r="D538" s="915"/>
      <c r="E538" s="916"/>
      <c r="F538" s="917"/>
    </row>
    <row r="539" spans="1:6">
      <c r="A539" s="434"/>
      <c r="B539" s="918" t="s">
        <v>3297</v>
      </c>
      <c r="C539" s="434"/>
      <c r="D539" s="915"/>
      <c r="E539" s="916"/>
      <c r="F539" s="917"/>
    </row>
    <row r="540" spans="1:6">
      <c r="A540" s="434"/>
      <c r="B540" s="918" t="s">
        <v>3344</v>
      </c>
      <c r="C540" s="434"/>
      <c r="D540" s="915"/>
      <c r="E540" s="916"/>
      <c r="F540" s="917"/>
    </row>
    <row r="541" spans="1:6">
      <c r="A541" s="434"/>
      <c r="B541" s="918" t="s">
        <v>3345</v>
      </c>
      <c r="C541" s="434"/>
      <c r="D541" s="915"/>
      <c r="E541" s="916"/>
      <c r="F541" s="917"/>
    </row>
    <row r="542" spans="1:6">
      <c r="A542" s="434"/>
      <c r="B542" s="918" t="s">
        <v>3301</v>
      </c>
      <c r="C542" s="434"/>
      <c r="D542" s="915"/>
      <c r="E542" s="916"/>
      <c r="F542" s="917"/>
    </row>
    <row r="543" spans="1:6" ht="26.4">
      <c r="A543" s="434"/>
      <c r="B543" s="918" t="s">
        <v>3302</v>
      </c>
      <c r="C543" s="434"/>
      <c r="D543" s="915"/>
      <c r="E543" s="916"/>
      <c r="F543" s="917"/>
    </row>
    <row r="544" spans="1:6">
      <c r="A544" s="434"/>
      <c r="B544" s="918"/>
      <c r="C544" s="434"/>
      <c r="D544" s="915"/>
      <c r="E544" s="916"/>
      <c r="F544" s="917"/>
    </row>
    <row r="545" spans="1:6">
      <c r="A545" s="434"/>
      <c r="B545" s="918" t="s">
        <v>3346</v>
      </c>
      <c r="C545" s="434"/>
      <c r="D545" s="915"/>
      <c r="E545" s="916"/>
      <c r="F545" s="917"/>
    </row>
    <row r="546" spans="1:6">
      <c r="A546" s="434"/>
      <c r="B546" s="918" t="s">
        <v>3305</v>
      </c>
      <c r="C546" s="434"/>
      <c r="D546" s="915"/>
      <c r="E546" s="916"/>
      <c r="F546" s="917"/>
    </row>
    <row r="547" spans="1:6">
      <c r="A547" s="434"/>
      <c r="B547" s="918"/>
      <c r="C547" s="434"/>
      <c r="D547" s="915"/>
      <c r="E547" s="916"/>
      <c r="F547" s="917"/>
    </row>
    <row r="548" spans="1:6">
      <c r="A548" s="434"/>
      <c r="B548" s="918" t="s">
        <v>3291</v>
      </c>
      <c r="C548" s="920"/>
      <c r="D548" s="915"/>
      <c r="E548" s="916"/>
      <c r="F548" s="917"/>
    </row>
    <row r="549" spans="1:6">
      <c r="A549" s="434"/>
      <c r="B549" s="918" t="s">
        <v>3293</v>
      </c>
      <c r="C549" s="920"/>
      <c r="D549" s="915"/>
      <c r="E549" s="916"/>
      <c r="F549" s="917"/>
    </row>
    <row r="550" spans="1:6" ht="26.4">
      <c r="A550" s="434"/>
      <c r="B550" s="922" t="s">
        <v>3294</v>
      </c>
      <c r="C550" s="920"/>
      <c r="D550" s="915"/>
      <c r="E550" s="916"/>
      <c r="F550" s="917"/>
    </row>
    <row r="551" spans="1:6">
      <c r="A551" s="434"/>
      <c r="B551" s="918" t="s">
        <v>3347</v>
      </c>
      <c r="C551" s="920"/>
      <c r="D551" s="915"/>
      <c r="E551" s="916"/>
      <c r="F551" s="917"/>
    </row>
    <row r="552" spans="1:6">
      <c r="A552" s="434"/>
      <c r="B552" s="918" t="s">
        <v>3348</v>
      </c>
      <c r="C552" s="920"/>
      <c r="D552" s="915"/>
      <c r="E552" s="916"/>
      <c r="F552" s="917"/>
    </row>
    <row r="553" spans="1:6">
      <c r="A553" s="434"/>
      <c r="B553" s="918"/>
      <c r="C553" s="920"/>
      <c r="D553" s="915"/>
      <c r="E553" s="916"/>
      <c r="F553" s="917"/>
    </row>
    <row r="554" spans="1:6">
      <c r="A554" s="434"/>
      <c r="B554" s="918" t="s">
        <v>3349</v>
      </c>
      <c r="C554" s="920"/>
      <c r="D554" s="915"/>
      <c r="E554" s="916"/>
      <c r="F554" s="917"/>
    </row>
    <row r="555" spans="1:6">
      <c r="A555" s="434"/>
      <c r="B555" s="918"/>
      <c r="C555" s="434"/>
      <c r="D555" s="915"/>
      <c r="E555" s="916"/>
      <c r="F555" s="917"/>
    </row>
    <row r="556" spans="1:6">
      <c r="A556" s="434"/>
      <c r="B556" s="918" t="s">
        <v>3291</v>
      </c>
      <c r="C556" s="920"/>
      <c r="D556" s="915"/>
      <c r="E556" s="916"/>
      <c r="F556" s="917"/>
    </row>
    <row r="557" spans="1:6">
      <c r="A557" s="434"/>
      <c r="B557" s="918" t="s">
        <v>3293</v>
      </c>
      <c r="C557" s="920"/>
      <c r="D557" s="915"/>
      <c r="E557" s="916"/>
      <c r="F557" s="917"/>
    </row>
    <row r="558" spans="1:6" ht="26.4">
      <c r="A558" s="434"/>
      <c r="B558" s="922" t="s">
        <v>3294</v>
      </c>
      <c r="C558" s="920"/>
      <c r="D558" s="915"/>
      <c r="E558" s="916"/>
      <c r="F558" s="917"/>
    </row>
    <row r="559" spans="1:6">
      <c r="A559" s="434"/>
      <c r="B559" s="918" t="s">
        <v>3388</v>
      </c>
      <c r="C559" s="920"/>
      <c r="D559" s="915"/>
      <c r="E559" s="916"/>
      <c r="F559" s="917"/>
    </row>
    <row r="560" spans="1:6">
      <c r="A560" s="434"/>
      <c r="B560" s="918" t="s">
        <v>3389</v>
      </c>
      <c r="C560" s="920"/>
      <c r="D560" s="915"/>
      <c r="E560" s="916"/>
      <c r="F560" s="917"/>
    </row>
    <row r="561" spans="1:6">
      <c r="A561" s="434"/>
      <c r="B561" s="918"/>
      <c r="C561" s="920"/>
      <c r="D561" s="915"/>
      <c r="E561" s="916"/>
      <c r="F561" s="917"/>
    </row>
    <row r="562" spans="1:6">
      <c r="A562" s="434"/>
      <c r="B562" s="918" t="s">
        <v>3297</v>
      </c>
      <c r="C562" s="920"/>
      <c r="D562" s="915"/>
      <c r="E562" s="916"/>
      <c r="F562" s="917"/>
    </row>
    <row r="563" spans="1:6">
      <c r="A563" s="434"/>
      <c r="B563" s="918" t="s">
        <v>3298</v>
      </c>
      <c r="C563" s="920"/>
      <c r="D563" s="915"/>
      <c r="E563" s="916"/>
      <c r="F563" s="917"/>
    </row>
    <row r="564" spans="1:6">
      <c r="A564" s="434"/>
      <c r="B564" s="918" t="s">
        <v>3299</v>
      </c>
      <c r="C564" s="920"/>
      <c r="D564" s="915"/>
      <c r="E564" s="916"/>
      <c r="F564" s="917"/>
    </row>
    <row r="565" spans="1:6">
      <c r="A565" s="434"/>
      <c r="B565" s="918" t="s">
        <v>3300</v>
      </c>
      <c r="C565" s="920"/>
      <c r="D565" s="915"/>
      <c r="E565" s="916"/>
      <c r="F565" s="917"/>
    </row>
    <row r="566" spans="1:6">
      <c r="A566" s="434"/>
      <c r="B566" s="918" t="s">
        <v>3301</v>
      </c>
      <c r="C566" s="920"/>
      <c r="D566" s="915"/>
      <c r="E566" s="916"/>
      <c r="F566" s="917"/>
    </row>
    <row r="567" spans="1:6" ht="26.4">
      <c r="A567" s="434"/>
      <c r="B567" s="918" t="s">
        <v>3302</v>
      </c>
      <c r="C567" s="920"/>
      <c r="D567" s="915"/>
      <c r="E567" s="916"/>
      <c r="F567" s="917"/>
    </row>
    <row r="568" spans="1:6">
      <c r="A568" s="434"/>
      <c r="B568" s="918"/>
      <c r="C568" s="920"/>
      <c r="D568" s="915"/>
      <c r="E568" s="916"/>
      <c r="F568" s="917"/>
    </row>
    <row r="569" spans="1:6">
      <c r="A569" s="434"/>
      <c r="B569" s="918" t="s">
        <v>3303</v>
      </c>
      <c r="C569" s="920"/>
      <c r="D569" s="915"/>
      <c r="E569" s="916"/>
      <c r="F569" s="917"/>
    </row>
    <row r="570" spans="1:6">
      <c r="A570" s="434"/>
      <c r="B570" s="918" t="s">
        <v>3304</v>
      </c>
      <c r="C570" s="920"/>
      <c r="D570" s="915"/>
      <c r="E570" s="916"/>
      <c r="F570" s="917"/>
    </row>
    <row r="571" spans="1:6">
      <c r="A571" s="434"/>
      <c r="B571" s="918" t="s">
        <v>3305</v>
      </c>
      <c r="C571" s="920"/>
      <c r="D571" s="915"/>
      <c r="E571" s="916"/>
      <c r="F571" s="917"/>
    </row>
    <row r="572" spans="1:6">
      <c r="A572" s="434"/>
      <c r="B572" s="918"/>
      <c r="C572" s="920"/>
      <c r="D572" s="915"/>
      <c r="E572" s="916"/>
      <c r="F572" s="917"/>
    </row>
    <row r="573" spans="1:6">
      <c r="A573" s="434"/>
      <c r="B573" s="918" t="s">
        <v>3306</v>
      </c>
      <c r="C573" s="434"/>
      <c r="D573" s="915"/>
      <c r="E573" s="916"/>
      <c r="F573" s="917"/>
    </row>
    <row r="574" spans="1:6">
      <c r="A574" s="434"/>
      <c r="B574" s="918" t="s">
        <v>3305</v>
      </c>
      <c r="C574" s="434"/>
      <c r="D574" s="915"/>
      <c r="E574" s="916"/>
      <c r="F574" s="917"/>
    </row>
    <row r="575" spans="1:6">
      <c r="A575" s="434"/>
      <c r="B575" s="918"/>
      <c r="C575" s="434"/>
      <c r="D575" s="915"/>
      <c r="E575" s="916"/>
      <c r="F575" s="917"/>
    </row>
    <row r="576" spans="1:6" ht="26.4">
      <c r="A576" s="434"/>
      <c r="B576" s="918" t="s">
        <v>3352</v>
      </c>
      <c r="C576" s="920"/>
      <c r="D576" s="915"/>
      <c r="E576" s="916"/>
      <c r="F576" s="917"/>
    </row>
    <row r="577" spans="1:6">
      <c r="A577" s="434"/>
      <c r="B577" s="918"/>
      <c r="C577" s="920"/>
      <c r="D577" s="915"/>
      <c r="E577" s="916"/>
      <c r="F577" s="917"/>
    </row>
    <row r="578" spans="1:6">
      <c r="A578" s="434"/>
      <c r="B578" s="918" t="s">
        <v>3306</v>
      </c>
      <c r="C578" s="434"/>
      <c r="D578" s="915"/>
      <c r="E578" s="916"/>
      <c r="F578" s="917"/>
    </row>
    <row r="579" spans="1:6">
      <c r="A579" s="434"/>
      <c r="B579" s="918" t="s">
        <v>3305</v>
      </c>
      <c r="C579" s="434"/>
      <c r="D579" s="915"/>
      <c r="E579" s="916"/>
      <c r="F579" s="917"/>
    </row>
    <row r="580" spans="1:6">
      <c r="A580" s="434"/>
      <c r="B580" s="923"/>
      <c r="C580" s="920"/>
      <c r="D580" s="915"/>
      <c r="E580" s="916"/>
      <c r="F580" s="917"/>
    </row>
    <row r="581" spans="1:6">
      <c r="A581" s="434"/>
      <c r="B581" s="918" t="s">
        <v>3340</v>
      </c>
      <c r="C581" s="920"/>
      <c r="D581" s="915"/>
      <c r="E581" s="916"/>
      <c r="F581" s="917"/>
    </row>
    <row r="582" spans="1:6">
      <c r="A582" s="434"/>
      <c r="B582" s="918" t="s">
        <v>3341</v>
      </c>
      <c r="C582" s="920"/>
      <c r="D582" s="915"/>
      <c r="E582" s="916"/>
      <c r="F582" s="917"/>
    </row>
    <row r="583" spans="1:6">
      <c r="A583" s="434"/>
      <c r="B583" s="918" t="s">
        <v>3395</v>
      </c>
      <c r="C583" s="920"/>
      <c r="D583" s="915"/>
      <c r="E583" s="916"/>
      <c r="F583" s="917"/>
    </row>
    <row r="584" spans="1:6">
      <c r="A584" s="434"/>
      <c r="B584" s="918" t="s">
        <v>3343</v>
      </c>
      <c r="C584" s="920"/>
      <c r="D584" s="915"/>
      <c r="E584" s="916"/>
      <c r="F584" s="917"/>
    </row>
    <row r="585" spans="1:6" ht="26.4">
      <c r="A585" s="434"/>
      <c r="B585" s="918" t="s">
        <v>3302</v>
      </c>
      <c r="C585" s="920"/>
      <c r="D585" s="915"/>
      <c r="E585" s="916"/>
      <c r="F585" s="917"/>
    </row>
    <row r="586" spans="1:6">
      <c r="A586" s="434"/>
      <c r="B586" s="918"/>
      <c r="C586" s="920"/>
      <c r="D586" s="915"/>
      <c r="E586" s="916"/>
      <c r="F586" s="917"/>
    </row>
    <row r="587" spans="1:6">
      <c r="A587" s="434"/>
      <c r="B587" s="918" t="s">
        <v>3303</v>
      </c>
      <c r="C587" s="920"/>
      <c r="D587" s="915"/>
      <c r="E587" s="916"/>
      <c r="F587" s="917"/>
    </row>
    <row r="588" spans="1:6">
      <c r="A588" s="434"/>
      <c r="B588" s="918" t="s">
        <v>3304</v>
      </c>
      <c r="C588" s="920"/>
      <c r="D588" s="915"/>
      <c r="E588" s="916"/>
      <c r="F588" s="917"/>
    </row>
    <row r="589" spans="1:6">
      <c r="A589" s="434"/>
      <c r="B589" s="918" t="s">
        <v>3305</v>
      </c>
      <c r="C589" s="920"/>
      <c r="D589" s="915"/>
      <c r="E589" s="916"/>
      <c r="F589" s="917"/>
    </row>
    <row r="590" spans="1:6">
      <c r="A590" s="434"/>
      <c r="B590" s="918"/>
      <c r="C590" s="920"/>
      <c r="D590" s="915"/>
      <c r="E590" s="916"/>
      <c r="F590" s="917"/>
    </row>
    <row r="591" spans="1:6">
      <c r="A591" s="434"/>
      <c r="B591" s="918" t="s">
        <v>3291</v>
      </c>
      <c r="C591" s="920"/>
      <c r="D591" s="915"/>
      <c r="E591" s="916"/>
      <c r="F591" s="917"/>
    </row>
    <row r="592" spans="1:6">
      <c r="A592" s="434"/>
      <c r="B592" s="918" t="s">
        <v>3293</v>
      </c>
      <c r="C592" s="920"/>
      <c r="D592" s="915"/>
      <c r="E592" s="916"/>
      <c r="F592" s="917"/>
    </row>
    <row r="593" spans="1:6" ht="26.4">
      <c r="A593" s="434"/>
      <c r="B593" s="922" t="s">
        <v>3294</v>
      </c>
      <c r="C593" s="920"/>
      <c r="D593" s="915"/>
      <c r="E593" s="916"/>
      <c r="F593" s="917"/>
    </row>
    <row r="594" spans="1:6">
      <c r="A594" s="434"/>
      <c r="B594" s="918" t="s">
        <v>3347</v>
      </c>
      <c r="C594" s="920"/>
      <c r="D594" s="915"/>
      <c r="E594" s="916"/>
      <c r="F594" s="917"/>
    </row>
    <row r="595" spans="1:6">
      <c r="A595" s="434"/>
      <c r="B595" s="918" t="s">
        <v>3354</v>
      </c>
      <c r="C595" s="920"/>
      <c r="D595" s="915"/>
      <c r="E595" s="916"/>
      <c r="F595" s="917"/>
    </row>
    <row r="596" spans="1:6">
      <c r="A596" s="434"/>
      <c r="B596" s="918"/>
      <c r="C596" s="920"/>
      <c r="D596" s="915"/>
      <c r="E596" s="916"/>
      <c r="F596" s="917"/>
    </row>
    <row r="597" spans="1:6" ht="26.4">
      <c r="A597" s="924"/>
      <c r="B597" s="919" t="s">
        <v>3396</v>
      </c>
      <c r="C597" s="920"/>
      <c r="D597" s="915"/>
      <c r="E597" s="916"/>
      <c r="F597" s="917"/>
    </row>
    <row r="598" spans="1:6">
      <c r="A598" s="924"/>
      <c r="B598" s="919" t="s">
        <v>3381</v>
      </c>
      <c r="C598" s="920"/>
      <c r="D598" s="915"/>
      <c r="E598" s="916"/>
      <c r="F598" s="917"/>
    </row>
    <row r="599" spans="1:6">
      <c r="A599" s="925"/>
      <c r="B599" s="926" t="s">
        <v>3397</v>
      </c>
      <c r="C599" s="357" t="s">
        <v>983</v>
      </c>
      <c r="D599" s="927">
        <v>1</v>
      </c>
      <c r="E599" s="928"/>
      <c r="F599" s="929"/>
    </row>
    <row r="600" spans="1:6" s="466" customFormat="1" ht="26.25" customHeight="1">
      <c r="A600" s="892" t="s">
        <v>0</v>
      </c>
      <c r="B600" s="892" t="s">
        <v>1</v>
      </c>
      <c r="C600" s="892" t="s">
        <v>948</v>
      </c>
      <c r="D600" s="893" t="s">
        <v>949</v>
      </c>
      <c r="E600" s="894" t="s">
        <v>1380</v>
      </c>
      <c r="F600" s="894" t="s">
        <v>2</v>
      </c>
    </row>
    <row r="601" spans="1:6" ht="224.4">
      <c r="A601" s="909">
        <f>COUNT($A$4:A599)+1</f>
        <v>4</v>
      </c>
      <c r="B601" s="910" t="s">
        <v>3256</v>
      </c>
      <c r="C601" s="362"/>
      <c r="D601" s="911"/>
      <c r="E601" s="912"/>
      <c r="F601" s="913"/>
    </row>
    <row r="602" spans="1:6">
      <c r="A602" s="914"/>
      <c r="B602" s="448"/>
      <c r="C602" s="434"/>
      <c r="D602" s="915"/>
      <c r="E602" s="916"/>
      <c r="F602" s="917"/>
    </row>
    <row r="603" spans="1:6">
      <c r="A603" s="434"/>
      <c r="B603" s="448" t="s">
        <v>3257</v>
      </c>
      <c r="C603" s="434"/>
      <c r="D603" s="915"/>
      <c r="E603" s="916"/>
      <c r="F603" s="917"/>
    </row>
    <row r="604" spans="1:6">
      <c r="A604" s="434"/>
      <c r="B604" s="918" t="s">
        <v>3258</v>
      </c>
      <c r="C604" s="434"/>
      <c r="D604" s="915"/>
      <c r="E604" s="916"/>
      <c r="F604" s="917"/>
    </row>
    <row r="605" spans="1:6">
      <c r="A605" s="434"/>
      <c r="B605" s="918" t="s">
        <v>3259</v>
      </c>
      <c r="C605" s="434"/>
      <c r="D605" s="915"/>
      <c r="E605" s="916"/>
      <c r="F605" s="917"/>
    </row>
    <row r="606" spans="1:6">
      <c r="A606" s="434"/>
      <c r="B606" s="918" t="s">
        <v>3260</v>
      </c>
      <c r="C606" s="434"/>
      <c r="D606" s="915"/>
      <c r="E606" s="916"/>
      <c r="F606" s="917"/>
    </row>
    <row r="607" spans="1:6">
      <c r="A607" s="434"/>
      <c r="B607" s="918" t="s">
        <v>3261</v>
      </c>
      <c r="C607" s="434"/>
      <c r="D607" s="915"/>
      <c r="E607" s="916"/>
      <c r="F607" s="917"/>
    </row>
    <row r="608" spans="1:6">
      <c r="A608" s="434"/>
      <c r="B608" s="918" t="s">
        <v>3262</v>
      </c>
      <c r="C608" s="434"/>
      <c r="D608" s="915"/>
      <c r="E608" s="916"/>
      <c r="F608" s="917"/>
    </row>
    <row r="609" spans="1:6">
      <c r="A609" s="434"/>
      <c r="B609" s="919" t="s">
        <v>3263</v>
      </c>
      <c r="C609" s="434"/>
      <c r="D609" s="915"/>
      <c r="E609" s="916"/>
      <c r="F609" s="917"/>
    </row>
    <row r="610" spans="1:6">
      <c r="A610" s="434"/>
      <c r="B610" s="919" t="s">
        <v>3264</v>
      </c>
      <c r="C610" s="434"/>
      <c r="D610" s="915"/>
      <c r="E610" s="916"/>
      <c r="F610" s="917"/>
    </row>
    <row r="611" spans="1:6" ht="26.4">
      <c r="A611" s="434"/>
      <c r="B611" s="919" t="s">
        <v>3265</v>
      </c>
      <c r="C611" s="434"/>
      <c r="D611" s="915"/>
      <c r="E611" s="916"/>
      <c r="F611" s="917"/>
    </row>
    <row r="612" spans="1:6">
      <c r="A612" s="434"/>
      <c r="B612" s="919"/>
      <c r="C612" s="434"/>
      <c r="D612" s="915"/>
      <c r="E612" s="916"/>
      <c r="F612" s="917"/>
    </row>
    <row r="613" spans="1:6">
      <c r="A613" s="434"/>
      <c r="B613" s="919" t="s">
        <v>3266</v>
      </c>
      <c r="C613" s="434"/>
      <c r="D613" s="915"/>
      <c r="E613" s="916"/>
      <c r="F613" s="917"/>
    </row>
    <row r="614" spans="1:6">
      <c r="A614" s="434"/>
      <c r="B614" s="919" t="s">
        <v>3398</v>
      </c>
      <c r="C614" s="434"/>
      <c r="D614" s="915"/>
      <c r="E614" s="916"/>
      <c r="F614" s="917"/>
    </row>
    <row r="615" spans="1:6">
      <c r="A615" s="434"/>
      <c r="B615" s="918" t="s">
        <v>3383</v>
      </c>
      <c r="C615" s="434"/>
      <c r="D615" s="915"/>
      <c r="E615" s="916"/>
      <c r="F615" s="917"/>
    </row>
    <row r="616" spans="1:6">
      <c r="A616" s="434"/>
      <c r="B616" s="918" t="s">
        <v>3269</v>
      </c>
      <c r="C616" s="920"/>
      <c r="D616" s="915"/>
      <c r="E616" s="916"/>
      <c r="F616" s="917"/>
    </row>
    <row r="617" spans="1:6">
      <c r="A617" s="434"/>
      <c r="B617" s="918" t="s">
        <v>3399</v>
      </c>
      <c r="C617" s="920"/>
      <c r="D617" s="915"/>
      <c r="E617" s="916"/>
      <c r="F617" s="917"/>
    </row>
    <row r="618" spans="1:6">
      <c r="A618" s="434"/>
      <c r="B618" s="919" t="s">
        <v>3271</v>
      </c>
      <c r="C618" s="920"/>
      <c r="D618" s="915"/>
      <c r="E618" s="916"/>
      <c r="F618" s="917"/>
    </row>
    <row r="619" spans="1:6">
      <c r="A619" s="434"/>
      <c r="B619" s="919" t="s">
        <v>3385</v>
      </c>
      <c r="C619" s="920"/>
      <c r="D619" s="915"/>
      <c r="E619" s="916"/>
      <c r="F619" s="917"/>
    </row>
    <row r="620" spans="1:6">
      <c r="A620" s="434"/>
      <c r="B620" s="919" t="s">
        <v>3273</v>
      </c>
      <c r="C620" s="920"/>
      <c r="D620" s="915"/>
      <c r="E620" s="916"/>
      <c r="F620" s="917"/>
    </row>
    <row r="621" spans="1:6">
      <c r="A621" s="434"/>
      <c r="B621" s="919" t="s">
        <v>3274</v>
      </c>
      <c r="C621" s="920"/>
      <c r="D621" s="915"/>
      <c r="E621" s="916"/>
      <c r="F621" s="917"/>
    </row>
    <row r="622" spans="1:6">
      <c r="A622" s="434"/>
      <c r="B622" s="919" t="s">
        <v>3275</v>
      </c>
      <c r="C622" s="920"/>
      <c r="D622" s="915"/>
      <c r="E622" s="916"/>
      <c r="F622" s="917"/>
    </row>
    <row r="623" spans="1:6">
      <c r="A623" s="434"/>
      <c r="B623" s="919" t="s">
        <v>3276</v>
      </c>
      <c r="C623" s="920"/>
      <c r="D623" s="915"/>
      <c r="E623" s="916"/>
      <c r="F623" s="917"/>
    </row>
    <row r="624" spans="1:6">
      <c r="A624" s="434"/>
      <c r="B624" s="919" t="s">
        <v>3277</v>
      </c>
      <c r="C624" s="920"/>
      <c r="D624" s="915"/>
      <c r="E624" s="916"/>
      <c r="F624" s="917"/>
    </row>
    <row r="625" spans="1:6" ht="26.4">
      <c r="A625" s="434"/>
      <c r="B625" s="919" t="s">
        <v>3278</v>
      </c>
      <c r="C625" s="920"/>
      <c r="D625" s="915"/>
      <c r="E625" s="916"/>
      <c r="F625" s="917"/>
    </row>
    <row r="626" spans="1:6">
      <c r="A626" s="434"/>
      <c r="B626" s="919" t="s">
        <v>3279</v>
      </c>
      <c r="C626" s="920"/>
      <c r="D626" s="915"/>
      <c r="E626" s="916"/>
      <c r="F626" s="917"/>
    </row>
    <row r="627" spans="1:6">
      <c r="A627" s="434"/>
      <c r="B627" s="919" t="s">
        <v>3280</v>
      </c>
      <c r="C627" s="920"/>
      <c r="D627" s="915"/>
      <c r="E627" s="916"/>
      <c r="F627" s="917"/>
    </row>
    <row r="628" spans="1:6">
      <c r="A628" s="434"/>
      <c r="B628" s="919" t="s">
        <v>3281</v>
      </c>
      <c r="C628" s="920"/>
      <c r="D628" s="915"/>
      <c r="E628" s="916"/>
      <c r="F628" s="917"/>
    </row>
    <row r="629" spans="1:6">
      <c r="A629" s="434"/>
      <c r="B629" s="919" t="s">
        <v>3386</v>
      </c>
      <c r="C629" s="920"/>
      <c r="D629" s="915"/>
      <c r="E629" s="916"/>
      <c r="F629" s="917"/>
    </row>
    <row r="630" spans="1:6">
      <c r="A630" s="434"/>
      <c r="B630" s="919" t="s">
        <v>3361</v>
      </c>
      <c r="C630" s="920"/>
      <c r="D630" s="915"/>
      <c r="E630" s="916"/>
      <c r="F630" s="917"/>
    </row>
    <row r="631" spans="1:6">
      <c r="A631" s="434"/>
      <c r="B631" s="919" t="s">
        <v>3387</v>
      </c>
      <c r="C631" s="920"/>
      <c r="D631" s="915"/>
      <c r="E631" s="916"/>
      <c r="F631" s="917"/>
    </row>
    <row r="632" spans="1:6">
      <c r="A632" s="434"/>
      <c r="B632" s="919" t="s">
        <v>3361</v>
      </c>
      <c r="C632" s="920"/>
      <c r="D632" s="915"/>
      <c r="E632" s="916"/>
      <c r="F632" s="917"/>
    </row>
    <row r="633" spans="1:6">
      <c r="A633" s="434"/>
      <c r="B633" s="921" t="s">
        <v>3286</v>
      </c>
      <c r="C633" s="920"/>
      <c r="D633" s="915"/>
      <c r="E633" s="916"/>
      <c r="F633" s="917"/>
    </row>
    <row r="634" spans="1:6">
      <c r="A634" s="434"/>
      <c r="B634" s="921" t="s">
        <v>3287</v>
      </c>
      <c r="C634" s="920"/>
      <c r="D634" s="915"/>
      <c r="E634" s="916"/>
      <c r="F634" s="917"/>
    </row>
    <row r="635" spans="1:6">
      <c r="A635" s="434"/>
      <c r="B635" s="919" t="s">
        <v>3288</v>
      </c>
      <c r="C635" s="920"/>
      <c r="D635" s="915"/>
      <c r="E635" s="916"/>
      <c r="F635" s="917"/>
    </row>
    <row r="636" spans="1:6">
      <c r="A636" s="434"/>
      <c r="B636" s="919" t="s">
        <v>3289</v>
      </c>
      <c r="C636" s="920"/>
      <c r="D636" s="915"/>
      <c r="E636" s="916"/>
      <c r="F636" s="917"/>
    </row>
    <row r="637" spans="1:6">
      <c r="A637" s="434"/>
      <c r="B637" s="919"/>
      <c r="C637" s="920"/>
      <c r="D637" s="915"/>
      <c r="E637" s="916"/>
      <c r="F637" s="917"/>
    </row>
    <row r="638" spans="1:6">
      <c r="A638" s="434"/>
      <c r="B638" s="918" t="s">
        <v>3290</v>
      </c>
      <c r="C638" s="920"/>
      <c r="D638" s="915"/>
      <c r="E638" s="916"/>
      <c r="F638" s="917"/>
    </row>
    <row r="639" spans="1:6">
      <c r="A639" s="434"/>
      <c r="B639" s="918"/>
      <c r="C639" s="920"/>
      <c r="D639" s="915"/>
      <c r="E639" s="916"/>
      <c r="F639" s="917"/>
    </row>
    <row r="640" spans="1:6">
      <c r="A640" s="434"/>
      <c r="B640" s="918" t="s">
        <v>3291</v>
      </c>
      <c r="C640" s="920"/>
      <c r="D640" s="915"/>
      <c r="E640" s="916"/>
      <c r="F640" s="917"/>
    </row>
    <row r="641" spans="1:6">
      <c r="A641" s="434"/>
      <c r="B641" s="918" t="s">
        <v>3292</v>
      </c>
      <c r="C641" s="920"/>
      <c r="D641" s="915"/>
      <c r="E641" s="916"/>
      <c r="F641" s="917"/>
    </row>
    <row r="642" spans="1:6">
      <c r="A642" s="434"/>
      <c r="B642" s="918" t="s">
        <v>3293</v>
      </c>
      <c r="C642" s="920"/>
      <c r="D642" s="915"/>
      <c r="E642" s="916"/>
      <c r="F642" s="917"/>
    </row>
    <row r="643" spans="1:6" ht="26.4">
      <c r="A643" s="434"/>
      <c r="B643" s="922" t="s">
        <v>3294</v>
      </c>
      <c r="C643" s="920"/>
      <c r="D643" s="915"/>
      <c r="E643" s="916"/>
      <c r="F643" s="917"/>
    </row>
    <row r="644" spans="1:6">
      <c r="A644" s="434"/>
      <c r="B644" s="918" t="s">
        <v>3295</v>
      </c>
      <c r="C644" s="920"/>
      <c r="D644" s="915"/>
      <c r="E644" s="916"/>
      <c r="F644" s="917"/>
    </row>
    <row r="645" spans="1:6">
      <c r="A645" s="434"/>
      <c r="B645" s="918" t="s">
        <v>3296</v>
      </c>
      <c r="C645" s="920"/>
      <c r="D645" s="915"/>
      <c r="E645" s="916"/>
      <c r="F645" s="917"/>
    </row>
    <row r="646" spans="1:6">
      <c r="A646" s="434"/>
      <c r="B646" s="918"/>
      <c r="C646" s="920"/>
      <c r="D646" s="915"/>
      <c r="E646" s="916"/>
      <c r="F646" s="917"/>
    </row>
    <row r="647" spans="1:6">
      <c r="A647" s="434"/>
      <c r="B647" s="918" t="s">
        <v>3297</v>
      </c>
      <c r="C647" s="920"/>
      <c r="D647" s="915"/>
      <c r="E647" s="916"/>
      <c r="F647" s="917"/>
    </row>
    <row r="648" spans="1:6">
      <c r="A648" s="434"/>
      <c r="B648" s="918" t="s">
        <v>3298</v>
      </c>
      <c r="C648" s="920"/>
      <c r="D648" s="915"/>
      <c r="E648" s="916"/>
      <c r="F648" s="917"/>
    </row>
    <row r="649" spans="1:6">
      <c r="A649" s="434"/>
      <c r="B649" s="918" t="s">
        <v>3299</v>
      </c>
      <c r="C649" s="920"/>
      <c r="D649" s="915"/>
      <c r="E649" s="916"/>
      <c r="F649" s="917"/>
    </row>
    <row r="650" spans="1:6">
      <c r="A650" s="434"/>
      <c r="B650" s="918" t="s">
        <v>3300</v>
      </c>
      <c r="C650" s="920"/>
      <c r="D650" s="915"/>
      <c r="E650" s="916"/>
      <c r="F650" s="917"/>
    </row>
    <row r="651" spans="1:6">
      <c r="A651" s="434"/>
      <c r="B651" s="918" t="s">
        <v>3301</v>
      </c>
      <c r="C651" s="920"/>
      <c r="D651" s="915"/>
      <c r="E651" s="916"/>
      <c r="F651" s="917"/>
    </row>
    <row r="652" spans="1:6" ht="26.4">
      <c r="A652" s="434"/>
      <c r="B652" s="918" t="s">
        <v>3302</v>
      </c>
      <c r="C652" s="920"/>
      <c r="D652" s="915"/>
      <c r="E652" s="916"/>
      <c r="F652" s="917"/>
    </row>
    <row r="653" spans="1:6">
      <c r="A653" s="434"/>
      <c r="B653" s="918"/>
      <c r="C653" s="920"/>
      <c r="D653" s="915"/>
      <c r="E653" s="916"/>
      <c r="F653" s="917"/>
    </row>
    <row r="654" spans="1:6">
      <c r="A654" s="434"/>
      <c r="B654" s="918" t="s">
        <v>3303</v>
      </c>
      <c r="C654" s="920"/>
      <c r="D654" s="915"/>
      <c r="E654" s="916"/>
      <c r="F654" s="917"/>
    </row>
    <row r="655" spans="1:6">
      <c r="A655" s="434"/>
      <c r="B655" s="918" t="s">
        <v>3304</v>
      </c>
      <c r="C655" s="920"/>
      <c r="D655" s="915"/>
      <c r="E655" s="916"/>
      <c r="F655" s="917"/>
    </row>
    <row r="656" spans="1:6">
      <c r="A656" s="434"/>
      <c r="B656" s="918" t="s">
        <v>3305</v>
      </c>
      <c r="C656" s="920"/>
      <c r="D656" s="915"/>
      <c r="E656" s="916"/>
      <c r="F656" s="917"/>
    </row>
    <row r="657" spans="1:6">
      <c r="A657" s="434"/>
      <c r="B657" s="918"/>
      <c r="C657" s="920"/>
      <c r="D657" s="915"/>
      <c r="E657" s="916"/>
      <c r="F657" s="917"/>
    </row>
    <row r="658" spans="1:6">
      <c r="A658" s="434"/>
      <c r="B658" s="918" t="s">
        <v>3306</v>
      </c>
      <c r="C658" s="434"/>
      <c r="D658" s="915"/>
      <c r="E658" s="916"/>
      <c r="F658" s="917"/>
    </row>
    <row r="659" spans="1:6">
      <c r="A659" s="434"/>
      <c r="B659" s="918" t="s">
        <v>3305</v>
      </c>
      <c r="C659" s="434"/>
      <c r="D659" s="915"/>
      <c r="E659" s="916"/>
      <c r="F659" s="917"/>
    </row>
    <row r="660" spans="1:6">
      <c r="A660" s="434"/>
      <c r="B660" s="919"/>
      <c r="C660" s="920"/>
      <c r="D660" s="915"/>
      <c r="E660" s="916"/>
      <c r="F660" s="917"/>
    </row>
    <row r="661" spans="1:6">
      <c r="A661" s="434"/>
      <c r="B661" s="918" t="s">
        <v>3307</v>
      </c>
      <c r="C661" s="920"/>
      <c r="D661" s="915"/>
      <c r="E661" s="916"/>
      <c r="F661" s="917"/>
    </row>
    <row r="662" spans="1:6">
      <c r="A662" s="434"/>
      <c r="B662" s="918" t="s">
        <v>3308</v>
      </c>
      <c r="C662" s="920"/>
      <c r="D662" s="915"/>
      <c r="E662" s="916"/>
      <c r="F662" s="917"/>
    </row>
    <row r="663" spans="1:6">
      <c r="A663" s="434"/>
      <c r="B663" s="918" t="s">
        <v>3309</v>
      </c>
      <c r="C663" s="920"/>
      <c r="D663" s="915"/>
      <c r="E663" s="916"/>
      <c r="F663" s="917"/>
    </row>
    <row r="664" spans="1:6">
      <c r="A664" s="434"/>
      <c r="B664" s="918" t="s">
        <v>3365</v>
      </c>
      <c r="C664" s="920"/>
      <c r="D664" s="915"/>
      <c r="E664" s="916"/>
      <c r="F664" s="917"/>
    </row>
    <row r="665" spans="1:6">
      <c r="A665" s="434"/>
      <c r="B665" s="918" t="s">
        <v>3311</v>
      </c>
      <c r="C665" s="920"/>
      <c r="D665" s="915"/>
      <c r="E665" s="916"/>
      <c r="F665" s="917"/>
    </row>
    <row r="666" spans="1:6">
      <c r="A666" s="434"/>
      <c r="B666" s="918" t="s">
        <v>3312</v>
      </c>
      <c r="C666" s="920"/>
      <c r="D666" s="915"/>
      <c r="E666" s="916"/>
      <c r="F666" s="917"/>
    </row>
    <row r="667" spans="1:6">
      <c r="A667" s="434"/>
      <c r="B667" s="918" t="s">
        <v>3366</v>
      </c>
      <c r="C667" s="920"/>
      <c r="D667" s="915"/>
      <c r="E667" s="916"/>
      <c r="F667" s="917"/>
    </row>
    <row r="668" spans="1:6">
      <c r="A668" s="434"/>
      <c r="B668" s="918" t="s">
        <v>3314</v>
      </c>
      <c r="C668" s="920"/>
      <c r="D668" s="915"/>
      <c r="E668" s="916"/>
      <c r="F668" s="917"/>
    </row>
    <row r="669" spans="1:6">
      <c r="A669" s="434"/>
      <c r="B669" s="918" t="s">
        <v>3390</v>
      </c>
      <c r="C669" s="920"/>
      <c r="D669" s="915"/>
      <c r="E669" s="916"/>
      <c r="F669" s="917"/>
    </row>
    <row r="670" spans="1:6">
      <c r="A670" s="434"/>
      <c r="B670" s="918" t="s">
        <v>3316</v>
      </c>
      <c r="C670" s="920"/>
      <c r="D670" s="915"/>
      <c r="E670" s="916"/>
      <c r="F670" s="917"/>
    </row>
    <row r="671" spans="1:6">
      <c r="A671" s="434"/>
      <c r="B671" s="918" t="s">
        <v>3317</v>
      </c>
      <c r="C671" s="920"/>
      <c r="D671" s="915"/>
      <c r="E671" s="916"/>
      <c r="F671" s="917"/>
    </row>
    <row r="672" spans="1:6">
      <c r="A672" s="434"/>
      <c r="B672" s="918" t="s">
        <v>3318</v>
      </c>
      <c r="C672" s="920"/>
      <c r="D672" s="915"/>
      <c r="E672" s="916"/>
      <c r="F672" s="917"/>
    </row>
    <row r="673" spans="1:6">
      <c r="A673" s="434"/>
      <c r="B673" s="918" t="s">
        <v>3368</v>
      </c>
      <c r="C673" s="920"/>
      <c r="D673" s="915"/>
      <c r="E673" s="916"/>
      <c r="F673" s="917"/>
    </row>
    <row r="674" spans="1:6">
      <c r="A674" s="434"/>
      <c r="B674" s="918" t="s">
        <v>3314</v>
      </c>
      <c r="C674" s="920"/>
      <c r="D674" s="915"/>
      <c r="E674" s="916"/>
      <c r="F674" s="917"/>
    </row>
    <row r="675" spans="1:6">
      <c r="A675" s="434"/>
      <c r="B675" s="918" t="s">
        <v>3391</v>
      </c>
      <c r="C675" s="920"/>
      <c r="D675" s="915"/>
      <c r="E675" s="916"/>
      <c r="F675" s="917"/>
    </row>
    <row r="676" spans="1:6">
      <c r="A676" s="434"/>
      <c r="B676" s="918"/>
      <c r="C676" s="434"/>
      <c r="D676" s="915"/>
      <c r="E676" s="916"/>
      <c r="F676" s="917"/>
    </row>
    <row r="677" spans="1:6">
      <c r="A677" s="434"/>
      <c r="B677" s="918" t="s">
        <v>3370</v>
      </c>
      <c r="C677" s="434"/>
      <c r="D677" s="915"/>
      <c r="E677" s="916"/>
      <c r="F677" s="917"/>
    </row>
    <row r="678" spans="1:6">
      <c r="A678" s="434"/>
      <c r="B678" s="918" t="s">
        <v>3371</v>
      </c>
      <c r="C678" s="434"/>
      <c r="D678" s="915"/>
      <c r="E678" s="916"/>
      <c r="F678" s="917"/>
    </row>
    <row r="679" spans="1:6">
      <c r="A679" s="434"/>
      <c r="B679" s="922" t="s">
        <v>3372</v>
      </c>
      <c r="C679" s="434"/>
      <c r="D679" s="915"/>
      <c r="E679" s="916"/>
      <c r="F679" s="917"/>
    </row>
    <row r="680" spans="1:6">
      <c r="A680" s="434"/>
      <c r="B680" s="918" t="s">
        <v>3295</v>
      </c>
      <c r="C680" s="434"/>
      <c r="D680" s="915"/>
      <c r="E680" s="916"/>
      <c r="F680" s="917"/>
    </row>
    <row r="681" spans="1:6">
      <c r="A681" s="434"/>
      <c r="B681" s="918" t="s">
        <v>3364</v>
      </c>
      <c r="C681" s="434"/>
      <c r="D681" s="915"/>
      <c r="E681" s="916"/>
      <c r="F681" s="917"/>
    </row>
    <row r="682" spans="1:6">
      <c r="A682" s="434"/>
      <c r="B682" s="918" t="s">
        <v>3305</v>
      </c>
      <c r="C682" s="434"/>
      <c r="D682" s="915"/>
      <c r="E682" s="916"/>
      <c r="F682" s="917"/>
    </row>
    <row r="683" spans="1:6">
      <c r="A683" s="434"/>
      <c r="B683" s="918"/>
      <c r="C683" s="920"/>
      <c r="D683" s="915"/>
      <c r="E683" s="916"/>
      <c r="F683" s="917"/>
    </row>
    <row r="684" spans="1:6">
      <c r="A684" s="434"/>
      <c r="B684" s="918" t="s">
        <v>3321</v>
      </c>
      <c r="C684" s="920"/>
      <c r="D684" s="915"/>
      <c r="E684" s="916"/>
      <c r="F684" s="917"/>
    </row>
    <row r="685" spans="1:6">
      <c r="A685" s="434"/>
      <c r="B685" s="918" t="s">
        <v>3392</v>
      </c>
      <c r="C685" s="920"/>
      <c r="D685" s="915"/>
      <c r="E685" s="916"/>
      <c r="F685" s="917"/>
    </row>
    <row r="686" spans="1:6">
      <c r="A686" s="434"/>
      <c r="B686" s="918" t="s">
        <v>3374</v>
      </c>
      <c r="C686" s="920"/>
      <c r="D686" s="915"/>
      <c r="E686" s="916"/>
      <c r="F686" s="917"/>
    </row>
    <row r="687" spans="1:6">
      <c r="A687" s="434"/>
      <c r="B687" s="918" t="s">
        <v>3324</v>
      </c>
      <c r="C687" s="434"/>
      <c r="D687" s="915"/>
      <c r="E687" s="916"/>
      <c r="F687" s="917"/>
    </row>
    <row r="688" spans="1:6">
      <c r="A688" s="434"/>
      <c r="B688" s="918" t="s">
        <v>3325</v>
      </c>
      <c r="C688" s="434"/>
      <c r="D688" s="915"/>
      <c r="E688" s="916"/>
      <c r="F688" s="917"/>
    </row>
    <row r="689" spans="1:6">
      <c r="A689" s="434"/>
      <c r="B689" s="918" t="s">
        <v>3326</v>
      </c>
      <c r="C689" s="434"/>
      <c r="D689" s="915"/>
      <c r="E689" s="916"/>
      <c r="F689" s="917"/>
    </row>
    <row r="690" spans="1:6">
      <c r="A690" s="434"/>
      <c r="B690" s="918"/>
      <c r="C690" s="434"/>
      <c r="D690" s="915"/>
      <c r="E690" s="916"/>
      <c r="F690" s="917"/>
    </row>
    <row r="691" spans="1:6">
      <c r="A691" s="434"/>
      <c r="B691" s="918" t="s">
        <v>3327</v>
      </c>
      <c r="C691" s="434"/>
      <c r="D691" s="915"/>
      <c r="E691" s="916"/>
      <c r="F691" s="917"/>
    </row>
    <row r="692" spans="1:6">
      <c r="A692" s="434"/>
      <c r="B692" s="918" t="s">
        <v>3328</v>
      </c>
      <c r="C692" s="434"/>
      <c r="D692" s="915"/>
      <c r="E692" s="916"/>
      <c r="F692" s="917"/>
    </row>
    <row r="693" spans="1:6">
      <c r="A693" s="434"/>
      <c r="B693" s="918" t="s">
        <v>3329</v>
      </c>
      <c r="C693" s="434"/>
      <c r="D693" s="915"/>
      <c r="E693" s="916"/>
      <c r="F693" s="917"/>
    </row>
    <row r="694" spans="1:6" ht="26.4">
      <c r="A694" s="434"/>
      <c r="B694" s="918" t="s">
        <v>3302</v>
      </c>
      <c r="C694" s="920"/>
      <c r="D694" s="915"/>
      <c r="E694" s="916"/>
      <c r="F694" s="917"/>
    </row>
    <row r="695" spans="1:6">
      <c r="A695" s="434"/>
      <c r="B695" s="918" t="s">
        <v>3330</v>
      </c>
      <c r="C695" s="434"/>
      <c r="D695" s="915"/>
      <c r="E695" s="916"/>
      <c r="F695" s="917"/>
    </row>
    <row r="696" spans="1:6">
      <c r="A696" s="434"/>
      <c r="B696" s="918"/>
      <c r="C696" s="434"/>
      <c r="D696" s="915"/>
      <c r="E696" s="916"/>
      <c r="F696" s="917"/>
    </row>
    <row r="697" spans="1:6">
      <c r="A697" s="434"/>
      <c r="B697" s="918" t="s">
        <v>3331</v>
      </c>
      <c r="C697" s="920"/>
      <c r="D697" s="915"/>
      <c r="E697" s="916"/>
      <c r="F697" s="917"/>
    </row>
    <row r="698" spans="1:6">
      <c r="A698" s="434"/>
      <c r="B698" s="918" t="s">
        <v>3393</v>
      </c>
      <c r="C698" s="920"/>
      <c r="D698" s="915"/>
      <c r="E698" s="916"/>
      <c r="F698" s="917"/>
    </row>
    <row r="699" spans="1:6">
      <c r="A699" s="434"/>
      <c r="B699" s="918" t="s">
        <v>3333</v>
      </c>
      <c r="C699" s="920"/>
      <c r="D699" s="915"/>
      <c r="E699" s="916"/>
      <c r="F699" s="917"/>
    </row>
    <row r="700" spans="1:6">
      <c r="A700" s="434"/>
      <c r="B700" s="918" t="s">
        <v>3376</v>
      </c>
      <c r="C700" s="434"/>
      <c r="D700" s="915"/>
      <c r="E700" s="916"/>
      <c r="F700" s="917"/>
    </row>
    <row r="701" spans="1:6">
      <c r="A701" s="434"/>
      <c r="B701" s="918" t="s">
        <v>3335</v>
      </c>
      <c r="C701" s="434"/>
      <c r="D701" s="915"/>
      <c r="E701" s="916"/>
      <c r="F701" s="917"/>
    </row>
    <row r="702" spans="1:6">
      <c r="A702" s="434"/>
      <c r="B702" s="918" t="s">
        <v>3326</v>
      </c>
      <c r="C702" s="434"/>
      <c r="D702" s="915"/>
      <c r="E702" s="916"/>
      <c r="F702" s="917"/>
    </row>
    <row r="703" spans="1:6">
      <c r="A703" s="434"/>
      <c r="B703" s="918" t="s">
        <v>3336</v>
      </c>
      <c r="C703" s="434"/>
      <c r="D703" s="915"/>
      <c r="E703" s="916"/>
      <c r="F703" s="917"/>
    </row>
    <row r="704" spans="1:6">
      <c r="A704" s="434"/>
      <c r="B704" s="918" t="s">
        <v>3330</v>
      </c>
      <c r="C704" s="434"/>
      <c r="D704" s="915"/>
      <c r="E704" s="916"/>
      <c r="F704" s="917"/>
    </row>
    <row r="705" spans="1:6">
      <c r="A705" s="434"/>
      <c r="B705" s="918"/>
      <c r="C705" s="434"/>
      <c r="D705" s="915"/>
      <c r="E705" s="916"/>
      <c r="F705" s="917"/>
    </row>
    <row r="706" spans="1:6">
      <c r="A706" s="434"/>
      <c r="B706" s="918" t="s">
        <v>3306</v>
      </c>
      <c r="C706" s="434"/>
      <c r="D706" s="915"/>
      <c r="E706" s="916"/>
      <c r="F706" s="917"/>
    </row>
    <row r="707" spans="1:6">
      <c r="A707" s="434"/>
      <c r="B707" s="918" t="s">
        <v>3305</v>
      </c>
      <c r="C707" s="434"/>
      <c r="D707" s="915"/>
      <c r="E707" s="916"/>
      <c r="F707" s="917"/>
    </row>
    <row r="708" spans="1:6">
      <c r="A708" s="434"/>
      <c r="B708" s="918"/>
      <c r="C708" s="434"/>
      <c r="D708" s="915"/>
      <c r="E708" s="916"/>
      <c r="F708" s="917"/>
    </row>
    <row r="709" spans="1:6">
      <c r="A709" s="434"/>
      <c r="B709" s="918" t="s">
        <v>3321</v>
      </c>
      <c r="C709" s="434"/>
      <c r="D709" s="915"/>
      <c r="E709" s="916"/>
      <c r="F709" s="917"/>
    </row>
    <row r="710" spans="1:6">
      <c r="A710" s="434"/>
      <c r="B710" s="918" t="s">
        <v>3394</v>
      </c>
      <c r="C710" s="434"/>
      <c r="D710" s="915"/>
      <c r="E710" s="916"/>
      <c r="F710" s="917"/>
    </row>
    <row r="711" spans="1:6">
      <c r="A711" s="434"/>
      <c r="B711" s="918" t="s">
        <v>3338</v>
      </c>
      <c r="C711" s="434"/>
      <c r="D711" s="915"/>
      <c r="E711" s="916"/>
      <c r="F711" s="917"/>
    </row>
    <row r="712" spans="1:6">
      <c r="A712" s="434"/>
      <c r="B712" s="918" t="s">
        <v>3378</v>
      </c>
      <c r="C712" s="434"/>
      <c r="D712" s="915"/>
      <c r="E712" s="916"/>
      <c r="F712" s="917"/>
    </row>
    <row r="713" spans="1:6">
      <c r="A713" s="434"/>
      <c r="B713" s="918" t="s">
        <v>3325</v>
      </c>
      <c r="C713" s="434"/>
      <c r="D713" s="915"/>
      <c r="E713" s="916"/>
      <c r="F713" s="917"/>
    </row>
    <row r="714" spans="1:6">
      <c r="A714" s="434"/>
      <c r="B714" s="918" t="s">
        <v>3326</v>
      </c>
      <c r="C714" s="434"/>
      <c r="D714" s="915"/>
      <c r="E714" s="916"/>
      <c r="F714" s="917"/>
    </row>
    <row r="715" spans="1:6">
      <c r="A715" s="434"/>
      <c r="B715" s="918"/>
      <c r="C715" s="434"/>
      <c r="D715" s="915"/>
      <c r="E715" s="916"/>
      <c r="F715" s="917"/>
    </row>
    <row r="716" spans="1:6">
      <c r="A716" s="434"/>
      <c r="B716" s="918" t="s">
        <v>3306</v>
      </c>
      <c r="C716" s="434"/>
      <c r="D716" s="915"/>
      <c r="E716" s="916"/>
      <c r="F716" s="917"/>
    </row>
    <row r="717" spans="1:6">
      <c r="A717" s="434"/>
      <c r="B717" s="918" t="s">
        <v>3305</v>
      </c>
      <c r="C717" s="434"/>
      <c r="D717" s="915"/>
      <c r="E717" s="916"/>
      <c r="F717" s="917"/>
    </row>
    <row r="718" spans="1:6">
      <c r="A718" s="434"/>
      <c r="B718" s="918"/>
      <c r="C718" s="434"/>
      <c r="D718" s="915"/>
      <c r="E718" s="916"/>
      <c r="F718" s="917"/>
    </row>
    <row r="719" spans="1:6">
      <c r="A719" s="434"/>
      <c r="B719" s="918" t="s">
        <v>3340</v>
      </c>
      <c r="C719" s="920"/>
      <c r="D719" s="915"/>
      <c r="E719" s="916"/>
      <c r="F719" s="917"/>
    </row>
    <row r="720" spans="1:6">
      <c r="A720" s="434"/>
      <c r="B720" s="918" t="s">
        <v>3341</v>
      </c>
      <c r="C720" s="920"/>
      <c r="D720" s="915"/>
      <c r="E720" s="916"/>
      <c r="F720" s="917"/>
    </row>
    <row r="721" spans="1:6">
      <c r="A721" s="434"/>
      <c r="B721" s="918" t="s">
        <v>3395</v>
      </c>
      <c r="C721" s="920"/>
      <c r="D721" s="915"/>
      <c r="E721" s="916"/>
      <c r="F721" s="917"/>
    </row>
    <row r="722" spans="1:6">
      <c r="A722" s="434"/>
      <c r="B722" s="918" t="s">
        <v>3343</v>
      </c>
      <c r="C722" s="920"/>
      <c r="D722" s="915"/>
      <c r="E722" s="916"/>
      <c r="F722" s="917"/>
    </row>
    <row r="723" spans="1:6" ht="26.4">
      <c r="A723" s="434"/>
      <c r="B723" s="918" t="s">
        <v>3302</v>
      </c>
      <c r="C723" s="920"/>
      <c r="D723" s="915"/>
      <c r="E723" s="916"/>
      <c r="F723" s="917"/>
    </row>
    <row r="724" spans="1:6">
      <c r="A724" s="434"/>
      <c r="B724" s="918"/>
      <c r="C724" s="920"/>
      <c r="D724" s="915"/>
      <c r="E724" s="916"/>
      <c r="F724" s="917"/>
    </row>
    <row r="725" spans="1:6">
      <c r="A725" s="434"/>
      <c r="B725" s="918" t="s">
        <v>3303</v>
      </c>
      <c r="C725" s="920"/>
      <c r="D725" s="915"/>
      <c r="E725" s="916"/>
      <c r="F725" s="917"/>
    </row>
    <row r="726" spans="1:6">
      <c r="A726" s="434"/>
      <c r="B726" s="918" t="s">
        <v>3304</v>
      </c>
      <c r="C726" s="920"/>
      <c r="D726" s="915"/>
      <c r="E726" s="916"/>
      <c r="F726" s="917"/>
    </row>
    <row r="727" spans="1:6">
      <c r="A727" s="434"/>
      <c r="B727" s="918" t="s">
        <v>3305</v>
      </c>
      <c r="C727" s="920"/>
      <c r="D727" s="915"/>
      <c r="E727" s="916"/>
      <c r="F727" s="917"/>
    </row>
    <row r="728" spans="1:6">
      <c r="A728" s="434"/>
      <c r="B728" s="918"/>
      <c r="C728" s="434"/>
      <c r="D728" s="915"/>
      <c r="E728" s="916"/>
      <c r="F728" s="917"/>
    </row>
    <row r="729" spans="1:6">
      <c r="A729" s="434"/>
      <c r="B729" s="918" t="s">
        <v>3306</v>
      </c>
      <c r="C729" s="434"/>
      <c r="D729" s="915"/>
      <c r="E729" s="916"/>
      <c r="F729" s="917"/>
    </row>
    <row r="730" spans="1:6">
      <c r="A730" s="434"/>
      <c r="B730" s="918" t="s">
        <v>3305</v>
      </c>
      <c r="C730" s="434"/>
      <c r="D730" s="915"/>
      <c r="E730" s="916"/>
      <c r="F730" s="917"/>
    </row>
    <row r="731" spans="1:6">
      <c r="A731" s="434"/>
      <c r="B731" s="918"/>
      <c r="C731" s="434"/>
      <c r="D731" s="915"/>
      <c r="E731" s="916"/>
      <c r="F731" s="917"/>
    </row>
    <row r="732" spans="1:6">
      <c r="A732" s="434"/>
      <c r="B732" s="918" t="s">
        <v>3297</v>
      </c>
      <c r="C732" s="434"/>
      <c r="D732" s="915"/>
      <c r="E732" s="916"/>
      <c r="F732" s="917"/>
    </row>
    <row r="733" spans="1:6">
      <c r="A733" s="434"/>
      <c r="B733" s="918" t="s">
        <v>3344</v>
      </c>
      <c r="C733" s="434"/>
      <c r="D733" s="915"/>
      <c r="E733" s="916"/>
      <c r="F733" s="917"/>
    </row>
    <row r="734" spans="1:6">
      <c r="A734" s="434"/>
      <c r="B734" s="918" t="s">
        <v>3345</v>
      </c>
      <c r="C734" s="434"/>
      <c r="D734" s="915"/>
      <c r="E734" s="916"/>
      <c r="F734" s="917"/>
    </row>
    <row r="735" spans="1:6">
      <c r="A735" s="434"/>
      <c r="B735" s="918" t="s">
        <v>3301</v>
      </c>
      <c r="C735" s="434"/>
      <c r="D735" s="915"/>
      <c r="E735" s="916"/>
      <c r="F735" s="917"/>
    </row>
    <row r="736" spans="1:6" ht="26.4">
      <c r="A736" s="434"/>
      <c r="B736" s="918" t="s">
        <v>3302</v>
      </c>
      <c r="C736" s="434"/>
      <c r="D736" s="915"/>
      <c r="E736" s="916"/>
      <c r="F736" s="917"/>
    </row>
    <row r="737" spans="1:6">
      <c r="A737" s="434"/>
      <c r="B737" s="918"/>
      <c r="C737" s="434"/>
      <c r="D737" s="915"/>
      <c r="E737" s="916"/>
      <c r="F737" s="917"/>
    </row>
    <row r="738" spans="1:6">
      <c r="A738" s="434"/>
      <c r="B738" s="918" t="s">
        <v>3346</v>
      </c>
      <c r="C738" s="434"/>
      <c r="D738" s="915"/>
      <c r="E738" s="916"/>
      <c r="F738" s="917"/>
    </row>
    <row r="739" spans="1:6">
      <c r="A739" s="434"/>
      <c r="B739" s="918" t="s">
        <v>3305</v>
      </c>
      <c r="C739" s="434"/>
      <c r="D739" s="915"/>
      <c r="E739" s="916"/>
      <c r="F739" s="917"/>
    </row>
    <row r="740" spans="1:6">
      <c r="A740" s="434"/>
      <c r="B740" s="918"/>
      <c r="C740" s="434"/>
      <c r="D740" s="915"/>
      <c r="E740" s="916"/>
      <c r="F740" s="917"/>
    </row>
    <row r="741" spans="1:6">
      <c r="A741" s="434"/>
      <c r="B741" s="918" t="s">
        <v>3291</v>
      </c>
      <c r="C741" s="920"/>
      <c r="D741" s="915"/>
      <c r="E741" s="916"/>
      <c r="F741" s="917"/>
    </row>
    <row r="742" spans="1:6">
      <c r="A742" s="434"/>
      <c r="B742" s="918" t="s">
        <v>3293</v>
      </c>
      <c r="C742" s="920"/>
      <c r="D742" s="915"/>
      <c r="E742" s="916"/>
      <c r="F742" s="917"/>
    </row>
    <row r="743" spans="1:6" ht="26.4">
      <c r="A743" s="434"/>
      <c r="B743" s="922" t="s">
        <v>3294</v>
      </c>
      <c r="C743" s="920"/>
      <c r="D743" s="915"/>
      <c r="E743" s="916"/>
      <c r="F743" s="917"/>
    </row>
    <row r="744" spans="1:6">
      <c r="A744" s="434"/>
      <c r="B744" s="918" t="s">
        <v>3347</v>
      </c>
      <c r="C744" s="920"/>
      <c r="D744" s="915"/>
      <c r="E744" s="916"/>
      <c r="F744" s="917"/>
    </row>
    <row r="745" spans="1:6">
      <c r="A745" s="434"/>
      <c r="B745" s="918" t="s">
        <v>3348</v>
      </c>
      <c r="C745" s="920"/>
      <c r="D745" s="915"/>
      <c r="E745" s="916"/>
      <c r="F745" s="917"/>
    </row>
    <row r="746" spans="1:6">
      <c r="A746" s="434"/>
      <c r="B746" s="918"/>
      <c r="C746" s="920"/>
      <c r="D746" s="915"/>
      <c r="E746" s="916"/>
      <c r="F746" s="917"/>
    </row>
    <row r="747" spans="1:6">
      <c r="A747" s="434"/>
      <c r="B747" s="918" t="s">
        <v>3349</v>
      </c>
      <c r="C747" s="920"/>
      <c r="D747" s="915"/>
      <c r="E747" s="916"/>
      <c r="F747" s="917"/>
    </row>
    <row r="748" spans="1:6">
      <c r="A748" s="434"/>
      <c r="B748" s="918"/>
      <c r="C748" s="434"/>
      <c r="D748" s="915"/>
      <c r="E748" s="916"/>
      <c r="F748" s="917"/>
    </row>
    <row r="749" spans="1:6">
      <c r="A749" s="434"/>
      <c r="B749" s="918" t="s">
        <v>3291</v>
      </c>
      <c r="C749" s="920"/>
      <c r="D749" s="915"/>
      <c r="E749" s="916"/>
      <c r="F749" s="917"/>
    </row>
    <row r="750" spans="1:6">
      <c r="A750" s="434"/>
      <c r="B750" s="918" t="s">
        <v>3293</v>
      </c>
      <c r="C750" s="920"/>
      <c r="D750" s="915"/>
      <c r="E750" s="916"/>
      <c r="F750" s="917"/>
    </row>
    <row r="751" spans="1:6" ht="26.4">
      <c r="A751" s="434"/>
      <c r="B751" s="922" t="s">
        <v>3294</v>
      </c>
      <c r="C751" s="920"/>
      <c r="D751" s="915"/>
      <c r="E751" s="916"/>
      <c r="F751" s="917"/>
    </row>
    <row r="752" spans="1:6">
      <c r="A752" s="434"/>
      <c r="B752" s="918" t="s">
        <v>3388</v>
      </c>
      <c r="C752" s="920"/>
      <c r="D752" s="915"/>
      <c r="E752" s="916"/>
      <c r="F752" s="917"/>
    </row>
    <row r="753" spans="1:6">
      <c r="A753" s="434"/>
      <c r="B753" s="918" t="s">
        <v>3389</v>
      </c>
      <c r="C753" s="920"/>
      <c r="D753" s="915"/>
      <c r="E753" s="916"/>
      <c r="F753" s="917"/>
    </row>
    <row r="754" spans="1:6">
      <c r="A754" s="434"/>
      <c r="B754" s="918"/>
      <c r="C754" s="920"/>
      <c r="D754" s="915"/>
      <c r="E754" s="916"/>
      <c r="F754" s="917"/>
    </row>
    <row r="755" spans="1:6">
      <c r="A755" s="434"/>
      <c r="B755" s="918" t="s">
        <v>3297</v>
      </c>
      <c r="C755" s="920"/>
      <c r="D755" s="915"/>
      <c r="E755" s="916"/>
      <c r="F755" s="917"/>
    </row>
    <row r="756" spans="1:6">
      <c r="A756" s="434"/>
      <c r="B756" s="918" t="s">
        <v>3298</v>
      </c>
      <c r="C756" s="920"/>
      <c r="D756" s="915"/>
      <c r="E756" s="916"/>
      <c r="F756" s="917"/>
    </row>
    <row r="757" spans="1:6">
      <c r="A757" s="434"/>
      <c r="B757" s="918" t="s">
        <v>3299</v>
      </c>
      <c r="C757" s="920"/>
      <c r="D757" s="915"/>
      <c r="E757" s="916"/>
      <c r="F757" s="917"/>
    </row>
    <row r="758" spans="1:6">
      <c r="A758" s="434"/>
      <c r="B758" s="918" t="s">
        <v>3300</v>
      </c>
      <c r="C758" s="920"/>
      <c r="D758" s="915"/>
      <c r="E758" s="916"/>
      <c r="F758" s="917"/>
    </row>
    <row r="759" spans="1:6">
      <c r="A759" s="434"/>
      <c r="B759" s="918" t="s">
        <v>3301</v>
      </c>
      <c r="C759" s="920"/>
      <c r="D759" s="915"/>
      <c r="E759" s="916"/>
      <c r="F759" s="917"/>
    </row>
    <row r="760" spans="1:6" ht="26.4">
      <c r="A760" s="434"/>
      <c r="B760" s="918" t="s">
        <v>3302</v>
      </c>
      <c r="C760" s="920"/>
      <c r="D760" s="915"/>
      <c r="E760" s="916"/>
      <c r="F760" s="917"/>
    </row>
    <row r="761" spans="1:6">
      <c r="A761" s="434"/>
      <c r="B761" s="918"/>
      <c r="C761" s="920"/>
      <c r="D761" s="915"/>
      <c r="E761" s="916"/>
      <c r="F761" s="917"/>
    </row>
    <row r="762" spans="1:6">
      <c r="A762" s="434"/>
      <c r="B762" s="918" t="s">
        <v>3303</v>
      </c>
      <c r="C762" s="920"/>
      <c r="D762" s="915"/>
      <c r="E762" s="916"/>
      <c r="F762" s="917"/>
    </row>
    <row r="763" spans="1:6">
      <c r="A763" s="434"/>
      <c r="B763" s="918" t="s">
        <v>3304</v>
      </c>
      <c r="C763" s="920"/>
      <c r="D763" s="915"/>
      <c r="E763" s="916"/>
      <c r="F763" s="917"/>
    </row>
    <row r="764" spans="1:6">
      <c r="A764" s="434"/>
      <c r="B764" s="918" t="s">
        <v>3305</v>
      </c>
      <c r="C764" s="920"/>
      <c r="D764" s="915"/>
      <c r="E764" s="916"/>
      <c r="F764" s="917"/>
    </row>
    <row r="765" spans="1:6">
      <c r="A765" s="434"/>
      <c r="B765" s="918"/>
      <c r="C765" s="920"/>
      <c r="D765" s="915"/>
      <c r="E765" s="916"/>
      <c r="F765" s="917"/>
    </row>
    <row r="766" spans="1:6">
      <c r="A766" s="434"/>
      <c r="B766" s="918" t="s">
        <v>3306</v>
      </c>
      <c r="C766" s="434"/>
      <c r="D766" s="915"/>
      <c r="E766" s="916"/>
      <c r="F766" s="917"/>
    </row>
    <row r="767" spans="1:6">
      <c r="A767" s="434"/>
      <c r="B767" s="918" t="s">
        <v>3305</v>
      </c>
      <c r="C767" s="434"/>
      <c r="D767" s="915"/>
      <c r="E767" s="916"/>
      <c r="F767" s="917"/>
    </row>
    <row r="768" spans="1:6">
      <c r="A768" s="434"/>
      <c r="B768" s="918"/>
      <c r="C768" s="434"/>
      <c r="D768" s="915"/>
      <c r="E768" s="916"/>
      <c r="F768" s="917"/>
    </row>
    <row r="769" spans="1:6" ht="26.4">
      <c r="A769" s="434"/>
      <c r="B769" s="918" t="s">
        <v>3352</v>
      </c>
      <c r="C769" s="920"/>
      <c r="D769" s="915"/>
      <c r="E769" s="916"/>
      <c r="F769" s="917"/>
    </row>
    <row r="770" spans="1:6">
      <c r="A770" s="434"/>
      <c r="B770" s="918"/>
      <c r="C770" s="920"/>
      <c r="D770" s="915"/>
      <c r="E770" s="916"/>
      <c r="F770" s="917"/>
    </row>
    <row r="771" spans="1:6">
      <c r="A771" s="434"/>
      <c r="B771" s="918" t="s">
        <v>3306</v>
      </c>
      <c r="C771" s="434"/>
      <c r="D771" s="915"/>
      <c r="E771" s="916"/>
      <c r="F771" s="917"/>
    </row>
    <row r="772" spans="1:6">
      <c r="A772" s="434"/>
      <c r="B772" s="918" t="s">
        <v>3305</v>
      </c>
      <c r="C772" s="434"/>
      <c r="D772" s="915"/>
      <c r="E772" s="916"/>
      <c r="F772" s="917"/>
    </row>
    <row r="773" spans="1:6">
      <c r="A773" s="434"/>
      <c r="B773" s="923"/>
      <c r="C773" s="920"/>
      <c r="D773" s="915"/>
      <c r="E773" s="916"/>
      <c r="F773" s="917"/>
    </row>
    <row r="774" spans="1:6">
      <c r="A774" s="434"/>
      <c r="B774" s="918" t="s">
        <v>3340</v>
      </c>
      <c r="C774" s="920"/>
      <c r="D774" s="915"/>
      <c r="E774" s="916"/>
      <c r="F774" s="917"/>
    </row>
    <row r="775" spans="1:6">
      <c r="A775" s="434"/>
      <c r="B775" s="918" t="s">
        <v>3341</v>
      </c>
      <c r="C775" s="920"/>
      <c r="D775" s="915"/>
      <c r="E775" s="916"/>
      <c r="F775" s="917"/>
    </row>
    <row r="776" spans="1:6">
      <c r="A776" s="434"/>
      <c r="B776" s="918" t="s">
        <v>3400</v>
      </c>
      <c r="C776" s="920"/>
      <c r="D776" s="915"/>
      <c r="E776" s="916"/>
      <c r="F776" s="917"/>
    </row>
    <row r="777" spans="1:6">
      <c r="A777" s="434"/>
      <c r="B777" s="918" t="s">
        <v>3343</v>
      </c>
      <c r="C777" s="920"/>
      <c r="D777" s="915"/>
      <c r="E777" s="916"/>
      <c r="F777" s="917"/>
    </row>
    <row r="778" spans="1:6" ht="26.4">
      <c r="A778" s="434"/>
      <c r="B778" s="918" t="s">
        <v>3302</v>
      </c>
      <c r="C778" s="920"/>
      <c r="D778" s="915"/>
      <c r="E778" s="916"/>
      <c r="F778" s="917"/>
    </row>
    <row r="779" spans="1:6">
      <c r="A779" s="434"/>
      <c r="B779" s="918"/>
      <c r="C779" s="920"/>
      <c r="D779" s="915"/>
      <c r="E779" s="916"/>
      <c r="F779" s="917"/>
    </row>
    <row r="780" spans="1:6">
      <c r="A780" s="434"/>
      <c r="B780" s="918" t="s">
        <v>3303</v>
      </c>
      <c r="C780" s="920"/>
      <c r="D780" s="915"/>
      <c r="E780" s="916"/>
      <c r="F780" s="917"/>
    </row>
    <row r="781" spans="1:6">
      <c r="A781" s="434"/>
      <c r="B781" s="918" t="s">
        <v>3304</v>
      </c>
      <c r="C781" s="920"/>
      <c r="D781" s="915"/>
      <c r="E781" s="916"/>
      <c r="F781" s="917"/>
    </row>
    <row r="782" spans="1:6">
      <c r="A782" s="434"/>
      <c r="B782" s="918" t="s">
        <v>3305</v>
      </c>
      <c r="C782" s="920"/>
      <c r="D782" s="915"/>
      <c r="E782" s="916"/>
      <c r="F782" s="917"/>
    </row>
    <row r="783" spans="1:6">
      <c r="A783" s="434"/>
      <c r="B783" s="918"/>
      <c r="C783" s="920"/>
      <c r="D783" s="915"/>
      <c r="E783" s="916"/>
      <c r="F783" s="917"/>
    </row>
    <row r="784" spans="1:6">
      <c r="A784" s="434"/>
      <c r="B784" s="918" t="s">
        <v>3291</v>
      </c>
      <c r="C784" s="920"/>
      <c r="D784" s="915"/>
      <c r="E784" s="916"/>
      <c r="F784" s="917"/>
    </row>
    <row r="785" spans="1:6">
      <c r="A785" s="434"/>
      <c r="B785" s="918" t="s">
        <v>3293</v>
      </c>
      <c r="C785" s="920"/>
      <c r="D785" s="915"/>
      <c r="E785" s="916"/>
      <c r="F785" s="917"/>
    </row>
    <row r="786" spans="1:6" ht="26.4">
      <c r="A786" s="434"/>
      <c r="B786" s="922" t="s">
        <v>3294</v>
      </c>
      <c r="C786" s="920"/>
      <c r="D786" s="915"/>
      <c r="E786" s="916"/>
      <c r="F786" s="917"/>
    </row>
    <row r="787" spans="1:6">
      <c r="A787" s="434"/>
      <c r="B787" s="918" t="s">
        <v>3388</v>
      </c>
      <c r="C787" s="920"/>
      <c r="D787" s="915"/>
      <c r="E787" s="916"/>
      <c r="F787" s="917"/>
    </row>
    <row r="788" spans="1:6">
      <c r="A788" s="434"/>
      <c r="B788" s="918" t="s">
        <v>3401</v>
      </c>
      <c r="C788" s="920"/>
      <c r="D788" s="915"/>
      <c r="E788" s="916"/>
      <c r="F788" s="917"/>
    </row>
    <row r="789" spans="1:6">
      <c r="A789" s="434"/>
      <c r="B789" s="918"/>
      <c r="C789" s="920"/>
      <c r="D789" s="915"/>
      <c r="E789" s="916"/>
      <c r="F789" s="917"/>
    </row>
    <row r="790" spans="1:6" ht="26.4">
      <c r="A790" s="924"/>
      <c r="B790" s="919" t="s">
        <v>3402</v>
      </c>
      <c r="C790" s="920"/>
      <c r="D790" s="915"/>
      <c r="E790" s="916"/>
      <c r="F790" s="917"/>
    </row>
    <row r="791" spans="1:6">
      <c r="A791" s="924"/>
      <c r="B791" s="919" t="s">
        <v>3381</v>
      </c>
      <c r="C791" s="920"/>
      <c r="D791" s="915"/>
      <c r="E791" s="916"/>
      <c r="F791" s="917"/>
    </row>
    <row r="792" spans="1:6">
      <c r="A792" s="925"/>
      <c r="B792" s="926" t="s">
        <v>3397</v>
      </c>
      <c r="C792" s="357" t="s">
        <v>983</v>
      </c>
      <c r="D792" s="927">
        <v>1</v>
      </c>
      <c r="E792" s="928"/>
      <c r="F792" s="929"/>
    </row>
    <row r="793" spans="1:6" s="466" customFormat="1" ht="26.25" customHeight="1">
      <c r="A793" s="892" t="s">
        <v>0</v>
      </c>
      <c r="B793" s="892" t="s">
        <v>1</v>
      </c>
      <c r="C793" s="892" t="s">
        <v>948</v>
      </c>
      <c r="D793" s="893" t="s">
        <v>949</v>
      </c>
      <c r="E793" s="894" t="s">
        <v>1380</v>
      </c>
      <c r="F793" s="894" t="s">
        <v>2</v>
      </c>
    </row>
    <row r="794" spans="1:6" ht="224.4">
      <c r="A794" s="909">
        <f>COUNT($A$4:A792)+1</f>
        <v>5</v>
      </c>
      <c r="B794" s="910" t="s">
        <v>3256</v>
      </c>
      <c r="C794" s="362"/>
      <c r="D794" s="911"/>
      <c r="E794" s="912"/>
      <c r="F794" s="913"/>
    </row>
    <row r="795" spans="1:6">
      <c r="A795" s="914"/>
      <c r="B795" s="448"/>
      <c r="C795" s="434"/>
      <c r="D795" s="915"/>
      <c r="E795" s="916"/>
      <c r="F795" s="917"/>
    </row>
    <row r="796" spans="1:6">
      <c r="A796" s="434"/>
      <c r="B796" s="448" t="s">
        <v>3257</v>
      </c>
      <c r="C796" s="434"/>
      <c r="D796" s="915"/>
      <c r="E796" s="916"/>
      <c r="F796" s="917"/>
    </row>
    <row r="797" spans="1:6">
      <c r="A797" s="434"/>
      <c r="B797" s="918" t="s">
        <v>3258</v>
      </c>
      <c r="C797" s="434"/>
      <c r="D797" s="915"/>
      <c r="E797" s="916"/>
      <c r="F797" s="917"/>
    </row>
    <row r="798" spans="1:6">
      <c r="A798" s="434"/>
      <c r="B798" s="918" t="s">
        <v>3259</v>
      </c>
      <c r="C798" s="434"/>
      <c r="D798" s="915"/>
      <c r="E798" s="916"/>
      <c r="F798" s="917"/>
    </row>
    <row r="799" spans="1:6">
      <c r="A799" s="434"/>
      <c r="B799" s="918" t="s">
        <v>3260</v>
      </c>
      <c r="C799" s="434"/>
      <c r="D799" s="915"/>
      <c r="E799" s="916"/>
      <c r="F799" s="917"/>
    </row>
    <row r="800" spans="1:6">
      <c r="A800" s="434"/>
      <c r="B800" s="918" t="s">
        <v>3261</v>
      </c>
      <c r="C800" s="434"/>
      <c r="D800" s="915"/>
      <c r="E800" s="916"/>
      <c r="F800" s="917"/>
    </row>
    <row r="801" spans="1:6">
      <c r="A801" s="434"/>
      <c r="B801" s="918" t="s">
        <v>3262</v>
      </c>
      <c r="C801" s="434"/>
      <c r="D801" s="915"/>
      <c r="E801" s="916"/>
      <c r="F801" s="917"/>
    </row>
    <row r="802" spans="1:6">
      <c r="A802" s="434"/>
      <c r="B802" s="919" t="s">
        <v>3263</v>
      </c>
      <c r="C802" s="434"/>
      <c r="D802" s="915"/>
      <c r="E802" s="916"/>
      <c r="F802" s="917"/>
    </row>
    <row r="803" spans="1:6">
      <c r="A803" s="434"/>
      <c r="B803" s="919" t="s">
        <v>3264</v>
      </c>
      <c r="C803" s="434"/>
      <c r="D803" s="915"/>
      <c r="E803" s="916"/>
      <c r="F803" s="917"/>
    </row>
    <row r="804" spans="1:6" ht="26.4">
      <c r="A804" s="434"/>
      <c r="B804" s="919" t="s">
        <v>3265</v>
      </c>
      <c r="C804" s="434"/>
      <c r="D804" s="915"/>
      <c r="E804" s="916"/>
      <c r="F804" s="917"/>
    </row>
    <row r="805" spans="1:6">
      <c r="A805" s="434"/>
      <c r="B805" s="919"/>
      <c r="C805" s="434"/>
      <c r="D805" s="915"/>
      <c r="E805" s="916"/>
      <c r="F805" s="917"/>
    </row>
    <row r="806" spans="1:6">
      <c r="A806" s="434"/>
      <c r="B806" s="919" t="s">
        <v>3266</v>
      </c>
      <c r="C806" s="434"/>
      <c r="D806" s="915"/>
      <c r="E806" s="916"/>
      <c r="F806" s="917"/>
    </row>
    <row r="807" spans="1:6">
      <c r="A807" s="434"/>
      <c r="B807" s="919" t="s">
        <v>3358</v>
      </c>
      <c r="C807" s="434"/>
      <c r="D807" s="915"/>
      <c r="E807" s="916"/>
      <c r="F807" s="917"/>
    </row>
    <row r="808" spans="1:6">
      <c r="A808" s="434"/>
      <c r="B808" s="918" t="s">
        <v>3403</v>
      </c>
      <c r="C808" s="434"/>
      <c r="D808" s="915"/>
      <c r="E808" s="916"/>
      <c r="F808" s="917"/>
    </row>
    <row r="809" spans="1:6">
      <c r="A809" s="434"/>
      <c r="B809" s="918" t="s">
        <v>3269</v>
      </c>
      <c r="C809" s="920"/>
      <c r="D809" s="915"/>
      <c r="E809" s="916"/>
      <c r="F809" s="917"/>
    </row>
    <row r="810" spans="1:6">
      <c r="A810" s="434"/>
      <c r="B810" s="918" t="s">
        <v>3399</v>
      </c>
      <c r="C810" s="920"/>
      <c r="D810" s="915"/>
      <c r="E810" s="916"/>
      <c r="F810" s="917"/>
    </row>
    <row r="811" spans="1:6">
      <c r="A811" s="434"/>
      <c r="B811" s="919" t="s">
        <v>3271</v>
      </c>
      <c r="C811" s="920"/>
      <c r="D811" s="915"/>
      <c r="E811" s="916"/>
      <c r="F811" s="917"/>
    </row>
    <row r="812" spans="1:6">
      <c r="A812" s="434"/>
      <c r="B812" s="919" t="s">
        <v>3404</v>
      </c>
      <c r="C812" s="920"/>
      <c r="D812" s="915"/>
      <c r="E812" s="916"/>
      <c r="F812" s="917"/>
    </row>
    <row r="813" spans="1:6">
      <c r="A813" s="434"/>
      <c r="B813" s="919" t="s">
        <v>3273</v>
      </c>
      <c r="C813" s="920"/>
      <c r="D813" s="915"/>
      <c r="E813" s="916"/>
      <c r="F813" s="917"/>
    </row>
    <row r="814" spans="1:6">
      <c r="A814" s="434"/>
      <c r="B814" s="919" t="s">
        <v>3274</v>
      </c>
      <c r="C814" s="920"/>
      <c r="D814" s="915"/>
      <c r="E814" s="916"/>
      <c r="F814" s="917"/>
    </row>
    <row r="815" spans="1:6">
      <c r="A815" s="434"/>
      <c r="B815" s="919" t="s">
        <v>3275</v>
      </c>
      <c r="C815" s="920"/>
      <c r="D815" s="915"/>
      <c r="E815" s="916"/>
      <c r="F815" s="917"/>
    </row>
    <row r="816" spans="1:6">
      <c r="A816" s="434"/>
      <c r="B816" s="919" t="s">
        <v>3276</v>
      </c>
      <c r="C816" s="920"/>
      <c r="D816" s="915"/>
      <c r="E816" s="916"/>
      <c r="F816" s="917"/>
    </row>
    <row r="817" spans="1:6">
      <c r="A817" s="434"/>
      <c r="B817" s="919" t="s">
        <v>3277</v>
      </c>
      <c r="C817" s="920"/>
      <c r="D817" s="915"/>
      <c r="E817" s="916"/>
      <c r="F817" s="917"/>
    </row>
    <row r="818" spans="1:6" ht="26.4">
      <c r="A818" s="434"/>
      <c r="B818" s="919" t="s">
        <v>3278</v>
      </c>
      <c r="C818" s="920"/>
      <c r="D818" s="915"/>
      <c r="E818" s="916"/>
      <c r="F818" s="917"/>
    </row>
    <row r="819" spans="1:6">
      <c r="A819" s="434"/>
      <c r="B819" s="919" t="s">
        <v>3279</v>
      </c>
      <c r="C819" s="920"/>
      <c r="D819" s="915"/>
      <c r="E819" s="916"/>
      <c r="F819" s="917"/>
    </row>
    <row r="820" spans="1:6">
      <c r="A820" s="434"/>
      <c r="B820" s="919" t="s">
        <v>3405</v>
      </c>
      <c r="C820" s="920"/>
      <c r="D820" s="915"/>
      <c r="E820" s="916"/>
      <c r="F820" s="917"/>
    </row>
    <row r="821" spans="1:6">
      <c r="A821" s="434"/>
      <c r="B821" s="919" t="s">
        <v>3281</v>
      </c>
      <c r="C821" s="920"/>
      <c r="D821" s="915"/>
      <c r="E821" s="916"/>
      <c r="F821" s="917"/>
    </row>
    <row r="822" spans="1:6">
      <c r="A822" s="434"/>
      <c r="B822" s="919" t="s">
        <v>3406</v>
      </c>
      <c r="C822" s="920"/>
      <c r="D822" s="915"/>
      <c r="E822" s="916"/>
      <c r="F822" s="917"/>
    </row>
    <row r="823" spans="1:6">
      <c r="A823" s="434"/>
      <c r="B823" s="919" t="s">
        <v>3361</v>
      </c>
      <c r="C823" s="920"/>
      <c r="D823" s="915"/>
      <c r="E823" s="916"/>
      <c r="F823" s="917"/>
    </row>
    <row r="824" spans="1:6">
      <c r="A824" s="434"/>
      <c r="B824" s="919" t="s">
        <v>3407</v>
      </c>
      <c r="C824" s="920"/>
      <c r="D824" s="915"/>
      <c r="E824" s="916"/>
      <c r="F824" s="917"/>
    </row>
    <row r="825" spans="1:6">
      <c r="A825" s="434"/>
      <c r="B825" s="919" t="s">
        <v>3363</v>
      </c>
      <c r="C825" s="920"/>
      <c r="D825" s="915"/>
      <c r="E825" s="916"/>
      <c r="F825" s="917"/>
    </row>
    <row r="826" spans="1:6">
      <c r="A826" s="434"/>
      <c r="B826" s="921" t="s">
        <v>3286</v>
      </c>
      <c r="C826" s="920"/>
      <c r="D826" s="915"/>
      <c r="E826" s="916"/>
      <c r="F826" s="917"/>
    </row>
    <row r="827" spans="1:6">
      <c r="A827" s="434"/>
      <c r="B827" s="921" t="s">
        <v>3287</v>
      </c>
      <c r="C827" s="920"/>
      <c r="D827" s="915"/>
      <c r="E827" s="916"/>
      <c r="F827" s="917"/>
    </row>
    <row r="828" spans="1:6">
      <c r="A828" s="434"/>
      <c r="B828" s="919" t="s">
        <v>3288</v>
      </c>
      <c r="C828" s="920"/>
      <c r="D828" s="915"/>
      <c r="E828" s="916"/>
      <c r="F828" s="917"/>
    </row>
    <row r="829" spans="1:6">
      <c r="A829" s="434"/>
      <c r="B829" s="919" t="s">
        <v>3289</v>
      </c>
      <c r="C829" s="920"/>
      <c r="D829" s="915"/>
      <c r="E829" s="916"/>
      <c r="F829" s="917"/>
    </row>
    <row r="830" spans="1:6">
      <c r="A830" s="434"/>
      <c r="B830" s="919"/>
      <c r="C830" s="920"/>
      <c r="D830" s="915"/>
      <c r="E830" s="916"/>
      <c r="F830" s="917"/>
    </row>
    <row r="831" spans="1:6">
      <c r="A831" s="434"/>
      <c r="B831" s="918" t="s">
        <v>3290</v>
      </c>
      <c r="C831" s="920"/>
      <c r="D831" s="915"/>
      <c r="E831" s="916"/>
      <c r="F831" s="917"/>
    </row>
    <row r="832" spans="1:6">
      <c r="A832" s="434"/>
      <c r="B832" s="918"/>
      <c r="C832" s="920"/>
      <c r="D832" s="915"/>
      <c r="E832" s="916"/>
      <c r="F832" s="917"/>
    </row>
    <row r="833" spans="1:6">
      <c r="A833" s="434"/>
      <c r="B833" s="918" t="s">
        <v>3291</v>
      </c>
      <c r="C833" s="920"/>
      <c r="D833" s="915"/>
      <c r="E833" s="916"/>
      <c r="F833" s="917"/>
    </row>
    <row r="834" spans="1:6">
      <c r="A834" s="434"/>
      <c r="B834" s="918" t="s">
        <v>3292</v>
      </c>
      <c r="C834" s="920"/>
      <c r="D834" s="915"/>
      <c r="E834" s="916"/>
      <c r="F834" s="917"/>
    </row>
    <row r="835" spans="1:6">
      <c r="A835" s="434"/>
      <c r="B835" s="918" t="s">
        <v>3293</v>
      </c>
      <c r="C835" s="920"/>
      <c r="D835" s="915"/>
      <c r="E835" s="916"/>
      <c r="F835" s="917"/>
    </row>
    <row r="836" spans="1:6" ht="26.4">
      <c r="A836" s="434"/>
      <c r="B836" s="922" t="s">
        <v>3294</v>
      </c>
      <c r="C836" s="920"/>
      <c r="D836" s="915"/>
      <c r="E836" s="916"/>
      <c r="F836" s="917"/>
    </row>
    <row r="837" spans="1:6">
      <c r="A837" s="434"/>
      <c r="B837" s="918" t="s">
        <v>3295</v>
      </c>
      <c r="C837" s="920"/>
      <c r="D837" s="915"/>
      <c r="E837" s="916"/>
      <c r="F837" s="917"/>
    </row>
    <row r="838" spans="1:6">
      <c r="A838" s="434"/>
      <c r="B838" s="918" t="s">
        <v>3296</v>
      </c>
      <c r="C838" s="920"/>
      <c r="D838" s="915"/>
      <c r="E838" s="916"/>
      <c r="F838" s="917"/>
    </row>
    <row r="839" spans="1:6">
      <c r="A839" s="434"/>
      <c r="B839" s="918"/>
      <c r="C839" s="920"/>
      <c r="D839" s="915"/>
      <c r="E839" s="916"/>
      <c r="F839" s="917"/>
    </row>
    <row r="840" spans="1:6">
      <c r="A840" s="434"/>
      <c r="B840" s="918" t="s">
        <v>3297</v>
      </c>
      <c r="C840" s="920"/>
      <c r="D840" s="915"/>
      <c r="E840" s="916"/>
      <c r="F840" s="917"/>
    </row>
    <row r="841" spans="1:6">
      <c r="A841" s="434"/>
      <c r="B841" s="918" t="s">
        <v>3298</v>
      </c>
      <c r="C841" s="920"/>
      <c r="D841" s="915"/>
      <c r="E841" s="916"/>
      <c r="F841" s="917"/>
    </row>
    <row r="842" spans="1:6">
      <c r="A842" s="434"/>
      <c r="B842" s="918" t="s">
        <v>3299</v>
      </c>
      <c r="C842" s="920"/>
      <c r="D842" s="915"/>
      <c r="E842" s="916"/>
      <c r="F842" s="917"/>
    </row>
    <row r="843" spans="1:6">
      <c r="A843" s="434"/>
      <c r="B843" s="918" t="s">
        <v>3300</v>
      </c>
      <c r="C843" s="920"/>
      <c r="D843" s="915"/>
      <c r="E843" s="916"/>
      <c r="F843" s="917"/>
    </row>
    <row r="844" spans="1:6">
      <c r="A844" s="434"/>
      <c r="B844" s="918" t="s">
        <v>3301</v>
      </c>
      <c r="C844" s="920"/>
      <c r="D844" s="915"/>
      <c r="E844" s="916"/>
      <c r="F844" s="917"/>
    </row>
    <row r="845" spans="1:6" ht="26.4">
      <c r="A845" s="434"/>
      <c r="B845" s="918" t="s">
        <v>3302</v>
      </c>
      <c r="C845" s="920"/>
      <c r="D845" s="915"/>
      <c r="E845" s="916"/>
      <c r="F845" s="917"/>
    </row>
    <row r="846" spans="1:6">
      <c r="A846" s="434"/>
      <c r="B846" s="918"/>
      <c r="C846" s="920"/>
      <c r="D846" s="915"/>
      <c r="E846" s="916"/>
      <c r="F846" s="917"/>
    </row>
    <row r="847" spans="1:6">
      <c r="A847" s="434"/>
      <c r="B847" s="918" t="s">
        <v>3303</v>
      </c>
      <c r="C847" s="920"/>
      <c r="D847" s="915"/>
      <c r="E847" s="916"/>
      <c r="F847" s="917"/>
    </row>
    <row r="848" spans="1:6">
      <c r="A848" s="434"/>
      <c r="B848" s="918" t="s">
        <v>3304</v>
      </c>
      <c r="C848" s="920"/>
      <c r="D848" s="915"/>
      <c r="E848" s="916"/>
      <c r="F848" s="917"/>
    </row>
    <row r="849" spans="1:6">
      <c r="A849" s="434"/>
      <c r="B849" s="918" t="s">
        <v>3305</v>
      </c>
      <c r="C849" s="920"/>
      <c r="D849" s="915"/>
      <c r="E849" s="916"/>
      <c r="F849" s="917"/>
    </row>
    <row r="850" spans="1:6">
      <c r="A850" s="434"/>
      <c r="B850" s="918"/>
      <c r="C850" s="434"/>
      <c r="D850" s="915"/>
      <c r="E850" s="916"/>
      <c r="F850" s="917"/>
    </row>
    <row r="851" spans="1:6">
      <c r="A851" s="434"/>
      <c r="B851" s="918" t="s">
        <v>3306</v>
      </c>
      <c r="C851" s="434"/>
      <c r="D851" s="915"/>
      <c r="E851" s="916"/>
      <c r="F851" s="917"/>
    </row>
    <row r="852" spans="1:6">
      <c r="A852" s="434"/>
      <c r="B852" s="918" t="s">
        <v>3305</v>
      </c>
      <c r="C852" s="434"/>
      <c r="D852" s="915"/>
      <c r="E852" s="916"/>
      <c r="F852" s="917"/>
    </row>
    <row r="853" spans="1:6">
      <c r="A853" s="434"/>
      <c r="B853" s="919"/>
      <c r="C853" s="920"/>
      <c r="D853" s="915"/>
      <c r="E853" s="916"/>
      <c r="F853" s="917"/>
    </row>
    <row r="854" spans="1:6">
      <c r="A854" s="434"/>
      <c r="B854" s="918" t="s">
        <v>3307</v>
      </c>
      <c r="C854" s="920"/>
      <c r="D854" s="915"/>
      <c r="E854" s="916"/>
      <c r="F854" s="917"/>
    </row>
    <row r="855" spans="1:6">
      <c r="A855" s="434"/>
      <c r="B855" s="918" t="s">
        <v>3308</v>
      </c>
      <c r="C855" s="920"/>
      <c r="D855" s="915"/>
      <c r="E855" s="916"/>
      <c r="F855" s="917"/>
    </row>
    <row r="856" spans="1:6">
      <c r="A856" s="434"/>
      <c r="B856" s="918" t="s">
        <v>3309</v>
      </c>
      <c r="C856" s="920"/>
      <c r="D856" s="915"/>
      <c r="E856" s="916"/>
      <c r="F856" s="917"/>
    </row>
    <row r="857" spans="1:6">
      <c r="A857" s="434"/>
      <c r="B857" s="918" t="s">
        <v>3365</v>
      </c>
      <c r="C857" s="920"/>
      <c r="D857" s="915"/>
      <c r="E857" s="916"/>
      <c r="F857" s="917"/>
    </row>
    <row r="858" spans="1:6">
      <c r="A858" s="434"/>
      <c r="B858" s="918" t="s">
        <v>3311</v>
      </c>
      <c r="C858" s="920"/>
      <c r="D858" s="915"/>
      <c r="E858" s="916"/>
      <c r="F858" s="917"/>
    </row>
    <row r="859" spans="1:6">
      <c r="A859" s="434"/>
      <c r="B859" s="918" t="s">
        <v>3312</v>
      </c>
      <c r="C859" s="920"/>
      <c r="D859" s="915"/>
      <c r="E859" s="916"/>
      <c r="F859" s="917"/>
    </row>
    <row r="860" spans="1:6">
      <c r="A860" s="434"/>
      <c r="B860" s="918" t="s">
        <v>3408</v>
      </c>
      <c r="C860" s="920"/>
      <c r="D860" s="915"/>
      <c r="E860" s="916"/>
      <c r="F860" s="917"/>
    </row>
    <row r="861" spans="1:6">
      <c r="A861" s="434"/>
      <c r="B861" s="918" t="s">
        <v>3314</v>
      </c>
      <c r="C861" s="920"/>
      <c r="D861" s="915"/>
      <c r="E861" s="916"/>
      <c r="F861" s="917"/>
    </row>
    <row r="862" spans="1:6">
      <c r="A862" s="434"/>
      <c r="B862" s="918" t="s">
        <v>3409</v>
      </c>
      <c r="C862" s="920"/>
      <c r="D862" s="915"/>
      <c r="E862" s="916"/>
      <c r="F862" s="917"/>
    </row>
    <row r="863" spans="1:6">
      <c r="A863" s="434"/>
      <c r="B863" s="918" t="s">
        <v>3316</v>
      </c>
      <c r="C863" s="920"/>
      <c r="D863" s="915"/>
      <c r="E863" s="916"/>
      <c r="F863" s="917"/>
    </row>
    <row r="864" spans="1:6">
      <c r="A864" s="434"/>
      <c r="B864" s="918" t="s">
        <v>3317</v>
      </c>
      <c r="C864" s="920"/>
      <c r="D864" s="915"/>
      <c r="E864" s="916"/>
      <c r="F864" s="917"/>
    </row>
    <row r="865" spans="1:6">
      <c r="A865" s="434"/>
      <c r="B865" s="918" t="s">
        <v>3318</v>
      </c>
      <c r="C865" s="920"/>
      <c r="D865" s="915"/>
      <c r="E865" s="916"/>
      <c r="F865" s="917"/>
    </row>
    <row r="866" spans="1:6">
      <c r="A866" s="434"/>
      <c r="B866" s="918" t="s">
        <v>3410</v>
      </c>
      <c r="C866" s="920"/>
      <c r="D866" s="915"/>
      <c r="E866" s="916"/>
      <c r="F866" s="917"/>
    </row>
    <row r="867" spans="1:6">
      <c r="A867" s="434"/>
      <c r="B867" s="918" t="s">
        <v>3314</v>
      </c>
      <c r="C867" s="920"/>
      <c r="D867" s="915"/>
      <c r="E867" s="916"/>
      <c r="F867" s="917"/>
    </row>
    <row r="868" spans="1:6">
      <c r="A868" s="434"/>
      <c r="B868" s="918" t="s">
        <v>3411</v>
      </c>
      <c r="C868" s="920"/>
      <c r="D868" s="915"/>
      <c r="E868" s="916"/>
      <c r="F868" s="917"/>
    </row>
    <row r="869" spans="1:6">
      <c r="A869" s="434"/>
      <c r="B869" s="918"/>
      <c r="C869" s="434"/>
      <c r="D869" s="915"/>
      <c r="E869" s="916"/>
      <c r="F869" s="917"/>
    </row>
    <row r="870" spans="1:6">
      <c r="A870" s="434"/>
      <c r="B870" s="918" t="s">
        <v>3370</v>
      </c>
      <c r="C870" s="434"/>
      <c r="D870" s="915"/>
      <c r="E870" s="916"/>
      <c r="F870" s="917"/>
    </row>
    <row r="871" spans="1:6">
      <c r="A871" s="434"/>
      <c r="B871" s="918" t="s">
        <v>3371</v>
      </c>
      <c r="C871" s="434"/>
      <c r="D871" s="915"/>
      <c r="E871" s="916"/>
      <c r="F871" s="917"/>
    </row>
    <row r="872" spans="1:6">
      <c r="A872" s="434"/>
      <c r="B872" s="922" t="s">
        <v>3372</v>
      </c>
      <c r="C872" s="434"/>
      <c r="D872" s="915"/>
      <c r="E872" s="916"/>
      <c r="F872" s="917"/>
    </row>
    <row r="873" spans="1:6">
      <c r="A873" s="434"/>
      <c r="B873" s="918" t="s">
        <v>3295</v>
      </c>
      <c r="C873" s="434"/>
      <c r="D873" s="915"/>
      <c r="E873" s="916"/>
      <c r="F873" s="917"/>
    </row>
    <row r="874" spans="1:6">
      <c r="A874" s="434"/>
      <c r="B874" s="918" t="s">
        <v>3296</v>
      </c>
      <c r="C874" s="434"/>
      <c r="D874" s="915"/>
      <c r="E874" s="916"/>
      <c r="F874" s="917"/>
    </row>
    <row r="875" spans="1:6">
      <c r="A875" s="434"/>
      <c r="B875" s="918" t="s">
        <v>3305</v>
      </c>
      <c r="C875" s="434"/>
      <c r="D875" s="915"/>
      <c r="E875" s="916"/>
      <c r="F875" s="917"/>
    </row>
    <row r="876" spans="1:6">
      <c r="A876" s="434"/>
      <c r="B876" s="918"/>
      <c r="C876" s="920"/>
      <c r="D876" s="915"/>
      <c r="E876" s="916"/>
      <c r="F876" s="917"/>
    </row>
    <row r="877" spans="1:6">
      <c r="A877" s="434"/>
      <c r="B877" s="918" t="s">
        <v>3321</v>
      </c>
      <c r="C877" s="920"/>
      <c r="D877" s="915"/>
      <c r="E877" s="916"/>
      <c r="F877" s="917"/>
    </row>
    <row r="878" spans="1:6">
      <c r="A878" s="434"/>
      <c r="B878" s="918" t="s">
        <v>3412</v>
      </c>
      <c r="C878" s="920"/>
      <c r="D878" s="915"/>
      <c r="E878" s="916"/>
      <c r="F878" s="917"/>
    </row>
    <row r="879" spans="1:6">
      <c r="A879" s="434"/>
      <c r="B879" s="918" t="s">
        <v>3374</v>
      </c>
      <c r="C879" s="920"/>
      <c r="D879" s="915"/>
      <c r="E879" s="916"/>
      <c r="F879" s="917"/>
    </row>
    <row r="880" spans="1:6">
      <c r="A880" s="434"/>
      <c r="B880" s="918" t="s">
        <v>3324</v>
      </c>
      <c r="C880" s="434"/>
      <c r="D880" s="915"/>
      <c r="E880" s="916"/>
      <c r="F880" s="917"/>
    </row>
    <row r="881" spans="1:6">
      <c r="A881" s="434"/>
      <c r="B881" s="918" t="s">
        <v>3325</v>
      </c>
      <c r="C881" s="434"/>
      <c r="D881" s="915"/>
      <c r="E881" s="916"/>
      <c r="F881" s="917"/>
    </row>
    <row r="882" spans="1:6">
      <c r="A882" s="434"/>
      <c r="B882" s="918" t="s">
        <v>3326</v>
      </c>
      <c r="C882" s="434"/>
      <c r="D882" s="915"/>
      <c r="E882" s="916"/>
      <c r="F882" s="917"/>
    </row>
    <row r="883" spans="1:6">
      <c r="A883" s="434"/>
      <c r="B883" s="918"/>
      <c r="C883" s="434"/>
      <c r="D883" s="915"/>
      <c r="E883" s="916"/>
      <c r="F883" s="917"/>
    </row>
    <row r="884" spans="1:6">
      <c r="A884" s="434"/>
      <c r="B884" s="918" t="s">
        <v>3327</v>
      </c>
      <c r="C884" s="434"/>
      <c r="D884" s="915"/>
      <c r="E884" s="916"/>
      <c r="F884" s="917"/>
    </row>
    <row r="885" spans="1:6">
      <c r="A885" s="434"/>
      <c r="B885" s="918" t="s">
        <v>3328</v>
      </c>
      <c r="C885" s="434"/>
      <c r="D885" s="915"/>
      <c r="E885" s="916"/>
      <c r="F885" s="917"/>
    </row>
    <row r="886" spans="1:6">
      <c r="A886" s="434"/>
      <c r="B886" s="918" t="s">
        <v>3329</v>
      </c>
      <c r="C886" s="434"/>
      <c r="D886" s="915"/>
      <c r="E886" s="916"/>
      <c r="F886" s="917"/>
    </row>
    <row r="887" spans="1:6" ht="26.4">
      <c r="A887" s="434"/>
      <c r="B887" s="918" t="s">
        <v>3302</v>
      </c>
      <c r="C887" s="920"/>
      <c r="D887" s="915"/>
      <c r="E887" s="916"/>
      <c r="F887" s="917"/>
    </row>
    <row r="888" spans="1:6">
      <c r="A888" s="434"/>
      <c r="B888" s="918" t="s">
        <v>3330</v>
      </c>
      <c r="C888" s="434"/>
      <c r="D888" s="915"/>
      <c r="E888" s="916"/>
      <c r="F888" s="917"/>
    </row>
    <row r="889" spans="1:6">
      <c r="A889" s="434"/>
      <c r="B889" s="918"/>
      <c r="C889" s="434"/>
      <c r="D889" s="915"/>
      <c r="E889" s="916"/>
      <c r="F889" s="917"/>
    </row>
    <row r="890" spans="1:6">
      <c r="A890" s="434"/>
      <c r="B890" s="918" t="s">
        <v>3331</v>
      </c>
      <c r="C890" s="920"/>
      <c r="D890" s="915"/>
      <c r="E890" s="916"/>
      <c r="F890" s="917"/>
    </row>
    <row r="891" spans="1:6">
      <c r="A891" s="434"/>
      <c r="B891" s="918" t="s">
        <v>3413</v>
      </c>
      <c r="C891" s="920"/>
      <c r="D891" s="915"/>
      <c r="E891" s="916"/>
      <c r="F891" s="917"/>
    </row>
    <row r="892" spans="1:6">
      <c r="A892" s="434"/>
      <c r="B892" s="918" t="s">
        <v>3333</v>
      </c>
      <c r="C892" s="920"/>
      <c r="D892" s="915"/>
      <c r="E892" s="916"/>
      <c r="F892" s="917"/>
    </row>
    <row r="893" spans="1:6">
      <c r="A893" s="434"/>
      <c r="B893" s="918" t="s">
        <v>3376</v>
      </c>
      <c r="C893" s="434"/>
      <c r="D893" s="915"/>
      <c r="E893" s="916"/>
      <c r="F893" s="917"/>
    </row>
    <row r="894" spans="1:6">
      <c r="A894" s="434"/>
      <c r="B894" s="918" t="s">
        <v>3335</v>
      </c>
      <c r="C894" s="434"/>
      <c r="D894" s="915"/>
      <c r="E894" s="916"/>
      <c r="F894" s="917"/>
    </row>
    <row r="895" spans="1:6">
      <c r="A895" s="434"/>
      <c r="B895" s="918" t="s">
        <v>3326</v>
      </c>
      <c r="C895" s="434"/>
      <c r="D895" s="915"/>
      <c r="E895" s="916"/>
      <c r="F895" s="917"/>
    </row>
    <row r="896" spans="1:6">
      <c r="A896" s="434"/>
      <c r="B896" s="918" t="s">
        <v>3336</v>
      </c>
      <c r="C896" s="434"/>
      <c r="D896" s="915"/>
      <c r="E896" s="916"/>
      <c r="F896" s="917"/>
    </row>
    <row r="897" spans="1:6">
      <c r="A897" s="434"/>
      <c r="B897" s="918" t="s">
        <v>3330</v>
      </c>
      <c r="C897" s="434"/>
      <c r="D897" s="915"/>
      <c r="E897" s="916"/>
      <c r="F897" s="917"/>
    </row>
    <row r="898" spans="1:6">
      <c r="A898" s="434"/>
      <c r="B898" s="918"/>
      <c r="C898" s="434"/>
      <c r="D898" s="915"/>
      <c r="E898" s="916"/>
      <c r="F898" s="917"/>
    </row>
    <row r="899" spans="1:6">
      <c r="A899" s="434"/>
      <c r="B899" s="918" t="s">
        <v>3306</v>
      </c>
      <c r="C899" s="434"/>
      <c r="D899" s="915"/>
      <c r="E899" s="916"/>
      <c r="F899" s="917"/>
    </row>
    <row r="900" spans="1:6">
      <c r="A900" s="434"/>
      <c r="B900" s="918" t="s">
        <v>3305</v>
      </c>
      <c r="C900" s="434"/>
      <c r="D900" s="915"/>
      <c r="E900" s="916"/>
      <c r="F900" s="917"/>
    </row>
    <row r="901" spans="1:6">
      <c r="A901" s="434"/>
      <c r="B901" s="918"/>
      <c r="C901" s="434"/>
      <c r="D901" s="915"/>
      <c r="E901" s="916"/>
      <c r="F901" s="917"/>
    </row>
    <row r="902" spans="1:6">
      <c r="A902" s="434"/>
      <c r="B902" s="918" t="s">
        <v>3321</v>
      </c>
      <c r="C902" s="434"/>
      <c r="D902" s="915"/>
      <c r="E902" s="916"/>
      <c r="F902" s="917"/>
    </row>
    <row r="903" spans="1:6">
      <c r="A903" s="434"/>
      <c r="B903" s="918" t="s">
        <v>3414</v>
      </c>
      <c r="C903" s="434"/>
      <c r="D903" s="915"/>
      <c r="E903" s="916"/>
      <c r="F903" s="917"/>
    </row>
    <row r="904" spans="1:6">
      <c r="A904" s="434"/>
      <c r="B904" s="918" t="s">
        <v>3338</v>
      </c>
      <c r="C904" s="434"/>
      <c r="D904" s="915"/>
      <c r="E904" s="916"/>
      <c r="F904" s="917"/>
    </row>
    <row r="905" spans="1:6">
      <c r="A905" s="434"/>
      <c r="B905" s="918" t="s">
        <v>3378</v>
      </c>
      <c r="C905" s="434"/>
      <c r="D905" s="915"/>
      <c r="E905" s="916"/>
      <c r="F905" s="917"/>
    </row>
    <row r="906" spans="1:6">
      <c r="A906" s="434"/>
      <c r="B906" s="918" t="s">
        <v>3325</v>
      </c>
      <c r="C906" s="434"/>
      <c r="D906" s="915"/>
      <c r="E906" s="916"/>
      <c r="F906" s="917"/>
    </row>
    <row r="907" spans="1:6">
      <c r="A907" s="434"/>
      <c r="B907" s="918" t="s">
        <v>3326</v>
      </c>
      <c r="C907" s="434"/>
      <c r="D907" s="915"/>
      <c r="E907" s="916"/>
      <c r="F907" s="917"/>
    </row>
    <row r="908" spans="1:6">
      <c r="A908" s="434"/>
      <c r="B908" s="918"/>
      <c r="C908" s="434"/>
      <c r="D908" s="915"/>
      <c r="E908" s="916"/>
      <c r="F908" s="917"/>
    </row>
    <row r="909" spans="1:6">
      <c r="A909" s="434"/>
      <c r="B909" s="918" t="s">
        <v>3306</v>
      </c>
      <c r="C909" s="434"/>
      <c r="D909" s="915"/>
      <c r="E909" s="916"/>
      <c r="F909" s="917"/>
    </row>
    <row r="910" spans="1:6">
      <c r="A910" s="434"/>
      <c r="B910" s="918" t="s">
        <v>3305</v>
      </c>
      <c r="C910" s="434"/>
      <c r="D910" s="915"/>
      <c r="E910" s="916"/>
      <c r="F910" s="917"/>
    </row>
    <row r="911" spans="1:6">
      <c r="A911" s="434"/>
      <c r="B911" s="918"/>
      <c r="C911" s="434"/>
      <c r="D911" s="915"/>
      <c r="E911" s="916"/>
      <c r="F911" s="917"/>
    </row>
    <row r="912" spans="1:6">
      <c r="A912" s="434"/>
      <c r="B912" s="918" t="s">
        <v>3340</v>
      </c>
      <c r="C912" s="920"/>
      <c r="D912" s="915"/>
      <c r="E912" s="916"/>
      <c r="F912" s="917"/>
    </row>
    <row r="913" spans="1:6">
      <c r="A913" s="434"/>
      <c r="B913" s="918" t="s">
        <v>3341</v>
      </c>
      <c r="C913" s="920"/>
      <c r="D913" s="915"/>
      <c r="E913" s="916"/>
      <c r="F913" s="917"/>
    </row>
    <row r="914" spans="1:6">
      <c r="A914" s="434"/>
      <c r="B914" s="918" t="s">
        <v>3415</v>
      </c>
      <c r="C914" s="920"/>
      <c r="D914" s="915"/>
      <c r="E914" s="916"/>
      <c r="F914" s="917"/>
    </row>
    <row r="915" spans="1:6">
      <c r="A915" s="434"/>
      <c r="B915" s="918" t="s">
        <v>3343</v>
      </c>
      <c r="C915" s="920"/>
      <c r="D915" s="915"/>
      <c r="E915" s="916"/>
      <c r="F915" s="917"/>
    </row>
    <row r="916" spans="1:6" ht="26.4">
      <c r="A916" s="434"/>
      <c r="B916" s="918" t="s">
        <v>3302</v>
      </c>
      <c r="C916" s="920"/>
      <c r="D916" s="915"/>
      <c r="E916" s="916"/>
      <c r="F916" s="917"/>
    </row>
    <row r="917" spans="1:6">
      <c r="A917" s="434"/>
      <c r="B917" s="918"/>
      <c r="C917" s="920"/>
      <c r="D917" s="915"/>
      <c r="E917" s="916"/>
      <c r="F917" s="917"/>
    </row>
    <row r="918" spans="1:6">
      <c r="A918" s="434"/>
      <c r="B918" s="918" t="s">
        <v>3303</v>
      </c>
      <c r="C918" s="920"/>
      <c r="D918" s="915"/>
      <c r="E918" s="916"/>
      <c r="F918" s="917"/>
    </row>
    <row r="919" spans="1:6">
      <c r="A919" s="434"/>
      <c r="B919" s="918" t="s">
        <v>3304</v>
      </c>
      <c r="C919" s="920"/>
      <c r="D919" s="915"/>
      <c r="E919" s="916"/>
      <c r="F919" s="917"/>
    </row>
    <row r="920" spans="1:6">
      <c r="A920" s="434"/>
      <c r="B920" s="918" t="s">
        <v>3305</v>
      </c>
      <c r="C920" s="920"/>
      <c r="D920" s="915"/>
      <c r="E920" s="916"/>
      <c r="F920" s="917"/>
    </row>
    <row r="921" spans="1:6">
      <c r="A921" s="434"/>
      <c r="B921" s="918"/>
      <c r="C921" s="434"/>
      <c r="D921" s="915"/>
      <c r="E921" s="916"/>
      <c r="F921" s="917"/>
    </row>
    <row r="922" spans="1:6">
      <c r="A922" s="434"/>
      <c r="B922" s="918" t="s">
        <v>3306</v>
      </c>
      <c r="C922" s="434"/>
      <c r="D922" s="915"/>
      <c r="E922" s="916"/>
      <c r="F922" s="917"/>
    </row>
    <row r="923" spans="1:6">
      <c r="A923" s="434"/>
      <c r="B923" s="918" t="s">
        <v>3305</v>
      </c>
      <c r="C923" s="434"/>
      <c r="D923" s="915"/>
      <c r="E923" s="916"/>
      <c r="F923" s="917"/>
    </row>
    <row r="924" spans="1:6">
      <c r="A924" s="434"/>
      <c r="B924" s="918"/>
      <c r="C924" s="434"/>
      <c r="D924" s="915"/>
      <c r="E924" s="916"/>
      <c r="F924" s="917"/>
    </row>
    <row r="925" spans="1:6">
      <c r="A925" s="434"/>
      <c r="B925" s="918" t="s">
        <v>3297</v>
      </c>
      <c r="C925" s="434"/>
      <c r="D925" s="915"/>
      <c r="E925" s="916"/>
      <c r="F925" s="917"/>
    </row>
    <row r="926" spans="1:6">
      <c r="A926" s="434"/>
      <c r="B926" s="918" t="s">
        <v>3344</v>
      </c>
      <c r="C926" s="434"/>
      <c r="D926" s="915"/>
      <c r="E926" s="916"/>
      <c r="F926" s="917"/>
    </row>
    <row r="927" spans="1:6">
      <c r="A927" s="434"/>
      <c r="B927" s="918" t="s">
        <v>3345</v>
      </c>
      <c r="C927" s="434"/>
      <c r="D927" s="915"/>
      <c r="E927" s="916"/>
      <c r="F927" s="917"/>
    </row>
    <row r="928" spans="1:6">
      <c r="A928" s="434"/>
      <c r="B928" s="918" t="s">
        <v>3301</v>
      </c>
      <c r="C928" s="434"/>
      <c r="D928" s="915"/>
      <c r="E928" s="916"/>
      <c r="F928" s="917"/>
    </row>
    <row r="929" spans="1:6" ht="26.4">
      <c r="A929" s="434"/>
      <c r="B929" s="918" t="s">
        <v>3302</v>
      </c>
      <c r="C929" s="434"/>
      <c r="D929" s="915"/>
      <c r="E929" s="916"/>
      <c r="F929" s="917"/>
    </row>
    <row r="930" spans="1:6">
      <c r="A930" s="434"/>
      <c r="B930" s="918"/>
      <c r="C930" s="434"/>
      <c r="D930" s="915"/>
      <c r="E930" s="916"/>
      <c r="F930" s="917"/>
    </row>
    <row r="931" spans="1:6">
      <c r="A931" s="434"/>
      <c r="B931" s="918" t="s">
        <v>3346</v>
      </c>
      <c r="C931" s="434"/>
      <c r="D931" s="915"/>
      <c r="E931" s="916"/>
      <c r="F931" s="917"/>
    </row>
    <row r="932" spans="1:6">
      <c r="A932" s="434"/>
      <c r="B932" s="918" t="s">
        <v>3305</v>
      </c>
      <c r="C932" s="434"/>
      <c r="D932" s="915"/>
      <c r="E932" s="916"/>
      <c r="F932" s="917"/>
    </row>
    <row r="933" spans="1:6">
      <c r="A933" s="434"/>
      <c r="B933" s="918"/>
      <c r="C933" s="434"/>
      <c r="D933" s="915"/>
      <c r="E933" s="916"/>
      <c r="F933" s="917"/>
    </row>
    <row r="934" spans="1:6">
      <c r="A934" s="434"/>
      <c r="B934" s="918" t="s">
        <v>3291</v>
      </c>
      <c r="C934" s="920"/>
      <c r="D934" s="915"/>
      <c r="E934" s="916"/>
      <c r="F934" s="917"/>
    </row>
    <row r="935" spans="1:6">
      <c r="A935" s="434"/>
      <c r="B935" s="918" t="s">
        <v>3293</v>
      </c>
      <c r="C935" s="920"/>
      <c r="D935" s="915"/>
      <c r="E935" s="916"/>
      <c r="F935" s="917"/>
    </row>
    <row r="936" spans="1:6" ht="26.4">
      <c r="A936" s="434"/>
      <c r="B936" s="922" t="s">
        <v>3294</v>
      </c>
      <c r="C936" s="920"/>
      <c r="D936" s="915"/>
      <c r="E936" s="916"/>
      <c r="F936" s="917"/>
    </row>
    <row r="937" spans="1:6">
      <c r="A937" s="434"/>
      <c r="B937" s="918" t="s">
        <v>3347</v>
      </c>
      <c r="C937" s="920"/>
      <c r="D937" s="915"/>
      <c r="E937" s="916"/>
      <c r="F937" s="917"/>
    </row>
    <row r="938" spans="1:6">
      <c r="A938" s="434"/>
      <c r="B938" s="918" t="s">
        <v>3389</v>
      </c>
      <c r="C938" s="920"/>
      <c r="D938" s="915"/>
      <c r="E938" s="916"/>
      <c r="F938" s="917"/>
    </row>
    <row r="939" spans="1:6">
      <c r="A939" s="434"/>
      <c r="B939" s="918"/>
      <c r="C939" s="920"/>
      <c r="D939" s="915"/>
      <c r="E939" s="916"/>
      <c r="F939" s="917"/>
    </row>
    <row r="940" spans="1:6">
      <c r="A940" s="434"/>
      <c r="B940" s="918" t="s">
        <v>3349</v>
      </c>
      <c r="C940" s="920"/>
      <c r="D940" s="915"/>
      <c r="E940" s="916"/>
      <c r="F940" s="917"/>
    </row>
    <row r="941" spans="1:6">
      <c r="A941" s="434"/>
      <c r="B941" s="918"/>
      <c r="C941" s="434"/>
      <c r="D941" s="915"/>
      <c r="E941" s="916"/>
      <c r="F941" s="917"/>
    </row>
    <row r="942" spans="1:6">
      <c r="A942" s="434"/>
      <c r="B942" s="918" t="s">
        <v>3291</v>
      </c>
      <c r="C942" s="920"/>
      <c r="D942" s="915"/>
      <c r="E942" s="916"/>
      <c r="F942" s="917"/>
    </row>
    <row r="943" spans="1:6">
      <c r="A943" s="434"/>
      <c r="B943" s="918" t="s">
        <v>3293</v>
      </c>
      <c r="C943" s="920"/>
      <c r="D943" s="915"/>
      <c r="E943" s="916"/>
      <c r="F943" s="917"/>
    </row>
    <row r="944" spans="1:6" ht="26.4">
      <c r="A944" s="434"/>
      <c r="B944" s="922" t="s">
        <v>3294</v>
      </c>
      <c r="C944" s="920"/>
      <c r="D944" s="915"/>
      <c r="E944" s="916"/>
      <c r="F944" s="917"/>
    </row>
    <row r="945" spans="1:6">
      <c r="A945" s="434"/>
      <c r="B945" s="918" t="s">
        <v>3347</v>
      </c>
      <c r="C945" s="920"/>
      <c r="D945" s="915"/>
      <c r="E945" s="916"/>
      <c r="F945" s="917"/>
    </row>
    <row r="946" spans="1:6">
      <c r="A946" s="434"/>
      <c r="B946" s="918" t="s">
        <v>3389</v>
      </c>
      <c r="C946" s="920"/>
      <c r="D946" s="915"/>
      <c r="E946" s="916"/>
      <c r="F946" s="917"/>
    </row>
    <row r="947" spans="1:6">
      <c r="A947" s="434"/>
      <c r="B947" s="918"/>
      <c r="C947" s="920"/>
      <c r="D947" s="915"/>
      <c r="E947" s="916"/>
      <c r="F947" s="917"/>
    </row>
    <row r="948" spans="1:6">
      <c r="A948" s="434"/>
      <c r="B948" s="918" t="s">
        <v>3297</v>
      </c>
      <c r="C948" s="920"/>
      <c r="D948" s="915"/>
      <c r="E948" s="916"/>
      <c r="F948" s="917"/>
    </row>
    <row r="949" spans="1:6">
      <c r="A949" s="434"/>
      <c r="B949" s="918" t="s">
        <v>3298</v>
      </c>
      <c r="C949" s="920"/>
      <c r="D949" s="915"/>
      <c r="E949" s="916"/>
      <c r="F949" s="917"/>
    </row>
    <row r="950" spans="1:6">
      <c r="A950" s="434"/>
      <c r="B950" s="918" t="s">
        <v>3299</v>
      </c>
      <c r="C950" s="920"/>
      <c r="D950" s="915"/>
      <c r="E950" s="916"/>
      <c r="F950" s="917"/>
    </row>
    <row r="951" spans="1:6">
      <c r="A951" s="434"/>
      <c r="B951" s="918" t="s">
        <v>3300</v>
      </c>
      <c r="C951" s="920"/>
      <c r="D951" s="915"/>
      <c r="E951" s="916"/>
      <c r="F951" s="917"/>
    </row>
    <row r="952" spans="1:6">
      <c r="A952" s="434"/>
      <c r="B952" s="918" t="s">
        <v>3301</v>
      </c>
      <c r="C952" s="920"/>
      <c r="D952" s="915"/>
      <c r="E952" s="916"/>
      <c r="F952" s="917"/>
    </row>
    <row r="953" spans="1:6" ht="26.4">
      <c r="A953" s="434"/>
      <c r="B953" s="918" t="s">
        <v>3302</v>
      </c>
      <c r="C953" s="920"/>
      <c r="D953" s="915"/>
      <c r="E953" s="916"/>
      <c r="F953" s="917"/>
    </row>
    <row r="954" spans="1:6">
      <c r="A954" s="434"/>
      <c r="B954" s="918"/>
      <c r="C954" s="920"/>
      <c r="D954" s="915"/>
      <c r="E954" s="916"/>
      <c r="F954" s="917"/>
    </row>
    <row r="955" spans="1:6">
      <c r="A955" s="434"/>
      <c r="B955" s="918" t="s">
        <v>3303</v>
      </c>
      <c r="C955" s="920"/>
      <c r="D955" s="915"/>
      <c r="E955" s="916"/>
      <c r="F955" s="917"/>
    </row>
    <row r="956" spans="1:6">
      <c r="A956" s="434"/>
      <c r="B956" s="918" t="s">
        <v>3304</v>
      </c>
      <c r="C956" s="920"/>
      <c r="D956" s="915"/>
      <c r="E956" s="916"/>
      <c r="F956" s="917"/>
    </row>
    <row r="957" spans="1:6">
      <c r="A957" s="434"/>
      <c r="B957" s="918" t="s">
        <v>3305</v>
      </c>
      <c r="C957" s="920"/>
      <c r="D957" s="915"/>
      <c r="E957" s="916"/>
      <c r="F957" s="917"/>
    </row>
    <row r="958" spans="1:6">
      <c r="A958" s="434"/>
      <c r="B958" s="918"/>
      <c r="C958" s="920"/>
      <c r="D958" s="915"/>
      <c r="E958" s="916"/>
      <c r="F958" s="917"/>
    </row>
    <row r="959" spans="1:6">
      <c r="A959" s="434"/>
      <c r="B959" s="918" t="s">
        <v>3306</v>
      </c>
      <c r="C959" s="434"/>
      <c r="D959" s="915"/>
      <c r="E959" s="916"/>
      <c r="F959" s="917"/>
    </row>
    <row r="960" spans="1:6">
      <c r="A960" s="434"/>
      <c r="B960" s="918" t="s">
        <v>3305</v>
      </c>
      <c r="C960" s="434"/>
      <c r="D960" s="915"/>
      <c r="E960" s="916"/>
      <c r="F960" s="917"/>
    </row>
    <row r="961" spans="1:6">
      <c r="A961" s="434"/>
      <c r="B961" s="918"/>
      <c r="C961" s="434"/>
      <c r="D961" s="915"/>
      <c r="E961" s="916"/>
      <c r="F961" s="917"/>
    </row>
    <row r="962" spans="1:6" ht="26.4">
      <c r="A962" s="434"/>
      <c r="B962" s="918" t="s">
        <v>3352</v>
      </c>
      <c r="C962" s="920"/>
      <c r="D962" s="915"/>
      <c r="E962" s="916"/>
      <c r="F962" s="917"/>
    </row>
    <row r="963" spans="1:6">
      <c r="A963" s="434"/>
      <c r="B963" s="918"/>
      <c r="C963" s="920"/>
      <c r="D963" s="915"/>
      <c r="E963" s="916"/>
      <c r="F963" s="917"/>
    </row>
    <row r="964" spans="1:6">
      <c r="A964" s="434"/>
      <c r="B964" s="918" t="s">
        <v>3306</v>
      </c>
      <c r="C964" s="434"/>
      <c r="D964" s="915"/>
      <c r="E964" s="916"/>
      <c r="F964" s="917"/>
    </row>
    <row r="965" spans="1:6">
      <c r="A965" s="434"/>
      <c r="B965" s="918" t="s">
        <v>3305</v>
      </c>
      <c r="C965" s="434"/>
      <c r="D965" s="915"/>
      <c r="E965" s="916"/>
      <c r="F965" s="917"/>
    </row>
    <row r="966" spans="1:6">
      <c r="A966" s="434"/>
      <c r="B966" s="923"/>
      <c r="C966" s="920"/>
      <c r="D966" s="915"/>
      <c r="E966" s="916"/>
      <c r="F966" s="917"/>
    </row>
    <row r="967" spans="1:6">
      <c r="A967" s="434"/>
      <c r="B967" s="918" t="s">
        <v>3340</v>
      </c>
      <c r="C967" s="920"/>
      <c r="D967" s="915"/>
      <c r="E967" s="916"/>
      <c r="F967" s="917"/>
    </row>
    <row r="968" spans="1:6">
      <c r="A968" s="434"/>
      <c r="B968" s="918" t="s">
        <v>3341</v>
      </c>
      <c r="C968" s="920"/>
      <c r="D968" s="915"/>
      <c r="E968" s="916"/>
      <c r="F968" s="917"/>
    </row>
    <row r="969" spans="1:6">
      <c r="A969" s="434"/>
      <c r="B969" s="918" t="s">
        <v>3416</v>
      </c>
      <c r="C969" s="920"/>
      <c r="D969" s="915"/>
      <c r="E969" s="916"/>
      <c r="F969" s="917"/>
    </row>
    <row r="970" spans="1:6">
      <c r="A970" s="434"/>
      <c r="B970" s="918" t="s">
        <v>3343</v>
      </c>
      <c r="C970" s="920"/>
      <c r="D970" s="915"/>
      <c r="E970" s="916"/>
      <c r="F970" s="917"/>
    </row>
    <row r="971" spans="1:6" ht="26.4">
      <c r="A971" s="434"/>
      <c r="B971" s="918" t="s">
        <v>3302</v>
      </c>
      <c r="C971" s="920"/>
      <c r="D971" s="915"/>
      <c r="E971" s="916"/>
      <c r="F971" s="917"/>
    </row>
    <row r="972" spans="1:6">
      <c r="A972" s="434"/>
      <c r="B972" s="918"/>
      <c r="C972" s="920"/>
      <c r="D972" s="915"/>
      <c r="E972" s="916"/>
      <c r="F972" s="917"/>
    </row>
    <row r="973" spans="1:6">
      <c r="A973" s="434"/>
      <c r="B973" s="918" t="s">
        <v>3303</v>
      </c>
      <c r="C973" s="920"/>
      <c r="D973" s="915"/>
      <c r="E973" s="916"/>
      <c r="F973" s="917"/>
    </row>
    <row r="974" spans="1:6">
      <c r="A974" s="434"/>
      <c r="B974" s="918" t="s">
        <v>3304</v>
      </c>
      <c r="C974" s="920"/>
      <c r="D974" s="915"/>
      <c r="E974" s="916"/>
      <c r="F974" s="917"/>
    </row>
    <row r="975" spans="1:6">
      <c r="A975" s="434"/>
      <c r="B975" s="918" t="s">
        <v>3305</v>
      </c>
      <c r="C975" s="920"/>
      <c r="D975" s="915"/>
      <c r="E975" s="916"/>
      <c r="F975" s="917"/>
    </row>
    <row r="976" spans="1:6">
      <c r="A976" s="434"/>
      <c r="B976" s="918"/>
      <c r="C976" s="920"/>
      <c r="D976" s="915"/>
      <c r="E976" s="916"/>
      <c r="F976" s="917"/>
    </row>
    <row r="977" spans="1:6">
      <c r="A977" s="434"/>
      <c r="B977" s="918" t="s">
        <v>3291</v>
      </c>
      <c r="C977" s="920"/>
      <c r="D977" s="915"/>
      <c r="E977" s="916"/>
      <c r="F977" s="917"/>
    </row>
    <row r="978" spans="1:6">
      <c r="A978" s="434"/>
      <c r="B978" s="918" t="s">
        <v>3293</v>
      </c>
      <c r="C978" s="920"/>
      <c r="D978" s="915"/>
      <c r="E978" s="916"/>
      <c r="F978" s="917"/>
    </row>
    <row r="979" spans="1:6" ht="26.4">
      <c r="A979" s="434"/>
      <c r="B979" s="922" t="s">
        <v>3294</v>
      </c>
      <c r="C979" s="920"/>
      <c r="D979" s="915"/>
      <c r="E979" s="916"/>
      <c r="F979" s="917"/>
    </row>
    <row r="980" spans="1:6">
      <c r="A980" s="434"/>
      <c r="B980" s="918" t="s">
        <v>3388</v>
      </c>
      <c r="C980" s="920"/>
      <c r="D980" s="915"/>
      <c r="E980" s="916"/>
      <c r="F980" s="917"/>
    </row>
    <row r="981" spans="1:6">
      <c r="A981" s="434"/>
      <c r="B981" s="918" t="s">
        <v>3401</v>
      </c>
      <c r="C981" s="920"/>
      <c r="D981" s="915"/>
      <c r="E981" s="916"/>
      <c r="F981" s="917"/>
    </row>
    <row r="982" spans="1:6">
      <c r="A982" s="434"/>
      <c r="B982" s="918"/>
      <c r="C982" s="920"/>
      <c r="D982" s="915"/>
      <c r="E982" s="916"/>
      <c r="F982" s="917"/>
    </row>
    <row r="983" spans="1:6" ht="26.4">
      <c r="A983" s="924"/>
      <c r="B983" s="919" t="s">
        <v>3417</v>
      </c>
      <c r="C983" s="920"/>
      <c r="D983" s="915"/>
      <c r="E983" s="916"/>
      <c r="F983" s="917"/>
    </row>
    <row r="984" spans="1:6">
      <c r="A984" s="924"/>
      <c r="B984" s="919" t="s">
        <v>3381</v>
      </c>
      <c r="C984" s="920"/>
      <c r="D984" s="915"/>
      <c r="E984" s="916"/>
      <c r="F984" s="917"/>
    </row>
    <row r="985" spans="1:6">
      <c r="A985" s="925"/>
      <c r="B985" s="926" t="s">
        <v>3418</v>
      </c>
      <c r="C985" s="357" t="s">
        <v>983</v>
      </c>
      <c r="D985" s="927">
        <v>1</v>
      </c>
      <c r="E985" s="928"/>
      <c r="F985" s="929"/>
    </row>
    <row r="986" spans="1:6" s="466" customFormat="1" ht="26.25" customHeight="1">
      <c r="A986" s="892" t="s">
        <v>0</v>
      </c>
      <c r="B986" s="892" t="s">
        <v>1</v>
      </c>
      <c r="C986" s="892" t="s">
        <v>948</v>
      </c>
      <c r="D986" s="893" t="s">
        <v>949</v>
      </c>
      <c r="E986" s="894" t="s">
        <v>1380</v>
      </c>
      <c r="F986" s="894" t="s">
        <v>2</v>
      </c>
    </row>
    <row r="987" spans="1:6" ht="224.4">
      <c r="A987" s="909">
        <f>COUNT($A$4:A985)+1</f>
        <v>6</v>
      </c>
      <c r="B987" s="910" t="s">
        <v>3256</v>
      </c>
      <c r="C987" s="362"/>
      <c r="D987" s="911"/>
      <c r="E987" s="912"/>
      <c r="F987" s="913"/>
    </row>
    <row r="988" spans="1:6">
      <c r="A988" s="914"/>
      <c r="B988" s="448"/>
      <c r="C988" s="434"/>
      <c r="D988" s="915"/>
      <c r="E988" s="916"/>
      <c r="F988" s="917"/>
    </row>
    <row r="989" spans="1:6">
      <c r="A989" s="434"/>
      <c r="B989" s="448" t="s">
        <v>3257</v>
      </c>
      <c r="C989" s="434"/>
      <c r="D989" s="915"/>
      <c r="E989" s="916"/>
      <c r="F989" s="917"/>
    </row>
    <row r="990" spans="1:6">
      <c r="A990" s="434"/>
      <c r="B990" s="918" t="s">
        <v>3258</v>
      </c>
      <c r="C990" s="434"/>
      <c r="D990" s="915"/>
      <c r="E990" s="916"/>
      <c r="F990" s="917"/>
    </row>
    <row r="991" spans="1:6">
      <c r="A991" s="434"/>
      <c r="B991" s="918" t="s">
        <v>3259</v>
      </c>
      <c r="C991" s="434"/>
      <c r="D991" s="915"/>
      <c r="E991" s="916"/>
      <c r="F991" s="917"/>
    </row>
    <row r="992" spans="1:6">
      <c r="A992" s="434"/>
      <c r="B992" s="918" t="s">
        <v>3260</v>
      </c>
      <c r="C992" s="434"/>
      <c r="D992" s="915"/>
      <c r="E992" s="916"/>
      <c r="F992" s="917"/>
    </row>
    <row r="993" spans="1:6">
      <c r="A993" s="434"/>
      <c r="B993" s="918" t="s">
        <v>3261</v>
      </c>
      <c r="C993" s="434"/>
      <c r="D993" s="915"/>
      <c r="E993" s="916"/>
      <c r="F993" s="917"/>
    </row>
    <row r="994" spans="1:6">
      <c r="A994" s="434"/>
      <c r="B994" s="918" t="s">
        <v>3262</v>
      </c>
      <c r="C994" s="434"/>
      <c r="D994" s="915"/>
      <c r="E994" s="916"/>
      <c r="F994" s="917"/>
    </row>
    <row r="995" spans="1:6">
      <c r="A995" s="434"/>
      <c r="B995" s="919" t="s">
        <v>3263</v>
      </c>
      <c r="C995" s="434"/>
      <c r="D995" s="915"/>
      <c r="E995" s="916"/>
      <c r="F995" s="917"/>
    </row>
    <row r="996" spans="1:6">
      <c r="A996" s="434"/>
      <c r="B996" s="919" t="s">
        <v>3264</v>
      </c>
      <c r="C996" s="434"/>
      <c r="D996" s="915"/>
      <c r="E996" s="916"/>
      <c r="F996" s="917"/>
    </row>
    <row r="997" spans="1:6" ht="26.4">
      <c r="A997" s="434"/>
      <c r="B997" s="919" t="s">
        <v>3265</v>
      </c>
      <c r="C997" s="434"/>
      <c r="D997" s="915"/>
      <c r="E997" s="916"/>
      <c r="F997" s="917"/>
    </row>
    <row r="998" spans="1:6">
      <c r="A998" s="434"/>
      <c r="B998" s="919"/>
      <c r="C998" s="434"/>
      <c r="D998" s="915"/>
      <c r="E998" s="916"/>
      <c r="F998" s="917"/>
    </row>
    <row r="999" spans="1:6">
      <c r="A999" s="434"/>
      <c r="B999" s="919" t="s">
        <v>3266</v>
      </c>
      <c r="C999" s="434"/>
      <c r="D999" s="915"/>
      <c r="E999" s="916"/>
      <c r="F999" s="917"/>
    </row>
    <row r="1000" spans="1:6">
      <c r="A1000" s="434"/>
      <c r="B1000" s="919" t="s">
        <v>3419</v>
      </c>
      <c r="C1000" s="434"/>
      <c r="D1000" s="915"/>
      <c r="E1000" s="916"/>
      <c r="F1000" s="917"/>
    </row>
    <row r="1001" spans="1:6">
      <c r="A1001" s="434"/>
      <c r="B1001" s="918" t="s">
        <v>3403</v>
      </c>
      <c r="C1001" s="434"/>
      <c r="D1001" s="915"/>
      <c r="E1001" s="916"/>
      <c r="F1001" s="917"/>
    </row>
    <row r="1002" spans="1:6">
      <c r="A1002" s="434"/>
      <c r="B1002" s="918" t="s">
        <v>3269</v>
      </c>
      <c r="C1002" s="920"/>
      <c r="D1002" s="915"/>
      <c r="E1002" s="916"/>
      <c r="F1002" s="917"/>
    </row>
    <row r="1003" spans="1:6">
      <c r="A1003" s="434"/>
      <c r="B1003" s="918" t="s">
        <v>3420</v>
      </c>
      <c r="C1003" s="920"/>
      <c r="D1003" s="915"/>
      <c r="E1003" s="916"/>
      <c r="F1003" s="917"/>
    </row>
    <row r="1004" spans="1:6">
      <c r="A1004" s="434"/>
      <c r="B1004" s="919" t="s">
        <v>3271</v>
      </c>
      <c r="C1004" s="920"/>
      <c r="D1004" s="915"/>
      <c r="E1004" s="916"/>
      <c r="F1004" s="917"/>
    </row>
    <row r="1005" spans="1:6">
      <c r="A1005" s="434"/>
      <c r="B1005" s="919" t="s">
        <v>3404</v>
      </c>
      <c r="C1005" s="920"/>
      <c r="D1005" s="915"/>
      <c r="E1005" s="916"/>
      <c r="F1005" s="917"/>
    </row>
    <row r="1006" spans="1:6">
      <c r="A1006" s="434"/>
      <c r="B1006" s="919" t="s">
        <v>3273</v>
      </c>
      <c r="C1006" s="920"/>
      <c r="D1006" s="915"/>
      <c r="E1006" s="916"/>
      <c r="F1006" s="917"/>
    </row>
    <row r="1007" spans="1:6">
      <c r="A1007" s="434"/>
      <c r="B1007" s="919" t="s">
        <v>3274</v>
      </c>
      <c r="C1007" s="920"/>
      <c r="D1007" s="915"/>
      <c r="E1007" s="916"/>
      <c r="F1007" s="917"/>
    </row>
    <row r="1008" spans="1:6">
      <c r="A1008" s="434"/>
      <c r="B1008" s="919" t="s">
        <v>3275</v>
      </c>
      <c r="C1008" s="920"/>
      <c r="D1008" s="915"/>
      <c r="E1008" s="916"/>
      <c r="F1008" s="917"/>
    </row>
    <row r="1009" spans="1:6">
      <c r="A1009" s="434"/>
      <c r="B1009" s="919" t="s">
        <v>3276</v>
      </c>
      <c r="C1009" s="920"/>
      <c r="D1009" s="915"/>
      <c r="E1009" s="916"/>
      <c r="F1009" s="917"/>
    </row>
    <row r="1010" spans="1:6">
      <c r="A1010" s="434"/>
      <c r="B1010" s="919" t="s">
        <v>3277</v>
      </c>
      <c r="C1010" s="920"/>
      <c r="D1010" s="915"/>
      <c r="E1010" s="916"/>
      <c r="F1010" s="917"/>
    </row>
    <row r="1011" spans="1:6" ht="26.4">
      <c r="A1011" s="434"/>
      <c r="B1011" s="919" t="s">
        <v>3278</v>
      </c>
      <c r="C1011" s="920"/>
      <c r="D1011" s="915"/>
      <c r="E1011" s="916"/>
      <c r="F1011" s="917"/>
    </row>
    <row r="1012" spans="1:6">
      <c r="A1012" s="434"/>
      <c r="B1012" s="919" t="s">
        <v>3279</v>
      </c>
      <c r="C1012" s="920"/>
      <c r="D1012" s="915"/>
      <c r="E1012" s="916"/>
      <c r="F1012" s="917"/>
    </row>
    <row r="1013" spans="1:6">
      <c r="A1013" s="434"/>
      <c r="B1013" s="919" t="s">
        <v>3280</v>
      </c>
      <c r="C1013" s="920"/>
      <c r="D1013" s="915"/>
      <c r="E1013" s="916"/>
      <c r="F1013" s="917"/>
    </row>
    <row r="1014" spans="1:6">
      <c r="A1014" s="434"/>
      <c r="B1014" s="919" t="s">
        <v>3281</v>
      </c>
      <c r="C1014" s="920"/>
      <c r="D1014" s="915"/>
      <c r="E1014" s="916"/>
      <c r="F1014" s="917"/>
    </row>
    <row r="1015" spans="1:6">
      <c r="A1015" s="434"/>
      <c r="B1015" s="919" t="s">
        <v>3406</v>
      </c>
      <c r="C1015" s="920"/>
      <c r="D1015" s="915"/>
      <c r="E1015" s="916"/>
      <c r="F1015" s="917"/>
    </row>
    <row r="1016" spans="1:6">
      <c r="A1016" s="434"/>
      <c r="B1016" s="919" t="s">
        <v>3361</v>
      </c>
      <c r="C1016" s="920"/>
      <c r="D1016" s="915"/>
      <c r="E1016" s="916"/>
      <c r="F1016" s="917"/>
    </row>
    <row r="1017" spans="1:6">
      <c r="A1017" s="434"/>
      <c r="B1017" s="919" t="s">
        <v>3407</v>
      </c>
      <c r="C1017" s="920"/>
      <c r="D1017" s="915"/>
      <c r="E1017" s="916"/>
      <c r="F1017" s="917"/>
    </row>
    <row r="1018" spans="1:6">
      <c r="A1018" s="434"/>
      <c r="B1018" s="919" t="s">
        <v>3363</v>
      </c>
      <c r="C1018" s="920"/>
      <c r="D1018" s="915"/>
      <c r="E1018" s="916"/>
      <c r="F1018" s="917"/>
    </row>
    <row r="1019" spans="1:6">
      <c r="A1019" s="434"/>
      <c r="B1019" s="921" t="s">
        <v>3286</v>
      </c>
      <c r="C1019" s="920"/>
      <c r="D1019" s="915"/>
      <c r="E1019" s="916"/>
      <c r="F1019" s="917"/>
    </row>
    <row r="1020" spans="1:6">
      <c r="A1020" s="434"/>
      <c r="B1020" s="921" t="s">
        <v>3287</v>
      </c>
      <c r="C1020" s="920"/>
      <c r="D1020" s="915"/>
      <c r="E1020" s="916"/>
      <c r="F1020" s="917"/>
    </row>
    <row r="1021" spans="1:6">
      <c r="A1021" s="434"/>
      <c r="B1021" s="919" t="s">
        <v>3288</v>
      </c>
      <c r="C1021" s="920"/>
      <c r="D1021" s="915"/>
      <c r="E1021" s="916"/>
      <c r="F1021" s="917"/>
    </row>
    <row r="1022" spans="1:6">
      <c r="A1022" s="434"/>
      <c r="B1022" s="919" t="s">
        <v>3289</v>
      </c>
      <c r="C1022" s="920"/>
      <c r="D1022" s="915"/>
      <c r="E1022" s="916"/>
      <c r="F1022" s="917"/>
    </row>
    <row r="1023" spans="1:6">
      <c r="A1023" s="434"/>
      <c r="B1023" s="919"/>
      <c r="C1023" s="920"/>
      <c r="D1023" s="915"/>
      <c r="E1023" s="916"/>
      <c r="F1023" s="917"/>
    </row>
    <row r="1024" spans="1:6">
      <c r="A1024" s="434"/>
      <c r="B1024" s="918" t="s">
        <v>3290</v>
      </c>
      <c r="C1024" s="920"/>
      <c r="D1024" s="915"/>
      <c r="E1024" s="916"/>
      <c r="F1024" s="917"/>
    </row>
    <row r="1025" spans="1:6">
      <c r="A1025" s="434"/>
      <c r="B1025" s="918"/>
      <c r="C1025" s="920"/>
      <c r="D1025" s="915"/>
      <c r="E1025" s="916"/>
      <c r="F1025" s="917"/>
    </row>
    <row r="1026" spans="1:6">
      <c r="A1026" s="434"/>
      <c r="B1026" s="918" t="s">
        <v>3291</v>
      </c>
      <c r="C1026" s="920"/>
      <c r="D1026" s="915"/>
      <c r="E1026" s="916"/>
      <c r="F1026" s="917"/>
    </row>
    <row r="1027" spans="1:6">
      <c r="A1027" s="434"/>
      <c r="B1027" s="918" t="s">
        <v>3292</v>
      </c>
      <c r="C1027" s="920"/>
      <c r="D1027" s="915"/>
      <c r="E1027" s="916"/>
      <c r="F1027" s="917"/>
    </row>
    <row r="1028" spans="1:6">
      <c r="A1028" s="434"/>
      <c r="B1028" s="918" t="s">
        <v>3293</v>
      </c>
      <c r="C1028" s="920"/>
      <c r="D1028" s="915"/>
      <c r="E1028" s="916"/>
      <c r="F1028" s="917"/>
    </row>
    <row r="1029" spans="1:6" ht="26.4">
      <c r="A1029" s="434"/>
      <c r="B1029" s="922" t="s">
        <v>3294</v>
      </c>
      <c r="C1029" s="920"/>
      <c r="D1029" s="915"/>
      <c r="E1029" s="916"/>
      <c r="F1029" s="917"/>
    </row>
    <row r="1030" spans="1:6">
      <c r="A1030" s="434"/>
      <c r="B1030" s="918" t="s">
        <v>3295</v>
      </c>
      <c r="C1030" s="920"/>
      <c r="D1030" s="915"/>
      <c r="E1030" s="916"/>
      <c r="F1030" s="917"/>
    </row>
    <row r="1031" spans="1:6">
      <c r="A1031" s="434"/>
      <c r="B1031" s="918" t="s">
        <v>3296</v>
      </c>
      <c r="C1031" s="920"/>
      <c r="D1031" s="915"/>
      <c r="E1031" s="916"/>
      <c r="F1031" s="917"/>
    </row>
    <row r="1032" spans="1:6">
      <c r="A1032" s="434"/>
      <c r="B1032" s="918"/>
      <c r="C1032" s="920"/>
      <c r="D1032" s="915"/>
      <c r="E1032" s="916"/>
      <c r="F1032" s="917"/>
    </row>
    <row r="1033" spans="1:6">
      <c r="A1033" s="434"/>
      <c r="B1033" s="918" t="s">
        <v>3297</v>
      </c>
      <c r="C1033" s="920"/>
      <c r="D1033" s="915"/>
      <c r="E1033" s="916"/>
      <c r="F1033" s="917"/>
    </row>
    <row r="1034" spans="1:6">
      <c r="A1034" s="434"/>
      <c r="B1034" s="918" t="s">
        <v>3298</v>
      </c>
      <c r="C1034" s="920"/>
      <c r="D1034" s="915"/>
      <c r="E1034" s="916"/>
      <c r="F1034" s="917"/>
    </row>
    <row r="1035" spans="1:6">
      <c r="A1035" s="434"/>
      <c r="B1035" s="918" t="s">
        <v>3299</v>
      </c>
      <c r="C1035" s="920"/>
      <c r="D1035" s="915"/>
      <c r="E1035" s="916"/>
      <c r="F1035" s="917"/>
    </row>
    <row r="1036" spans="1:6">
      <c r="A1036" s="434"/>
      <c r="B1036" s="918" t="s">
        <v>3300</v>
      </c>
      <c r="C1036" s="920"/>
      <c r="D1036" s="915"/>
      <c r="E1036" s="916"/>
      <c r="F1036" s="917"/>
    </row>
    <row r="1037" spans="1:6">
      <c r="A1037" s="434"/>
      <c r="B1037" s="918" t="s">
        <v>3301</v>
      </c>
      <c r="C1037" s="920"/>
      <c r="D1037" s="915"/>
      <c r="E1037" s="916"/>
      <c r="F1037" s="917"/>
    </row>
    <row r="1038" spans="1:6" ht="26.4">
      <c r="A1038" s="434"/>
      <c r="B1038" s="918" t="s">
        <v>3302</v>
      </c>
      <c r="C1038" s="920"/>
      <c r="D1038" s="915"/>
      <c r="E1038" s="916"/>
      <c r="F1038" s="917"/>
    </row>
    <row r="1039" spans="1:6">
      <c r="A1039" s="434"/>
      <c r="B1039" s="918"/>
      <c r="C1039" s="920"/>
      <c r="D1039" s="915"/>
      <c r="E1039" s="916"/>
      <c r="F1039" s="917"/>
    </row>
    <row r="1040" spans="1:6">
      <c r="A1040" s="434"/>
      <c r="B1040" s="918" t="s">
        <v>3303</v>
      </c>
      <c r="C1040" s="920"/>
      <c r="D1040" s="915"/>
      <c r="E1040" s="916"/>
      <c r="F1040" s="917"/>
    </row>
    <row r="1041" spans="1:6">
      <c r="A1041" s="434"/>
      <c r="B1041" s="918" t="s">
        <v>3304</v>
      </c>
      <c r="C1041" s="920"/>
      <c r="D1041" s="915"/>
      <c r="E1041" s="916"/>
      <c r="F1041" s="917"/>
    </row>
    <row r="1042" spans="1:6">
      <c r="A1042" s="434"/>
      <c r="B1042" s="918" t="s">
        <v>3305</v>
      </c>
      <c r="C1042" s="920"/>
      <c r="D1042" s="915"/>
      <c r="E1042" s="916"/>
      <c r="F1042" s="917"/>
    </row>
    <row r="1043" spans="1:6">
      <c r="A1043" s="434"/>
      <c r="B1043" s="918"/>
      <c r="C1043" s="434"/>
      <c r="D1043" s="915"/>
      <c r="E1043" s="916"/>
      <c r="F1043" s="917"/>
    </row>
    <row r="1044" spans="1:6">
      <c r="A1044" s="434"/>
      <c r="B1044" s="918" t="s">
        <v>3306</v>
      </c>
      <c r="C1044" s="434"/>
      <c r="D1044" s="915"/>
      <c r="E1044" s="916"/>
      <c r="F1044" s="917"/>
    </row>
    <row r="1045" spans="1:6">
      <c r="A1045" s="434"/>
      <c r="B1045" s="918" t="s">
        <v>3305</v>
      </c>
      <c r="C1045" s="434"/>
      <c r="D1045" s="915"/>
      <c r="E1045" s="916"/>
      <c r="F1045" s="917"/>
    </row>
    <row r="1046" spans="1:6">
      <c r="A1046" s="434"/>
      <c r="B1046" s="919"/>
      <c r="C1046" s="920"/>
      <c r="D1046" s="915"/>
      <c r="E1046" s="916"/>
      <c r="F1046" s="917"/>
    </row>
    <row r="1047" spans="1:6">
      <c r="A1047" s="434"/>
      <c r="B1047" s="918" t="s">
        <v>3307</v>
      </c>
      <c r="C1047" s="920"/>
      <c r="D1047" s="915"/>
      <c r="E1047" s="916"/>
      <c r="F1047" s="917"/>
    </row>
    <row r="1048" spans="1:6">
      <c r="A1048" s="434"/>
      <c r="B1048" s="918" t="s">
        <v>3308</v>
      </c>
      <c r="C1048" s="920"/>
      <c r="D1048" s="915"/>
      <c r="E1048" s="916"/>
      <c r="F1048" s="917"/>
    </row>
    <row r="1049" spans="1:6">
      <c r="A1049" s="434"/>
      <c r="B1049" s="918" t="s">
        <v>3309</v>
      </c>
      <c r="C1049" s="920"/>
      <c r="D1049" s="915"/>
      <c r="E1049" s="916"/>
      <c r="F1049" s="917"/>
    </row>
    <row r="1050" spans="1:6">
      <c r="A1050" s="434"/>
      <c r="B1050" s="918" t="s">
        <v>3365</v>
      </c>
      <c r="C1050" s="920"/>
      <c r="D1050" s="915"/>
      <c r="E1050" s="916"/>
      <c r="F1050" s="917"/>
    </row>
    <row r="1051" spans="1:6">
      <c r="A1051" s="434"/>
      <c r="B1051" s="918" t="s">
        <v>3311</v>
      </c>
      <c r="C1051" s="920"/>
      <c r="D1051" s="915"/>
      <c r="E1051" s="916"/>
      <c r="F1051" s="917"/>
    </row>
    <row r="1052" spans="1:6">
      <c r="A1052" s="434"/>
      <c r="B1052" s="918" t="s">
        <v>3312</v>
      </c>
      <c r="C1052" s="920"/>
      <c r="D1052" s="915"/>
      <c r="E1052" s="916"/>
      <c r="F1052" s="917"/>
    </row>
    <row r="1053" spans="1:6">
      <c r="A1053" s="434"/>
      <c r="B1053" s="918" t="s">
        <v>3408</v>
      </c>
      <c r="C1053" s="920"/>
      <c r="D1053" s="915"/>
      <c r="E1053" s="916"/>
      <c r="F1053" s="917"/>
    </row>
    <row r="1054" spans="1:6">
      <c r="A1054" s="434"/>
      <c r="B1054" s="918" t="s">
        <v>3314</v>
      </c>
      <c r="C1054" s="920"/>
      <c r="D1054" s="915"/>
      <c r="E1054" s="916"/>
      <c r="F1054" s="917"/>
    </row>
    <row r="1055" spans="1:6">
      <c r="A1055" s="434"/>
      <c r="B1055" s="918" t="s">
        <v>3409</v>
      </c>
      <c r="C1055" s="920"/>
      <c r="D1055" s="915"/>
      <c r="E1055" s="916"/>
      <c r="F1055" s="917"/>
    </row>
    <row r="1056" spans="1:6">
      <c r="A1056" s="434"/>
      <c r="B1056" s="918" t="s">
        <v>3316</v>
      </c>
      <c r="C1056" s="920"/>
      <c r="D1056" s="915"/>
      <c r="E1056" s="916"/>
      <c r="F1056" s="917"/>
    </row>
    <row r="1057" spans="1:6">
      <c r="A1057" s="434"/>
      <c r="B1057" s="918" t="s">
        <v>3317</v>
      </c>
      <c r="C1057" s="920"/>
      <c r="D1057" s="915"/>
      <c r="E1057" s="916"/>
      <c r="F1057" s="917"/>
    </row>
    <row r="1058" spans="1:6">
      <c r="A1058" s="434"/>
      <c r="B1058" s="918" t="s">
        <v>3318</v>
      </c>
      <c r="C1058" s="920"/>
      <c r="D1058" s="915"/>
      <c r="E1058" s="916"/>
      <c r="F1058" s="917"/>
    </row>
    <row r="1059" spans="1:6">
      <c r="A1059" s="434"/>
      <c r="B1059" s="918" t="s">
        <v>3410</v>
      </c>
      <c r="C1059" s="920"/>
      <c r="D1059" s="915"/>
      <c r="E1059" s="916"/>
      <c r="F1059" s="917"/>
    </row>
    <row r="1060" spans="1:6">
      <c r="A1060" s="434"/>
      <c r="B1060" s="918" t="s">
        <v>3314</v>
      </c>
      <c r="C1060" s="920"/>
      <c r="D1060" s="915"/>
      <c r="E1060" s="916"/>
      <c r="F1060" s="917"/>
    </row>
    <row r="1061" spans="1:6">
      <c r="A1061" s="434"/>
      <c r="B1061" s="918" t="s">
        <v>3411</v>
      </c>
      <c r="C1061" s="920"/>
      <c r="D1061" s="915"/>
      <c r="E1061" s="916"/>
      <c r="F1061" s="917"/>
    </row>
    <row r="1062" spans="1:6">
      <c r="A1062" s="434"/>
      <c r="B1062" s="918"/>
      <c r="C1062" s="434"/>
      <c r="D1062" s="915"/>
      <c r="E1062" s="916"/>
      <c r="F1062" s="917"/>
    </row>
    <row r="1063" spans="1:6">
      <c r="A1063" s="434"/>
      <c r="B1063" s="918" t="s">
        <v>3370</v>
      </c>
      <c r="C1063" s="434"/>
      <c r="D1063" s="915"/>
      <c r="E1063" s="916"/>
      <c r="F1063" s="917"/>
    </row>
    <row r="1064" spans="1:6">
      <c r="A1064" s="434"/>
      <c r="B1064" s="918" t="s">
        <v>3371</v>
      </c>
      <c r="C1064" s="434"/>
      <c r="D1064" s="915"/>
      <c r="E1064" s="916"/>
      <c r="F1064" s="917"/>
    </row>
    <row r="1065" spans="1:6">
      <c r="A1065" s="434"/>
      <c r="B1065" s="922" t="s">
        <v>3372</v>
      </c>
      <c r="C1065" s="434"/>
      <c r="D1065" s="915"/>
      <c r="E1065" s="916"/>
      <c r="F1065" s="917"/>
    </row>
    <row r="1066" spans="1:6">
      <c r="A1066" s="434"/>
      <c r="B1066" s="918" t="s">
        <v>3295</v>
      </c>
      <c r="C1066" s="434"/>
      <c r="D1066" s="915"/>
      <c r="E1066" s="916"/>
      <c r="F1066" s="917"/>
    </row>
    <row r="1067" spans="1:6">
      <c r="A1067" s="434"/>
      <c r="B1067" s="918" t="s">
        <v>3296</v>
      </c>
      <c r="C1067" s="434"/>
      <c r="D1067" s="915"/>
      <c r="E1067" s="916"/>
      <c r="F1067" s="917"/>
    </row>
    <row r="1068" spans="1:6">
      <c r="A1068" s="434"/>
      <c r="B1068" s="918" t="s">
        <v>3305</v>
      </c>
      <c r="C1068" s="434"/>
      <c r="D1068" s="915"/>
      <c r="E1068" s="916"/>
      <c r="F1068" s="917"/>
    </row>
    <row r="1069" spans="1:6">
      <c r="A1069" s="434"/>
      <c r="B1069" s="918"/>
      <c r="C1069" s="920"/>
      <c r="D1069" s="915"/>
      <c r="E1069" s="916"/>
      <c r="F1069" s="917"/>
    </row>
    <row r="1070" spans="1:6">
      <c r="A1070" s="434"/>
      <c r="B1070" s="918" t="s">
        <v>3321</v>
      </c>
      <c r="C1070" s="920"/>
      <c r="D1070" s="915"/>
      <c r="E1070" s="916"/>
      <c r="F1070" s="917"/>
    </row>
    <row r="1071" spans="1:6">
      <c r="A1071" s="434"/>
      <c r="B1071" s="918" t="s">
        <v>3421</v>
      </c>
      <c r="C1071" s="920"/>
      <c r="D1071" s="915"/>
      <c r="E1071" s="916"/>
      <c r="F1071" s="917"/>
    </row>
    <row r="1072" spans="1:6">
      <c r="A1072" s="434"/>
      <c r="B1072" s="918" t="s">
        <v>3374</v>
      </c>
      <c r="C1072" s="920"/>
      <c r="D1072" s="915"/>
      <c r="E1072" s="916"/>
      <c r="F1072" s="917"/>
    </row>
    <row r="1073" spans="1:6">
      <c r="A1073" s="434"/>
      <c r="B1073" s="918" t="s">
        <v>3324</v>
      </c>
      <c r="C1073" s="434"/>
      <c r="D1073" s="915"/>
      <c r="E1073" s="916"/>
      <c r="F1073" s="917"/>
    </row>
    <row r="1074" spans="1:6">
      <c r="A1074" s="434"/>
      <c r="B1074" s="918" t="s">
        <v>3325</v>
      </c>
      <c r="C1074" s="434"/>
      <c r="D1074" s="915"/>
      <c r="E1074" s="916"/>
      <c r="F1074" s="917"/>
    </row>
    <row r="1075" spans="1:6">
      <c r="A1075" s="434"/>
      <c r="B1075" s="918" t="s">
        <v>3326</v>
      </c>
      <c r="C1075" s="434"/>
      <c r="D1075" s="915"/>
      <c r="E1075" s="916"/>
      <c r="F1075" s="917"/>
    </row>
    <row r="1076" spans="1:6">
      <c r="A1076" s="434"/>
      <c r="B1076" s="918"/>
      <c r="C1076" s="434"/>
      <c r="D1076" s="915"/>
      <c r="E1076" s="916"/>
      <c r="F1076" s="917"/>
    </row>
    <row r="1077" spans="1:6">
      <c r="A1077" s="434"/>
      <c r="B1077" s="918" t="s">
        <v>3327</v>
      </c>
      <c r="C1077" s="434"/>
      <c r="D1077" s="915"/>
      <c r="E1077" s="916"/>
      <c r="F1077" s="917"/>
    </row>
    <row r="1078" spans="1:6">
      <c r="A1078" s="434"/>
      <c r="B1078" s="918" t="s">
        <v>3328</v>
      </c>
      <c r="C1078" s="434"/>
      <c r="D1078" s="915"/>
      <c r="E1078" s="916"/>
      <c r="F1078" s="917"/>
    </row>
    <row r="1079" spans="1:6">
      <c r="A1079" s="434"/>
      <c r="B1079" s="918" t="s">
        <v>3329</v>
      </c>
      <c r="C1079" s="434"/>
      <c r="D1079" s="915"/>
      <c r="E1079" s="916"/>
      <c r="F1079" s="917"/>
    </row>
    <row r="1080" spans="1:6" ht="26.4">
      <c r="A1080" s="434"/>
      <c r="B1080" s="918" t="s">
        <v>3302</v>
      </c>
      <c r="C1080" s="920"/>
      <c r="D1080" s="915"/>
      <c r="E1080" s="916"/>
      <c r="F1080" s="917"/>
    </row>
    <row r="1081" spans="1:6">
      <c r="A1081" s="434"/>
      <c r="B1081" s="918" t="s">
        <v>3330</v>
      </c>
      <c r="C1081" s="434"/>
      <c r="D1081" s="915"/>
      <c r="E1081" s="916"/>
      <c r="F1081" s="917"/>
    </row>
    <row r="1082" spans="1:6">
      <c r="A1082" s="434"/>
      <c r="B1082" s="918"/>
      <c r="C1082" s="434"/>
      <c r="D1082" s="915"/>
      <c r="E1082" s="916"/>
      <c r="F1082" s="917"/>
    </row>
    <row r="1083" spans="1:6">
      <c r="A1083" s="434"/>
      <c r="B1083" s="918" t="s">
        <v>3331</v>
      </c>
      <c r="C1083" s="920"/>
      <c r="D1083" s="915"/>
      <c r="E1083" s="916"/>
      <c r="F1083" s="917"/>
    </row>
    <row r="1084" spans="1:6">
      <c r="A1084" s="434"/>
      <c r="B1084" s="918" t="s">
        <v>3413</v>
      </c>
      <c r="C1084" s="920"/>
      <c r="D1084" s="915"/>
      <c r="E1084" s="916"/>
      <c r="F1084" s="917"/>
    </row>
    <row r="1085" spans="1:6">
      <c r="A1085" s="434"/>
      <c r="B1085" s="918" t="s">
        <v>3333</v>
      </c>
      <c r="C1085" s="920"/>
      <c r="D1085" s="915"/>
      <c r="E1085" s="916"/>
      <c r="F1085" s="917"/>
    </row>
    <row r="1086" spans="1:6">
      <c r="A1086" s="434"/>
      <c r="B1086" s="918" t="s">
        <v>3376</v>
      </c>
      <c r="C1086" s="434"/>
      <c r="D1086" s="915"/>
      <c r="E1086" s="916"/>
      <c r="F1086" s="917"/>
    </row>
    <row r="1087" spans="1:6">
      <c r="A1087" s="434"/>
      <c r="B1087" s="918" t="s">
        <v>3335</v>
      </c>
      <c r="C1087" s="434"/>
      <c r="D1087" s="915"/>
      <c r="E1087" s="916"/>
      <c r="F1087" s="917"/>
    </row>
    <row r="1088" spans="1:6">
      <c r="A1088" s="434"/>
      <c r="B1088" s="918" t="s">
        <v>3326</v>
      </c>
      <c r="C1088" s="434"/>
      <c r="D1088" s="915"/>
      <c r="E1088" s="916"/>
      <c r="F1088" s="917"/>
    </row>
    <row r="1089" spans="1:6">
      <c r="A1089" s="434"/>
      <c r="B1089" s="918" t="s">
        <v>3336</v>
      </c>
      <c r="C1089" s="434"/>
      <c r="D1089" s="915"/>
      <c r="E1089" s="916"/>
      <c r="F1089" s="917"/>
    </row>
    <row r="1090" spans="1:6">
      <c r="A1090" s="434"/>
      <c r="B1090" s="918" t="s">
        <v>3330</v>
      </c>
      <c r="C1090" s="434"/>
      <c r="D1090" s="915"/>
      <c r="E1090" s="916"/>
      <c r="F1090" s="917"/>
    </row>
    <row r="1091" spans="1:6">
      <c r="A1091" s="434"/>
      <c r="B1091" s="918"/>
      <c r="C1091" s="434"/>
      <c r="D1091" s="915"/>
      <c r="E1091" s="916"/>
      <c r="F1091" s="917"/>
    </row>
    <row r="1092" spans="1:6">
      <c r="A1092" s="434"/>
      <c r="B1092" s="918" t="s">
        <v>3306</v>
      </c>
      <c r="C1092" s="434"/>
      <c r="D1092" s="915"/>
      <c r="E1092" s="916"/>
      <c r="F1092" s="917"/>
    </row>
    <row r="1093" spans="1:6">
      <c r="A1093" s="434"/>
      <c r="B1093" s="918" t="s">
        <v>3305</v>
      </c>
      <c r="C1093" s="434"/>
      <c r="D1093" s="915"/>
      <c r="E1093" s="916"/>
      <c r="F1093" s="917"/>
    </row>
    <row r="1094" spans="1:6">
      <c r="A1094" s="434"/>
      <c r="B1094" s="918"/>
      <c r="C1094" s="434"/>
      <c r="D1094" s="915"/>
      <c r="E1094" s="916"/>
      <c r="F1094" s="917"/>
    </row>
    <row r="1095" spans="1:6">
      <c r="A1095" s="434"/>
      <c r="B1095" s="918" t="s">
        <v>3321</v>
      </c>
      <c r="C1095" s="434"/>
      <c r="D1095" s="915"/>
      <c r="E1095" s="916"/>
      <c r="F1095" s="917"/>
    </row>
    <row r="1096" spans="1:6">
      <c r="A1096" s="434"/>
      <c r="B1096" s="918" t="s">
        <v>3414</v>
      </c>
      <c r="C1096" s="434"/>
      <c r="D1096" s="915"/>
      <c r="E1096" s="916"/>
      <c r="F1096" s="917"/>
    </row>
    <row r="1097" spans="1:6">
      <c r="A1097" s="434"/>
      <c r="B1097" s="918" t="s">
        <v>3338</v>
      </c>
      <c r="C1097" s="434"/>
      <c r="D1097" s="915"/>
      <c r="E1097" s="916"/>
      <c r="F1097" s="917"/>
    </row>
    <row r="1098" spans="1:6">
      <c r="A1098" s="434"/>
      <c r="B1098" s="918" t="s">
        <v>3378</v>
      </c>
      <c r="C1098" s="434"/>
      <c r="D1098" s="915"/>
      <c r="E1098" s="916"/>
      <c r="F1098" s="917"/>
    </row>
    <row r="1099" spans="1:6">
      <c r="A1099" s="434"/>
      <c r="B1099" s="918" t="s">
        <v>3325</v>
      </c>
      <c r="C1099" s="434"/>
      <c r="D1099" s="915"/>
      <c r="E1099" s="916"/>
      <c r="F1099" s="917"/>
    </row>
    <row r="1100" spans="1:6">
      <c r="A1100" s="434"/>
      <c r="B1100" s="918" t="s">
        <v>3326</v>
      </c>
      <c r="C1100" s="434"/>
      <c r="D1100" s="915"/>
      <c r="E1100" s="916"/>
      <c r="F1100" s="917"/>
    </row>
    <row r="1101" spans="1:6">
      <c r="A1101" s="434"/>
      <c r="B1101" s="918"/>
      <c r="C1101" s="434"/>
      <c r="D1101" s="915"/>
      <c r="E1101" s="916"/>
      <c r="F1101" s="917"/>
    </row>
    <row r="1102" spans="1:6">
      <c r="A1102" s="434"/>
      <c r="B1102" s="918" t="s">
        <v>3306</v>
      </c>
      <c r="C1102" s="434"/>
      <c r="D1102" s="915"/>
      <c r="E1102" s="916"/>
      <c r="F1102" s="917"/>
    </row>
    <row r="1103" spans="1:6">
      <c r="A1103" s="434"/>
      <c r="B1103" s="918" t="s">
        <v>3305</v>
      </c>
      <c r="C1103" s="434"/>
      <c r="D1103" s="915"/>
      <c r="E1103" s="916"/>
      <c r="F1103" s="917"/>
    </row>
    <row r="1104" spans="1:6">
      <c r="A1104" s="434"/>
      <c r="B1104" s="918"/>
      <c r="C1104" s="434"/>
      <c r="D1104" s="915"/>
      <c r="E1104" s="916"/>
      <c r="F1104" s="917"/>
    </row>
    <row r="1105" spans="1:6">
      <c r="A1105" s="434"/>
      <c r="B1105" s="918" t="s">
        <v>3340</v>
      </c>
      <c r="C1105" s="920"/>
      <c r="D1105" s="915"/>
      <c r="E1105" s="916"/>
      <c r="F1105" s="917"/>
    </row>
    <row r="1106" spans="1:6">
      <c r="A1106" s="434"/>
      <c r="B1106" s="918" t="s">
        <v>3341</v>
      </c>
      <c r="C1106" s="920"/>
      <c r="D1106" s="915"/>
      <c r="E1106" s="916"/>
      <c r="F1106" s="917"/>
    </row>
    <row r="1107" spans="1:6">
      <c r="A1107" s="434"/>
      <c r="B1107" s="918" t="s">
        <v>3342</v>
      </c>
      <c r="C1107" s="920"/>
      <c r="D1107" s="915"/>
      <c r="E1107" s="916"/>
      <c r="F1107" s="917"/>
    </row>
    <row r="1108" spans="1:6">
      <c r="A1108" s="434"/>
      <c r="B1108" s="918" t="s">
        <v>3343</v>
      </c>
      <c r="C1108" s="920"/>
      <c r="D1108" s="915"/>
      <c r="E1108" s="916"/>
      <c r="F1108" s="917"/>
    </row>
    <row r="1109" spans="1:6" ht="26.4">
      <c r="A1109" s="434"/>
      <c r="B1109" s="918" t="s">
        <v>3302</v>
      </c>
      <c r="C1109" s="920"/>
      <c r="D1109" s="915"/>
      <c r="E1109" s="916"/>
      <c r="F1109" s="917"/>
    </row>
    <row r="1110" spans="1:6">
      <c r="A1110" s="434"/>
      <c r="B1110" s="918"/>
      <c r="C1110" s="920"/>
      <c r="D1110" s="915"/>
      <c r="E1110" s="916"/>
      <c r="F1110" s="917"/>
    </row>
    <row r="1111" spans="1:6">
      <c r="A1111" s="434"/>
      <c r="B1111" s="918" t="s">
        <v>3303</v>
      </c>
      <c r="C1111" s="920"/>
      <c r="D1111" s="915"/>
      <c r="E1111" s="916"/>
      <c r="F1111" s="917"/>
    </row>
    <row r="1112" spans="1:6">
      <c r="A1112" s="434"/>
      <c r="B1112" s="918" t="s">
        <v>3304</v>
      </c>
      <c r="C1112" s="920"/>
      <c r="D1112" s="915"/>
      <c r="E1112" s="916"/>
      <c r="F1112" s="917"/>
    </row>
    <row r="1113" spans="1:6">
      <c r="A1113" s="434"/>
      <c r="B1113" s="918" t="s">
        <v>3305</v>
      </c>
      <c r="C1113" s="920"/>
      <c r="D1113" s="915"/>
      <c r="E1113" s="916"/>
      <c r="F1113" s="917"/>
    </row>
    <row r="1114" spans="1:6">
      <c r="A1114" s="434"/>
      <c r="B1114" s="918"/>
      <c r="C1114" s="434"/>
      <c r="D1114" s="915"/>
      <c r="E1114" s="916"/>
      <c r="F1114" s="917"/>
    </row>
    <row r="1115" spans="1:6">
      <c r="A1115" s="434"/>
      <c r="B1115" s="918" t="s">
        <v>3306</v>
      </c>
      <c r="C1115" s="434"/>
      <c r="D1115" s="915"/>
      <c r="E1115" s="916"/>
      <c r="F1115" s="917"/>
    </row>
    <row r="1116" spans="1:6">
      <c r="A1116" s="434"/>
      <c r="B1116" s="918" t="s">
        <v>3305</v>
      </c>
      <c r="C1116" s="434"/>
      <c r="D1116" s="915"/>
      <c r="E1116" s="916"/>
      <c r="F1116" s="917"/>
    </row>
    <row r="1117" spans="1:6">
      <c r="A1117" s="434"/>
      <c r="B1117" s="918"/>
      <c r="C1117" s="434"/>
      <c r="D1117" s="915"/>
      <c r="E1117" s="916"/>
      <c r="F1117" s="917"/>
    </row>
    <row r="1118" spans="1:6">
      <c r="A1118" s="434"/>
      <c r="B1118" s="918" t="s">
        <v>3297</v>
      </c>
      <c r="C1118" s="434"/>
      <c r="D1118" s="915"/>
      <c r="E1118" s="916"/>
      <c r="F1118" s="917"/>
    </row>
    <row r="1119" spans="1:6">
      <c r="A1119" s="434"/>
      <c r="B1119" s="918" t="s">
        <v>3344</v>
      </c>
      <c r="C1119" s="434"/>
      <c r="D1119" s="915"/>
      <c r="E1119" s="916"/>
      <c r="F1119" s="917"/>
    </row>
    <row r="1120" spans="1:6">
      <c r="A1120" s="434"/>
      <c r="B1120" s="918" t="s">
        <v>3345</v>
      </c>
      <c r="C1120" s="434"/>
      <c r="D1120" s="915"/>
      <c r="E1120" s="916"/>
      <c r="F1120" s="917"/>
    </row>
    <row r="1121" spans="1:6">
      <c r="A1121" s="434"/>
      <c r="B1121" s="918" t="s">
        <v>3301</v>
      </c>
      <c r="C1121" s="434"/>
      <c r="D1121" s="915"/>
      <c r="E1121" s="916"/>
      <c r="F1121" s="917"/>
    </row>
    <row r="1122" spans="1:6" ht="26.4">
      <c r="A1122" s="434"/>
      <c r="B1122" s="918" t="s">
        <v>3302</v>
      </c>
      <c r="C1122" s="434"/>
      <c r="D1122" s="915"/>
      <c r="E1122" s="916"/>
      <c r="F1122" s="917"/>
    </row>
    <row r="1123" spans="1:6">
      <c r="A1123" s="434"/>
      <c r="B1123" s="918"/>
      <c r="C1123" s="434"/>
      <c r="D1123" s="915"/>
      <c r="E1123" s="916"/>
      <c r="F1123" s="917"/>
    </row>
    <row r="1124" spans="1:6">
      <c r="A1124" s="434"/>
      <c r="B1124" s="918" t="s">
        <v>3346</v>
      </c>
      <c r="C1124" s="434"/>
      <c r="D1124" s="915"/>
      <c r="E1124" s="916"/>
      <c r="F1124" s="917"/>
    </row>
    <row r="1125" spans="1:6">
      <c r="A1125" s="434"/>
      <c r="B1125" s="918" t="s">
        <v>3305</v>
      </c>
      <c r="C1125" s="434"/>
      <c r="D1125" s="915"/>
      <c r="E1125" s="916"/>
      <c r="F1125" s="917"/>
    </row>
    <row r="1126" spans="1:6">
      <c r="A1126" s="434"/>
      <c r="B1126" s="918"/>
      <c r="C1126" s="434"/>
      <c r="D1126" s="915"/>
      <c r="E1126" s="916"/>
      <c r="F1126" s="917"/>
    </row>
    <row r="1127" spans="1:6">
      <c r="A1127" s="434"/>
      <c r="B1127" s="918" t="s">
        <v>3291</v>
      </c>
      <c r="C1127" s="920"/>
      <c r="D1127" s="915"/>
      <c r="E1127" s="916"/>
      <c r="F1127" s="917"/>
    </row>
    <row r="1128" spans="1:6">
      <c r="A1128" s="434"/>
      <c r="B1128" s="918" t="s">
        <v>3293</v>
      </c>
      <c r="C1128" s="920"/>
      <c r="D1128" s="915"/>
      <c r="E1128" s="916"/>
      <c r="F1128" s="917"/>
    </row>
    <row r="1129" spans="1:6" ht="26.4">
      <c r="A1129" s="434"/>
      <c r="B1129" s="922" t="s">
        <v>3294</v>
      </c>
      <c r="C1129" s="920"/>
      <c r="D1129" s="915"/>
      <c r="E1129" s="916"/>
      <c r="F1129" s="917"/>
    </row>
    <row r="1130" spans="1:6">
      <c r="A1130" s="434"/>
      <c r="B1130" s="918" t="s">
        <v>3347</v>
      </c>
      <c r="C1130" s="920"/>
      <c r="D1130" s="915"/>
      <c r="E1130" s="916"/>
      <c r="F1130" s="917"/>
    </row>
    <row r="1131" spans="1:6">
      <c r="A1131" s="434"/>
      <c r="B1131" s="918" t="s">
        <v>3389</v>
      </c>
      <c r="C1131" s="920"/>
      <c r="D1131" s="915"/>
      <c r="E1131" s="916"/>
      <c r="F1131" s="917"/>
    </row>
    <row r="1132" spans="1:6">
      <c r="A1132" s="434"/>
      <c r="B1132" s="918"/>
      <c r="C1132" s="920"/>
      <c r="D1132" s="915"/>
      <c r="E1132" s="916"/>
      <c r="F1132" s="917"/>
    </row>
    <row r="1133" spans="1:6">
      <c r="A1133" s="434"/>
      <c r="B1133" s="918" t="s">
        <v>3349</v>
      </c>
      <c r="C1133" s="920"/>
      <c r="D1133" s="915"/>
      <c r="E1133" s="916"/>
      <c r="F1133" s="917"/>
    </row>
    <row r="1134" spans="1:6">
      <c r="A1134" s="434"/>
      <c r="B1134" s="918"/>
      <c r="C1134" s="434"/>
      <c r="D1134" s="915"/>
      <c r="E1134" s="916"/>
      <c r="F1134" s="917"/>
    </row>
    <row r="1135" spans="1:6">
      <c r="A1135" s="434"/>
      <c r="B1135" s="918" t="s">
        <v>3291</v>
      </c>
      <c r="C1135" s="920"/>
      <c r="D1135" s="915"/>
      <c r="E1135" s="916"/>
      <c r="F1135" s="917"/>
    </row>
    <row r="1136" spans="1:6">
      <c r="A1136" s="434"/>
      <c r="B1136" s="918" t="s">
        <v>3293</v>
      </c>
      <c r="C1136" s="920"/>
      <c r="D1136" s="915"/>
      <c r="E1136" s="916"/>
      <c r="F1136" s="917"/>
    </row>
    <row r="1137" spans="1:6" ht="26.4">
      <c r="A1137" s="434"/>
      <c r="B1137" s="922" t="s">
        <v>3294</v>
      </c>
      <c r="C1137" s="920"/>
      <c r="D1137" s="915"/>
      <c r="E1137" s="916"/>
      <c r="F1137" s="917"/>
    </row>
    <row r="1138" spans="1:6">
      <c r="A1138" s="434"/>
      <c r="B1138" s="918" t="s">
        <v>3347</v>
      </c>
      <c r="C1138" s="920"/>
      <c r="D1138" s="915"/>
      <c r="E1138" s="916"/>
      <c r="F1138" s="917"/>
    </row>
    <row r="1139" spans="1:6">
      <c r="A1139" s="434"/>
      <c r="B1139" s="918" t="s">
        <v>3389</v>
      </c>
      <c r="C1139" s="920"/>
      <c r="D1139" s="915"/>
      <c r="E1139" s="916"/>
      <c r="F1139" s="917"/>
    </row>
    <row r="1140" spans="1:6">
      <c r="A1140" s="434"/>
      <c r="B1140" s="918"/>
      <c r="C1140" s="920"/>
      <c r="D1140" s="915"/>
      <c r="E1140" s="916"/>
      <c r="F1140" s="917"/>
    </row>
    <row r="1141" spans="1:6">
      <c r="A1141" s="434"/>
      <c r="B1141" s="918" t="s">
        <v>3297</v>
      </c>
      <c r="C1141" s="920"/>
      <c r="D1141" s="915"/>
      <c r="E1141" s="916"/>
      <c r="F1141" s="917"/>
    </row>
    <row r="1142" spans="1:6">
      <c r="A1142" s="434"/>
      <c r="B1142" s="918" t="s">
        <v>3298</v>
      </c>
      <c r="C1142" s="920"/>
      <c r="D1142" s="915"/>
      <c r="E1142" s="916"/>
      <c r="F1142" s="917"/>
    </row>
    <row r="1143" spans="1:6">
      <c r="A1143" s="434"/>
      <c r="B1143" s="918" t="s">
        <v>3299</v>
      </c>
      <c r="C1143" s="920"/>
      <c r="D1143" s="915"/>
      <c r="E1143" s="916"/>
      <c r="F1143" s="917"/>
    </row>
    <row r="1144" spans="1:6">
      <c r="A1144" s="434"/>
      <c r="B1144" s="918" t="s">
        <v>3300</v>
      </c>
      <c r="C1144" s="920"/>
      <c r="D1144" s="915"/>
      <c r="E1144" s="916"/>
      <c r="F1144" s="917"/>
    </row>
    <row r="1145" spans="1:6">
      <c r="A1145" s="434"/>
      <c r="B1145" s="918" t="s">
        <v>3301</v>
      </c>
      <c r="C1145" s="920"/>
      <c r="D1145" s="915"/>
      <c r="E1145" s="916"/>
      <c r="F1145" s="917"/>
    </row>
    <row r="1146" spans="1:6" ht="26.4">
      <c r="A1146" s="434"/>
      <c r="B1146" s="918" t="s">
        <v>3302</v>
      </c>
      <c r="C1146" s="920"/>
      <c r="D1146" s="915"/>
      <c r="E1146" s="916"/>
      <c r="F1146" s="917"/>
    </row>
    <row r="1147" spans="1:6">
      <c r="A1147" s="434"/>
      <c r="B1147" s="918"/>
      <c r="C1147" s="920"/>
      <c r="D1147" s="915"/>
      <c r="E1147" s="916"/>
      <c r="F1147" s="917"/>
    </row>
    <row r="1148" spans="1:6">
      <c r="A1148" s="434"/>
      <c r="B1148" s="918" t="s">
        <v>3303</v>
      </c>
      <c r="C1148" s="920"/>
      <c r="D1148" s="915"/>
      <c r="E1148" s="916"/>
      <c r="F1148" s="917"/>
    </row>
    <row r="1149" spans="1:6">
      <c r="A1149" s="434"/>
      <c r="B1149" s="918" t="s">
        <v>3304</v>
      </c>
      <c r="C1149" s="920"/>
      <c r="D1149" s="915"/>
      <c r="E1149" s="916"/>
      <c r="F1149" s="917"/>
    </row>
    <row r="1150" spans="1:6">
      <c r="A1150" s="434"/>
      <c r="B1150" s="918" t="s">
        <v>3305</v>
      </c>
      <c r="C1150" s="920"/>
      <c r="D1150" s="915"/>
      <c r="E1150" s="916"/>
      <c r="F1150" s="917"/>
    </row>
    <row r="1151" spans="1:6">
      <c r="A1151" s="434"/>
      <c r="B1151" s="918"/>
      <c r="C1151" s="920"/>
      <c r="D1151" s="915"/>
      <c r="E1151" s="916"/>
      <c r="F1151" s="917"/>
    </row>
    <row r="1152" spans="1:6">
      <c r="A1152" s="434"/>
      <c r="B1152" s="918" t="s">
        <v>3306</v>
      </c>
      <c r="C1152" s="434"/>
      <c r="D1152" s="915"/>
      <c r="E1152" s="916"/>
      <c r="F1152" s="917"/>
    </row>
    <row r="1153" spans="1:6">
      <c r="A1153" s="434"/>
      <c r="B1153" s="918" t="s">
        <v>3305</v>
      </c>
      <c r="C1153" s="434"/>
      <c r="D1153" s="915"/>
      <c r="E1153" s="916"/>
      <c r="F1153" s="917"/>
    </row>
    <row r="1154" spans="1:6">
      <c r="A1154" s="434"/>
      <c r="B1154" s="918"/>
      <c r="C1154" s="434"/>
      <c r="D1154" s="915"/>
      <c r="E1154" s="916"/>
      <c r="F1154" s="917"/>
    </row>
    <row r="1155" spans="1:6" ht="26.4">
      <c r="A1155" s="434"/>
      <c r="B1155" s="918" t="s">
        <v>3352</v>
      </c>
      <c r="C1155" s="920"/>
      <c r="D1155" s="915"/>
      <c r="E1155" s="916"/>
      <c r="F1155" s="917"/>
    </row>
    <row r="1156" spans="1:6">
      <c r="A1156" s="434"/>
      <c r="B1156" s="918"/>
      <c r="C1156" s="920"/>
      <c r="D1156" s="915"/>
      <c r="E1156" s="916"/>
      <c r="F1156" s="917"/>
    </row>
    <row r="1157" spans="1:6">
      <c r="A1157" s="434"/>
      <c r="B1157" s="918" t="s">
        <v>3306</v>
      </c>
      <c r="C1157" s="434"/>
      <c r="D1157" s="915"/>
      <c r="E1157" s="916"/>
      <c r="F1157" s="917"/>
    </row>
    <row r="1158" spans="1:6">
      <c r="A1158" s="434"/>
      <c r="B1158" s="918" t="s">
        <v>3305</v>
      </c>
      <c r="C1158" s="434"/>
      <c r="D1158" s="915"/>
      <c r="E1158" s="916"/>
      <c r="F1158" s="917"/>
    </row>
    <row r="1159" spans="1:6">
      <c r="A1159" s="434"/>
      <c r="B1159" s="923"/>
      <c r="C1159" s="920"/>
      <c r="D1159" s="915"/>
      <c r="E1159" s="916"/>
      <c r="F1159" s="917"/>
    </row>
    <row r="1160" spans="1:6">
      <c r="A1160" s="434"/>
      <c r="B1160" s="918" t="s">
        <v>3340</v>
      </c>
      <c r="C1160" s="920"/>
      <c r="D1160" s="915"/>
      <c r="E1160" s="916"/>
      <c r="F1160" s="917"/>
    </row>
    <row r="1161" spans="1:6">
      <c r="A1161" s="434"/>
      <c r="B1161" s="918" t="s">
        <v>3341</v>
      </c>
      <c r="C1161" s="920"/>
      <c r="D1161" s="915"/>
      <c r="E1161" s="916"/>
      <c r="F1161" s="917"/>
    </row>
    <row r="1162" spans="1:6">
      <c r="A1162" s="434"/>
      <c r="B1162" s="918" t="s">
        <v>3416</v>
      </c>
      <c r="C1162" s="920"/>
      <c r="D1162" s="915"/>
      <c r="E1162" s="916"/>
      <c r="F1162" s="917"/>
    </row>
    <row r="1163" spans="1:6">
      <c r="A1163" s="434"/>
      <c r="B1163" s="918" t="s">
        <v>3343</v>
      </c>
      <c r="C1163" s="920"/>
      <c r="D1163" s="915"/>
      <c r="E1163" s="916"/>
      <c r="F1163" s="917"/>
    </row>
    <row r="1164" spans="1:6" ht="26.4">
      <c r="A1164" s="434"/>
      <c r="B1164" s="918" t="s">
        <v>3302</v>
      </c>
      <c r="C1164" s="920"/>
      <c r="D1164" s="915"/>
      <c r="E1164" s="916"/>
      <c r="F1164" s="917"/>
    </row>
    <row r="1165" spans="1:6">
      <c r="A1165" s="434"/>
      <c r="B1165" s="918"/>
      <c r="C1165" s="920"/>
      <c r="D1165" s="915"/>
      <c r="E1165" s="916"/>
      <c r="F1165" s="917"/>
    </row>
    <row r="1166" spans="1:6">
      <c r="A1166" s="434"/>
      <c r="B1166" s="918" t="s">
        <v>3303</v>
      </c>
      <c r="C1166" s="920"/>
      <c r="D1166" s="915"/>
      <c r="E1166" s="916"/>
      <c r="F1166" s="917"/>
    </row>
    <row r="1167" spans="1:6">
      <c r="A1167" s="434"/>
      <c r="B1167" s="918" t="s">
        <v>3304</v>
      </c>
      <c r="C1167" s="920"/>
      <c r="D1167" s="915"/>
      <c r="E1167" s="916"/>
      <c r="F1167" s="917"/>
    </row>
    <row r="1168" spans="1:6">
      <c r="A1168" s="434"/>
      <c r="B1168" s="918" t="s">
        <v>3305</v>
      </c>
      <c r="C1168" s="920"/>
      <c r="D1168" s="915"/>
      <c r="E1168" s="916"/>
      <c r="F1168" s="917"/>
    </row>
    <row r="1169" spans="1:6">
      <c r="A1169" s="434"/>
      <c r="B1169" s="918"/>
      <c r="C1169" s="920"/>
      <c r="D1169" s="915"/>
      <c r="E1169" s="916"/>
      <c r="F1169" s="917"/>
    </row>
    <row r="1170" spans="1:6">
      <c r="A1170" s="434"/>
      <c r="B1170" s="918" t="s">
        <v>3291</v>
      </c>
      <c r="C1170" s="920"/>
      <c r="D1170" s="915"/>
      <c r="E1170" s="916"/>
      <c r="F1170" s="917"/>
    </row>
    <row r="1171" spans="1:6">
      <c r="A1171" s="434"/>
      <c r="B1171" s="918" t="s">
        <v>3293</v>
      </c>
      <c r="C1171" s="920"/>
      <c r="D1171" s="915"/>
      <c r="E1171" s="916"/>
      <c r="F1171" s="917"/>
    </row>
    <row r="1172" spans="1:6" ht="26.4">
      <c r="A1172" s="434"/>
      <c r="B1172" s="922" t="s">
        <v>3294</v>
      </c>
      <c r="C1172" s="920"/>
      <c r="D1172" s="915"/>
      <c r="E1172" s="916"/>
      <c r="F1172" s="917"/>
    </row>
    <row r="1173" spans="1:6">
      <c r="A1173" s="434"/>
      <c r="B1173" s="918" t="s">
        <v>3347</v>
      </c>
      <c r="C1173" s="920"/>
      <c r="D1173" s="915"/>
      <c r="E1173" s="916"/>
      <c r="F1173" s="917"/>
    </row>
    <row r="1174" spans="1:6">
      <c r="A1174" s="434"/>
      <c r="B1174" s="918" t="s">
        <v>3401</v>
      </c>
      <c r="C1174" s="920"/>
      <c r="D1174" s="915"/>
      <c r="E1174" s="916"/>
      <c r="F1174" s="917"/>
    </row>
    <row r="1175" spans="1:6">
      <c r="A1175" s="434"/>
      <c r="B1175" s="918"/>
      <c r="C1175" s="920"/>
      <c r="D1175" s="915"/>
      <c r="E1175" s="916"/>
      <c r="F1175" s="917"/>
    </row>
    <row r="1176" spans="1:6">
      <c r="A1176" s="924"/>
      <c r="B1176" s="919" t="s">
        <v>3422</v>
      </c>
      <c r="C1176" s="920"/>
      <c r="D1176" s="915"/>
      <c r="E1176" s="916"/>
      <c r="F1176" s="917"/>
    </row>
    <row r="1177" spans="1:6">
      <c r="A1177" s="924"/>
      <c r="B1177" s="919" t="s">
        <v>3381</v>
      </c>
      <c r="C1177" s="920"/>
      <c r="D1177" s="915"/>
      <c r="E1177" s="916"/>
      <c r="F1177" s="917"/>
    </row>
    <row r="1178" spans="1:6">
      <c r="A1178" s="925"/>
      <c r="B1178" s="926" t="s">
        <v>3418</v>
      </c>
      <c r="C1178" s="357" t="s">
        <v>983</v>
      </c>
      <c r="D1178" s="927">
        <v>1</v>
      </c>
      <c r="E1178" s="928"/>
      <c r="F1178" s="929"/>
    </row>
    <row r="1179" spans="1:6" s="466" customFormat="1" ht="26.25" customHeight="1">
      <c r="A1179" s="892" t="s">
        <v>0</v>
      </c>
      <c r="B1179" s="892" t="s">
        <v>1</v>
      </c>
      <c r="C1179" s="892" t="s">
        <v>948</v>
      </c>
      <c r="D1179" s="893" t="s">
        <v>949</v>
      </c>
      <c r="E1179" s="894" t="s">
        <v>1380</v>
      </c>
      <c r="F1179" s="894" t="s">
        <v>2</v>
      </c>
    </row>
    <row r="1180" spans="1:6" ht="224.4">
      <c r="A1180" s="909">
        <f>COUNT($A$4:A1178)+1</f>
        <v>7</v>
      </c>
      <c r="B1180" s="910" t="s">
        <v>3256</v>
      </c>
      <c r="C1180" s="362"/>
      <c r="D1180" s="911"/>
      <c r="E1180" s="912"/>
      <c r="F1180" s="913"/>
    </row>
    <row r="1181" spans="1:6">
      <c r="A1181" s="914"/>
      <c r="B1181" s="448"/>
      <c r="C1181" s="434"/>
      <c r="D1181" s="915"/>
      <c r="E1181" s="916"/>
      <c r="F1181" s="917"/>
    </row>
    <row r="1182" spans="1:6">
      <c r="A1182" s="434"/>
      <c r="B1182" s="448" t="s">
        <v>3257</v>
      </c>
      <c r="C1182" s="434"/>
      <c r="D1182" s="915"/>
      <c r="E1182" s="916"/>
      <c r="F1182" s="917"/>
    </row>
    <row r="1183" spans="1:6">
      <c r="A1183" s="434"/>
      <c r="B1183" s="918" t="s">
        <v>3258</v>
      </c>
      <c r="C1183" s="434"/>
      <c r="D1183" s="915"/>
      <c r="E1183" s="916"/>
      <c r="F1183" s="917"/>
    </row>
    <row r="1184" spans="1:6">
      <c r="A1184" s="434"/>
      <c r="B1184" s="918" t="s">
        <v>3259</v>
      </c>
      <c r="C1184" s="434"/>
      <c r="D1184" s="915"/>
      <c r="E1184" s="916"/>
      <c r="F1184" s="917"/>
    </row>
    <row r="1185" spans="1:6">
      <c r="A1185" s="434"/>
      <c r="B1185" s="918" t="s">
        <v>3260</v>
      </c>
      <c r="C1185" s="434"/>
      <c r="D1185" s="915"/>
      <c r="E1185" s="916"/>
      <c r="F1185" s="917"/>
    </row>
    <row r="1186" spans="1:6">
      <c r="A1186" s="434"/>
      <c r="B1186" s="918" t="s">
        <v>3261</v>
      </c>
      <c r="C1186" s="434"/>
      <c r="D1186" s="915"/>
      <c r="E1186" s="916"/>
      <c r="F1186" s="917"/>
    </row>
    <row r="1187" spans="1:6">
      <c r="A1187" s="434"/>
      <c r="B1187" s="918" t="s">
        <v>3262</v>
      </c>
      <c r="C1187" s="434"/>
      <c r="D1187" s="915"/>
      <c r="E1187" s="916"/>
      <c r="F1187" s="917"/>
    </row>
    <row r="1188" spans="1:6">
      <c r="A1188" s="434"/>
      <c r="B1188" s="919" t="s">
        <v>3263</v>
      </c>
      <c r="C1188" s="434"/>
      <c r="D1188" s="915"/>
      <c r="E1188" s="916"/>
      <c r="F1188" s="917"/>
    </row>
    <row r="1189" spans="1:6">
      <c r="A1189" s="434"/>
      <c r="B1189" s="919" t="s">
        <v>3264</v>
      </c>
      <c r="C1189" s="434"/>
      <c r="D1189" s="915"/>
      <c r="E1189" s="916"/>
      <c r="F1189" s="917"/>
    </row>
    <row r="1190" spans="1:6" ht="26.4">
      <c r="A1190" s="434"/>
      <c r="B1190" s="919" t="s">
        <v>3265</v>
      </c>
      <c r="C1190" s="434"/>
      <c r="D1190" s="915"/>
      <c r="E1190" s="916"/>
      <c r="F1190" s="917"/>
    </row>
    <row r="1191" spans="1:6">
      <c r="A1191" s="434"/>
      <c r="B1191" s="919"/>
      <c r="C1191" s="434"/>
      <c r="D1191" s="915"/>
      <c r="E1191" s="916"/>
      <c r="F1191" s="917"/>
    </row>
    <row r="1192" spans="1:6">
      <c r="A1192" s="434"/>
      <c r="B1192" s="919" t="s">
        <v>3266</v>
      </c>
      <c r="C1192" s="434"/>
      <c r="D1192" s="915"/>
      <c r="E1192" s="916"/>
      <c r="F1192" s="917"/>
    </row>
    <row r="1193" spans="1:6">
      <c r="A1193" s="434"/>
      <c r="B1193" s="919" t="s">
        <v>3423</v>
      </c>
      <c r="C1193" s="434"/>
      <c r="D1193" s="915"/>
      <c r="E1193" s="916"/>
      <c r="F1193" s="917"/>
    </row>
    <row r="1194" spans="1:6">
      <c r="A1194" s="434"/>
      <c r="B1194" s="918" t="s">
        <v>3268</v>
      </c>
      <c r="C1194" s="434"/>
      <c r="D1194" s="915"/>
      <c r="E1194" s="916"/>
      <c r="F1194" s="917"/>
    </row>
    <row r="1195" spans="1:6">
      <c r="A1195" s="434"/>
      <c r="B1195" s="918" t="s">
        <v>3269</v>
      </c>
      <c r="C1195" s="920"/>
      <c r="D1195" s="915"/>
      <c r="E1195" s="916"/>
      <c r="F1195" s="917"/>
    </row>
    <row r="1196" spans="1:6">
      <c r="A1196" s="434"/>
      <c r="B1196" s="918" t="s">
        <v>3424</v>
      </c>
      <c r="C1196" s="920"/>
      <c r="D1196" s="915"/>
      <c r="E1196" s="916"/>
      <c r="F1196" s="917"/>
    </row>
    <row r="1197" spans="1:6">
      <c r="A1197" s="434"/>
      <c r="B1197" s="919" t="s">
        <v>3271</v>
      </c>
      <c r="C1197" s="920"/>
      <c r="D1197" s="915"/>
      <c r="E1197" s="916"/>
      <c r="F1197" s="917"/>
    </row>
    <row r="1198" spans="1:6">
      <c r="A1198" s="434"/>
      <c r="B1198" s="919" t="s">
        <v>3425</v>
      </c>
      <c r="C1198" s="920"/>
      <c r="D1198" s="915"/>
      <c r="E1198" s="916"/>
      <c r="F1198" s="917"/>
    </row>
    <row r="1199" spans="1:6">
      <c r="A1199" s="434"/>
      <c r="B1199" s="919" t="s">
        <v>3273</v>
      </c>
      <c r="C1199" s="920"/>
      <c r="D1199" s="915"/>
      <c r="E1199" s="916"/>
      <c r="F1199" s="917"/>
    </row>
    <row r="1200" spans="1:6">
      <c r="A1200" s="434"/>
      <c r="B1200" s="919" t="s">
        <v>3274</v>
      </c>
      <c r="C1200" s="920"/>
      <c r="D1200" s="915"/>
      <c r="E1200" s="916"/>
      <c r="F1200" s="917"/>
    </row>
    <row r="1201" spans="1:6">
      <c r="A1201" s="434"/>
      <c r="B1201" s="919" t="s">
        <v>3275</v>
      </c>
      <c r="C1201" s="920"/>
      <c r="D1201" s="915"/>
      <c r="E1201" s="916"/>
      <c r="F1201" s="917"/>
    </row>
    <row r="1202" spans="1:6">
      <c r="A1202" s="434"/>
      <c r="B1202" s="919" t="s">
        <v>3276</v>
      </c>
      <c r="C1202" s="920"/>
      <c r="D1202" s="915"/>
      <c r="E1202" s="916"/>
      <c r="F1202" s="917"/>
    </row>
    <row r="1203" spans="1:6">
      <c r="A1203" s="434"/>
      <c r="B1203" s="919" t="s">
        <v>3277</v>
      </c>
      <c r="C1203" s="920"/>
      <c r="D1203" s="915"/>
      <c r="E1203" s="916"/>
      <c r="F1203" s="917"/>
    </row>
    <row r="1204" spans="1:6" ht="26.4">
      <c r="A1204" s="434"/>
      <c r="B1204" s="919" t="s">
        <v>3278</v>
      </c>
      <c r="C1204" s="920"/>
      <c r="D1204" s="915"/>
      <c r="E1204" s="916"/>
      <c r="F1204" s="917"/>
    </row>
    <row r="1205" spans="1:6">
      <c r="A1205" s="434"/>
      <c r="B1205" s="919" t="s">
        <v>3279</v>
      </c>
      <c r="C1205" s="920"/>
      <c r="D1205" s="915"/>
      <c r="E1205" s="916"/>
      <c r="F1205" s="917"/>
    </row>
    <row r="1206" spans="1:6">
      <c r="A1206" s="434"/>
      <c r="B1206" s="919" t="s">
        <v>3280</v>
      </c>
      <c r="C1206" s="920"/>
      <c r="D1206" s="915"/>
      <c r="E1206" s="916"/>
      <c r="F1206" s="917"/>
    </row>
    <row r="1207" spans="1:6">
      <c r="A1207" s="434"/>
      <c r="B1207" s="919" t="s">
        <v>3281</v>
      </c>
      <c r="C1207" s="920"/>
      <c r="D1207" s="915"/>
      <c r="E1207" s="916"/>
      <c r="F1207" s="917"/>
    </row>
    <row r="1208" spans="1:6">
      <c r="A1208" s="434"/>
      <c r="B1208" s="919" t="s">
        <v>3426</v>
      </c>
      <c r="C1208" s="920"/>
      <c r="D1208" s="915"/>
      <c r="E1208" s="916"/>
      <c r="F1208" s="917"/>
    </row>
    <row r="1209" spans="1:6">
      <c r="A1209" s="434"/>
      <c r="B1209" s="919" t="s">
        <v>3361</v>
      </c>
      <c r="C1209" s="920"/>
      <c r="D1209" s="915"/>
      <c r="E1209" s="916"/>
      <c r="F1209" s="917"/>
    </row>
    <row r="1210" spans="1:6">
      <c r="A1210" s="434"/>
      <c r="B1210" s="919" t="s">
        <v>3427</v>
      </c>
      <c r="C1210" s="920"/>
      <c r="D1210" s="915"/>
      <c r="E1210" s="916"/>
      <c r="F1210" s="917"/>
    </row>
    <row r="1211" spans="1:6">
      <c r="A1211" s="434"/>
      <c r="B1211" s="919" t="s">
        <v>3363</v>
      </c>
      <c r="C1211" s="920"/>
      <c r="D1211" s="915"/>
      <c r="E1211" s="916"/>
      <c r="F1211" s="917"/>
    </row>
    <row r="1212" spans="1:6">
      <c r="A1212" s="434"/>
      <c r="B1212" s="921" t="s">
        <v>3286</v>
      </c>
      <c r="C1212" s="920"/>
      <c r="D1212" s="915"/>
      <c r="E1212" s="916"/>
      <c r="F1212" s="917"/>
    </row>
    <row r="1213" spans="1:6">
      <c r="A1213" s="434"/>
      <c r="B1213" s="921" t="s">
        <v>3287</v>
      </c>
      <c r="C1213" s="920"/>
      <c r="D1213" s="915"/>
      <c r="E1213" s="916"/>
      <c r="F1213" s="917"/>
    </row>
    <row r="1214" spans="1:6">
      <c r="A1214" s="434"/>
      <c r="B1214" s="919" t="s">
        <v>3288</v>
      </c>
      <c r="C1214" s="920"/>
      <c r="D1214" s="915"/>
      <c r="E1214" s="916"/>
      <c r="F1214" s="917"/>
    </row>
    <row r="1215" spans="1:6">
      <c r="A1215" s="434"/>
      <c r="B1215" s="919" t="s">
        <v>3289</v>
      </c>
      <c r="C1215" s="920"/>
      <c r="D1215" s="915"/>
      <c r="E1215" s="916"/>
      <c r="F1215" s="917"/>
    </row>
    <row r="1216" spans="1:6">
      <c r="A1216" s="434"/>
      <c r="B1216" s="919"/>
      <c r="C1216" s="920"/>
      <c r="D1216" s="915"/>
      <c r="E1216" s="916"/>
      <c r="F1216" s="917"/>
    </row>
    <row r="1217" spans="1:6">
      <c r="A1217" s="434"/>
      <c r="B1217" s="918" t="s">
        <v>3290</v>
      </c>
      <c r="C1217" s="920"/>
      <c r="D1217" s="915"/>
      <c r="E1217" s="916"/>
      <c r="F1217" s="917"/>
    </row>
    <row r="1218" spans="1:6">
      <c r="A1218" s="434"/>
      <c r="B1218" s="918"/>
      <c r="C1218" s="920"/>
      <c r="D1218" s="915"/>
      <c r="E1218" s="916"/>
      <c r="F1218" s="917"/>
    </row>
    <row r="1219" spans="1:6">
      <c r="A1219" s="434"/>
      <c r="B1219" s="918" t="s">
        <v>3291</v>
      </c>
      <c r="C1219" s="920"/>
      <c r="D1219" s="915"/>
      <c r="E1219" s="916"/>
      <c r="F1219" s="917"/>
    </row>
    <row r="1220" spans="1:6">
      <c r="A1220" s="434"/>
      <c r="B1220" s="918" t="s">
        <v>3292</v>
      </c>
      <c r="C1220" s="920"/>
      <c r="D1220" s="915"/>
      <c r="E1220" s="916"/>
      <c r="F1220" s="917"/>
    </row>
    <row r="1221" spans="1:6">
      <c r="A1221" s="434"/>
      <c r="B1221" s="918" t="s">
        <v>3293</v>
      </c>
      <c r="C1221" s="920"/>
      <c r="D1221" s="915"/>
      <c r="E1221" s="916"/>
      <c r="F1221" s="917"/>
    </row>
    <row r="1222" spans="1:6" ht="26.4">
      <c r="A1222" s="434"/>
      <c r="B1222" s="922" t="s">
        <v>3294</v>
      </c>
      <c r="C1222" s="920"/>
      <c r="D1222" s="915"/>
      <c r="E1222" s="916"/>
      <c r="F1222" s="917"/>
    </row>
    <row r="1223" spans="1:6">
      <c r="A1223" s="434"/>
      <c r="B1223" s="918" t="s">
        <v>3295</v>
      </c>
      <c r="C1223" s="920"/>
      <c r="D1223" s="915"/>
      <c r="E1223" s="916"/>
      <c r="F1223" s="917"/>
    </row>
    <row r="1224" spans="1:6">
      <c r="A1224" s="434"/>
      <c r="B1224" s="918" t="s">
        <v>3296</v>
      </c>
      <c r="C1224" s="920"/>
      <c r="D1224" s="915"/>
      <c r="E1224" s="916"/>
      <c r="F1224" s="917"/>
    </row>
    <row r="1225" spans="1:6">
      <c r="A1225" s="434"/>
      <c r="B1225" s="918"/>
      <c r="C1225" s="920"/>
      <c r="D1225" s="915"/>
      <c r="E1225" s="916"/>
      <c r="F1225" s="917"/>
    </row>
    <row r="1226" spans="1:6">
      <c r="A1226" s="434"/>
      <c r="B1226" s="918" t="s">
        <v>3297</v>
      </c>
      <c r="C1226" s="920"/>
      <c r="D1226" s="915"/>
      <c r="E1226" s="916"/>
      <c r="F1226" s="917"/>
    </row>
    <row r="1227" spans="1:6">
      <c r="A1227" s="434"/>
      <c r="B1227" s="918" t="s">
        <v>3298</v>
      </c>
      <c r="C1227" s="920"/>
      <c r="D1227" s="915"/>
      <c r="E1227" s="916"/>
      <c r="F1227" s="917"/>
    </row>
    <row r="1228" spans="1:6">
      <c r="A1228" s="434"/>
      <c r="B1228" s="918" t="s">
        <v>3299</v>
      </c>
      <c r="C1228" s="920"/>
      <c r="D1228" s="915"/>
      <c r="E1228" s="916"/>
      <c r="F1228" s="917"/>
    </row>
    <row r="1229" spans="1:6">
      <c r="A1229" s="434"/>
      <c r="B1229" s="918" t="s">
        <v>3300</v>
      </c>
      <c r="C1229" s="920"/>
      <c r="D1229" s="915"/>
      <c r="E1229" s="916"/>
      <c r="F1229" s="917"/>
    </row>
    <row r="1230" spans="1:6">
      <c r="A1230" s="434"/>
      <c r="B1230" s="918" t="s">
        <v>3301</v>
      </c>
      <c r="C1230" s="920"/>
      <c r="D1230" s="915"/>
      <c r="E1230" s="916"/>
      <c r="F1230" s="917"/>
    </row>
    <row r="1231" spans="1:6" ht="26.4">
      <c r="A1231" s="434"/>
      <c r="B1231" s="918" t="s">
        <v>3302</v>
      </c>
      <c r="C1231" s="920"/>
      <c r="D1231" s="915"/>
      <c r="E1231" s="916"/>
      <c r="F1231" s="917"/>
    </row>
    <row r="1232" spans="1:6">
      <c r="A1232" s="434"/>
      <c r="B1232" s="918"/>
      <c r="C1232" s="920"/>
      <c r="D1232" s="915"/>
      <c r="E1232" s="916"/>
      <c r="F1232" s="917"/>
    </row>
    <row r="1233" spans="1:6">
      <c r="A1233" s="434"/>
      <c r="B1233" s="918" t="s">
        <v>3303</v>
      </c>
      <c r="C1233" s="920"/>
      <c r="D1233" s="915"/>
      <c r="E1233" s="916"/>
      <c r="F1233" s="917"/>
    </row>
    <row r="1234" spans="1:6">
      <c r="A1234" s="434"/>
      <c r="B1234" s="918" t="s">
        <v>3304</v>
      </c>
      <c r="C1234" s="920"/>
      <c r="D1234" s="915"/>
      <c r="E1234" s="916"/>
      <c r="F1234" s="917"/>
    </row>
    <row r="1235" spans="1:6">
      <c r="A1235" s="434"/>
      <c r="B1235" s="918" t="s">
        <v>3305</v>
      </c>
      <c r="C1235" s="920"/>
      <c r="D1235" s="915"/>
      <c r="E1235" s="916"/>
      <c r="F1235" s="917"/>
    </row>
    <row r="1236" spans="1:6">
      <c r="A1236" s="434"/>
      <c r="B1236" s="918"/>
      <c r="C1236" s="434"/>
      <c r="D1236" s="915"/>
      <c r="E1236" s="916"/>
      <c r="F1236" s="917"/>
    </row>
    <row r="1237" spans="1:6">
      <c r="A1237" s="434"/>
      <c r="B1237" s="918" t="s">
        <v>3306</v>
      </c>
      <c r="C1237" s="434"/>
      <c r="D1237" s="915"/>
      <c r="E1237" s="916"/>
      <c r="F1237" s="917"/>
    </row>
    <row r="1238" spans="1:6">
      <c r="A1238" s="434"/>
      <c r="B1238" s="918" t="s">
        <v>3305</v>
      </c>
      <c r="C1238" s="434"/>
      <c r="D1238" s="915"/>
      <c r="E1238" s="916"/>
      <c r="F1238" s="917"/>
    </row>
    <row r="1239" spans="1:6">
      <c r="A1239" s="434"/>
      <c r="B1239" s="919"/>
      <c r="C1239" s="920"/>
      <c r="D1239" s="915"/>
      <c r="E1239" s="916"/>
      <c r="F1239" s="917"/>
    </row>
    <row r="1240" spans="1:6">
      <c r="A1240" s="434"/>
      <c r="B1240" s="918" t="s">
        <v>3307</v>
      </c>
      <c r="C1240" s="920"/>
      <c r="D1240" s="915"/>
      <c r="E1240" s="916"/>
      <c r="F1240" s="917"/>
    </row>
    <row r="1241" spans="1:6">
      <c r="A1241" s="434"/>
      <c r="B1241" s="918" t="s">
        <v>3308</v>
      </c>
      <c r="C1241" s="920"/>
      <c r="D1241" s="915"/>
      <c r="E1241" s="916"/>
      <c r="F1241" s="917"/>
    </row>
    <row r="1242" spans="1:6">
      <c r="A1242" s="434"/>
      <c r="B1242" s="918" t="s">
        <v>3309</v>
      </c>
      <c r="C1242" s="920"/>
      <c r="D1242" s="915"/>
      <c r="E1242" s="916"/>
      <c r="F1242" s="917"/>
    </row>
    <row r="1243" spans="1:6">
      <c r="A1243" s="434"/>
      <c r="B1243" s="918" t="s">
        <v>3365</v>
      </c>
      <c r="C1243" s="920"/>
      <c r="D1243" s="915"/>
      <c r="E1243" s="916"/>
      <c r="F1243" s="917"/>
    </row>
    <row r="1244" spans="1:6">
      <c r="A1244" s="434"/>
      <c r="B1244" s="918" t="s">
        <v>3311</v>
      </c>
      <c r="C1244" s="920"/>
      <c r="D1244" s="915"/>
      <c r="E1244" s="916"/>
      <c r="F1244" s="917"/>
    </row>
    <row r="1245" spans="1:6">
      <c r="A1245" s="434"/>
      <c r="B1245" s="918" t="s">
        <v>3312</v>
      </c>
      <c r="C1245" s="920"/>
      <c r="D1245" s="915"/>
      <c r="E1245" s="916"/>
      <c r="F1245" s="917"/>
    </row>
    <row r="1246" spans="1:6">
      <c r="A1246" s="434"/>
      <c r="B1246" s="918" t="s">
        <v>3428</v>
      </c>
      <c r="C1246" s="920"/>
      <c r="D1246" s="915"/>
      <c r="E1246" s="916"/>
      <c r="F1246" s="917"/>
    </row>
    <row r="1247" spans="1:6">
      <c r="A1247" s="434"/>
      <c r="B1247" s="918" t="s">
        <v>3314</v>
      </c>
      <c r="C1247" s="920"/>
      <c r="D1247" s="915"/>
      <c r="E1247" s="916"/>
      <c r="F1247" s="917"/>
    </row>
    <row r="1248" spans="1:6">
      <c r="A1248" s="434"/>
      <c r="B1248" s="918" t="s">
        <v>3429</v>
      </c>
      <c r="C1248" s="920"/>
      <c r="D1248" s="915"/>
      <c r="E1248" s="916"/>
      <c r="F1248" s="917"/>
    </row>
    <row r="1249" spans="1:6">
      <c r="A1249" s="434"/>
      <c r="B1249" s="918" t="s">
        <v>3316</v>
      </c>
      <c r="C1249" s="920"/>
      <c r="D1249" s="915"/>
      <c r="E1249" s="916"/>
      <c r="F1249" s="917"/>
    </row>
    <row r="1250" spans="1:6">
      <c r="A1250" s="434"/>
      <c r="B1250" s="918" t="s">
        <v>3317</v>
      </c>
      <c r="C1250" s="920"/>
      <c r="D1250" s="915"/>
      <c r="E1250" s="916"/>
      <c r="F1250" s="917"/>
    </row>
    <row r="1251" spans="1:6">
      <c r="A1251" s="434"/>
      <c r="B1251" s="918" t="s">
        <v>3318</v>
      </c>
      <c r="C1251" s="920"/>
      <c r="D1251" s="915"/>
      <c r="E1251" s="916"/>
      <c r="F1251" s="917"/>
    </row>
    <row r="1252" spans="1:6">
      <c r="A1252" s="434"/>
      <c r="B1252" s="918" t="s">
        <v>3430</v>
      </c>
      <c r="C1252" s="920"/>
      <c r="D1252" s="915"/>
      <c r="E1252" s="916"/>
      <c r="F1252" s="917"/>
    </row>
    <row r="1253" spans="1:6">
      <c r="A1253" s="434"/>
      <c r="B1253" s="918" t="s">
        <v>3314</v>
      </c>
      <c r="C1253" s="920"/>
      <c r="D1253" s="915"/>
      <c r="E1253" s="916"/>
      <c r="F1253" s="917"/>
    </row>
    <row r="1254" spans="1:6">
      <c r="A1254" s="434"/>
      <c r="B1254" s="918" t="s">
        <v>3431</v>
      </c>
      <c r="C1254" s="920"/>
      <c r="D1254" s="915"/>
      <c r="E1254" s="916"/>
      <c r="F1254" s="917"/>
    </row>
    <row r="1255" spans="1:6">
      <c r="A1255" s="434"/>
      <c r="B1255" s="918"/>
      <c r="C1255" s="434"/>
      <c r="D1255" s="915"/>
      <c r="E1255" s="916"/>
      <c r="F1255" s="917"/>
    </row>
    <row r="1256" spans="1:6">
      <c r="A1256" s="434"/>
      <c r="B1256" s="918"/>
      <c r="C1256" s="920"/>
      <c r="D1256" s="915"/>
      <c r="E1256" s="916"/>
      <c r="F1256" s="917"/>
    </row>
    <row r="1257" spans="1:6">
      <c r="A1257" s="434"/>
      <c r="B1257" s="918" t="s">
        <v>3321</v>
      </c>
      <c r="C1257" s="920"/>
      <c r="D1257" s="915"/>
      <c r="E1257" s="916"/>
      <c r="F1257" s="917"/>
    </row>
    <row r="1258" spans="1:6">
      <c r="A1258" s="434"/>
      <c r="B1258" s="918" t="s">
        <v>3432</v>
      </c>
      <c r="C1258" s="920"/>
      <c r="D1258" s="915"/>
      <c r="E1258" s="916"/>
      <c r="F1258" s="917"/>
    </row>
    <row r="1259" spans="1:6">
      <c r="A1259" s="434"/>
      <c r="B1259" s="918" t="s">
        <v>3433</v>
      </c>
      <c r="C1259" s="920"/>
      <c r="D1259" s="915"/>
      <c r="E1259" s="916"/>
      <c r="F1259" s="917"/>
    </row>
    <row r="1260" spans="1:6">
      <c r="A1260" s="434"/>
      <c r="B1260" s="918" t="s">
        <v>3324</v>
      </c>
      <c r="C1260" s="434"/>
      <c r="D1260" s="915"/>
      <c r="E1260" s="916"/>
      <c r="F1260" s="917"/>
    </row>
    <row r="1261" spans="1:6">
      <c r="A1261" s="434"/>
      <c r="B1261" s="918" t="s">
        <v>3325</v>
      </c>
      <c r="C1261" s="434"/>
      <c r="D1261" s="915"/>
      <c r="E1261" s="916"/>
      <c r="F1261" s="917"/>
    </row>
    <row r="1262" spans="1:6">
      <c r="A1262" s="434"/>
      <c r="B1262" s="918" t="s">
        <v>3326</v>
      </c>
      <c r="C1262" s="434"/>
      <c r="D1262" s="915"/>
      <c r="E1262" s="916"/>
      <c r="F1262" s="917"/>
    </row>
    <row r="1263" spans="1:6">
      <c r="A1263" s="434"/>
      <c r="B1263" s="918"/>
      <c r="C1263" s="434"/>
      <c r="D1263" s="915"/>
      <c r="E1263" s="916"/>
      <c r="F1263" s="917"/>
    </row>
    <row r="1264" spans="1:6">
      <c r="A1264" s="434"/>
      <c r="B1264" s="918" t="s">
        <v>3327</v>
      </c>
      <c r="C1264" s="434"/>
      <c r="D1264" s="915"/>
      <c r="E1264" s="916"/>
      <c r="F1264" s="917"/>
    </row>
    <row r="1265" spans="1:6">
      <c r="A1265" s="434"/>
      <c r="B1265" s="918" t="s">
        <v>3328</v>
      </c>
      <c r="C1265" s="434"/>
      <c r="D1265" s="915"/>
      <c r="E1265" s="916"/>
      <c r="F1265" s="917"/>
    </row>
    <row r="1266" spans="1:6">
      <c r="A1266" s="434"/>
      <c r="B1266" s="918" t="s">
        <v>3329</v>
      </c>
      <c r="C1266" s="434"/>
      <c r="D1266" s="915"/>
      <c r="E1266" s="916"/>
      <c r="F1266" s="917"/>
    </row>
    <row r="1267" spans="1:6" ht="26.4">
      <c r="A1267" s="434"/>
      <c r="B1267" s="918" t="s">
        <v>3302</v>
      </c>
      <c r="C1267" s="920"/>
      <c r="D1267" s="915"/>
      <c r="E1267" s="916"/>
      <c r="F1267" s="917"/>
    </row>
    <row r="1268" spans="1:6">
      <c r="A1268" s="434"/>
      <c r="B1268" s="918" t="s">
        <v>3330</v>
      </c>
      <c r="C1268" s="434"/>
      <c r="D1268" s="915"/>
      <c r="E1268" s="916"/>
      <c r="F1268" s="917"/>
    </row>
    <row r="1269" spans="1:6">
      <c r="A1269" s="434"/>
      <c r="B1269" s="918"/>
      <c r="C1269" s="434"/>
      <c r="D1269" s="915"/>
      <c r="E1269" s="916"/>
      <c r="F1269" s="917"/>
    </row>
    <row r="1270" spans="1:6">
      <c r="A1270" s="434"/>
      <c r="B1270" s="918" t="s">
        <v>3331</v>
      </c>
      <c r="C1270" s="920"/>
      <c r="D1270" s="915"/>
      <c r="E1270" s="916"/>
      <c r="F1270" s="917"/>
    </row>
    <row r="1271" spans="1:6">
      <c r="A1271" s="434"/>
      <c r="B1271" s="918" t="s">
        <v>3434</v>
      </c>
      <c r="C1271" s="920"/>
      <c r="D1271" s="915"/>
      <c r="E1271" s="916"/>
      <c r="F1271" s="917"/>
    </row>
    <row r="1272" spans="1:6">
      <c r="A1272" s="434"/>
      <c r="B1272" s="918" t="s">
        <v>3435</v>
      </c>
      <c r="C1272" s="920"/>
      <c r="D1272" s="915"/>
      <c r="E1272" s="916"/>
      <c r="F1272" s="917"/>
    </row>
    <row r="1273" spans="1:6">
      <c r="A1273" s="434"/>
      <c r="B1273" s="918" t="s">
        <v>3334</v>
      </c>
      <c r="C1273" s="434"/>
      <c r="D1273" s="915"/>
      <c r="E1273" s="916"/>
      <c r="F1273" s="917"/>
    </row>
    <row r="1274" spans="1:6">
      <c r="A1274" s="434"/>
      <c r="B1274" s="918" t="s">
        <v>3335</v>
      </c>
      <c r="C1274" s="434"/>
      <c r="D1274" s="915"/>
      <c r="E1274" s="916"/>
      <c r="F1274" s="917"/>
    </row>
    <row r="1275" spans="1:6">
      <c r="A1275" s="434"/>
      <c r="B1275" s="918" t="s">
        <v>3326</v>
      </c>
      <c r="C1275" s="434"/>
      <c r="D1275" s="915"/>
      <c r="E1275" s="916"/>
      <c r="F1275" s="917"/>
    </row>
    <row r="1276" spans="1:6">
      <c r="A1276" s="434"/>
      <c r="B1276" s="918" t="s">
        <v>3336</v>
      </c>
      <c r="C1276" s="434"/>
      <c r="D1276" s="915"/>
      <c r="E1276" s="916"/>
      <c r="F1276" s="917"/>
    </row>
    <row r="1277" spans="1:6">
      <c r="A1277" s="434"/>
      <c r="B1277" s="918" t="s">
        <v>3330</v>
      </c>
      <c r="C1277" s="434"/>
      <c r="D1277" s="915"/>
      <c r="E1277" s="916"/>
      <c r="F1277" s="917"/>
    </row>
    <row r="1278" spans="1:6">
      <c r="A1278" s="434"/>
      <c r="B1278" s="918"/>
      <c r="C1278" s="434"/>
      <c r="D1278" s="915"/>
      <c r="E1278" s="916"/>
      <c r="F1278" s="917"/>
    </row>
    <row r="1279" spans="1:6">
      <c r="A1279" s="434"/>
      <c r="B1279" s="918" t="s">
        <v>3306</v>
      </c>
      <c r="C1279" s="434"/>
      <c r="D1279" s="915"/>
      <c r="E1279" s="916"/>
      <c r="F1279" s="917"/>
    </row>
    <row r="1280" spans="1:6">
      <c r="A1280" s="434"/>
      <c r="B1280" s="918" t="s">
        <v>3305</v>
      </c>
      <c r="C1280" s="434"/>
      <c r="D1280" s="915"/>
      <c r="E1280" s="916"/>
      <c r="F1280" s="917"/>
    </row>
    <row r="1281" spans="1:6">
      <c r="A1281" s="434"/>
      <c r="B1281" s="918"/>
      <c r="C1281" s="434"/>
      <c r="D1281" s="915"/>
      <c r="E1281" s="916"/>
      <c r="F1281" s="917"/>
    </row>
    <row r="1282" spans="1:6">
      <c r="A1282" s="434"/>
      <c r="B1282" s="918" t="s">
        <v>3321</v>
      </c>
      <c r="C1282" s="434"/>
      <c r="D1282" s="915"/>
      <c r="E1282" s="916"/>
      <c r="F1282" s="917"/>
    </row>
    <row r="1283" spans="1:6">
      <c r="A1283" s="434"/>
      <c r="B1283" s="918" t="s">
        <v>3436</v>
      </c>
      <c r="C1283" s="434"/>
      <c r="D1283" s="915"/>
      <c r="E1283" s="916"/>
      <c r="F1283" s="917"/>
    </row>
    <row r="1284" spans="1:6">
      <c r="A1284" s="434"/>
      <c r="B1284" s="918" t="s">
        <v>3338</v>
      </c>
      <c r="C1284" s="434"/>
      <c r="D1284" s="915"/>
      <c r="E1284" s="916"/>
      <c r="F1284" s="917"/>
    </row>
    <row r="1285" spans="1:6">
      <c r="A1285" s="434"/>
      <c r="B1285" s="918" t="s">
        <v>3378</v>
      </c>
      <c r="C1285" s="434"/>
      <c r="D1285" s="915"/>
      <c r="E1285" s="916"/>
      <c r="F1285" s="917"/>
    </row>
    <row r="1286" spans="1:6">
      <c r="A1286" s="434"/>
      <c r="B1286" s="918" t="s">
        <v>3325</v>
      </c>
      <c r="C1286" s="434"/>
      <c r="D1286" s="915"/>
      <c r="E1286" s="916"/>
      <c r="F1286" s="917"/>
    </row>
    <row r="1287" spans="1:6">
      <c r="A1287" s="434"/>
      <c r="B1287" s="918" t="s">
        <v>3326</v>
      </c>
      <c r="C1287" s="434"/>
      <c r="D1287" s="915"/>
      <c r="E1287" s="916"/>
      <c r="F1287" s="917"/>
    </row>
    <row r="1288" spans="1:6">
      <c r="A1288" s="434"/>
      <c r="B1288" s="918"/>
      <c r="C1288" s="434"/>
      <c r="D1288" s="915"/>
      <c r="E1288" s="916"/>
      <c r="F1288" s="917"/>
    </row>
    <row r="1289" spans="1:6">
      <c r="A1289" s="434"/>
      <c r="B1289" s="918" t="s">
        <v>3306</v>
      </c>
      <c r="C1289" s="434"/>
      <c r="D1289" s="915"/>
      <c r="E1289" s="916"/>
      <c r="F1289" s="917"/>
    </row>
    <row r="1290" spans="1:6">
      <c r="A1290" s="434"/>
      <c r="B1290" s="918" t="s">
        <v>3305</v>
      </c>
      <c r="C1290" s="434"/>
      <c r="D1290" s="915"/>
      <c r="E1290" s="916"/>
      <c r="F1290" s="917"/>
    </row>
    <row r="1291" spans="1:6">
      <c r="A1291" s="434"/>
      <c r="B1291" s="918"/>
      <c r="C1291" s="434"/>
      <c r="D1291" s="915"/>
      <c r="E1291" s="916"/>
      <c r="F1291" s="917"/>
    </row>
    <row r="1292" spans="1:6">
      <c r="A1292" s="434"/>
      <c r="B1292" s="918" t="s">
        <v>3340</v>
      </c>
      <c r="C1292" s="920"/>
      <c r="D1292" s="915"/>
      <c r="E1292" s="916"/>
      <c r="F1292" s="917"/>
    </row>
    <row r="1293" spans="1:6">
      <c r="A1293" s="434"/>
      <c r="B1293" s="918" t="s">
        <v>3341</v>
      </c>
      <c r="C1293" s="920"/>
      <c r="D1293" s="915"/>
      <c r="E1293" s="916"/>
      <c r="F1293" s="917"/>
    </row>
    <row r="1294" spans="1:6">
      <c r="A1294" s="434"/>
      <c r="B1294" s="918" t="s">
        <v>3342</v>
      </c>
      <c r="C1294" s="920"/>
      <c r="D1294" s="915"/>
      <c r="E1294" s="916"/>
      <c r="F1294" s="917"/>
    </row>
    <row r="1295" spans="1:6">
      <c r="A1295" s="434"/>
      <c r="B1295" s="918" t="s">
        <v>3343</v>
      </c>
      <c r="C1295" s="920"/>
      <c r="D1295" s="915"/>
      <c r="E1295" s="916"/>
      <c r="F1295" s="917"/>
    </row>
    <row r="1296" spans="1:6" ht="26.4">
      <c r="A1296" s="434"/>
      <c r="B1296" s="918" t="s">
        <v>3302</v>
      </c>
      <c r="C1296" s="920"/>
      <c r="D1296" s="915"/>
      <c r="E1296" s="916"/>
      <c r="F1296" s="917"/>
    </row>
    <row r="1297" spans="1:6">
      <c r="A1297" s="434"/>
      <c r="B1297" s="918"/>
      <c r="C1297" s="920"/>
      <c r="D1297" s="915"/>
      <c r="E1297" s="916"/>
      <c r="F1297" s="917"/>
    </row>
    <row r="1298" spans="1:6">
      <c r="A1298" s="434"/>
      <c r="B1298" s="918" t="s">
        <v>3303</v>
      </c>
      <c r="C1298" s="920"/>
      <c r="D1298" s="915"/>
      <c r="E1298" s="916"/>
      <c r="F1298" s="917"/>
    </row>
    <row r="1299" spans="1:6">
      <c r="A1299" s="434"/>
      <c r="B1299" s="918" t="s">
        <v>3304</v>
      </c>
      <c r="C1299" s="920"/>
      <c r="D1299" s="915"/>
      <c r="E1299" s="916"/>
      <c r="F1299" s="917"/>
    </row>
    <row r="1300" spans="1:6">
      <c r="A1300" s="434"/>
      <c r="B1300" s="918" t="s">
        <v>3305</v>
      </c>
      <c r="C1300" s="920"/>
      <c r="D1300" s="915"/>
      <c r="E1300" s="916"/>
      <c r="F1300" s="917"/>
    </row>
    <row r="1301" spans="1:6">
      <c r="A1301" s="434"/>
      <c r="B1301" s="918"/>
      <c r="C1301" s="434"/>
      <c r="D1301" s="915"/>
      <c r="E1301" s="916"/>
      <c r="F1301" s="917"/>
    </row>
    <row r="1302" spans="1:6">
      <c r="A1302" s="434"/>
      <c r="B1302" s="918" t="s">
        <v>3306</v>
      </c>
      <c r="C1302" s="434"/>
      <c r="D1302" s="915"/>
      <c r="E1302" s="916"/>
      <c r="F1302" s="917"/>
    </row>
    <row r="1303" spans="1:6">
      <c r="A1303" s="434"/>
      <c r="B1303" s="918" t="s">
        <v>3305</v>
      </c>
      <c r="C1303" s="434"/>
      <c r="D1303" s="915"/>
      <c r="E1303" s="916"/>
      <c r="F1303" s="917"/>
    </row>
    <row r="1304" spans="1:6">
      <c r="A1304" s="434"/>
      <c r="B1304" s="918"/>
      <c r="C1304" s="434"/>
      <c r="D1304" s="915"/>
      <c r="E1304" s="916"/>
      <c r="F1304" s="917"/>
    </row>
    <row r="1305" spans="1:6">
      <c r="A1305" s="434"/>
      <c r="B1305" s="918" t="s">
        <v>3297</v>
      </c>
      <c r="C1305" s="434"/>
      <c r="D1305" s="915"/>
      <c r="E1305" s="916"/>
      <c r="F1305" s="917"/>
    </row>
    <row r="1306" spans="1:6">
      <c r="A1306" s="434"/>
      <c r="B1306" s="918" t="s">
        <v>3344</v>
      </c>
      <c r="C1306" s="434"/>
      <c r="D1306" s="915"/>
      <c r="E1306" s="916"/>
      <c r="F1306" s="917"/>
    </row>
    <row r="1307" spans="1:6">
      <c r="A1307" s="434"/>
      <c r="B1307" s="918" t="s">
        <v>3345</v>
      </c>
      <c r="C1307" s="434"/>
      <c r="D1307" s="915"/>
      <c r="E1307" s="916"/>
      <c r="F1307" s="917"/>
    </row>
    <row r="1308" spans="1:6">
      <c r="A1308" s="434"/>
      <c r="B1308" s="918" t="s">
        <v>3301</v>
      </c>
      <c r="C1308" s="434"/>
      <c r="D1308" s="915"/>
      <c r="E1308" s="916"/>
      <c r="F1308" s="917"/>
    </row>
    <row r="1309" spans="1:6" ht="26.4">
      <c r="A1309" s="434"/>
      <c r="B1309" s="918" t="s">
        <v>3302</v>
      </c>
      <c r="C1309" s="434"/>
      <c r="D1309" s="915"/>
      <c r="E1309" s="916"/>
      <c r="F1309" s="917"/>
    </row>
    <row r="1310" spans="1:6">
      <c r="A1310" s="434"/>
      <c r="B1310" s="918"/>
      <c r="C1310" s="434"/>
      <c r="D1310" s="915"/>
      <c r="E1310" s="916"/>
      <c r="F1310" s="917"/>
    </row>
    <row r="1311" spans="1:6">
      <c r="A1311" s="434"/>
      <c r="B1311" s="918" t="s">
        <v>3346</v>
      </c>
      <c r="C1311" s="434"/>
      <c r="D1311" s="915"/>
      <c r="E1311" s="916"/>
      <c r="F1311" s="917"/>
    </row>
    <row r="1312" spans="1:6">
      <c r="A1312" s="434"/>
      <c r="B1312" s="918" t="s">
        <v>3305</v>
      </c>
      <c r="C1312" s="434"/>
      <c r="D1312" s="915"/>
      <c r="E1312" s="916"/>
      <c r="F1312" s="917"/>
    </row>
    <row r="1313" spans="1:6">
      <c r="A1313" s="434"/>
      <c r="B1313" s="918"/>
      <c r="C1313" s="434"/>
      <c r="D1313" s="915"/>
      <c r="E1313" s="916"/>
      <c r="F1313" s="917"/>
    </row>
    <row r="1314" spans="1:6">
      <c r="A1314" s="434"/>
      <c r="B1314" s="918" t="s">
        <v>3291</v>
      </c>
      <c r="C1314" s="920"/>
      <c r="D1314" s="915"/>
      <c r="E1314" s="916"/>
      <c r="F1314" s="917"/>
    </row>
    <row r="1315" spans="1:6">
      <c r="A1315" s="434"/>
      <c r="B1315" s="918" t="s">
        <v>3293</v>
      </c>
      <c r="C1315" s="920"/>
      <c r="D1315" s="915"/>
      <c r="E1315" s="916"/>
      <c r="F1315" s="917"/>
    </row>
    <row r="1316" spans="1:6" ht="26.4">
      <c r="A1316" s="434"/>
      <c r="B1316" s="922" t="s">
        <v>3294</v>
      </c>
      <c r="C1316" s="920"/>
      <c r="D1316" s="915"/>
      <c r="E1316" s="916"/>
      <c r="F1316" s="917"/>
    </row>
    <row r="1317" spans="1:6">
      <c r="A1317" s="434"/>
      <c r="B1317" s="918" t="s">
        <v>3347</v>
      </c>
      <c r="C1317" s="920"/>
      <c r="D1317" s="915"/>
      <c r="E1317" s="916"/>
      <c r="F1317" s="917"/>
    </row>
    <row r="1318" spans="1:6">
      <c r="A1318" s="434"/>
      <c r="B1318" s="918" t="s">
        <v>3389</v>
      </c>
      <c r="C1318" s="920"/>
      <c r="D1318" s="915"/>
      <c r="E1318" s="916"/>
      <c r="F1318" s="917"/>
    </row>
    <row r="1319" spans="1:6">
      <c r="A1319" s="434"/>
      <c r="B1319" s="918"/>
      <c r="C1319" s="920"/>
      <c r="D1319" s="915"/>
      <c r="E1319" s="916"/>
      <c r="F1319" s="917"/>
    </row>
    <row r="1320" spans="1:6">
      <c r="A1320" s="434"/>
      <c r="B1320" s="918" t="s">
        <v>3349</v>
      </c>
      <c r="C1320" s="920"/>
      <c r="D1320" s="915"/>
      <c r="E1320" s="916"/>
      <c r="F1320" s="917"/>
    </row>
    <row r="1321" spans="1:6">
      <c r="A1321" s="434"/>
      <c r="B1321" s="918"/>
      <c r="C1321" s="434"/>
      <c r="D1321" s="915"/>
      <c r="E1321" s="916"/>
      <c r="F1321" s="917"/>
    </row>
    <row r="1322" spans="1:6">
      <c r="A1322" s="434"/>
      <c r="B1322" s="918" t="s">
        <v>3291</v>
      </c>
      <c r="C1322" s="920"/>
      <c r="D1322" s="915"/>
      <c r="E1322" s="916"/>
      <c r="F1322" s="917"/>
    </row>
    <row r="1323" spans="1:6">
      <c r="A1323" s="434"/>
      <c r="B1323" s="918" t="s">
        <v>3293</v>
      </c>
      <c r="C1323" s="920"/>
      <c r="D1323" s="915"/>
      <c r="E1323" s="916"/>
      <c r="F1323" s="917"/>
    </row>
    <row r="1324" spans="1:6" ht="26.4">
      <c r="A1324" s="434"/>
      <c r="B1324" s="922" t="s">
        <v>3294</v>
      </c>
      <c r="C1324" s="920"/>
      <c r="D1324" s="915"/>
      <c r="E1324" s="916"/>
      <c r="F1324" s="917"/>
    </row>
    <row r="1325" spans="1:6">
      <c r="A1325" s="434"/>
      <c r="B1325" s="918" t="s">
        <v>3347</v>
      </c>
      <c r="C1325" s="920"/>
      <c r="D1325" s="915"/>
      <c r="E1325" s="916"/>
      <c r="F1325" s="917"/>
    </row>
    <row r="1326" spans="1:6">
      <c r="A1326" s="434"/>
      <c r="B1326" s="918" t="s">
        <v>3350</v>
      </c>
      <c r="C1326" s="920"/>
      <c r="D1326" s="915"/>
      <c r="E1326" s="916"/>
      <c r="F1326" s="917"/>
    </row>
    <row r="1327" spans="1:6">
      <c r="A1327" s="434"/>
      <c r="B1327" s="918"/>
      <c r="C1327" s="920"/>
      <c r="D1327" s="915"/>
      <c r="E1327" s="916"/>
      <c r="F1327" s="917"/>
    </row>
    <row r="1328" spans="1:6">
      <c r="A1328" s="434"/>
      <c r="B1328" s="918" t="s">
        <v>3297</v>
      </c>
      <c r="C1328" s="920"/>
      <c r="D1328" s="915"/>
      <c r="E1328" s="916"/>
      <c r="F1328" s="917"/>
    </row>
    <row r="1329" spans="1:6">
      <c r="A1329" s="434"/>
      <c r="B1329" s="918" t="s">
        <v>3437</v>
      </c>
      <c r="C1329" s="920"/>
      <c r="D1329" s="915"/>
      <c r="E1329" s="916"/>
      <c r="F1329" s="917"/>
    </row>
    <row r="1330" spans="1:6">
      <c r="A1330" s="434"/>
      <c r="B1330" s="918" t="s">
        <v>3299</v>
      </c>
      <c r="C1330" s="920"/>
      <c r="D1330" s="915"/>
      <c r="E1330" s="916"/>
      <c r="F1330" s="917"/>
    </row>
    <row r="1331" spans="1:6">
      <c r="A1331" s="434"/>
      <c r="B1331" s="918" t="s">
        <v>3301</v>
      </c>
      <c r="C1331" s="920"/>
      <c r="D1331" s="915"/>
      <c r="E1331" s="916"/>
      <c r="F1331" s="917"/>
    </row>
    <row r="1332" spans="1:6" ht="26.4">
      <c r="A1332" s="434"/>
      <c r="B1332" s="918" t="s">
        <v>3302</v>
      </c>
      <c r="C1332" s="920"/>
      <c r="D1332" s="915"/>
      <c r="E1332" s="916"/>
      <c r="F1332" s="917"/>
    </row>
    <row r="1333" spans="1:6">
      <c r="A1333" s="434"/>
      <c r="B1333" s="918"/>
      <c r="C1333" s="920"/>
      <c r="D1333" s="915"/>
      <c r="E1333" s="916"/>
      <c r="F1333" s="917"/>
    </row>
    <row r="1334" spans="1:6">
      <c r="A1334" s="434"/>
      <c r="B1334" s="918" t="s">
        <v>3303</v>
      </c>
      <c r="C1334" s="920"/>
      <c r="D1334" s="915"/>
      <c r="E1334" s="916"/>
      <c r="F1334" s="917"/>
    </row>
    <row r="1335" spans="1:6">
      <c r="A1335" s="434"/>
      <c r="B1335" s="918" t="s">
        <v>3304</v>
      </c>
      <c r="C1335" s="920"/>
      <c r="D1335" s="915"/>
      <c r="E1335" s="916"/>
      <c r="F1335" s="917"/>
    </row>
    <row r="1336" spans="1:6">
      <c r="A1336" s="434"/>
      <c r="B1336" s="918" t="s">
        <v>3305</v>
      </c>
      <c r="C1336" s="920"/>
      <c r="D1336" s="915"/>
      <c r="E1336" s="916"/>
      <c r="F1336" s="917"/>
    </row>
    <row r="1337" spans="1:6">
      <c r="A1337" s="434"/>
      <c r="B1337" s="918"/>
      <c r="C1337" s="920"/>
      <c r="D1337" s="915"/>
      <c r="E1337" s="916"/>
      <c r="F1337" s="917"/>
    </row>
    <row r="1338" spans="1:6">
      <c r="A1338" s="434"/>
      <c r="B1338" s="918" t="s">
        <v>3306</v>
      </c>
      <c r="C1338" s="434"/>
      <c r="D1338" s="915"/>
      <c r="E1338" s="916"/>
      <c r="F1338" s="917"/>
    </row>
    <row r="1339" spans="1:6">
      <c r="A1339" s="434"/>
      <c r="B1339" s="918" t="s">
        <v>3305</v>
      </c>
      <c r="C1339" s="434"/>
      <c r="D1339" s="915"/>
      <c r="E1339" s="916"/>
      <c r="F1339" s="917"/>
    </row>
    <row r="1340" spans="1:6">
      <c r="A1340" s="434"/>
      <c r="B1340" s="918"/>
      <c r="C1340" s="434"/>
      <c r="D1340" s="915"/>
      <c r="E1340" s="916"/>
      <c r="F1340" s="917"/>
    </row>
    <row r="1341" spans="1:6" ht="26.4">
      <c r="A1341" s="434"/>
      <c r="B1341" s="918" t="s">
        <v>3352</v>
      </c>
      <c r="C1341" s="920"/>
      <c r="D1341" s="915"/>
      <c r="E1341" s="916"/>
      <c r="F1341" s="917"/>
    </row>
    <row r="1342" spans="1:6">
      <c r="A1342" s="434"/>
      <c r="B1342" s="918"/>
      <c r="C1342" s="920"/>
      <c r="D1342" s="915"/>
      <c r="E1342" s="916"/>
      <c r="F1342" s="917"/>
    </row>
    <row r="1343" spans="1:6">
      <c r="A1343" s="434"/>
      <c r="B1343" s="918" t="s">
        <v>3306</v>
      </c>
      <c r="C1343" s="434"/>
      <c r="D1343" s="915"/>
      <c r="E1343" s="916"/>
      <c r="F1343" s="917"/>
    </row>
    <row r="1344" spans="1:6">
      <c r="A1344" s="434"/>
      <c r="B1344" s="918" t="s">
        <v>3305</v>
      </c>
      <c r="C1344" s="434"/>
      <c r="D1344" s="915"/>
      <c r="E1344" s="916"/>
      <c r="F1344" s="917"/>
    </row>
    <row r="1345" spans="1:6">
      <c r="A1345" s="434"/>
      <c r="B1345" s="923"/>
      <c r="C1345" s="920"/>
      <c r="D1345" s="915"/>
      <c r="E1345" s="916"/>
      <c r="F1345" s="917"/>
    </row>
    <row r="1346" spans="1:6">
      <c r="A1346" s="434"/>
      <c r="B1346" s="918" t="s">
        <v>3340</v>
      </c>
      <c r="C1346" s="920"/>
      <c r="D1346" s="915"/>
      <c r="E1346" s="916"/>
      <c r="F1346" s="917"/>
    </row>
    <row r="1347" spans="1:6">
      <c r="A1347" s="434"/>
      <c r="B1347" s="918" t="s">
        <v>3341</v>
      </c>
      <c r="C1347" s="920"/>
      <c r="D1347" s="915"/>
      <c r="E1347" s="916"/>
      <c r="F1347" s="917"/>
    </row>
    <row r="1348" spans="1:6">
      <c r="A1348" s="434"/>
      <c r="B1348" s="918" t="s">
        <v>3379</v>
      </c>
      <c r="C1348" s="920"/>
      <c r="D1348" s="915"/>
      <c r="E1348" s="916"/>
      <c r="F1348" s="917"/>
    </row>
    <row r="1349" spans="1:6">
      <c r="A1349" s="434"/>
      <c r="B1349" s="918" t="s">
        <v>3343</v>
      </c>
      <c r="C1349" s="920"/>
      <c r="D1349" s="915"/>
      <c r="E1349" s="916"/>
      <c r="F1349" s="917"/>
    </row>
    <row r="1350" spans="1:6" ht="26.4">
      <c r="A1350" s="434"/>
      <c r="B1350" s="918" t="s">
        <v>3302</v>
      </c>
      <c r="C1350" s="920"/>
      <c r="D1350" s="915"/>
      <c r="E1350" s="916"/>
      <c r="F1350" s="917"/>
    </row>
    <row r="1351" spans="1:6">
      <c r="A1351" s="434"/>
      <c r="B1351" s="918"/>
      <c r="C1351" s="920"/>
      <c r="D1351" s="915"/>
      <c r="E1351" s="916"/>
      <c r="F1351" s="917"/>
    </row>
    <row r="1352" spans="1:6">
      <c r="A1352" s="434"/>
      <c r="B1352" s="918" t="s">
        <v>3303</v>
      </c>
      <c r="C1352" s="920"/>
      <c r="D1352" s="915"/>
      <c r="E1352" s="916"/>
      <c r="F1352" s="917"/>
    </row>
    <row r="1353" spans="1:6">
      <c r="A1353" s="434"/>
      <c r="B1353" s="918" t="s">
        <v>3304</v>
      </c>
      <c r="C1353" s="920"/>
      <c r="D1353" s="915"/>
      <c r="E1353" s="916"/>
      <c r="F1353" s="917"/>
    </row>
    <row r="1354" spans="1:6">
      <c r="A1354" s="434"/>
      <c r="B1354" s="918" t="s">
        <v>3305</v>
      </c>
      <c r="C1354" s="920"/>
      <c r="D1354" s="915"/>
      <c r="E1354" s="916"/>
      <c r="F1354" s="917"/>
    </row>
    <row r="1355" spans="1:6">
      <c r="A1355" s="434"/>
      <c r="B1355" s="918"/>
      <c r="C1355" s="920"/>
      <c r="D1355" s="915"/>
      <c r="E1355" s="916"/>
      <c r="F1355" s="917"/>
    </row>
    <row r="1356" spans="1:6">
      <c r="A1356" s="434"/>
      <c r="B1356" s="918" t="s">
        <v>3291</v>
      </c>
      <c r="C1356" s="920"/>
      <c r="D1356" s="915"/>
      <c r="E1356" s="916"/>
      <c r="F1356" s="917"/>
    </row>
    <row r="1357" spans="1:6">
      <c r="A1357" s="434"/>
      <c r="B1357" s="918" t="s">
        <v>3293</v>
      </c>
      <c r="C1357" s="920"/>
      <c r="D1357" s="915"/>
      <c r="E1357" s="916"/>
      <c r="F1357" s="917"/>
    </row>
    <row r="1358" spans="1:6" ht="26.4">
      <c r="A1358" s="434"/>
      <c r="B1358" s="922" t="s">
        <v>3294</v>
      </c>
      <c r="C1358" s="920"/>
      <c r="D1358" s="915"/>
      <c r="E1358" s="916"/>
      <c r="F1358" s="917"/>
    </row>
    <row r="1359" spans="1:6">
      <c r="A1359" s="434"/>
      <c r="B1359" s="918" t="s">
        <v>3347</v>
      </c>
      <c r="C1359" s="920"/>
      <c r="D1359" s="915"/>
      <c r="E1359" s="916"/>
      <c r="F1359" s="917"/>
    </row>
    <row r="1360" spans="1:6">
      <c r="A1360" s="434"/>
      <c r="B1360" s="918" t="s">
        <v>3389</v>
      </c>
      <c r="C1360" s="920"/>
      <c r="D1360" s="915"/>
      <c r="E1360" s="916"/>
      <c r="F1360" s="917"/>
    </row>
    <row r="1361" spans="1:6">
      <c r="A1361" s="434"/>
      <c r="B1361" s="918"/>
      <c r="C1361" s="920"/>
      <c r="D1361" s="915"/>
      <c r="E1361" s="916"/>
      <c r="F1361" s="917"/>
    </row>
    <row r="1362" spans="1:6">
      <c r="A1362" s="924"/>
      <c r="B1362" s="919" t="s">
        <v>3438</v>
      </c>
      <c r="C1362" s="920"/>
      <c r="D1362" s="915"/>
      <c r="E1362" s="916"/>
      <c r="F1362" s="917"/>
    </row>
    <row r="1363" spans="1:6">
      <c r="A1363" s="924"/>
      <c r="B1363" s="919" t="s">
        <v>3381</v>
      </c>
      <c r="C1363" s="920"/>
      <c r="D1363" s="915"/>
      <c r="E1363" s="916"/>
      <c r="F1363" s="917"/>
    </row>
    <row r="1364" spans="1:6">
      <c r="A1364" s="925"/>
      <c r="B1364" s="926" t="s">
        <v>3357</v>
      </c>
      <c r="C1364" s="357" t="s">
        <v>983</v>
      </c>
      <c r="D1364" s="927">
        <v>1</v>
      </c>
      <c r="E1364" s="928"/>
      <c r="F1364" s="929"/>
    </row>
    <row r="1365" spans="1:6" s="466" customFormat="1" ht="26.25" customHeight="1">
      <c r="A1365" s="892" t="s">
        <v>0</v>
      </c>
      <c r="B1365" s="892" t="s">
        <v>1</v>
      </c>
      <c r="C1365" s="892" t="s">
        <v>948</v>
      </c>
      <c r="D1365" s="893" t="s">
        <v>949</v>
      </c>
      <c r="E1365" s="894" t="s">
        <v>1380</v>
      </c>
      <c r="F1365" s="894" t="s">
        <v>2</v>
      </c>
    </row>
    <row r="1366" spans="1:6" ht="224.4">
      <c r="A1366" s="909">
        <f>COUNT($A$4:A1364)+1</f>
        <v>8</v>
      </c>
      <c r="B1366" s="910" t="s">
        <v>3256</v>
      </c>
      <c r="C1366" s="362"/>
      <c r="D1366" s="911"/>
      <c r="E1366" s="912"/>
      <c r="F1366" s="913"/>
    </row>
    <row r="1367" spans="1:6">
      <c r="A1367" s="914"/>
      <c r="B1367" s="448"/>
      <c r="C1367" s="434"/>
      <c r="D1367" s="915"/>
      <c r="E1367" s="916"/>
      <c r="F1367" s="917"/>
    </row>
    <row r="1368" spans="1:6">
      <c r="A1368" s="434"/>
      <c r="B1368" s="448" t="s">
        <v>3257</v>
      </c>
      <c r="C1368" s="434"/>
      <c r="D1368" s="915"/>
      <c r="E1368" s="916"/>
      <c r="F1368" s="917"/>
    </row>
    <row r="1369" spans="1:6">
      <c r="A1369" s="434"/>
      <c r="B1369" s="918" t="s">
        <v>3258</v>
      </c>
      <c r="C1369" s="434"/>
      <c r="D1369" s="915"/>
      <c r="E1369" s="916"/>
      <c r="F1369" s="917"/>
    </row>
    <row r="1370" spans="1:6">
      <c r="A1370" s="434"/>
      <c r="B1370" s="918" t="s">
        <v>3259</v>
      </c>
      <c r="C1370" s="434"/>
      <c r="D1370" s="915"/>
      <c r="E1370" s="916"/>
      <c r="F1370" s="917"/>
    </row>
    <row r="1371" spans="1:6">
      <c r="A1371" s="434"/>
      <c r="B1371" s="918" t="s">
        <v>3260</v>
      </c>
      <c r="C1371" s="434"/>
      <c r="D1371" s="915"/>
      <c r="E1371" s="916"/>
      <c r="F1371" s="917"/>
    </row>
    <row r="1372" spans="1:6">
      <c r="A1372" s="434"/>
      <c r="B1372" s="918" t="s">
        <v>3261</v>
      </c>
      <c r="C1372" s="434"/>
      <c r="D1372" s="915"/>
      <c r="E1372" s="916"/>
      <c r="F1372" s="917"/>
    </row>
    <row r="1373" spans="1:6">
      <c r="A1373" s="434"/>
      <c r="B1373" s="918" t="s">
        <v>3262</v>
      </c>
      <c r="C1373" s="434"/>
      <c r="D1373" s="915"/>
      <c r="E1373" s="916"/>
      <c r="F1373" s="917"/>
    </row>
    <row r="1374" spans="1:6">
      <c r="A1374" s="434"/>
      <c r="B1374" s="919" t="s">
        <v>3263</v>
      </c>
      <c r="C1374" s="434"/>
      <c r="D1374" s="915"/>
      <c r="E1374" s="916"/>
      <c r="F1374" s="917"/>
    </row>
    <row r="1375" spans="1:6">
      <c r="A1375" s="434"/>
      <c r="B1375" s="919" t="s">
        <v>3264</v>
      </c>
      <c r="C1375" s="434"/>
      <c r="D1375" s="915"/>
      <c r="E1375" s="916"/>
      <c r="F1375" s="917"/>
    </row>
    <row r="1376" spans="1:6" ht="26.4">
      <c r="A1376" s="434"/>
      <c r="B1376" s="919" t="s">
        <v>3265</v>
      </c>
      <c r="C1376" s="434"/>
      <c r="D1376" s="915"/>
      <c r="E1376" s="916"/>
      <c r="F1376" s="917"/>
    </row>
    <row r="1377" spans="1:6">
      <c r="A1377" s="434"/>
      <c r="B1377" s="919"/>
      <c r="C1377" s="434"/>
      <c r="D1377" s="915"/>
      <c r="E1377" s="916"/>
      <c r="F1377" s="917"/>
    </row>
    <row r="1378" spans="1:6">
      <c r="A1378" s="434"/>
      <c r="B1378" s="919" t="s">
        <v>3266</v>
      </c>
      <c r="C1378" s="434"/>
      <c r="D1378" s="915"/>
      <c r="E1378" s="916"/>
      <c r="F1378" s="917"/>
    </row>
    <row r="1379" spans="1:6">
      <c r="A1379" s="434"/>
      <c r="B1379" s="919" t="s">
        <v>3439</v>
      </c>
      <c r="C1379" s="434"/>
      <c r="D1379" s="915"/>
      <c r="E1379" s="916"/>
      <c r="F1379" s="917"/>
    </row>
    <row r="1380" spans="1:6">
      <c r="A1380" s="434"/>
      <c r="B1380" s="918" t="s">
        <v>3383</v>
      </c>
      <c r="C1380" s="434"/>
      <c r="D1380" s="915"/>
      <c r="E1380" s="916"/>
      <c r="F1380" s="917"/>
    </row>
    <row r="1381" spans="1:6">
      <c r="A1381" s="434"/>
      <c r="B1381" s="918" t="s">
        <v>3269</v>
      </c>
      <c r="C1381" s="920"/>
      <c r="D1381" s="915"/>
      <c r="E1381" s="916"/>
      <c r="F1381" s="917"/>
    </row>
    <row r="1382" spans="1:6">
      <c r="A1382" s="434"/>
      <c r="B1382" s="918" t="s">
        <v>3440</v>
      </c>
      <c r="C1382" s="920"/>
      <c r="D1382" s="915"/>
      <c r="E1382" s="916"/>
      <c r="F1382" s="917"/>
    </row>
    <row r="1383" spans="1:6">
      <c r="A1383" s="434"/>
      <c r="B1383" s="919" t="s">
        <v>3271</v>
      </c>
      <c r="C1383" s="920"/>
      <c r="D1383" s="915"/>
      <c r="E1383" s="916"/>
      <c r="F1383" s="917"/>
    </row>
    <row r="1384" spans="1:6">
      <c r="A1384" s="434"/>
      <c r="B1384" s="919" t="s">
        <v>3385</v>
      </c>
      <c r="C1384" s="920"/>
      <c r="D1384" s="915"/>
      <c r="E1384" s="916"/>
      <c r="F1384" s="917"/>
    </row>
    <row r="1385" spans="1:6">
      <c r="A1385" s="434"/>
      <c r="B1385" s="919" t="s">
        <v>3273</v>
      </c>
      <c r="C1385" s="920"/>
      <c r="D1385" s="915"/>
      <c r="E1385" s="916"/>
      <c r="F1385" s="917"/>
    </row>
    <row r="1386" spans="1:6">
      <c r="A1386" s="434"/>
      <c r="B1386" s="919" t="s">
        <v>3274</v>
      </c>
      <c r="C1386" s="920"/>
      <c r="D1386" s="915"/>
      <c r="E1386" s="916"/>
      <c r="F1386" s="917"/>
    </row>
    <row r="1387" spans="1:6">
      <c r="A1387" s="434"/>
      <c r="B1387" s="919" t="s">
        <v>3275</v>
      </c>
      <c r="C1387" s="920"/>
      <c r="D1387" s="915"/>
      <c r="E1387" s="916"/>
      <c r="F1387" s="917"/>
    </row>
    <row r="1388" spans="1:6">
      <c r="A1388" s="434"/>
      <c r="B1388" s="919" t="s">
        <v>3276</v>
      </c>
      <c r="C1388" s="920"/>
      <c r="D1388" s="915"/>
      <c r="E1388" s="916"/>
      <c r="F1388" s="917"/>
    </row>
    <row r="1389" spans="1:6">
      <c r="A1389" s="434"/>
      <c r="B1389" s="919" t="s">
        <v>3277</v>
      </c>
      <c r="C1389" s="920"/>
      <c r="D1389" s="915"/>
      <c r="E1389" s="916"/>
      <c r="F1389" s="917"/>
    </row>
    <row r="1390" spans="1:6" ht="26.4">
      <c r="A1390" s="434"/>
      <c r="B1390" s="919" t="s">
        <v>3278</v>
      </c>
      <c r="C1390" s="920"/>
      <c r="D1390" s="915"/>
      <c r="E1390" s="916"/>
      <c r="F1390" s="917"/>
    </row>
    <row r="1391" spans="1:6">
      <c r="A1391" s="434"/>
      <c r="B1391" s="919" t="s">
        <v>3279</v>
      </c>
      <c r="C1391" s="920"/>
      <c r="D1391" s="915"/>
      <c r="E1391" s="916"/>
      <c r="F1391" s="917"/>
    </row>
    <row r="1392" spans="1:6">
      <c r="A1392" s="434"/>
      <c r="B1392" s="919" t="s">
        <v>3405</v>
      </c>
      <c r="C1392" s="920"/>
      <c r="D1392" s="915"/>
      <c r="E1392" s="916"/>
      <c r="F1392" s="917"/>
    </row>
    <row r="1393" spans="1:6">
      <c r="A1393" s="434"/>
      <c r="B1393" s="919" t="s">
        <v>3281</v>
      </c>
      <c r="C1393" s="920"/>
      <c r="D1393" s="915"/>
      <c r="E1393" s="916"/>
      <c r="F1393" s="917"/>
    </row>
    <row r="1394" spans="1:6">
      <c r="A1394" s="434"/>
      <c r="B1394" s="919" t="s">
        <v>3441</v>
      </c>
      <c r="C1394" s="920"/>
      <c r="D1394" s="915"/>
      <c r="E1394" s="916"/>
      <c r="F1394" s="917"/>
    </row>
    <row r="1395" spans="1:6">
      <c r="A1395" s="434"/>
      <c r="B1395" s="919" t="s">
        <v>3361</v>
      </c>
      <c r="C1395" s="920"/>
      <c r="D1395" s="915"/>
      <c r="E1395" s="916"/>
      <c r="F1395" s="917"/>
    </row>
    <row r="1396" spans="1:6">
      <c r="A1396" s="434"/>
      <c r="B1396" s="919" t="s">
        <v>3442</v>
      </c>
      <c r="C1396" s="920"/>
      <c r="D1396" s="915"/>
      <c r="E1396" s="916"/>
      <c r="F1396" s="917"/>
    </row>
    <row r="1397" spans="1:6">
      <c r="A1397" s="434"/>
      <c r="B1397" s="919" t="s">
        <v>3363</v>
      </c>
      <c r="C1397" s="920"/>
      <c r="D1397" s="915"/>
      <c r="E1397" s="916"/>
      <c r="F1397" s="917"/>
    </row>
    <row r="1398" spans="1:6">
      <c r="A1398" s="434"/>
      <c r="B1398" s="921" t="s">
        <v>3286</v>
      </c>
      <c r="C1398" s="920"/>
      <c r="D1398" s="915"/>
      <c r="E1398" s="916"/>
      <c r="F1398" s="917"/>
    </row>
    <row r="1399" spans="1:6">
      <c r="A1399" s="434"/>
      <c r="B1399" s="921" t="s">
        <v>3287</v>
      </c>
      <c r="C1399" s="920"/>
      <c r="D1399" s="915"/>
      <c r="E1399" s="916"/>
      <c r="F1399" s="917"/>
    </row>
    <row r="1400" spans="1:6">
      <c r="A1400" s="434"/>
      <c r="B1400" s="919" t="s">
        <v>3288</v>
      </c>
      <c r="C1400" s="920"/>
      <c r="D1400" s="915"/>
      <c r="E1400" s="916"/>
      <c r="F1400" s="917"/>
    </row>
    <row r="1401" spans="1:6">
      <c r="A1401" s="434"/>
      <c r="B1401" s="919" t="s">
        <v>3289</v>
      </c>
      <c r="C1401" s="920"/>
      <c r="D1401" s="915"/>
      <c r="E1401" s="916"/>
      <c r="F1401" s="917"/>
    </row>
    <row r="1402" spans="1:6">
      <c r="A1402" s="434"/>
      <c r="B1402" s="919"/>
      <c r="C1402" s="920"/>
      <c r="D1402" s="915"/>
      <c r="E1402" s="916"/>
      <c r="F1402" s="917"/>
    </row>
    <row r="1403" spans="1:6">
      <c r="A1403" s="434"/>
      <c r="B1403" s="918" t="s">
        <v>3290</v>
      </c>
      <c r="C1403" s="920"/>
      <c r="D1403" s="915"/>
      <c r="E1403" s="916"/>
      <c r="F1403" s="917"/>
    </row>
    <row r="1404" spans="1:6">
      <c r="A1404" s="434"/>
      <c r="B1404" s="918"/>
      <c r="C1404" s="920"/>
      <c r="D1404" s="915"/>
      <c r="E1404" s="916"/>
      <c r="F1404" s="917"/>
    </row>
    <row r="1405" spans="1:6">
      <c r="A1405" s="434"/>
      <c r="B1405" s="918" t="s">
        <v>3291</v>
      </c>
      <c r="C1405" s="920"/>
      <c r="D1405" s="915"/>
      <c r="E1405" s="916"/>
      <c r="F1405" s="917"/>
    </row>
    <row r="1406" spans="1:6">
      <c r="A1406" s="434"/>
      <c r="B1406" s="918" t="s">
        <v>3292</v>
      </c>
      <c r="C1406" s="920"/>
      <c r="D1406" s="915"/>
      <c r="E1406" s="916"/>
      <c r="F1406" s="917"/>
    </row>
    <row r="1407" spans="1:6">
      <c r="A1407" s="434"/>
      <c r="B1407" s="918" t="s">
        <v>3293</v>
      </c>
      <c r="C1407" s="920"/>
      <c r="D1407" s="915"/>
      <c r="E1407" s="916"/>
      <c r="F1407" s="917"/>
    </row>
    <row r="1408" spans="1:6" ht="26.4">
      <c r="A1408" s="434"/>
      <c r="B1408" s="922" t="s">
        <v>3294</v>
      </c>
      <c r="C1408" s="920"/>
      <c r="D1408" s="915"/>
      <c r="E1408" s="916"/>
      <c r="F1408" s="917"/>
    </row>
    <row r="1409" spans="1:6">
      <c r="A1409" s="434"/>
      <c r="B1409" s="918" t="s">
        <v>3295</v>
      </c>
      <c r="C1409" s="920"/>
      <c r="D1409" s="915"/>
      <c r="E1409" s="916"/>
      <c r="F1409" s="917"/>
    </row>
    <row r="1410" spans="1:6">
      <c r="A1410" s="434"/>
      <c r="B1410" s="918" t="s">
        <v>3443</v>
      </c>
      <c r="C1410" s="920"/>
      <c r="D1410" s="915"/>
      <c r="E1410" s="916"/>
      <c r="F1410" s="917"/>
    </row>
    <row r="1411" spans="1:6">
      <c r="A1411" s="434"/>
      <c r="B1411" s="918"/>
      <c r="C1411" s="920"/>
      <c r="D1411" s="915"/>
      <c r="E1411" s="916"/>
      <c r="F1411" s="917"/>
    </row>
    <row r="1412" spans="1:6">
      <c r="A1412" s="434"/>
      <c r="B1412" s="918" t="s">
        <v>3297</v>
      </c>
      <c r="C1412" s="920"/>
      <c r="D1412" s="915"/>
      <c r="E1412" s="916"/>
      <c r="F1412" s="917"/>
    </row>
    <row r="1413" spans="1:6">
      <c r="A1413" s="434"/>
      <c r="B1413" s="918" t="s">
        <v>3298</v>
      </c>
      <c r="C1413" s="920"/>
      <c r="D1413" s="915"/>
      <c r="E1413" s="916"/>
      <c r="F1413" s="917"/>
    </row>
    <row r="1414" spans="1:6">
      <c r="A1414" s="434"/>
      <c r="B1414" s="918" t="s">
        <v>3299</v>
      </c>
      <c r="C1414" s="920"/>
      <c r="D1414" s="915"/>
      <c r="E1414" s="916"/>
      <c r="F1414" s="917"/>
    </row>
    <row r="1415" spans="1:6">
      <c r="A1415" s="434"/>
      <c r="B1415" s="918" t="s">
        <v>3300</v>
      </c>
      <c r="C1415" s="920"/>
      <c r="D1415" s="915"/>
      <c r="E1415" s="916"/>
      <c r="F1415" s="917"/>
    </row>
    <row r="1416" spans="1:6">
      <c r="A1416" s="434"/>
      <c r="B1416" s="918" t="s">
        <v>3301</v>
      </c>
      <c r="C1416" s="920"/>
      <c r="D1416" s="915"/>
      <c r="E1416" s="916"/>
      <c r="F1416" s="917"/>
    </row>
    <row r="1417" spans="1:6" ht="26.4">
      <c r="A1417" s="434"/>
      <c r="B1417" s="918" t="s">
        <v>3302</v>
      </c>
      <c r="C1417" s="920"/>
      <c r="D1417" s="915"/>
      <c r="E1417" s="916"/>
      <c r="F1417" s="917"/>
    </row>
    <row r="1418" spans="1:6">
      <c r="A1418" s="434"/>
      <c r="B1418" s="918"/>
      <c r="C1418" s="920"/>
      <c r="D1418" s="915"/>
      <c r="E1418" s="916"/>
      <c r="F1418" s="917"/>
    </row>
    <row r="1419" spans="1:6">
      <c r="A1419" s="434"/>
      <c r="B1419" s="918" t="s">
        <v>3303</v>
      </c>
      <c r="C1419" s="920"/>
      <c r="D1419" s="915"/>
      <c r="E1419" s="916"/>
      <c r="F1419" s="917"/>
    </row>
    <row r="1420" spans="1:6">
      <c r="A1420" s="434"/>
      <c r="B1420" s="918" t="s">
        <v>3304</v>
      </c>
      <c r="C1420" s="920"/>
      <c r="D1420" s="915"/>
      <c r="E1420" s="916"/>
      <c r="F1420" s="917"/>
    </row>
    <row r="1421" spans="1:6">
      <c r="A1421" s="434"/>
      <c r="B1421" s="918" t="s">
        <v>3305</v>
      </c>
      <c r="C1421" s="920"/>
      <c r="D1421" s="915"/>
      <c r="E1421" s="916"/>
      <c r="F1421" s="917"/>
    </row>
    <row r="1422" spans="1:6">
      <c r="A1422" s="434"/>
      <c r="B1422" s="918"/>
      <c r="C1422" s="434"/>
      <c r="D1422" s="915"/>
      <c r="E1422" s="916"/>
      <c r="F1422" s="917"/>
    </row>
    <row r="1423" spans="1:6">
      <c r="A1423" s="434"/>
      <c r="B1423" s="918" t="s">
        <v>3306</v>
      </c>
      <c r="C1423" s="434"/>
      <c r="D1423" s="915"/>
      <c r="E1423" s="916"/>
      <c r="F1423" s="917"/>
    </row>
    <row r="1424" spans="1:6">
      <c r="A1424" s="434"/>
      <c r="B1424" s="918" t="s">
        <v>3305</v>
      </c>
      <c r="C1424" s="434"/>
      <c r="D1424" s="915"/>
      <c r="E1424" s="916"/>
      <c r="F1424" s="917"/>
    </row>
    <row r="1425" spans="1:6">
      <c r="A1425" s="434"/>
      <c r="B1425" s="919"/>
      <c r="C1425" s="920"/>
      <c r="D1425" s="915"/>
      <c r="E1425" s="916"/>
      <c r="F1425" s="917"/>
    </row>
    <row r="1426" spans="1:6">
      <c r="A1426" s="434"/>
      <c r="B1426" s="918" t="s">
        <v>3307</v>
      </c>
      <c r="C1426" s="920"/>
      <c r="D1426" s="915"/>
      <c r="E1426" s="916"/>
      <c r="F1426" s="917"/>
    </row>
    <row r="1427" spans="1:6">
      <c r="A1427" s="434"/>
      <c r="B1427" s="918" t="s">
        <v>3308</v>
      </c>
      <c r="C1427" s="920"/>
      <c r="D1427" s="915"/>
      <c r="E1427" s="916"/>
      <c r="F1427" s="917"/>
    </row>
    <row r="1428" spans="1:6">
      <c r="A1428" s="434"/>
      <c r="B1428" s="918" t="s">
        <v>3309</v>
      </c>
      <c r="C1428" s="920"/>
      <c r="D1428" s="915"/>
      <c r="E1428" s="916"/>
      <c r="F1428" s="917"/>
    </row>
    <row r="1429" spans="1:6">
      <c r="A1429" s="434"/>
      <c r="B1429" s="918" t="s">
        <v>3444</v>
      </c>
      <c r="C1429" s="920"/>
      <c r="D1429" s="915"/>
      <c r="E1429" s="916"/>
      <c r="F1429" s="917"/>
    </row>
    <row r="1430" spans="1:6">
      <c r="A1430" s="434"/>
      <c r="B1430" s="918" t="s">
        <v>3311</v>
      </c>
      <c r="C1430" s="920"/>
      <c r="D1430" s="915"/>
      <c r="E1430" s="916"/>
      <c r="F1430" s="917"/>
    </row>
    <row r="1431" spans="1:6">
      <c r="A1431" s="434"/>
      <c r="B1431" s="918" t="s">
        <v>3312</v>
      </c>
      <c r="C1431" s="920"/>
      <c r="D1431" s="915"/>
      <c r="E1431" s="916"/>
      <c r="F1431" s="917"/>
    </row>
    <row r="1432" spans="1:6">
      <c r="A1432" s="434"/>
      <c r="B1432" s="918" t="s">
        <v>3445</v>
      </c>
      <c r="C1432" s="920"/>
      <c r="D1432" s="915"/>
      <c r="E1432" s="916"/>
      <c r="F1432" s="917"/>
    </row>
    <row r="1433" spans="1:6">
      <c r="A1433" s="434"/>
      <c r="B1433" s="918" t="s">
        <v>3314</v>
      </c>
      <c r="C1433" s="920"/>
      <c r="D1433" s="915"/>
      <c r="E1433" s="916"/>
      <c r="F1433" s="917"/>
    </row>
    <row r="1434" spans="1:6">
      <c r="A1434" s="434"/>
      <c r="B1434" s="918" t="s">
        <v>3446</v>
      </c>
      <c r="C1434" s="920"/>
      <c r="D1434" s="915"/>
      <c r="E1434" s="916"/>
      <c r="F1434" s="917"/>
    </row>
    <row r="1435" spans="1:6">
      <c r="A1435" s="434"/>
      <c r="B1435" s="918" t="s">
        <v>3316</v>
      </c>
      <c r="C1435" s="920"/>
      <c r="D1435" s="915"/>
      <c r="E1435" s="916"/>
      <c r="F1435" s="917"/>
    </row>
    <row r="1436" spans="1:6">
      <c r="A1436" s="434"/>
      <c r="B1436" s="918" t="s">
        <v>3317</v>
      </c>
      <c r="C1436" s="920"/>
      <c r="D1436" s="915"/>
      <c r="E1436" s="916"/>
      <c r="F1436" s="917"/>
    </row>
    <row r="1437" spans="1:6">
      <c r="A1437" s="434"/>
      <c r="B1437" s="918" t="s">
        <v>3318</v>
      </c>
      <c r="C1437" s="920"/>
      <c r="D1437" s="915"/>
      <c r="E1437" s="916"/>
      <c r="F1437" s="917"/>
    </row>
    <row r="1438" spans="1:6">
      <c r="A1438" s="434"/>
      <c r="B1438" s="918" t="s">
        <v>3410</v>
      </c>
      <c r="C1438" s="920"/>
      <c r="D1438" s="915"/>
      <c r="E1438" s="916"/>
      <c r="F1438" s="917"/>
    </row>
    <row r="1439" spans="1:6">
      <c r="A1439" s="434"/>
      <c r="B1439" s="918" t="s">
        <v>3314</v>
      </c>
      <c r="C1439" s="920"/>
      <c r="D1439" s="915"/>
      <c r="E1439" s="916"/>
      <c r="F1439" s="917"/>
    </row>
    <row r="1440" spans="1:6">
      <c r="A1440" s="434"/>
      <c r="B1440" s="918" t="s">
        <v>3447</v>
      </c>
      <c r="C1440" s="920"/>
      <c r="D1440" s="915"/>
      <c r="E1440" s="916"/>
      <c r="F1440" s="917"/>
    </row>
    <row r="1441" spans="1:6">
      <c r="A1441" s="434"/>
      <c r="B1441" s="918"/>
      <c r="C1441" s="434"/>
      <c r="D1441" s="915"/>
      <c r="E1441" s="916"/>
      <c r="F1441" s="917"/>
    </row>
    <row r="1442" spans="1:6">
      <c r="A1442" s="434"/>
      <c r="B1442" s="918" t="s">
        <v>3370</v>
      </c>
      <c r="C1442" s="434"/>
      <c r="D1442" s="915"/>
      <c r="E1442" s="916"/>
      <c r="F1442" s="917"/>
    </row>
    <row r="1443" spans="1:6">
      <c r="A1443" s="434"/>
      <c r="B1443" s="918" t="s">
        <v>3371</v>
      </c>
      <c r="C1443" s="434"/>
      <c r="D1443" s="915"/>
      <c r="E1443" s="916"/>
      <c r="F1443" s="917"/>
    </row>
    <row r="1444" spans="1:6">
      <c r="A1444" s="434"/>
      <c r="B1444" s="922" t="s">
        <v>3372</v>
      </c>
      <c r="C1444" s="434"/>
      <c r="D1444" s="915"/>
      <c r="E1444" s="916"/>
      <c r="F1444" s="917"/>
    </row>
    <row r="1445" spans="1:6">
      <c r="A1445" s="434"/>
      <c r="B1445" s="918" t="s">
        <v>3295</v>
      </c>
      <c r="C1445" s="434"/>
      <c r="D1445" s="915"/>
      <c r="E1445" s="916"/>
      <c r="F1445" s="917"/>
    </row>
    <row r="1446" spans="1:6">
      <c r="A1446" s="434"/>
      <c r="B1446" s="918" t="s">
        <v>3443</v>
      </c>
      <c r="C1446" s="434"/>
      <c r="D1446" s="915"/>
      <c r="E1446" s="916"/>
      <c r="F1446" s="917"/>
    </row>
    <row r="1447" spans="1:6">
      <c r="A1447" s="434"/>
      <c r="B1447" s="918" t="s">
        <v>3305</v>
      </c>
      <c r="C1447" s="434"/>
      <c r="D1447" s="915"/>
      <c r="E1447" s="916"/>
      <c r="F1447" s="917"/>
    </row>
    <row r="1448" spans="1:6">
      <c r="A1448" s="434"/>
      <c r="B1448" s="918"/>
      <c r="C1448" s="920"/>
      <c r="D1448" s="915"/>
      <c r="E1448" s="916"/>
      <c r="F1448" s="917"/>
    </row>
    <row r="1449" spans="1:6">
      <c r="A1449" s="434"/>
      <c r="B1449" s="918" t="s">
        <v>3321</v>
      </c>
      <c r="C1449" s="920"/>
      <c r="D1449" s="915"/>
      <c r="E1449" s="916"/>
      <c r="F1449" s="917"/>
    </row>
    <row r="1450" spans="1:6">
      <c r="A1450" s="434"/>
      <c r="B1450" s="918" t="s">
        <v>3448</v>
      </c>
      <c r="C1450" s="920"/>
      <c r="D1450" s="915"/>
      <c r="E1450" s="916"/>
      <c r="F1450" s="917"/>
    </row>
    <row r="1451" spans="1:6">
      <c r="A1451" s="434"/>
      <c r="B1451" s="918" t="s">
        <v>3323</v>
      </c>
      <c r="C1451" s="920"/>
      <c r="D1451" s="915"/>
      <c r="E1451" s="916"/>
      <c r="F1451" s="917"/>
    </row>
    <row r="1452" spans="1:6">
      <c r="A1452" s="434"/>
      <c r="B1452" s="918" t="s">
        <v>3324</v>
      </c>
      <c r="C1452" s="434"/>
      <c r="D1452" s="915"/>
      <c r="E1452" s="916"/>
      <c r="F1452" s="917"/>
    </row>
    <row r="1453" spans="1:6">
      <c r="A1453" s="434"/>
      <c r="B1453" s="918" t="s">
        <v>3325</v>
      </c>
      <c r="C1453" s="434"/>
      <c r="D1453" s="915"/>
      <c r="E1453" s="916"/>
      <c r="F1453" s="917"/>
    </row>
    <row r="1454" spans="1:6">
      <c r="A1454" s="434"/>
      <c r="B1454" s="918" t="s">
        <v>3326</v>
      </c>
      <c r="C1454" s="434"/>
      <c r="D1454" s="915"/>
      <c r="E1454" s="916"/>
      <c r="F1454" s="917"/>
    </row>
    <row r="1455" spans="1:6">
      <c r="A1455" s="434"/>
      <c r="B1455" s="918"/>
      <c r="C1455" s="434"/>
      <c r="D1455" s="915"/>
      <c r="E1455" s="916"/>
      <c r="F1455" s="917"/>
    </row>
    <row r="1456" spans="1:6">
      <c r="A1456" s="434"/>
      <c r="B1456" s="918" t="s">
        <v>3327</v>
      </c>
      <c r="C1456" s="434"/>
      <c r="D1456" s="915"/>
      <c r="E1456" s="916"/>
      <c r="F1456" s="917"/>
    </row>
    <row r="1457" spans="1:6">
      <c r="A1457" s="434"/>
      <c r="B1457" s="918" t="s">
        <v>3328</v>
      </c>
      <c r="C1457" s="434"/>
      <c r="D1457" s="915"/>
      <c r="E1457" s="916"/>
      <c r="F1457" s="917"/>
    </row>
    <row r="1458" spans="1:6">
      <c r="A1458" s="434"/>
      <c r="B1458" s="918" t="s">
        <v>3329</v>
      </c>
      <c r="C1458" s="434"/>
      <c r="D1458" s="915"/>
      <c r="E1458" s="916"/>
      <c r="F1458" s="917"/>
    </row>
    <row r="1459" spans="1:6" ht="26.4">
      <c r="A1459" s="434"/>
      <c r="B1459" s="918" t="s">
        <v>3302</v>
      </c>
      <c r="C1459" s="920"/>
      <c r="D1459" s="915"/>
      <c r="E1459" s="916"/>
      <c r="F1459" s="917"/>
    </row>
    <row r="1460" spans="1:6">
      <c r="A1460" s="434"/>
      <c r="B1460" s="918" t="s">
        <v>3330</v>
      </c>
      <c r="C1460" s="434"/>
      <c r="D1460" s="915"/>
      <c r="E1460" s="916"/>
      <c r="F1460" s="917"/>
    </row>
    <row r="1461" spans="1:6">
      <c r="A1461" s="434"/>
      <c r="B1461" s="918"/>
      <c r="C1461" s="434"/>
      <c r="D1461" s="915"/>
      <c r="E1461" s="916"/>
      <c r="F1461" s="917"/>
    </row>
    <row r="1462" spans="1:6">
      <c r="A1462" s="434"/>
      <c r="B1462" s="918" t="s">
        <v>3331</v>
      </c>
      <c r="C1462" s="920"/>
      <c r="D1462" s="915"/>
      <c r="E1462" s="916"/>
      <c r="F1462" s="917"/>
    </row>
    <row r="1463" spans="1:6">
      <c r="A1463" s="434"/>
      <c r="B1463" s="918" t="s">
        <v>3449</v>
      </c>
      <c r="C1463" s="920"/>
      <c r="D1463" s="915"/>
      <c r="E1463" s="916"/>
      <c r="F1463" s="917"/>
    </row>
    <row r="1464" spans="1:6">
      <c r="A1464" s="434"/>
      <c r="B1464" s="918" t="s">
        <v>3450</v>
      </c>
      <c r="C1464" s="920"/>
      <c r="D1464" s="915"/>
      <c r="E1464" s="916"/>
      <c r="F1464" s="917"/>
    </row>
    <row r="1465" spans="1:6">
      <c r="A1465" s="434"/>
      <c r="B1465" s="918" t="s">
        <v>3376</v>
      </c>
      <c r="C1465" s="434"/>
      <c r="D1465" s="915"/>
      <c r="E1465" s="916"/>
      <c r="F1465" s="917"/>
    </row>
    <row r="1466" spans="1:6">
      <c r="A1466" s="434"/>
      <c r="B1466" s="918" t="s">
        <v>3335</v>
      </c>
      <c r="C1466" s="434"/>
      <c r="D1466" s="915"/>
      <c r="E1466" s="916"/>
      <c r="F1466" s="917"/>
    </row>
    <row r="1467" spans="1:6">
      <c r="A1467" s="434"/>
      <c r="B1467" s="918" t="s">
        <v>3326</v>
      </c>
      <c r="C1467" s="434"/>
      <c r="D1467" s="915"/>
      <c r="E1467" s="916"/>
      <c r="F1467" s="917"/>
    </row>
    <row r="1468" spans="1:6">
      <c r="A1468" s="434"/>
      <c r="B1468" s="918" t="s">
        <v>3336</v>
      </c>
      <c r="C1468" s="434"/>
      <c r="D1468" s="915"/>
      <c r="E1468" s="916"/>
      <c r="F1468" s="917"/>
    </row>
    <row r="1469" spans="1:6">
      <c r="A1469" s="434"/>
      <c r="B1469" s="918" t="s">
        <v>3330</v>
      </c>
      <c r="C1469" s="434"/>
      <c r="D1469" s="915"/>
      <c r="E1469" s="916"/>
      <c r="F1469" s="917"/>
    </row>
    <row r="1470" spans="1:6">
      <c r="A1470" s="434"/>
      <c r="B1470" s="918"/>
      <c r="C1470" s="434"/>
      <c r="D1470" s="915"/>
      <c r="E1470" s="916"/>
      <c r="F1470" s="917"/>
    </row>
    <row r="1471" spans="1:6">
      <c r="A1471" s="434"/>
      <c r="B1471" s="918" t="s">
        <v>3306</v>
      </c>
      <c r="C1471" s="434"/>
      <c r="D1471" s="915"/>
      <c r="E1471" s="916"/>
      <c r="F1471" s="917"/>
    </row>
    <row r="1472" spans="1:6">
      <c r="A1472" s="434"/>
      <c r="B1472" s="918" t="s">
        <v>3305</v>
      </c>
      <c r="C1472" s="434"/>
      <c r="D1472" s="915"/>
      <c r="E1472" s="916"/>
      <c r="F1472" s="917"/>
    </row>
    <row r="1473" spans="1:6">
      <c r="A1473" s="434"/>
      <c r="B1473" s="918"/>
      <c r="C1473" s="434"/>
      <c r="D1473" s="915"/>
      <c r="E1473" s="916"/>
      <c r="F1473" s="917"/>
    </row>
    <row r="1474" spans="1:6">
      <c r="A1474" s="434"/>
      <c r="B1474" s="918" t="s">
        <v>3321</v>
      </c>
      <c r="C1474" s="434"/>
      <c r="D1474" s="915"/>
      <c r="E1474" s="916"/>
      <c r="F1474" s="917"/>
    </row>
    <row r="1475" spans="1:6">
      <c r="A1475" s="434"/>
      <c r="B1475" s="918" t="s">
        <v>3451</v>
      </c>
      <c r="C1475" s="434"/>
      <c r="D1475" s="915"/>
      <c r="E1475" s="916"/>
      <c r="F1475" s="917"/>
    </row>
    <row r="1476" spans="1:6">
      <c r="A1476" s="434"/>
      <c r="B1476" s="918" t="s">
        <v>3338</v>
      </c>
      <c r="C1476" s="434"/>
      <c r="D1476" s="915"/>
      <c r="E1476" s="916"/>
      <c r="F1476" s="917"/>
    </row>
    <row r="1477" spans="1:6">
      <c r="A1477" s="434"/>
      <c r="B1477" s="918" t="s">
        <v>3378</v>
      </c>
      <c r="C1477" s="434"/>
      <c r="D1477" s="915"/>
      <c r="E1477" s="916"/>
      <c r="F1477" s="917"/>
    </row>
    <row r="1478" spans="1:6">
      <c r="A1478" s="434"/>
      <c r="B1478" s="918" t="s">
        <v>3325</v>
      </c>
      <c r="C1478" s="434"/>
      <c r="D1478" s="915"/>
      <c r="E1478" s="916"/>
      <c r="F1478" s="917"/>
    </row>
    <row r="1479" spans="1:6">
      <c r="A1479" s="434"/>
      <c r="B1479" s="918" t="s">
        <v>3326</v>
      </c>
      <c r="C1479" s="434"/>
      <c r="D1479" s="915"/>
      <c r="E1479" s="916"/>
      <c r="F1479" s="917"/>
    </row>
    <row r="1480" spans="1:6">
      <c r="A1480" s="434"/>
      <c r="B1480" s="918"/>
      <c r="C1480" s="434"/>
      <c r="D1480" s="915"/>
      <c r="E1480" s="916"/>
      <c r="F1480" s="917"/>
    </row>
    <row r="1481" spans="1:6">
      <c r="A1481" s="434"/>
      <c r="B1481" s="918" t="s">
        <v>3306</v>
      </c>
      <c r="C1481" s="434"/>
      <c r="D1481" s="915"/>
      <c r="E1481" s="916"/>
      <c r="F1481" s="917"/>
    </row>
    <row r="1482" spans="1:6">
      <c r="A1482" s="434"/>
      <c r="B1482" s="918" t="s">
        <v>3305</v>
      </c>
      <c r="C1482" s="434"/>
      <c r="D1482" s="915"/>
      <c r="E1482" s="916"/>
      <c r="F1482" s="917"/>
    </row>
    <row r="1483" spans="1:6">
      <c r="A1483" s="434"/>
      <c r="B1483" s="918"/>
      <c r="C1483" s="434"/>
      <c r="D1483" s="915"/>
      <c r="E1483" s="916"/>
      <c r="F1483" s="917"/>
    </row>
    <row r="1484" spans="1:6">
      <c r="A1484" s="434"/>
      <c r="B1484" s="918" t="s">
        <v>3340</v>
      </c>
      <c r="C1484" s="920"/>
      <c r="D1484" s="915"/>
      <c r="E1484" s="916"/>
      <c r="F1484" s="917"/>
    </row>
    <row r="1485" spans="1:6">
      <c r="A1485" s="434"/>
      <c r="B1485" s="918" t="s">
        <v>3341</v>
      </c>
      <c r="C1485" s="920"/>
      <c r="D1485" s="915"/>
      <c r="E1485" s="916"/>
      <c r="F1485" s="917"/>
    </row>
    <row r="1486" spans="1:6">
      <c r="A1486" s="434"/>
      <c r="B1486" s="918" t="s">
        <v>3342</v>
      </c>
      <c r="C1486" s="920"/>
      <c r="D1486" s="915"/>
      <c r="E1486" s="916"/>
      <c r="F1486" s="917"/>
    </row>
    <row r="1487" spans="1:6">
      <c r="A1487" s="434"/>
      <c r="B1487" s="918" t="s">
        <v>3343</v>
      </c>
      <c r="C1487" s="920"/>
      <c r="D1487" s="915"/>
      <c r="E1487" s="916"/>
      <c r="F1487" s="917"/>
    </row>
    <row r="1488" spans="1:6" ht="26.4">
      <c r="A1488" s="434"/>
      <c r="B1488" s="918" t="s">
        <v>3302</v>
      </c>
      <c r="C1488" s="920"/>
      <c r="D1488" s="915"/>
      <c r="E1488" s="916"/>
      <c r="F1488" s="917"/>
    </row>
    <row r="1489" spans="1:6">
      <c r="A1489" s="434"/>
      <c r="B1489" s="918"/>
      <c r="C1489" s="920"/>
      <c r="D1489" s="915"/>
      <c r="E1489" s="916"/>
      <c r="F1489" s="917"/>
    </row>
    <row r="1490" spans="1:6">
      <c r="A1490" s="434"/>
      <c r="B1490" s="918" t="s">
        <v>3303</v>
      </c>
      <c r="C1490" s="920"/>
      <c r="D1490" s="915"/>
      <c r="E1490" s="916"/>
      <c r="F1490" s="917"/>
    </row>
    <row r="1491" spans="1:6">
      <c r="A1491" s="434"/>
      <c r="B1491" s="918" t="s">
        <v>3304</v>
      </c>
      <c r="C1491" s="920"/>
      <c r="D1491" s="915"/>
      <c r="E1491" s="916"/>
      <c r="F1491" s="917"/>
    </row>
    <row r="1492" spans="1:6">
      <c r="A1492" s="434"/>
      <c r="B1492" s="918" t="s">
        <v>3305</v>
      </c>
      <c r="C1492" s="920"/>
      <c r="D1492" s="915"/>
      <c r="E1492" s="916"/>
      <c r="F1492" s="917"/>
    </row>
    <row r="1493" spans="1:6">
      <c r="A1493" s="434"/>
      <c r="B1493" s="918"/>
      <c r="C1493" s="434"/>
      <c r="D1493" s="915"/>
      <c r="E1493" s="916"/>
      <c r="F1493" s="917"/>
    </row>
    <row r="1494" spans="1:6">
      <c r="A1494" s="434"/>
      <c r="B1494" s="918" t="s">
        <v>3306</v>
      </c>
      <c r="C1494" s="434"/>
      <c r="D1494" s="915"/>
      <c r="E1494" s="916"/>
      <c r="F1494" s="917"/>
    </row>
    <row r="1495" spans="1:6">
      <c r="A1495" s="434"/>
      <c r="B1495" s="918" t="s">
        <v>3305</v>
      </c>
      <c r="C1495" s="434"/>
      <c r="D1495" s="915"/>
      <c r="E1495" s="916"/>
      <c r="F1495" s="917"/>
    </row>
    <row r="1496" spans="1:6">
      <c r="A1496" s="434"/>
      <c r="B1496" s="918"/>
      <c r="C1496" s="434"/>
      <c r="D1496" s="915"/>
      <c r="E1496" s="916"/>
      <c r="F1496" s="917"/>
    </row>
    <row r="1497" spans="1:6">
      <c r="A1497" s="434"/>
      <c r="B1497" s="918" t="s">
        <v>3297</v>
      </c>
      <c r="C1497" s="434"/>
      <c r="D1497" s="915"/>
      <c r="E1497" s="916"/>
      <c r="F1497" s="917"/>
    </row>
    <row r="1498" spans="1:6">
      <c r="A1498" s="434"/>
      <c r="B1498" s="918" t="s">
        <v>3344</v>
      </c>
      <c r="C1498" s="434"/>
      <c r="D1498" s="915"/>
      <c r="E1498" s="916"/>
      <c r="F1498" s="917"/>
    </row>
    <row r="1499" spans="1:6">
      <c r="A1499" s="434"/>
      <c r="B1499" s="918" t="s">
        <v>3345</v>
      </c>
      <c r="C1499" s="434"/>
      <c r="D1499" s="915"/>
      <c r="E1499" s="916"/>
      <c r="F1499" s="917"/>
    </row>
    <row r="1500" spans="1:6">
      <c r="A1500" s="434"/>
      <c r="B1500" s="918" t="s">
        <v>3301</v>
      </c>
      <c r="C1500" s="434"/>
      <c r="D1500" s="915"/>
      <c r="E1500" s="916"/>
      <c r="F1500" s="917"/>
    </row>
    <row r="1501" spans="1:6" ht="26.4">
      <c r="A1501" s="434"/>
      <c r="B1501" s="918" t="s">
        <v>3302</v>
      </c>
      <c r="C1501" s="434"/>
      <c r="D1501" s="915"/>
      <c r="E1501" s="916"/>
      <c r="F1501" s="917"/>
    </row>
    <row r="1502" spans="1:6">
      <c r="A1502" s="434"/>
      <c r="B1502" s="918"/>
      <c r="C1502" s="434"/>
      <c r="D1502" s="915"/>
      <c r="E1502" s="916"/>
      <c r="F1502" s="917"/>
    </row>
    <row r="1503" spans="1:6">
      <c r="A1503" s="434"/>
      <c r="B1503" s="918" t="s">
        <v>3346</v>
      </c>
      <c r="C1503" s="434"/>
      <c r="D1503" s="915"/>
      <c r="E1503" s="916"/>
      <c r="F1503" s="917"/>
    </row>
    <row r="1504" spans="1:6">
      <c r="A1504" s="434"/>
      <c r="B1504" s="918" t="s">
        <v>3305</v>
      </c>
      <c r="C1504" s="434"/>
      <c r="D1504" s="915"/>
      <c r="E1504" s="916"/>
      <c r="F1504" s="917"/>
    </row>
    <row r="1505" spans="1:6">
      <c r="A1505" s="434"/>
      <c r="B1505" s="918"/>
      <c r="C1505" s="434"/>
      <c r="D1505" s="915"/>
      <c r="E1505" s="916"/>
      <c r="F1505" s="917"/>
    </row>
    <row r="1506" spans="1:6">
      <c r="A1506" s="434"/>
      <c r="B1506" s="918" t="s">
        <v>3291</v>
      </c>
      <c r="C1506" s="920"/>
      <c r="D1506" s="915"/>
      <c r="E1506" s="916"/>
      <c r="F1506" s="917"/>
    </row>
    <row r="1507" spans="1:6">
      <c r="A1507" s="434"/>
      <c r="B1507" s="918" t="s">
        <v>3293</v>
      </c>
      <c r="C1507" s="920"/>
      <c r="D1507" s="915"/>
      <c r="E1507" s="916"/>
      <c r="F1507" s="917"/>
    </row>
    <row r="1508" spans="1:6" ht="26.4">
      <c r="A1508" s="434"/>
      <c r="B1508" s="922" t="s">
        <v>3294</v>
      </c>
      <c r="C1508" s="920"/>
      <c r="D1508" s="915"/>
      <c r="E1508" s="916"/>
      <c r="F1508" s="917"/>
    </row>
    <row r="1509" spans="1:6">
      <c r="A1509" s="434"/>
      <c r="B1509" s="918" t="s">
        <v>3347</v>
      </c>
      <c r="C1509" s="920"/>
      <c r="D1509" s="915"/>
      <c r="E1509" s="916"/>
      <c r="F1509" s="917"/>
    </row>
    <row r="1510" spans="1:6">
      <c r="A1510" s="434"/>
      <c r="B1510" s="918" t="s">
        <v>3389</v>
      </c>
      <c r="C1510" s="920"/>
      <c r="D1510" s="915"/>
      <c r="E1510" s="916"/>
      <c r="F1510" s="917"/>
    </row>
    <row r="1511" spans="1:6">
      <c r="A1511" s="434"/>
      <c r="B1511" s="918"/>
      <c r="C1511" s="920"/>
      <c r="D1511" s="915"/>
      <c r="E1511" s="916"/>
      <c r="F1511" s="917"/>
    </row>
    <row r="1512" spans="1:6">
      <c r="A1512" s="434"/>
      <c r="B1512" s="918" t="s">
        <v>3349</v>
      </c>
      <c r="C1512" s="920"/>
      <c r="D1512" s="915"/>
      <c r="E1512" s="916"/>
      <c r="F1512" s="917"/>
    </row>
    <row r="1513" spans="1:6">
      <c r="A1513" s="434"/>
      <c r="B1513" s="918"/>
      <c r="C1513" s="434"/>
      <c r="D1513" s="915"/>
      <c r="E1513" s="916"/>
      <c r="F1513" s="917"/>
    </row>
    <row r="1514" spans="1:6">
      <c r="A1514" s="434"/>
      <c r="B1514" s="918" t="s">
        <v>3291</v>
      </c>
      <c r="C1514" s="920"/>
      <c r="D1514" s="915"/>
      <c r="E1514" s="916"/>
      <c r="F1514" s="917"/>
    </row>
    <row r="1515" spans="1:6">
      <c r="A1515" s="434"/>
      <c r="B1515" s="918" t="s">
        <v>3293</v>
      </c>
      <c r="C1515" s="920"/>
      <c r="D1515" s="915"/>
      <c r="E1515" s="916"/>
      <c r="F1515" s="917"/>
    </row>
    <row r="1516" spans="1:6" ht="26.4">
      <c r="A1516" s="434"/>
      <c r="B1516" s="922" t="s">
        <v>3294</v>
      </c>
      <c r="C1516" s="920"/>
      <c r="D1516" s="915"/>
      <c r="E1516" s="916"/>
      <c r="F1516" s="917"/>
    </row>
    <row r="1517" spans="1:6">
      <c r="A1517" s="434"/>
      <c r="B1517" s="918" t="s">
        <v>3388</v>
      </c>
      <c r="C1517" s="920"/>
      <c r="D1517" s="915"/>
      <c r="E1517" s="916"/>
      <c r="F1517" s="917"/>
    </row>
    <row r="1518" spans="1:6">
      <c r="A1518" s="434"/>
      <c r="B1518" s="918" t="s">
        <v>3354</v>
      </c>
      <c r="C1518" s="920"/>
      <c r="D1518" s="915"/>
      <c r="E1518" s="916"/>
      <c r="F1518" s="917"/>
    </row>
    <row r="1519" spans="1:6">
      <c r="A1519" s="434"/>
      <c r="B1519" s="918"/>
      <c r="C1519" s="920"/>
      <c r="D1519" s="915"/>
      <c r="E1519" s="916"/>
      <c r="F1519" s="917"/>
    </row>
    <row r="1520" spans="1:6">
      <c r="A1520" s="434"/>
      <c r="B1520" s="918" t="s">
        <v>3297</v>
      </c>
      <c r="C1520" s="920"/>
      <c r="D1520" s="915"/>
      <c r="E1520" s="916"/>
      <c r="F1520" s="917"/>
    </row>
    <row r="1521" spans="1:6">
      <c r="A1521" s="434"/>
      <c r="B1521" s="918" t="s">
        <v>3298</v>
      </c>
      <c r="C1521" s="920"/>
      <c r="D1521" s="915"/>
      <c r="E1521" s="916"/>
      <c r="F1521" s="917"/>
    </row>
    <row r="1522" spans="1:6">
      <c r="A1522" s="434"/>
      <c r="B1522" s="918" t="s">
        <v>3299</v>
      </c>
      <c r="C1522" s="920"/>
      <c r="D1522" s="915"/>
      <c r="E1522" s="916"/>
      <c r="F1522" s="917"/>
    </row>
    <row r="1523" spans="1:6">
      <c r="A1523" s="434"/>
      <c r="B1523" s="918" t="s">
        <v>3300</v>
      </c>
      <c r="C1523" s="920"/>
      <c r="D1523" s="915"/>
      <c r="E1523" s="916"/>
      <c r="F1523" s="917"/>
    </row>
    <row r="1524" spans="1:6">
      <c r="A1524" s="434"/>
      <c r="B1524" s="918" t="s">
        <v>3301</v>
      </c>
      <c r="C1524" s="920"/>
      <c r="D1524" s="915"/>
      <c r="E1524" s="916"/>
      <c r="F1524" s="917"/>
    </row>
    <row r="1525" spans="1:6" ht="26.4">
      <c r="A1525" s="434"/>
      <c r="B1525" s="918" t="s">
        <v>3302</v>
      </c>
      <c r="C1525" s="920"/>
      <c r="D1525" s="915"/>
      <c r="E1525" s="916"/>
      <c r="F1525" s="917"/>
    </row>
    <row r="1526" spans="1:6">
      <c r="A1526" s="434"/>
      <c r="B1526" s="918"/>
      <c r="C1526" s="920"/>
      <c r="D1526" s="915"/>
      <c r="E1526" s="916"/>
      <c r="F1526" s="917"/>
    </row>
    <row r="1527" spans="1:6">
      <c r="A1527" s="434"/>
      <c r="B1527" s="918" t="s">
        <v>3303</v>
      </c>
      <c r="C1527" s="920"/>
      <c r="D1527" s="915"/>
      <c r="E1527" s="916"/>
      <c r="F1527" s="917"/>
    </row>
    <row r="1528" spans="1:6">
      <c r="A1528" s="434"/>
      <c r="B1528" s="918" t="s">
        <v>3304</v>
      </c>
      <c r="C1528" s="920"/>
      <c r="D1528" s="915"/>
      <c r="E1528" s="916"/>
      <c r="F1528" s="917"/>
    </row>
    <row r="1529" spans="1:6">
      <c r="A1529" s="434"/>
      <c r="B1529" s="918" t="s">
        <v>3305</v>
      </c>
      <c r="C1529" s="920"/>
      <c r="D1529" s="915"/>
      <c r="E1529" s="916"/>
      <c r="F1529" s="917"/>
    </row>
    <row r="1530" spans="1:6">
      <c r="A1530" s="434"/>
      <c r="B1530" s="918"/>
      <c r="C1530" s="920"/>
      <c r="D1530" s="915"/>
      <c r="E1530" s="916"/>
      <c r="F1530" s="917"/>
    </row>
    <row r="1531" spans="1:6">
      <c r="A1531" s="434"/>
      <c r="B1531" s="918" t="s">
        <v>3306</v>
      </c>
      <c r="C1531" s="434"/>
      <c r="D1531" s="915"/>
      <c r="E1531" s="916"/>
      <c r="F1531" s="917"/>
    </row>
    <row r="1532" spans="1:6">
      <c r="A1532" s="434"/>
      <c r="B1532" s="918" t="s">
        <v>3305</v>
      </c>
      <c r="C1532" s="434"/>
      <c r="D1532" s="915"/>
      <c r="E1532" s="916"/>
      <c r="F1532" s="917"/>
    </row>
    <row r="1533" spans="1:6">
      <c r="A1533" s="434"/>
      <c r="B1533" s="918"/>
      <c r="C1533" s="434"/>
      <c r="D1533" s="915"/>
      <c r="E1533" s="916"/>
      <c r="F1533" s="917"/>
    </row>
    <row r="1534" spans="1:6" ht="26.4">
      <c r="A1534" s="434"/>
      <c r="B1534" s="918" t="s">
        <v>3352</v>
      </c>
      <c r="C1534" s="920"/>
      <c r="D1534" s="915"/>
      <c r="E1534" s="916"/>
      <c r="F1534" s="917"/>
    </row>
    <row r="1535" spans="1:6">
      <c r="A1535" s="434"/>
      <c r="B1535" s="918"/>
      <c r="C1535" s="920"/>
      <c r="D1535" s="915"/>
      <c r="E1535" s="916"/>
      <c r="F1535" s="917"/>
    </row>
    <row r="1536" spans="1:6">
      <c r="A1536" s="434"/>
      <c r="B1536" s="918" t="s">
        <v>3306</v>
      </c>
      <c r="C1536" s="434"/>
      <c r="D1536" s="915"/>
      <c r="E1536" s="916"/>
      <c r="F1536" s="917"/>
    </row>
    <row r="1537" spans="1:6">
      <c r="A1537" s="434"/>
      <c r="B1537" s="918" t="s">
        <v>3305</v>
      </c>
      <c r="C1537" s="434"/>
      <c r="D1537" s="915"/>
      <c r="E1537" s="916"/>
      <c r="F1537" s="917"/>
    </row>
    <row r="1538" spans="1:6">
      <c r="A1538" s="434"/>
      <c r="B1538" s="923"/>
      <c r="C1538" s="920"/>
      <c r="D1538" s="915"/>
      <c r="E1538" s="916"/>
      <c r="F1538" s="917"/>
    </row>
    <row r="1539" spans="1:6">
      <c r="A1539" s="434"/>
      <c r="B1539" s="918" t="s">
        <v>3340</v>
      </c>
      <c r="C1539" s="920"/>
      <c r="D1539" s="915"/>
      <c r="E1539" s="916"/>
      <c r="F1539" s="917"/>
    </row>
    <row r="1540" spans="1:6">
      <c r="A1540" s="434"/>
      <c r="B1540" s="918" t="s">
        <v>3341</v>
      </c>
      <c r="C1540" s="920"/>
      <c r="D1540" s="915"/>
      <c r="E1540" s="916"/>
      <c r="F1540" s="917"/>
    </row>
    <row r="1541" spans="1:6">
      <c r="A1541" s="434"/>
      <c r="B1541" s="918" t="s">
        <v>3400</v>
      </c>
      <c r="C1541" s="920"/>
      <c r="D1541" s="915"/>
      <c r="E1541" s="916"/>
      <c r="F1541" s="917"/>
    </row>
    <row r="1542" spans="1:6">
      <c r="A1542" s="434"/>
      <c r="B1542" s="918" t="s">
        <v>3343</v>
      </c>
      <c r="C1542" s="920"/>
      <c r="D1542" s="915"/>
      <c r="E1542" s="916"/>
      <c r="F1542" s="917"/>
    </row>
    <row r="1543" spans="1:6" ht="26.4">
      <c r="A1543" s="434"/>
      <c r="B1543" s="918" t="s">
        <v>3302</v>
      </c>
      <c r="C1543" s="920"/>
      <c r="D1543" s="915"/>
      <c r="E1543" s="916"/>
      <c r="F1543" s="917"/>
    </row>
    <row r="1544" spans="1:6">
      <c r="A1544" s="434"/>
      <c r="B1544" s="918"/>
      <c r="C1544" s="920"/>
      <c r="D1544" s="915"/>
      <c r="E1544" s="916"/>
      <c r="F1544" s="917"/>
    </row>
    <row r="1545" spans="1:6">
      <c r="A1545" s="434"/>
      <c r="B1545" s="918" t="s">
        <v>3303</v>
      </c>
      <c r="C1545" s="920"/>
      <c r="D1545" s="915"/>
      <c r="E1545" s="916"/>
      <c r="F1545" s="917"/>
    </row>
    <row r="1546" spans="1:6">
      <c r="A1546" s="434"/>
      <c r="B1546" s="918" t="s">
        <v>3304</v>
      </c>
      <c r="C1546" s="920"/>
      <c r="D1546" s="915"/>
      <c r="E1546" s="916"/>
      <c r="F1546" s="917"/>
    </row>
    <row r="1547" spans="1:6">
      <c r="A1547" s="434"/>
      <c r="B1547" s="918" t="s">
        <v>3305</v>
      </c>
      <c r="C1547" s="920"/>
      <c r="D1547" s="915"/>
      <c r="E1547" s="916"/>
      <c r="F1547" s="917"/>
    </row>
    <row r="1548" spans="1:6">
      <c r="A1548" s="434"/>
      <c r="B1548" s="918"/>
      <c r="C1548" s="920"/>
      <c r="D1548" s="915"/>
      <c r="E1548" s="916"/>
      <c r="F1548" s="917"/>
    </row>
    <row r="1549" spans="1:6">
      <c r="A1549" s="434"/>
      <c r="B1549" s="918" t="s">
        <v>3291</v>
      </c>
      <c r="C1549" s="920"/>
      <c r="D1549" s="915"/>
      <c r="E1549" s="916"/>
      <c r="F1549" s="917"/>
    </row>
    <row r="1550" spans="1:6">
      <c r="A1550" s="434"/>
      <c r="B1550" s="918" t="s">
        <v>3293</v>
      </c>
      <c r="C1550" s="920"/>
      <c r="D1550" s="915"/>
      <c r="E1550" s="916"/>
      <c r="F1550" s="917"/>
    </row>
    <row r="1551" spans="1:6" ht="26.4">
      <c r="A1551" s="434"/>
      <c r="B1551" s="922" t="s">
        <v>3294</v>
      </c>
      <c r="C1551" s="920"/>
      <c r="D1551" s="915"/>
      <c r="E1551" s="916"/>
      <c r="F1551" s="917"/>
    </row>
    <row r="1552" spans="1:6">
      <c r="A1552" s="434"/>
      <c r="B1552" s="918" t="s">
        <v>3388</v>
      </c>
      <c r="C1552" s="920"/>
      <c r="D1552" s="915"/>
      <c r="E1552" s="916"/>
      <c r="F1552" s="917"/>
    </row>
    <row r="1553" spans="1:6">
      <c r="A1553" s="434"/>
      <c r="B1553" s="918" t="s">
        <v>3401</v>
      </c>
      <c r="C1553" s="920"/>
      <c r="D1553" s="915"/>
      <c r="E1553" s="916"/>
      <c r="F1553" s="917"/>
    </row>
    <row r="1554" spans="1:6">
      <c r="A1554" s="434"/>
      <c r="B1554" s="918"/>
      <c r="C1554" s="920"/>
      <c r="D1554" s="915"/>
      <c r="E1554" s="916"/>
      <c r="F1554" s="917"/>
    </row>
    <row r="1555" spans="1:6">
      <c r="A1555" s="924"/>
      <c r="B1555" s="919" t="s">
        <v>3452</v>
      </c>
      <c r="C1555" s="920"/>
      <c r="D1555" s="915"/>
      <c r="E1555" s="916"/>
      <c r="F1555" s="917"/>
    </row>
    <row r="1556" spans="1:6">
      <c r="A1556" s="924"/>
      <c r="B1556" s="919" t="s">
        <v>3381</v>
      </c>
      <c r="C1556" s="920"/>
      <c r="D1556" s="915"/>
      <c r="E1556" s="916"/>
      <c r="F1556" s="917"/>
    </row>
    <row r="1557" spans="1:6">
      <c r="A1557" s="925"/>
      <c r="B1557" s="926" t="s">
        <v>3397</v>
      </c>
      <c r="C1557" s="357" t="s">
        <v>983</v>
      </c>
      <c r="D1557" s="927">
        <v>1</v>
      </c>
      <c r="E1557" s="928"/>
      <c r="F1557" s="929"/>
    </row>
    <row r="1558" spans="1:6" s="466" customFormat="1" ht="26.25" customHeight="1">
      <c r="A1558" s="892" t="s">
        <v>0</v>
      </c>
      <c r="B1558" s="892" t="s">
        <v>1</v>
      </c>
      <c r="C1558" s="892" t="s">
        <v>948</v>
      </c>
      <c r="D1558" s="893" t="s">
        <v>949</v>
      </c>
      <c r="E1558" s="894" t="s">
        <v>1380</v>
      </c>
      <c r="F1558" s="894" t="s">
        <v>2</v>
      </c>
    </row>
    <row r="1559" spans="1:6" ht="224.4">
      <c r="A1559" s="909">
        <f>COUNT($A$4:A1557)+1</f>
        <v>9</v>
      </c>
      <c r="B1559" s="910" t="s">
        <v>3256</v>
      </c>
      <c r="C1559" s="362"/>
      <c r="D1559" s="911"/>
      <c r="E1559" s="912"/>
      <c r="F1559" s="913"/>
    </row>
    <row r="1560" spans="1:6">
      <c r="A1560" s="914"/>
      <c r="B1560" s="448"/>
      <c r="C1560" s="434"/>
      <c r="D1560" s="915"/>
      <c r="E1560" s="916"/>
      <c r="F1560" s="917"/>
    </row>
    <row r="1561" spans="1:6">
      <c r="A1561" s="434"/>
      <c r="B1561" s="448" t="s">
        <v>3257</v>
      </c>
      <c r="C1561" s="434"/>
      <c r="D1561" s="915"/>
      <c r="E1561" s="916"/>
      <c r="F1561" s="917"/>
    </row>
    <row r="1562" spans="1:6">
      <c r="A1562" s="434"/>
      <c r="B1562" s="918" t="s">
        <v>3258</v>
      </c>
      <c r="C1562" s="434"/>
      <c r="D1562" s="915"/>
      <c r="E1562" s="916"/>
      <c r="F1562" s="917"/>
    </row>
    <row r="1563" spans="1:6">
      <c r="A1563" s="434"/>
      <c r="B1563" s="918" t="s">
        <v>3259</v>
      </c>
      <c r="C1563" s="434"/>
      <c r="D1563" s="915"/>
      <c r="E1563" s="916"/>
      <c r="F1563" s="917"/>
    </row>
    <row r="1564" spans="1:6">
      <c r="A1564" s="434"/>
      <c r="B1564" s="918" t="s">
        <v>3260</v>
      </c>
      <c r="C1564" s="434"/>
      <c r="D1564" s="915"/>
      <c r="E1564" s="916"/>
      <c r="F1564" s="917"/>
    </row>
    <row r="1565" spans="1:6">
      <c r="A1565" s="434"/>
      <c r="B1565" s="918" t="s">
        <v>3261</v>
      </c>
      <c r="C1565" s="434"/>
      <c r="D1565" s="915"/>
      <c r="E1565" s="916"/>
      <c r="F1565" s="917"/>
    </row>
    <row r="1566" spans="1:6">
      <c r="A1566" s="434"/>
      <c r="B1566" s="918" t="s">
        <v>3262</v>
      </c>
      <c r="C1566" s="434"/>
      <c r="D1566" s="915"/>
      <c r="E1566" s="916"/>
      <c r="F1566" s="917"/>
    </row>
    <row r="1567" spans="1:6">
      <c r="A1567" s="434"/>
      <c r="B1567" s="919" t="s">
        <v>3263</v>
      </c>
      <c r="C1567" s="434"/>
      <c r="D1567" s="915"/>
      <c r="E1567" s="916"/>
      <c r="F1567" s="917"/>
    </row>
    <row r="1568" spans="1:6">
      <c r="A1568" s="434"/>
      <c r="B1568" s="919" t="s">
        <v>3264</v>
      </c>
      <c r="C1568" s="434"/>
      <c r="D1568" s="915"/>
      <c r="E1568" s="916"/>
      <c r="F1568" s="917"/>
    </row>
    <row r="1569" spans="1:6" ht="26.4">
      <c r="A1569" s="434"/>
      <c r="B1569" s="919" t="s">
        <v>3265</v>
      </c>
      <c r="C1569" s="434"/>
      <c r="D1569" s="915"/>
      <c r="E1569" s="916"/>
      <c r="F1569" s="917"/>
    </row>
    <row r="1570" spans="1:6">
      <c r="A1570" s="434"/>
      <c r="B1570" s="919"/>
      <c r="C1570" s="434"/>
      <c r="D1570" s="915"/>
      <c r="E1570" s="916"/>
      <c r="F1570" s="917"/>
    </row>
    <row r="1571" spans="1:6">
      <c r="A1571" s="434"/>
      <c r="B1571" s="919" t="s">
        <v>3266</v>
      </c>
      <c r="C1571" s="434"/>
      <c r="D1571" s="915"/>
      <c r="E1571" s="916"/>
      <c r="F1571" s="917"/>
    </row>
    <row r="1572" spans="1:6">
      <c r="A1572" s="434"/>
      <c r="B1572" s="919" t="s">
        <v>3439</v>
      </c>
      <c r="C1572" s="434"/>
      <c r="D1572" s="915"/>
      <c r="E1572" s="916"/>
      <c r="F1572" s="917"/>
    </row>
    <row r="1573" spans="1:6">
      <c r="A1573" s="434"/>
      <c r="B1573" s="918" t="s">
        <v>3383</v>
      </c>
      <c r="C1573" s="434"/>
      <c r="D1573" s="915"/>
      <c r="E1573" s="916"/>
      <c r="F1573" s="917"/>
    </row>
    <row r="1574" spans="1:6">
      <c r="A1574" s="434"/>
      <c r="B1574" s="918" t="s">
        <v>3269</v>
      </c>
      <c r="C1574" s="920"/>
      <c r="D1574" s="915"/>
      <c r="E1574" s="916"/>
      <c r="F1574" s="917"/>
    </row>
    <row r="1575" spans="1:6">
      <c r="A1575" s="434"/>
      <c r="B1575" s="918" t="s">
        <v>3440</v>
      </c>
      <c r="C1575" s="920"/>
      <c r="D1575" s="915"/>
      <c r="E1575" s="916"/>
      <c r="F1575" s="917"/>
    </row>
    <row r="1576" spans="1:6">
      <c r="A1576" s="434"/>
      <c r="B1576" s="919" t="s">
        <v>3271</v>
      </c>
      <c r="C1576" s="920"/>
      <c r="D1576" s="915"/>
      <c r="E1576" s="916"/>
      <c r="F1576" s="917"/>
    </row>
    <row r="1577" spans="1:6">
      <c r="A1577" s="434"/>
      <c r="B1577" s="919" t="s">
        <v>3385</v>
      </c>
      <c r="C1577" s="920"/>
      <c r="D1577" s="915"/>
      <c r="E1577" s="916"/>
      <c r="F1577" s="917"/>
    </row>
    <row r="1578" spans="1:6">
      <c r="A1578" s="434"/>
      <c r="B1578" s="919" t="s">
        <v>3273</v>
      </c>
      <c r="C1578" s="920"/>
      <c r="D1578" s="915"/>
      <c r="E1578" s="916"/>
      <c r="F1578" s="917"/>
    </row>
    <row r="1579" spans="1:6">
      <c r="A1579" s="434"/>
      <c r="B1579" s="919" t="s">
        <v>3274</v>
      </c>
      <c r="C1579" s="920"/>
      <c r="D1579" s="915"/>
      <c r="E1579" s="916"/>
      <c r="F1579" s="917"/>
    </row>
    <row r="1580" spans="1:6">
      <c r="A1580" s="434"/>
      <c r="B1580" s="919" t="s">
        <v>3275</v>
      </c>
      <c r="C1580" s="920"/>
      <c r="D1580" s="915"/>
      <c r="E1580" s="916"/>
      <c r="F1580" s="917"/>
    </row>
    <row r="1581" spans="1:6">
      <c r="A1581" s="434"/>
      <c r="B1581" s="919" t="s">
        <v>3276</v>
      </c>
      <c r="C1581" s="920"/>
      <c r="D1581" s="915"/>
      <c r="E1581" s="916"/>
      <c r="F1581" s="917"/>
    </row>
    <row r="1582" spans="1:6">
      <c r="A1582" s="434"/>
      <c r="B1582" s="919" t="s">
        <v>3277</v>
      </c>
      <c r="C1582" s="920"/>
      <c r="D1582" s="915"/>
      <c r="E1582" s="916"/>
      <c r="F1582" s="917"/>
    </row>
    <row r="1583" spans="1:6" ht="26.4">
      <c r="A1583" s="434"/>
      <c r="B1583" s="919" t="s">
        <v>3278</v>
      </c>
      <c r="C1583" s="920"/>
      <c r="D1583" s="915"/>
      <c r="E1583" s="916"/>
      <c r="F1583" s="917"/>
    </row>
    <row r="1584" spans="1:6">
      <c r="A1584" s="434"/>
      <c r="B1584" s="919" t="s">
        <v>3279</v>
      </c>
      <c r="C1584" s="920"/>
      <c r="D1584" s="915"/>
      <c r="E1584" s="916"/>
      <c r="F1584" s="917"/>
    </row>
    <row r="1585" spans="1:6">
      <c r="A1585" s="434"/>
      <c r="B1585" s="919" t="s">
        <v>3405</v>
      </c>
      <c r="C1585" s="920"/>
      <c r="D1585" s="915"/>
      <c r="E1585" s="916"/>
      <c r="F1585" s="917"/>
    </row>
    <row r="1586" spans="1:6">
      <c r="A1586" s="434"/>
      <c r="B1586" s="919" t="s">
        <v>3281</v>
      </c>
      <c r="C1586" s="920"/>
      <c r="D1586" s="915"/>
      <c r="E1586" s="916"/>
      <c r="F1586" s="917"/>
    </row>
    <row r="1587" spans="1:6">
      <c r="A1587" s="434"/>
      <c r="B1587" s="919" t="s">
        <v>3441</v>
      </c>
      <c r="C1587" s="920"/>
      <c r="D1587" s="915"/>
      <c r="E1587" s="916"/>
      <c r="F1587" s="917"/>
    </row>
    <row r="1588" spans="1:6">
      <c r="A1588" s="434"/>
      <c r="B1588" s="919" t="s">
        <v>3361</v>
      </c>
      <c r="C1588" s="920"/>
      <c r="D1588" s="915"/>
      <c r="E1588" s="916"/>
      <c r="F1588" s="917"/>
    </row>
    <row r="1589" spans="1:6">
      <c r="A1589" s="434"/>
      <c r="B1589" s="919" t="s">
        <v>3442</v>
      </c>
      <c r="C1589" s="920"/>
      <c r="D1589" s="915"/>
      <c r="E1589" s="916"/>
      <c r="F1589" s="917"/>
    </row>
    <row r="1590" spans="1:6">
      <c r="A1590" s="434"/>
      <c r="B1590" s="919" t="s">
        <v>3363</v>
      </c>
      <c r="C1590" s="920"/>
      <c r="D1590" s="915"/>
      <c r="E1590" s="916"/>
      <c r="F1590" s="917"/>
    </row>
    <row r="1591" spans="1:6">
      <c r="A1591" s="434"/>
      <c r="B1591" s="921" t="s">
        <v>3286</v>
      </c>
      <c r="C1591" s="920"/>
      <c r="D1591" s="915"/>
      <c r="E1591" s="916"/>
      <c r="F1591" s="917"/>
    </row>
    <row r="1592" spans="1:6">
      <c r="A1592" s="434"/>
      <c r="B1592" s="921" t="s">
        <v>3287</v>
      </c>
      <c r="C1592" s="920"/>
      <c r="D1592" s="915"/>
      <c r="E1592" s="916"/>
      <c r="F1592" s="917"/>
    </row>
    <row r="1593" spans="1:6">
      <c r="A1593" s="434"/>
      <c r="B1593" s="919" t="s">
        <v>3288</v>
      </c>
      <c r="C1593" s="920"/>
      <c r="D1593" s="915"/>
      <c r="E1593" s="916"/>
      <c r="F1593" s="917"/>
    </row>
    <row r="1594" spans="1:6">
      <c r="A1594" s="434"/>
      <c r="B1594" s="919" t="s">
        <v>3289</v>
      </c>
      <c r="C1594" s="920"/>
      <c r="D1594" s="915"/>
      <c r="E1594" s="916"/>
      <c r="F1594" s="917"/>
    </row>
    <row r="1595" spans="1:6">
      <c r="A1595" s="434"/>
      <c r="B1595" s="919"/>
      <c r="C1595" s="920"/>
      <c r="D1595" s="915"/>
      <c r="E1595" s="916"/>
      <c r="F1595" s="917"/>
    </row>
    <row r="1596" spans="1:6">
      <c r="A1596" s="434"/>
      <c r="B1596" s="918" t="s">
        <v>3290</v>
      </c>
      <c r="C1596" s="920"/>
      <c r="D1596" s="915"/>
      <c r="E1596" s="916"/>
      <c r="F1596" s="917"/>
    </row>
    <row r="1597" spans="1:6">
      <c r="A1597" s="434"/>
      <c r="B1597" s="918"/>
      <c r="C1597" s="920"/>
      <c r="D1597" s="915"/>
      <c r="E1597" s="916"/>
      <c r="F1597" s="917"/>
    </row>
    <row r="1598" spans="1:6">
      <c r="A1598" s="434"/>
      <c r="B1598" s="918" t="s">
        <v>3291</v>
      </c>
      <c r="C1598" s="920"/>
      <c r="D1598" s="915"/>
      <c r="E1598" s="916"/>
      <c r="F1598" s="917"/>
    </row>
    <row r="1599" spans="1:6">
      <c r="A1599" s="434"/>
      <c r="B1599" s="918" t="s">
        <v>3292</v>
      </c>
      <c r="C1599" s="920"/>
      <c r="D1599" s="915"/>
      <c r="E1599" s="916"/>
      <c r="F1599" s="917"/>
    </row>
    <row r="1600" spans="1:6">
      <c r="A1600" s="434"/>
      <c r="B1600" s="918" t="s">
        <v>3293</v>
      </c>
      <c r="C1600" s="920"/>
      <c r="D1600" s="915"/>
      <c r="E1600" s="916"/>
      <c r="F1600" s="917"/>
    </row>
    <row r="1601" spans="1:6" ht="26.4">
      <c r="A1601" s="434"/>
      <c r="B1601" s="922" t="s">
        <v>3294</v>
      </c>
      <c r="C1601" s="920"/>
      <c r="D1601" s="915"/>
      <c r="E1601" s="916"/>
      <c r="F1601" s="917"/>
    </row>
    <row r="1602" spans="1:6">
      <c r="A1602" s="434"/>
      <c r="B1602" s="918" t="s">
        <v>3295</v>
      </c>
      <c r="C1602" s="920"/>
      <c r="D1602" s="915"/>
      <c r="E1602" s="916"/>
      <c r="F1602" s="917"/>
    </row>
    <row r="1603" spans="1:6">
      <c r="A1603" s="434"/>
      <c r="B1603" s="918" t="s">
        <v>3443</v>
      </c>
      <c r="C1603" s="920"/>
      <c r="D1603" s="915"/>
      <c r="E1603" s="916"/>
      <c r="F1603" s="917"/>
    </row>
    <row r="1604" spans="1:6">
      <c r="A1604" s="434"/>
      <c r="B1604" s="918"/>
      <c r="C1604" s="920"/>
      <c r="D1604" s="915"/>
      <c r="E1604" s="916"/>
      <c r="F1604" s="917"/>
    </row>
    <row r="1605" spans="1:6">
      <c r="A1605" s="434"/>
      <c r="B1605" s="918" t="s">
        <v>3297</v>
      </c>
      <c r="C1605" s="920"/>
      <c r="D1605" s="915"/>
      <c r="E1605" s="916"/>
      <c r="F1605" s="917"/>
    </row>
    <row r="1606" spans="1:6">
      <c r="A1606" s="434"/>
      <c r="B1606" s="918" t="s">
        <v>3298</v>
      </c>
      <c r="C1606" s="920"/>
      <c r="D1606" s="915"/>
      <c r="E1606" s="916"/>
      <c r="F1606" s="917"/>
    </row>
    <row r="1607" spans="1:6">
      <c r="A1607" s="434"/>
      <c r="B1607" s="918" t="s">
        <v>3299</v>
      </c>
      <c r="C1607" s="920"/>
      <c r="D1607" s="915"/>
      <c r="E1607" s="916"/>
      <c r="F1607" s="917"/>
    </row>
    <row r="1608" spans="1:6">
      <c r="A1608" s="434"/>
      <c r="B1608" s="918" t="s">
        <v>3300</v>
      </c>
      <c r="C1608" s="920"/>
      <c r="D1608" s="915"/>
      <c r="E1608" s="916"/>
      <c r="F1608" s="917"/>
    </row>
    <row r="1609" spans="1:6">
      <c r="A1609" s="434"/>
      <c r="B1609" s="918" t="s">
        <v>3301</v>
      </c>
      <c r="C1609" s="920"/>
      <c r="D1609" s="915"/>
      <c r="E1609" s="916"/>
      <c r="F1609" s="917"/>
    </row>
    <row r="1610" spans="1:6" ht="26.4">
      <c r="A1610" s="434"/>
      <c r="B1610" s="918" t="s">
        <v>3302</v>
      </c>
      <c r="C1610" s="920"/>
      <c r="D1610" s="915"/>
      <c r="E1610" s="916"/>
      <c r="F1610" s="917"/>
    </row>
    <row r="1611" spans="1:6">
      <c r="A1611" s="434"/>
      <c r="B1611" s="918"/>
      <c r="C1611" s="920"/>
      <c r="D1611" s="915"/>
      <c r="E1611" s="916"/>
      <c r="F1611" s="917"/>
    </row>
    <row r="1612" spans="1:6">
      <c r="A1612" s="434"/>
      <c r="B1612" s="918" t="s">
        <v>3303</v>
      </c>
      <c r="C1612" s="920"/>
      <c r="D1612" s="915"/>
      <c r="E1612" s="916"/>
      <c r="F1612" s="917"/>
    </row>
    <row r="1613" spans="1:6">
      <c r="A1613" s="434"/>
      <c r="B1613" s="918" t="s">
        <v>3304</v>
      </c>
      <c r="C1613" s="920"/>
      <c r="D1613" s="915"/>
      <c r="E1613" s="916"/>
      <c r="F1613" s="917"/>
    </row>
    <row r="1614" spans="1:6">
      <c r="A1614" s="434"/>
      <c r="B1614" s="918" t="s">
        <v>3305</v>
      </c>
      <c r="C1614" s="920"/>
      <c r="D1614" s="915"/>
      <c r="E1614" s="916"/>
      <c r="F1614" s="917"/>
    </row>
    <row r="1615" spans="1:6">
      <c r="A1615" s="434"/>
      <c r="B1615" s="918"/>
      <c r="C1615" s="434"/>
      <c r="D1615" s="915"/>
      <c r="E1615" s="916"/>
      <c r="F1615" s="917"/>
    </row>
    <row r="1616" spans="1:6">
      <c r="A1616" s="434"/>
      <c r="B1616" s="918" t="s">
        <v>3306</v>
      </c>
      <c r="C1616" s="434"/>
      <c r="D1616" s="915"/>
      <c r="E1616" s="916"/>
      <c r="F1616" s="917"/>
    </row>
    <row r="1617" spans="1:6">
      <c r="A1617" s="434"/>
      <c r="B1617" s="918" t="s">
        <v>3305</v>
      </c>
      <c r="C1617" s="434"/>
      <c r="D1617" s="915"/>
      <c r="E1617" s="916"/>
      <c r="F1617" s="917"/>
    </row>
    <row r="1618" spans="1:6">
      <c r="A1618" s="434"/>
      <c r="B1618" s="919"/>
      <c r="C1618" s="920"/>
      <c r="D1618" s="915"/>
      <c r="E1618" s="916"/>
      <c r="F1618" s="917"/>
    </row>
    <row r="1619" spans="1:6">
      <c r="A1619" s="434"/>
      <c r="B1619" s="918" t="s">
        <v>3307</v>
      </c>
      <c r="C1619" s="920"/>
      <c r="D1619" s="915"/>
      <c r="E1619" s="916"/>
      <c r="F1619" s="917"/>
    </row>
    <row r="1620" spans="1:6">
      <c r="A1620" s="434"/>
      <c r="B1620" s="918" t="s">
        <v>3308</v>
      </c>
      <c r="C1620" s="920"/>
      <c r="D1620" s="915"/>
      <c r="E1620" s="916"/>
      <c r="F1620" s="917"/>
    </row>
    <row r="1621" spans="1:6">
      <c r="A1621" s="434"/>
      <c r="B1621" s="918" t="s">
        <v>3309</v>
      </c>
      <c r="C1621" s="920"/>
      <c r="D1621" s="915"/>
      <c r="E1621" s="916"/>
      <c r="F1621" s="917"/>
    </row>
    <row r="1622" spans="1:6">
      <c r="A1622" s="434"/>
      <c r="B1622" s="918" t="s">
        <v>3444</v>
      </c>
      <c r="C1622" s="920"/>
      <c r="D1622" s="915"/>
      <c r="E1622" s="916"/>
      <c r="F1622" s="917"/>
    </row>
    <row r="1623" spans="1:6">
      <c r="A1623" s="434"/>
      <c r="B1623" s="918" t="s">
        <v>3311</v>
      </c>
      <c r="C1623" s="920"/>
      <c r="D1623" s="915"/>
      <c r="E1623" s="916"/>
      <c r="F1623" s="917"/>
    </row>
    <row r="1624" spans="1:6">
      <c r="A1624" s="434"/>
      <c r="B1624" s="918" t="s">
        <v>3312</v>
      </c>
      <c r="C1624" s="920"/>
      <c r="D1624" s="915"/>
      <c r="E1624" s="916"/>
      <c r="F1624" s="917"/>
    </row>
    <row r="1625" spans="1:6">
      <c r="A1625" s="434"/>
      <c r="B1625" s="918" t="s">
        <v>3445</v>
      </c>
      <c r="C1625" s="920"/>
      <c r="D1625" s="915"/>
      <c r="E1625" s="916"/>
      <c r="F1625" s="917"/>
    </row>
    <row r="1626" spans="1:6">
      <c r="A1626" s="434"/>
      <c r="B1626" s="918" t="s">
        <v>3314</v>
      </c>
      <c r="C1626" s="920"/>
      <c r="D1626" s="915"/>
      <c r="E1626" s="916"/>
      <c r="F1626" s="917"/>
    </row>
    <row r="1627" spans="1:6">
      <c r="A1627" s="434"/>
      <c r="B1627" s="918" t="s">
        <v>3446</v>
      </c>
      <c r="C1627" s="920"/>
      <c r="D1627" s="915"/>
      <c r="E1627" s="916"/>
      <c r="F1627" s="917"/>
    </row>
    <row r="1628" spans="1:6">
      <c r="A1628" s="434"/>
      <c r="B1628" s="918" t="s">
        <v>3316</v>
      </c>
      <c r="C1628" s="920"/>
      <c r="D1628" s="915"/>
      <c r="E1628" s="916"/>
      <c r="F1628" s="917"/>
    </row>
    <row r="1629" spans="1:6">
      <c r="A1629" s="434"/>
      <c r="B1629" s="918" t="s">
        <v>3317</v>
      </c>
      <c r="C1629" s="920"/>
      <c r="D1629" s="915"/>
      <c r="E1629" s="916"/>
      <c r="F1629" s="917"/>
    </row>
    <row r="1630" spans="1:6">
      <c r="A1630" s="434"/>
      <c r="B1630" s="918" t="s">
        <v>3318</v>
      </c>
      <c r="C1630" s="920"/>
      <c r="D1630" s="915"/>
      <c r="E1630" s="916"/>
      <c r="F1630" s="917"/>
    </row>
    <row r="1631" spans="1:6">
      <c r="A1631" s="434"/>
      <c r="B1631" s="918" t="s">
        <v>3410</v>
      </c>
      <c r="C1631" s="920"/>
      <c r="D1631" s="915"/>
      <c r="E1631" s="916"/>
      <c r="F1631" s="917"/>
    </row>
    <row r="1632" spans="1:6">
      <c r="A1632" s="434"/>
      <c r="B1632" s="918" t="s">
        <v>3314</v>
      </c>
      <c r="C1632" s="920"/>
      <c r="D1632" s="915"/>
      <c r="E1632" s="916"/>
      <c r="F1632" s="917"/>
    </row>
    <row r="1633" spans="1:6">
      <c r="A1633" s="434"/>
      <c r="B1633" s="918" t="s">
        <v>3447</v>
      </c>
      <c r="C1633" s="920"/>
      <c r="D1633" s="915"/>
      <c r="E1633" s="916"/>
      <c r="F1633" s="917"/>
    </row>
    <row r="1634" spans="1:6">
      <c r="A1634" s="434"/>
      <c r="B1634" s="918"/>
      <c r="C1634" s="434"/>
      <c r="D1634" s="915"/>
      <c r="E1634" s="916"/>
      <c r="F1634" s="917"/>
    </row>
    <row r="1635" spans="1:6">
      <c r="A1635" s="434"/>
      <c r="B1635" s="918" t="s">
        <v>3370</v>
      </c>
      <c r="C1635" s="434"/>
      <c r="D1635" s="915"/>
      <c r="E1635" s="916"/>
      <c r="F1635" s="917"/>
    </row>
    <row r="1636" spans="1:6">
      <c r="A1636" s="434"/>
      <c r="B1636" s="918" t="s">
        <v>3371</v>
      </c>
      <c r="C1636" s="434"/>
      <c r="D1636" s="915"/>
      <c r="E1636" s="916"/>
      <c r="F1636" s="917"/>
    </row>
    <row r="1637" spans="1:6">
      <c r="A1637" s="434"/>
      <c r="B1637" s="922" t="s">
        <v>3372</v>
      </c>
      <c r="C1637" s="434"/>
      <c r="D1637" s="915"/>
      <c r="E1637" s="916"/>
      <c r="F1637" s="917"/>
    </row>
    <row r="1638" spans="1:6">
      <c r="A1638" s="434"/>
      <c r="B1638" s="918" t="s">
        <v>3295</v>
      </c>
      <c r="C1638" s="434"/>
      <c r="D1638" s="915"/>
      <c r="E1638" s="916"/>
      <c r="F1638" s="917"/>
    </row>
    <row r="1639" spans="1:6">
      <c r="A1639" s="434"/>
      <c r="B1639" s="918" t="s">
        <v>3443</v>
      </c>
      <c r="C1639" s="434"/>
      <c r="D1639" s="915"/>
      <c r="E1639" s="916"/>
      <c r="F1639" s="917"/>
    </row>
    <row r="1640" spans="1:6">
      <c r="A1640" s="434"/>
      <c r="B1640" s="918" t="s">
        <v>3305</v>
      </c>
      <c r="C1640" s="434"/>
      <c r="D1640" s="915"/>
      <c r="E1640" s="916"/>
      <c r="F1640" s="917"/>
    </row>
    <row r="1641" spans="1:6">
      <c r="A1641" s="434"/>
      <c r="B1641" s="918"/>
      <c r="C1641" s="920"/>
      <c r="D1641" s="915"/>
      <c r="E1641" s="916"/>
      <c r="F1641" s="917"/>
    </row>
    <row r="1642" spans="1:6">
      <c r="A1642" s="434"/>
      <c r="B1642" s="918" t="s">
        <v>3321</v>
      </c>
      <c r="C1642" s="920"/>
      <c r="D1642" s="915"/>
      <c r="E1642" s="916"/>
      <c r="F1642" s="917"/>
    </row>
    <row r="1643" spans="1:6">
      <c r="A1643" s="434"/>
      <c r="B1643" s="918" t="s">
        <v>3448</v>
      </c>
      <c r="C1643" s="920"/>
      <c r="D1643" s="915"/>
      <c r="E1643" s="916"/>
      <c r="F1643" s="917"/>
    </row>
    <row r="1644" spans="1:6">
      <c r="A1644" s="434"/>
      <c r="B1644" s="918" t="s">
        <v>3323</v>
      </c>
      <c r="C1644" s="920"/>
      <c r="D1644" s="915"/>
      <c r="E1644" s="916"/>
      <c r="F1644" s="917"/>
    </row>
    <row r="1645" spans="1:6">
      <c r="A1645" s="434"/>
      <c r="B1645" s="918" t="s">
        <v>3324</v>
      </c>
      <c r="C1645" s="434"/>
      <c r="D1645" s="915"/>
      <c r="E1645" s="916"/>
      <c r="F1645" s="917"/>
    </row>
    <row r="1646" spans="1:6">
      <c r="A1646" s="434"/>
      <c r="B1646" s="918" t="s">
        <v>3325</v>
      </c>
      <c r="C1646" s="434"/>
      <c r="D1646" s="915"/>
      <c r="E1646" s="916"/>
      <c r="F1646" s="917"/>
    </row>
    <row r="1647" spans="1:6">
      <c r="A1647" s="434"/>
      <c r="B1647" s="918" t="s">
        <v>3326</v>
      </c>
      <c r="C1647" s="434"/>
      <c r="D1647" s="915"/>
      <c r="E1647" s="916"/>
      <c r="F1647" s="917"/>
    </row>
    <row r="1648" spans="1:6">
      <c r="A1648" s="434"/>
      <c r="B1648" s="918"/>
      <c r="C1648" s="434"/>
      <c r="D1648" s="915"/>
      <c r="E1648" s="916"/>
      <c r="F1648" s="917"/>
    </row>
    <row r="1649" spans="1:6">
      <c r="A1649" s="434"/>
      <c r="B1649" s="918" t="s">
        <v>3327</v>
      </c>
      <c r="C1649" s="434"/>
      <c r="D1649" s="915"/>
      <c r="E1649" s="916"/>
      <c r="F1649" s="917"/>
    </row>
    <row r="1650" spans="1:6">
      <c r="A1650" s="434"/>
      <c r="B1650" s="918" t="s">
        <v>3328</v>
      </c>
      <c r="C1650" s="434"/>
      <c r="D1650" s="915"/>
      <c r="E1650" s="916"/>
      <c r="F1650" s="917"/>
    </row>
    <row r="1651" spans="1:6">
      <c r="A1651" s="434"/>
      <c r="B1651" s="918" t="s">
        <v>3329</v>
      </c>
      <c r="C1651" s="434"/>
      <c r="D1651" s="915"/>
      <c r="E1651" s="916"/>
      <c r="F1651" s="917"/>
    </row>
    <row r="1652" spans="1:6" ht="26.4">
      <c r="A1652" s="434"/>
      <c r="B1652" s="918" t="s">
        <v>3302</v>
      </c>
      <c r="C1652" s="920"/>
      <c r="D1652" s="915"/>
      <c r="E1652" s="916"/>
      <c r="F1652" s="917"/>
    </row>
    <row r="1653" spans="1:6">
      <c r="A1653" s="434"/>
      <c r="B1653" s="918" t="s">
        <v>3330</v>
      </c>
      <c r="C1653" s="434"/>
      <c r="D1653" s="915"/>
      <c r="E1653" s="916"/>
      <c r="F1653" s="917"/>
    </row>
    <row r="1654" spans="1:6">
      <c r="A1654" s="434"/>
      <c r="B1654" s="918"/>
      <c r="C1654" s="434"/>
      <c r="D1654" s="915"/>
      <c r="E1654" s="916"/>
      <c r="F1654" s="917"/>
    </row>
    <row r="1655" spans="1:6">
      <c r="A1655" s="434"/>
      <c r="B1655" s="918" t="s">
        <v>3331</v>
      </c>
      <c r="C1655" s="920"/>
      <c r="D1655" s="915"/>
      <c r="E1655" s="916"/>
      <c r="F1655" s="917"/>
    </row>
    <row r="1656" spans="1:6">
      <c r="A1656" s="434"/>
      <c r="B1656" s="918" t="s">
        <v>3449</v>
      </c>
      <c r="C1656" s="920"/>
      <c r="D1656" s="915"/>
      <c r="E1656" s="916"/>
      <c r="F1656" s="917"/>
    </row>
    <row r="1657" spans="1:6">
      <c r="A1657" s="434"/>
      <c r="B1657" s="918" t="s">
        <v>3450</v>
      </c>
      <c r="C1657" s="920"/>
      <c r="D1657" s="915"/>
      <c r="E1657" s="916"/>
      <c r="F1657" s="917"/>
    </row>
    <row r="1658" spans="1:6">
      <c r="A1658" s="434"/>
      <c r="B1658" s="918" t="s">
        <v>3376</v>
      </c>
      <c r="C1658" s="434"/>
      <c r="D1658" s="915"/>
      <c r="E1658" s="916"/>
      <c r="F1658" s="917"/>
    </row>
    <row r="1659" spans="1:6">
      <c r="A1659" s="434"/>
      <c r="B1659" s="918" t="s">
        <v>3335</v>
      </c>
      <c r="C1659" s="434"/>
      <c r="D1659" s="915"/>
      <c r="E1659" s="916"/>
      <c r="F1659" s="917"/>
    </row>
    <row r="1660" spans="1:6">
      <c r="A1660" s="434"/>
      <c r="B1660" s="918" t="s">
        <v>3326</v>
      </c>
      <c r="C1660" s="434"/>
      <c r="D1660" s="915"/>
      <c r="E1660" s="916"/>
      <c r="F1660" s="917"/>
    </row>
    <row r="1661" spans="1:6">
      <c r="A1661" s="434"/>
      <c r="B1661" s="918" t="s">
        <v>3336</v>
      </c>
      <c r="C1661" s="434"/>
      <c r="D1661" s="915"/>
      <c r="E1661" s="916"/>
      <c r="F1661" s="917"/>
    </row>
    <row r="1662" spans="1:6">
      <c r="A1662" s="434"/>
      <c r="B1662" s="918" t="s">
        <v>3330</v>
      </c>
      <c r="C1662" s="434"/>
      <c r="D1662" s="915"/>
      <c r="E1662" s="916"/>
      <c r="F1662" s="917"/>
    </row>
    <row r="1663" spans="1:6">
      <c r="A1663" s="434"/>
      <c r="B1663" s="918"/>
      <c r="C1663" s="434"/>
      <c r="D1663" s="915"/>
      <c r="E1663" s="916"/>
      <c r="F1663" s="917"/>
    </row>
    <row r="1664" spans="1:6">
      <c r="A1664" s="434"/>
      <c r="B1664" s="918" t="s">
        <v>3306</v>
      </c>
      <c r="C1664" s="434"/>
      <c r="D1664" s="915"/>
      <c r="E1664" s="916"/>
      <c r="F1664" s="917"/>
    </row>
    <row r="1665" spans="1:6">
      <c r="A1665" s="434"/>
      <c r="B1665" s="918" t="s">
        <v>3305</v>
      </c>
      <c r="C1665" s="434"/>
      <c r="D1665" s="915"/>
      <c r="E1665" s="916"/>
      <c r="F1665" s="917"/>
    </row>
    <row r="1666" spans="1:6">
      <c r="A1666" s="434"/>
      <c r="B1666" s="918"/>
      <c r="C1666" s="434"/>
      <c r="D1666" s="915"/>
      <c r="E1666" s="916"/>
      <c r="F1666" s="917"/>
    </row>
    <row r="1667" spans="1:6">
      <c r="A1667" s="434"/>
      <c r="B1667" s="918" t="s">
        <v>3321</v>
      </c>
      <c r="C1667" s="434"/>
      <c r="D1667" s="915"/>
      <c r="E1667" s="916"/>
      <c r="F1667" s="917"/>
    </row>
    <row r="1668" spans="1:6">
      <c r="A1668" s="434"/>
      <c r="B1668" s="918" t="s">
        <v>3451</v>
      </c>
      <c r="C1668" s="434"/>
      <c r="D1668" s="915"/>
      <c r="E1668" s="916"/>
      <c r="F1668" s="917"/>
    </row>
    <row r="1669" spans="1:6">
      <c r="A1669" s="434"/>
      <c r="B1669" s="918" t="s">
        <v>3338</v>
      </c>
      <c r="C1669" s="434"/>
      <c r="D1669" s="915"/>
      <c r="E1669" s="916"/>
      <c r="F1669" s="917"/>
    </row>
    <row r="1670" spans="1:6">
      <c r="A1670" s="434"/>
      <c r="B1670" s="918" t="s">
        <v>3378</v>
      </c>
      <c r="C1670" s="434"/>
      <c r="D1670" s="915"/>
      <c r="E1670" s="916"/>
      <c r="F1670" s="917"/>
    </row>
    <row r="1671" spans="1:6">
      <c r="A1671" s="434"/>
      <c r="B1671" s="918" t="s">
        <v>3325</v>
      </c>
      <c r="C1671" s="434"/>
      <c r="D1671" s="915"/>
      <c r="E1671" s="916"/>
      <c r="F1671" s="917"/>
    </row>
    <row r="1672" spans="1:6">
      <c r="A1672" s="434"/>
      <c r="B1672" s="918" t="s">
        <v>3326</v>
      </c>
      <c r="C1672" s="434"/>
      <c r="D1672" s="915"/>
      <c r="E1672" s="916"/>
      <c r="F1672" s="917"/>
    </row>
    <row r="1673" spans="1:6">
      <c r="A1673" s="434"/>
      <c r="B1673" s="918"/>
      <c r="C1673" s="434"/>
      <c r="D1673" s="915"/>
      <c r="E1673" s="916"/>
      <c r="F1673" s="917"/>
    </row>
    <row r="1674" spans="1:6">
      <c r="A1674" s="434"/>
      <c r="B1674" s="918" t="s">
        <v>3306</v>
      </c>
      <c r="C1674" s="434"/>
      <c r="D1674" s="915"/>
      <c r="E1674" s="916"/>
      <c r="F1674" s="917"/>
    </row>
    <row r="1675" spans="1:6">
      <c r="A1675" s="434"/>
      <c r="B1675" s="918" t="s">
        <v>3305</v>
      </c>
      <c r="C1675" s="434"/>
      <c r="D1675" s="915"/>
      <c r="E1675" s="916"/>
      <c r="F1675" s="917"/>
    </row>
    <row r="1676" spans="1:6">
      <c r="A1676" s="434"/>
      <c r="B1676" s="918"/>
      <c r="C1676" s="434"/>
      <c r="D1676" s="915"/>
      <c r="E1676" s="916"/>
      <c r="F1676" s="917"/>
    </row>
    <row r="1677" spans="1:6">
      <c r="A1677" s="434"/>
      <c r="B1677" s="918" t="s">
        <v>3340</v>
      </c>
      <c r="C1677" s="920"/>
      <c r="D1677" s="915"/>
      <c r="E1677" s="916"/>
      <c r="F1677" s="917"/>
    </row>
    <row r="1678" spans="1:6">
      <c r="A1678" s="434"/>
      <c r="B1678" s="918" t="s">
        <v>3341</v>
      </c>
      <c r="C1678" s="920"/>
      <c r="D1678" s="915"/>
      <c r="E1678" s="916"/>
      <c r="F1678" s="917"/>
    </row>
    <row r="1679" spans="1:6">
      <c r="A1679" s="434"/>
      <c r="B1679" s="918" t="s">
        <v>3342</v>
      </c>
      <c r="C1679" s="920"/>
      <c r="D1679" s="915"/>
      <c r="E1679" s="916"/>
      <c r="F1679" s="917"/>
    </row>
    <row r="1680" spans="1:6">
      <c r="A1680" s="434"/>
      <c r="B1680" s="918" t="s">
        <v>3343</v>
      </c>
      <c r="C1680" s="920"/>
      <c r="D1680" s="915"/>
      <c r="E1680" s="916"/>
      <c r="F1680" s="917"/>
    </row>
    <row r="1681" spans="1:6" ht="26.4">
      <c r="A1681" s="434"/>
      <c r="B1681" s="918" t="s">
        <v>3302</v>
      </c>
      <c r="C1681" s="920"/>
      <c r="D1681" s="915"/>
      <c r="E1681" s="916"/>
      <c r="F1681" s="917"/>
    </row>
    <row r="1682" spans="1:6">
      <c r="A1682" s="434"/>
      <c r="B1682" s="918"/>
      <c r="C1682" s="920"/>
      <c r="D1682" s="915"/>
      <c r="E1682" s="916"/>
      <c r="F1682" s="917"/>
    </row>
    <row r="1683" spans="1:6">
      <c r="A1683" s="434"/>
      <c r="B1683" s="918" t="s">
        <v>3303</v>
      </c>
      <c r="C1683" s="920"/>
      <c r="D1683" s="915"/>
      <c r="E1683" s="916"/>
      <c r="F1683" s="917"/>
    </row>
    <row r="1684" spans="1:6">
      <c r="A1684" s="434"/>
      <c r="B1684" s="918" t="s">
        <v>3304</v>
      </c>
      <c r="C1684" s="920"/>
      <c r="D1684" s="915"/>
      <c r="E1684" s="916"/>
      <c r="F1684" s="917"/>
    </row>
    <row r="1685" spans="1:6">
      <c r="A1685" s="434"/>
      <c r="B1685" s="918" t="s">
        <v>3305</v>
      </c>
      <c r="C1685" s="920"/>
      <c r="D1685" s="915"/>
      <c r="E1685" s="916"/>
      <c r="F1685" s="917"/>
    </row>
    <row r="1686" spans="1:6">
      <c r="A1686" s="434"/>
      <c r="B1686" s="918"/>
      <c r="C1686" s="434"/>
      <c r="D1686" s="915"/>
      <c r="E1686" s="916"/>
      <c r="F1686" s="917"/>
    </row>
    <row r="1687" spans="1:6">
      <c r="A1687" s="434"/>
      <c r="B1687" s="918" t="s">
        <v>3306</v>
      </c>
      <c r="C1687" s="434"/>
      <c r="D1687" s="915"/>
      <c r="E1687" s="916"/>
      <c r="F1687" s="917"/>
    </row>
    <row r="1688" spans="1:6">
      <c r="A1688" s="434"/>
      <c r="B1688" s="918" t="s">
        <v>3305</v>
      </c>
      <c r="C1688" s="434"/>
      <c r="D1688" s="915"/>
      <c r="E1688" s="916"/>
      <c r="F1688" s="917"/>
    </row>
    <row r="1689" spans="1:6">
      <c r="A1689" s="434"/>
      <c r="B1689" s="918"/>
      <c r="C1689" s="434"/>
      <c r="D1689" s="915"/>
      <c r="E1689" s="916"/>
      <c r="F1689" s="917"/>
    </row>
    <row r="1690" spans="1:6">
      <c r="A1690" s="434"/>
      <c r="B1690" s="918" t="s">
        <v>3297</v>
      </c>
      <c r="C1690" s="434"/>
      <c r="D1690" s="915"/>
      <c r="E1690" s="916"/>
      <c r="F1690" s="917"/>
    </row>
    <row r="1691" spans="1:6">
      <c r="A1691" s="434"/>
      <c r="B1691" s="918" t="s">
        <v>3344</v>
      </c>
      <c r="C1691" s="434"/>
      <c r="D1691" s="915"/>
      <c r="E1691" s="916"/>
      <c r="F1691" s="917"/>
    </row>
    <row r="1692" spans="1:6">
      <c r="A1692" s="434"/>
      <c r="B1692" s="918" t="s">
        <v>3345</v>
      </c>
      <c r="C1692" s="434"/>
      <c r="D1692" s="915"/>
      <c r="E1692" s="916"/>
      <c r="F1692" s="917"/>
    </row>
    <row r="1693" spans="1:6">
      <c r="A1693" s="434"/>
      <c r="B1693" s="918" t="s">
        <v>3301</v>
      </c>
      <c r="C1693" s="434"/>
      <c r="D1693" s="915"/>
      <c r="E1693" s="916"/>
      <c r="F1693" s="917"/>
    </row>
    <row r="1694" spans="1:6" ht="26.4">
      <c r="A1694" s="434"/>
      <c r="B1694" s="918" t="s">
        <v>3302</v>
      </c>
      <c r="C1694" s="434"/>
      <c r="D1694" s="915"/>
      <c r="E1694" s="916"/>
      <c r="F1694" s="917"/>
    </row>
    <row r="1695" spans="1:6">
      <c r="A1695" s="434"/>
      <c r="B1695" s="918"/>
      <c r="C1695" s="434"/>
      <c r="D1695" s="915"/>
      <c r="E1695" s="916"/>
      <c r="F1695" s="917"/>
    </row>
    <row r="1696" spans="1:6">
      <c r="A1696" s="434"/>
      <c r="B1696" s="918" t="s">
        <v>3346</v>
      </c>
      <c r="C1696" s="434"/>
      <c r="D1696" s="915"/>
      <c r="E1696" s="916"/>
      <c r="F1696" s="917"/>
    </row>
    <row r="1697" spans="1:6">
      <c r="A1697" s="434"/>
      <c r="B1697" s="918" t="s">
        <v>3305</v>
      </c>
      <c r="C1697" s="434"/>
      <c r="D1697" s="915"/>
      <c r="E1697" s="916"/>
      <c r="F1697" s="917"/>
    </row>
    <row r="1698" spans="1:6">
      <c r="A1698" s="434"/>
      <c r="B1698" s="918"/>
      <c r="C1698" s="434"/>
      <c r="D1698" s="915"/>
      <c r="E1698" s="916"/>
      <c r="F1698" s="917"/>
    </row>
    <row r="1699" spans="1:6">
      <c r="A1699" s="434"/>
      <c r="B1699" s="918" t="s">
        <v>3291</v>
      </c>
      <c r="C1699" s="920"/>
      <c r="D1699" s="915"/>
      <c r="E1699" s="916"/>
      <c r="F1699" s="917"/>
    </row>
    <row r="1700" spans="1:6">
      <c r="A1700" s="434"/>
      <c r="B1700" s="918" t="s">
        <v>3293</v>
      </c>
      <c r="C1700" s="920"/>
      <c r="D1700" s="915"/>
      <c r="E1700" s="916"/>
      <c r="F1700" s="917"/>
    </row>
    <row r="1701" spans="1:6" ht="26.4">
      <c r="A1701" s="434"/>
      <c r="B1701" s="922" t="s">
        <v>3294</v>
      </c>
      <c r="C1701" s="920"/>
      <c r="D1701" s="915"/>
      <c r="E1701" s="916"/>
      <c r="F1701" s="917"/>
    </row>
    <row r="1702" spans="1:6">
      <c r="A1702" s="434"/>
      <c r="B1702" s="918" t="s">
        <v>3347</v>
      </c>
      <c r="C1702" s="920"/>
      <c r="D1702" s="915"/>
      <c r="E1702" s="916"/>
      <c r="F1702" s="917"/>
    </row>
    <row r="1703" spans="1:6">
      <c r="A1703" s="434"/>
      <c r="B1703" s="918" t="s">
        <v>3389</v>
      </c>
      <c r="C1703" s="920"/>
      <c r="D1703" s="915"/>
      <c r="E1703" s="916"/>
      <c r="F1703" s="917"/>
    </row>
    <row r="1704" spans="1:6">
      <c r="A1704" s="434"/>
      <c r="B1704" s="918"/>
      <c r="C1704" s="920"/>
      <c r="D1704" s="915"/>
      <c r="E1704" s="916"/>
      <c r="F1704" s="917"/>
    </row>
    <row r="1705" spans="1:6">
      <c r="A1705" s="434"/>
      <c r="B1705" s="918" t="s">
        <v>3349</v>
      </c>
      <c r="C1705" s="920"/>
      <c r="D1705" s="915"/>
      <c r="E1705" s="916"/>
      <c r="F1705" s="917"/>
    </row>
    <row r="1706" spans="1:6">
      <c r="A1706" s="434"/>
      <c r="B1706" s="918"/>
      <c r="C1706" s="434"/>
      <c r="D1706" s="915"/>
      <c r="E1706" s="916"/>
      <c r="F1706" s="917"/>
    </row>
    <row r="1707" spans="1:6">
      <c r="A1707" s="434"/>
      <c r="B1707" s="918" t="s">
        <v>3291</v>
      </c>
      <c r="C1707" s="920"/>
      <c r="D1707" s="915"/>
      <c r="E1707" s="916"/>
      <c r="F1707" s="917"/>
    </row>
    <row r="1708" spans="1:6">
      <c r="A1708" s="434"/>
      <c r="B1708" s="918" t="s">
        <v>3293</v>
      </c>
      <c r="C1708" s="920"/>
      <c r="D1708" s="915"/>
      <c r="E1708" s="916"/>
      <c r="F1708" s="917"/>
    </row>
    <row r="1709" spans="1:6" ht="26.4">
      <c r="A1709" s="434"/>
      <c r="B1709" s="922" t="s">
        <v>3294</v>
      </c>
      <c r="C1709" s="920"/>
      <c r="D1709" s="915"/>
      <c r="E1709" s="916"/>
      <c r="F1709" s="917"/>
    </row>
    <row r="1710" spans="1:6">
      <c r="A1710" s="434"/>
      <c r="B1710" s="918" t="s">
        <v>3388</v>
      </c>
      <c r="C1710" s="920"/>
      <c r="D1710" s="915"/>
      <c r="E1710" s="916"/>
      <c r="F1710" s="917"/>
    </row>
    <row r="1711" spans="1:6">
      <c r="A1711" s="434"/>
      <c r="B1711" s="918" t="s">
        <v>3354</v>
      </c>
      <c r="C1711" s="920"/>
      <c r="D1711" s="915"/>
      <c r="E1711" s="916"/>
      <c r="F1711" s="917"/>
    </row>
    <row r="1712" spans="1:6">
      <c r="A1712" s="434"/>
      <c r="B1712" s="918"/>
      <c r="C1712" s="920"/>
      <c r="D1712" s="915"/>
      <c r="E1712" s="916"/>
      <c r="F1712" s="917"/>
    </row>
    <row r="1713" spans="1:6">
      <c r="A1713" s="434"/>
      <c r="B1713" s="918" t="s">
        <v>3297</v>
      </c>
      <c r="C1713" s="920"/>
      <c r="D1713" s="915"/>
      <c r="E1713" s="916"/>
      <c r="F1713" s="917"/>
    </row>
    <row r="1714" spans="1:6">
      <c r="A1714" s="434"/>
      <c r="B1714" s="918" t="s">
        <v>3298</v>
      </c>
      <c r="C1714" s="920"/>
      <c r="D1714" s="915"/>
      <c r="E1714" s="916"/>
      <c r="F1714" s="917"/>
    </row>
    <row r="1715" spans="1:6">
      <c r="A1715" s="434"/>
      <c r="B1715" s="918" t="s">
        <v>3299</v>
      </c>
      <c r="C1715" s="920"/>
      <c r="D1715" s="915"/>
      <c r="E1715" s="916"/>
      <c r="F1715" s="917"/>
    </row>
    <row r="1716" spans="1:6">
      <c r="A1716" s="434"/>
      <c r="B1716" s="918" t="s">
        <v>3300</v>
      </c>
      <c r="C1716" s="920"/>
      <c r="D1716" s="915"/>
      <c r="E1716" s="916"/>
      <c r="F1716" s="917"/>
    </row>
    <row r="1717" spans="1:6">
      <c r="A1717" s="434"/>
      <c r="B1717" s="918" t="s">
        <v>3301</v>
      </c>
      <c r="C1717" s="920"/>
      <c r="D1717" s="915"/>
      <c r="E1717" s="916"/>
      <c r="F1717" s="917"/>
    </row>
    <row r="1718" spans="1:6" ht="26.4">
      <c r="A1718" s="434"/>
      <c r="B1718" s="918" t="s">
        <v>3302</v>
      </c>
      <c r="C1718" s="920"/>
      <c r="D1718" s="915"/>
      <c r="E1718" s="916"/>
      <c r="F1718" s="917"/>
    </row>
    <row r="1719" spans="1:6">
      <c r="A1719" s="434"/>
      <c r="B1719" s="918"/>
      <c r="C1719" s="920"/>
      <c r="D1719" s="915"/>
      <c r="E1719" s="916"/>
      <c r="F1719" s="917"/>
    </row>
    <row r="1720" spans="1:6">
      <c r="A1720" s="434"/>
      <c r="B1720" s="918" t="s">
        <v>3303</v>
      </c>
      <c r="C1720" s="920"/>
      <c r="D1720" s="915"/>
      <c r="E1720" s="916"/>
      <c r="F1720" s="917"/>
    </row>
    <row r="1721" spans="1:6">
      <c r="A1721" s="434"/>
      <c r="B1721" s="918" t="s">
        <v>3304</v>
      </c>
      <c r="C1721" s="920"/>
      <c r="D1721" s="915"/>
      <c r="E1721" s="916"/>
      <c r="F1721" s="917"/>
    </row>
    <row r="1722" spans="1:6">
      <c r="A1722" s="434"/>
      <c r="B1722" s="918" t="s">
        <v>3305</v>
      </c>
      <c r="C1722" s="920"/>
      <c r="D1722" s="915"/>
      <c r="E1722" s="916"/>
      <c r="F1722" s="917"/>
    </row>
    <row r="1723" spans="1:6">
      <c r="A1723" s="434"/>
      <c r="B1723" s="918"/>
      <c r="C1723" s="920"/>
      <c r="D1723" s="915"/>
      <c r="E1723" s="916"/>
      <c r="F1723" s="917"/>
    </row>
    <row r="1724" spans="1:6">
      <c r="A1724" s="434"/>
      <c r="B1724" s="918" t="s">
        <v>3306</v>
      </c>
      <c r="C1724" s="434"/>
      <c r="D1724" s="915"/>
      <c r="E1724" s="916"/>
      <c r="F1724" s="917"/>
    </row>
    <row r="1725" spans="1:6">
      <c r="A1725" s="434"/>
      <c r="B1725" s="918" t="s">
        <v>3305</v>
      </c>
      <c r="C1725" s="434"/>
      <c r="D1725" s="915"/>
      <c r="E1725" s="916"/>
      <c r="F1725" s="917"/>
    </row>
    <row r="1726" spans="1:6">
      <c r="A1726" s="434"/>
      <c r="B1726" s="918"/>
      <c r="C1726" s="434"/>
      <c r="D1726" s="915"/>
      <c r="E1726" s="916"/>
      <c r="F1726" s="917"/>
    </row>
    <row r="1727" spans="1:6" ht="26.4">
      <c r="A1727" s="434"/>
      <c r="B1727" s="918" t="s">
        <v>3352</v>
      </c>
      <c r="C1727" s="920"/>
      <c r="D1727" s="915"/>
      <c r="E1727" s="916"/>
      <c r="F1727" s="917"/>
    </row>
    <row r="1728" spans="1:6">
      <c r="A1728" s="434"/>
      <c r="B1728" s="918"/>
      <c r="C1728" s="920"/>
      <c r="D1728" s="915"/>
      <c r="E1728" s="916"/>
      <c r="F1728" s="917"/>
    </row>
    <row r="1729" spans="1:6">
      <c r="A1729" s="434"/>
      <c r="B1729" s="918" t="s">
        <v>3306</v>
      </c>
      <c r="C1729" s="434"/>
      <c r="D1729" s="915"/>
      <c r="E1729" s="916"/>
      <c r="F1729" s="917"/>
    </row>
    <row r="1730" spans="1:6">
      <c r="A1730" s="434"/>
      <c r="B1730" s="918" t="s">
        <v>3305</v>
      </c>
      <c r="C1730" s="434"/>
      <c r="D1730" s="915"/>
      <c r="E1730" s="916"/>
      <c r="F1730" s="917"/>
    </row>
    <row r="1731" spans="1:6">
      <c r="A1731" s="434"/>
      <c r="B1731" s="923"/>
      <c r="C1731" s="920"/>
      <c r="D1731" s="915"/>
      <c r="E1731" s="916"/>
      <c r="F1731" s="917"/>
    </row>
    <row r="1732" spans="1:6">
      <c r="A1732" s="434"/>
      <c r="B1732" s="918" t="s">
        <v>3340</v>
      </c>
      <c r="C1732" s="920"/>
      <c r="D1732" s="915"/>
      <c r="E1732" s="916"/>
      <c r="F1732" s="917"/>
    </row>
    <row r="1733" spans="1:6">
      <c r="A1733" s="434"/>
      <c r="B1733" s="918" t="s">
        <v>3341</v>
      </c>
      <c r="C1733" s="920"/>
      <c r="D1733" s="915"/>
      <c r="E1733" s="916"/>
      <c r="F1733" s="917"/>
    </row>
    <row r="1734" spans="1:6">
      <c r="A1734" s="434"/>
      <c r="B1734" s="918" t="s">
        <v>3400</v>
      </c>
      <c r="C1734" s="920"/>
      <c r="D1734" s="915"/>
      <c r="E1734" s="916"/>
      <c r="F1734" s="917"/>
    </row>
    <row r="1735" spans="1:6">
      <c r="A1735" s="434"/>
      <c r="B1735" s="918" t="s">
        <v>3343</v>
      </c>
      <c r="C1735" s="920"/>
      <c r="D1735" s="915"/>
      <c r="E1735" s="916"/>
      <c r="F1735" s="917"/>
    </row>
    <row r="1736" spans="1:6" ht="26.4">
      <c r="A1736" s="434"/>
      <c r="B1736" s="918" t="s">
        <v>3302</v>
      </c>
      <c r="C1736" s="920"/>
      <c r="D1736" s="915"/>
      <c r="E1736" s="916"/>
      <c r="F1736" s="917"/>
    </row>
    <row r="1737" spans="1:6">
      <c r="A1737" s="434"/>
      <c r="B1737" s="918"/>
      <c r="C1737" s="920"/>
      <c r="D1737" s="915"/>
      <c r="E1737" s="916"/>
      <c r="F1737" s="917"/>
    </row>
    <row r="1738" spans="1:6">
      <c r="A1738" s="434"/>
      <c r="B1738" s="918" t="s">
        <v>3303</v>
      </c>
      <c r="C1738" s="920"/>
      <c r="D1738" s="915"/>
      <c r="E1738" s="916"/>
      <c r="F1738" s="917"/>
    </row>
    <row r="1739" spans="1:6">
      <c r="A1739" s="434"/>
      <c r="B1739" s="918" t="s">
        <v>3304</v>
      </c>
      <c r="C1739" s="920"/>
      <c r="D1739" s="915"/>
      <c r="E1739" s="916"/>
      <c r="F1739" s="917"/>
    </row>
    <row r="1740" spans="1:6">
      <c r="A1740" s="434"/>
      <c r="B1740" s="918" t="s">
        <v>3305</v>
      </c>
      <c r="C1740" s="920"/>
      <c r="D1740" s="915"/>
      <c r="E1740" s="916"/>
      <c r="F1740" s="917"/>
    </row>
    <row r="1741" spans="1:6">
      <c r="A1741" s="434"/>
      <c r="B1741" s="918"/>
      <c r="C1741" s="920"/>
      <c r="D1741" s="915"/>
      <c r="E1741" s="916"/>
      <c r="F1741" s="917"/>
    </row>
    <row r="1742" spans="1:6">
      <c r="A1742" s="434"/>
      <c r="B1742" s="918" t="s">
        <v>3291</v>
      </c>
      <c r="C1742" s="920"/>
      <c r="D1742" s="915"/>
      <c r="E1742" s="916"/>
      <c r="F1742" s="917"/>
    </row>
    <row r="1743" spans="1:6">
      <c r="A1743" s="434"/>
      <c r="B1743" s="918" t="s">
        <v>3293</v>
      </c>
      <c r="C1743" s="920"/>
      <c r="D1743" s="915"/>
      <c r="E1743" s="916"/>
      <c r="F1743" s="917"/>
    </row>
    <row r="1744" spans="1:6" ht="26.4">
      <c r="A1744" s="434"/>
      <c r="B1744" s="922" t="s">
        <v>3294</v>
      </c>
      <c r="C1744" s="920"/>
      <c r="D1744" s="915"/>
      <c r="E1744" s="916"/>
      <c r="F1744" s="917"/>
    </row>
    <row r="1745" spans="1:6">
      <c r="A1745" s="434"/>
      <c r="B1745" s="918" t="s">
        <v>3388</v>
      </c>
      <c r="C1745" s="920"/>
      <c r="D1745" s="915"/>
      <c r="E1745" s="916"/>
      <c r="F1745" s="917"/>
    </row>
    <row r="1746" spans="1:6">
      <c r="A1746" s="434"/>
      <c r="B1746" s="918" t="s">
        <v>3401</v>
      </c>
      <c r="C1746" s="920"/>
      <c r="D1746" s="915"/>
      <c r="E1746" s="916"/>
      <c r="F1746" s="917"/>
    </row>
    <row r="1747" spans="1:6">
      <c r="A1747" s="434"/>
      <c r="B1747" s="918"/>
      <c r="C1747" s="920"/>
      <c r="D1747" s="915"/>
      <c r="E1747" s="916"/>
      <c r="F1747" s="917"/>
    </row>
    <row r="1748" spans="1:6">
      <c r="A1748" s="924"/>
      <c r="B1748" s="919" t="s">
        <v>3453</v>
      </c>
      <c r="C1748" s="920"/>
      <c r="D1748" s="915"/>
      <c r="E1748" s="916"/>
      <c r="F1748" s="917"/>
    </row>
    <row r="1749" spans="1:6">
      <c r="A1749" s="924"/>
      <c r="B1749" s="919" t="s">
        <v>3454</v>
      </c>
      <c r="C1749" s="920"/>
      <c r="D1749" s="915"/>
      <c r="E1749" s="916"/>
      <c r="F1749" s="917"/>
    </row>
    <row r="1750" spans="1:6">
      <c r="A1750" s="925"/>
      <c r="B1750" s="926" t="s">
        <v>3397</v>
      </c>
      <c r="C1750" s="357" t="s">
        <v>983</v>
      </c>
      <c r="D1750" s="927">
        <v>1</v>
      </c>
      <c r="E1750" s="928"/>
      <c r="F1750" s="929"/>
    </row>
    <row r="1751" spans="1:6" s="466" customFormat="1" ht="26.25" customHeight="1">
      <c r="A1751" s="892" t="s">
        <v>0</v>
      </c>
      <c r="B1751" s="892" t="s">
        <v>1</v>
      </c>
      <c r="C1751" s="892" t="s">
        <v>948</v>
      </c>
      <c r="D1751" s="893" t="s">
        <v>949</v>
      </c>
      <c r="E1751" s="894" t="s">
        <v>1380</v>
      </c>
      <c r="F1751" s="894" t="s">
        <v>2</v>
      </c>
    </row>
    <row r="1752" spans="1:6" ht="224.4">
      <c r="A1752" s="909">
        <f>COUNT($A$4:A1750)+1</f>
        <v>10</v>
      </c>
      <c r="B1752" s="910" t="s">
        <v>3256</v>
      </c>
      <c r="C1752" s="362"/>
      <c r="D1752" s="911"/>
      <c r="E1752" s="912"/>
      <c r="F1752" s="913"/>
    </row>
    <row r="1753" spans="1:6">
      <c r="A1753" s="368"/>
      <c r="B1753" s="448"/>
      <c r="C1753" s="434"/>
      <c r="D1753" s="915"/>
      <c r="E1753" s="916"/>
      <c r="F1753" s="917"/>
    </row>
    <row r="1754" spans="1:6">
      <c r="A1754" s="368"/>
      <c r="B1754" s="448" t="s">
        <v>3257</v>
      </c>
      <c r="C1754" s="434"/>
      <c r="D1754" s="915"/>
      <c r="E1754" s="916"/>
      <c r="F1754" s="917"/>
    </row>
    <row r="1755" spans="1:6">
      <c r="A1755" s="368"/>
      <c r="B1755" s="918" t="s">
        <v>3258</v>
      </c>
      <c r="C1755" s="434"/>
      <c r="D1755" s="915"/>
      <c r="E1755" s="916"/>
      <c r="F1755" s="917"/>
    </row>
    <row r="1756" spans="1:6">
      <c r="A1756" s="368"/>
      <c r="B1756" s="918" t="s">
        <v>3259</v>
      </c>
      <c r="C1756" s="434"/>
      <c r="D1756" s="915"/>
      <c r="E1756" s="916"/>
      <c r="F1756" s="917"/>
    </row>
    <row r="1757" spans="1:6">
      <c r="A1757" s="368"/>
      <c r="B1757" s="918" t="s">
        <v>3260</v>
      </c>
      <c r="C1757" s="434"/>
      <c r="D1757" s="915"/>
      <c r="E1757" s="916"/>
      <c r="F1757" s="917"/>
    </row>
    <row r="1758" spans="1:6">
      <c r="A1758" s="368"/>
      <c r="B1758" s="918" t="s">
        <v>3261</v>
      </c>
      <c r="C1758" s="434"/>
      <c r="D1758" s="915"/>
      <c r="E1758" s="916"/>
      <c r="F1758" s="917"/>
    </row>
    <row r="1759" spans="1:6">
      <c r="A1759" s="368"/>
      <c r="B1759" s="918" t="s">
        <v>3262</v>
      </c>
      <c r="C1759" s="434"/>
      <c r="D1759" s="915"/>
      <c r="E1759" s="916"/>
      <c r="F1759" s="917"/>
    </row>
    <row r="1760" spans="1:6">
      <c r="A1760" s="368"/>
      <c r="B1760" s="919" t="s">
        <v>3263</v>
      </c>
      <c r="C1760" s="434"/>
      <c r="D1760" s="915"/>
      <c r="E1760" s="916"/>
      <c r="F1760" s="917"/>
    </row>
    <row r="1761" spans="1:6">
      <c r="A1761" s="368"/>
      <c r="B1761" s="919" t="s">
        <v>3264</v>
      </c>
      <c r="C1761" s="434"/>
      <c r="D1761" s="915"/>
      <c r="E1761" s="916"/>
      <c r="F1761" s="917"/>
    </row>
    <row r="1762" spans="1:6" ht="26.4">
      <c r="A1762" s="368"/>
      <c r="B1762" s="919" t="s">
        <v>3265</v>
      </c>
      <c r="C1762" s="434"/>
      <c r="D1762" s="915"/>
      <c r="E1762" s="916"/>
      <c r="F1762" s="917"/>
    </row>
    <row r="1763" spans="1:6">
      <c r="A1763" s="368"/>
      <c r="B1763" s="919"/>
      <c r="C1763" s="434"/>
      <c r="D1763" s="915"/>
      <c r="E1763" s="916"/>
      <c r="F1763" s="917"/>
    </row>
    <row r="1764" spans="1:6">
      <c r="A1764" s="368"/>
      <c r="B1764" s="919" t="s">
        <v>3266</v>
      </c>
      <c r="C1764" s="434"/>
      <c r="D1764" s="915"/>
      <c r="E1764" s="916"/>
      <c r="F1764" s="917"/>
    </row>
    <row r="1765" spans="1:6">
      <c r="A1765" s="368"/>
      <c r="B1765" s="919" t="s">
        <v>3439</v>
      </c>
      <c r="C1765" s="434"/>
      <c r="D1765" s="915"/>
      <c r="E1765" s="916"/>
      <c r="F1765" s="917"/>
    </row>
    <row r="1766" spans="1:6">
      <c r="A1766" s="368"/>
      <c r="B1766" s="918" t="s">
        <v>3383</v>
      </c>
      <c r="C1766" s="434"/>
      <c r="D1766" s="915"/>
      <c r="E1766" s="916"/>
      <c r="F1766" s="917"/>
    </row>
    <row r="1767" spans="1:6">
      <c r="A1767" s="368"/>
      <c r="B1767" s="918" t="s">
        <v>3269</v>
      </c>
      <c r="C1767" s="920"/>
      <c r="D1767" s="915"/>
      <c r="E1767" s="916"/>
      <c r="F1767" s="917"/>
    </row>
    <row r="1768" spans="1:6">
      <c r="A1768" s="368"/>
      <c r="B1768" s="918" t="s">
        <v>3440</v>
      </c>
      <c r="C1768" s="920"/>
      <c r="D1768" s="915"/>
      <c r="E1768" s="916"/>
      <c r="F1768" s="917"/>
    </row>
    <row r="1769" spans="1:6">
      <c r="A1769" s="368"/>
      <c r="B1769" s="919" t="s">
        <v>3271</v>
      </c>
      <c r="C1769" s="920"/>
      <c r="D1769" s="915"/>
      <c r="E1769" s="916"/>
      <c r="F1769" s="917"/>
    </row>
    <row r="1770" spans="1:6">
      <c r="A1770" s="368"/>
      <c r="B1770" s="919" t="s">
        <v>3385</v>
      </c>
      <c r="C1770" s="920"/>
      <c r="D1770" s="915"/>
      <c r="E1770" s="916"/>
      <c r="F1770" s="917"/>
    </row>
    <row r="1771" spans="1:6">
      <c r="A1771" s="368"/>
      <c r="B1771" s="919" t="s">
        <v>3273</v>
      </c>
      <c r="C1771" s="920"/>
      <c r="D1771" s="915"/>
      <c r="E1771" s="916"/>
      <c r="F1771" s="917"/>
    </row>
    <row r="1772" spans="1:6">
      <c r="A1772" s="368"/>
      <c r="B1772" s="919" t="s">
        <v>3274</v>
      </c>
      <c r="C1772" s="920"/>
      <c r="D1772" s="915"/>
      <c r="E1772" s="916"/>
      <c r="F1772" s="917"/>
    </row>
    <row r="1773" spans="1:6">
      <c r="A1773" s="368"/>
      <c r="B1773" s="919" t="s">
        <v>3275</v>
      </c>
      <c r="C1773" s="920"/>
      <c r="D1773" s="915"/>
      <c r="E1773" s="916"/>
      <c r="F1773" s="917"/>
    </row>
    <row r="1774" spans="1:6">
      <c r="A1774" s="368"/>
      <c r="B1774" s="919" t="s">
        <v>3276</v>
      </c>
      <c r="C1774" s="920"/>
      <c r="D1774" s="915"/>
      <c r="E1774" s="916"/>
      <c r="F1774" s="917"/>
    </row>
    <row r="1775" spans="1:6">
      <c r="A1775" s="368"/>
      <c r="B1775" s="919" t="s">
        <v>3277</v>
      </c>
      <c r="C1775" s="920"/>
      <c r="D1775" s="915"/>
      <c r="E1775" s="916"/>
      <c r="F1775" s="917"/>
    </row>
    <row r="1776" spans="1:6" ht="26.4">
      <c r="A1776" s="368"/>
      <c r="B1776" s="919" t="s">
        <v>3278</v>
      </c>
      <c r="C1776" s="920"/>
      <c r="D1776" s="915"/>
      <c r="E1776" s="916"/>
      <c r="F1776" s="917"/>
    </row>
    <row r="1777" spans="1:6">
      <c r="A1777" s="368"/>
      <c r="B1777" s="919" t="s">
        <v>3279</v>
      </c>
      <c r="C1777" s="920"/>
      <c r="D1777" s="915"/>
      <c r="E1777" s="916"/>
      <c r="F1777" s="917"/>
    </row>
    <row r="1778" spans="1:6">
      <c r="A1778" s="368"/>
      <c r="B1778" s="919" t="s">
        <v>3405</v>
      </c>
      <c r="C1778" s="920"/>
      <c r="D1778" s="915"/>
      <c r="E1778" s="916"/>
      <c r="F1778" s="917"/>
    </row>
    <row r="1779" spans="1:6">
      <c r="A1779" s="368"/>
      <c r="B1779" s="919" t="s">
        <v>3281</v>
      </c>
      <c r="C1779" s="920"/>
      <c r="D1779" s="915"/>
      <c r="E1779" s="916"/>
      <c r="F1779" s="917"/>
    </row>
    <row r="1780" spans="1:6">
      <c r="A1780" s="368"/>
      <c r="B1780" s="919" t="s">
        <v>3441</v>
      </c>
      <c r="C1780" s="920"/>
      <c r="D1780" s="915"/>
      <c r="E1780" s="916"/>
      <c r="F1780" s="917"/>
    </row>
    <row r="1781" spans="1:6">
      <c r="A1781" s="368"/>
      <c r="B1781" s="919" t="s">
        <v>3361</v>
      </c>
      <c r="C1781" s="920"/>
      <c r="D1781" s="915"/>
      <c r="E1781" s="916"/>
      <c r="F1781" s="917"/>
    </row>
    <row r="1782" spans="1:6">
      <c r="A1782" s="368"/>
      <c r="B1782" s="919" t="s">
        <v>3442</v>
      </c>
      <c r="C1782" s="920"/>
      <c r="D1782" s="915"/>
      <c r="E1782" s="916"/>
      <c r="F1782" s="917"/>
    </row>
    <row r="1783" spans="1:6">
      <c r="A1783" s="368"/>
      <c r="B1783" s="919" t="s">
        <v>3363</v>
      </c>
      <c r="C1783" s="920"/>
      <c r="D1783" s="915"/>
      <c r="E1783" s="916"/>
      <c r="F1783" s="917"/>
    </row>
    <row r="1784" spans="1:6">
      <c r="A1784" s="368"/>
      <c r="B1784" s="921" t="s">
        <v>3286</v>
      </c>
      <c r="C1784" s="920"/>
      <c r="D1784" s="915"/>
      <c r="E1784" s="916"/>
      <c r="F1784" s="917"/>
    </row>
    <row r="1785" spans="1:6">
      <c r="A1785" s="368"/>
      <c r="B1785" s="921" t="s">
        <v>3287</v>
      </c>
      <c r="C1785" s="920"/>
      <c r="D1785" s="915"/>
      <c r="E1785" s="916"/>
      <c r="F1785" s="917"/>
    </row>
    <row r="1786" spans="1:6">
      <c r="A1786" s="368"/>
      <c r="B1786" s="919" t="s">
        <v>3288</v>
      </c>
      <c r="C1786" s="920"/>
      <c r="D1786" s="915"/>
      <c r="E1786" s="916"/>
      <c r="F1786" s="917"/>
    </row>
    <row r="1787" spans="1:6">
      <c r="A1787" s="368"/>
      <c r="B1787" s="919" t="s">
        <v>3289</v>
      </c>
      <c r="C1787" s="920"/>
      <c r="D1787" s="915"/>
      <c r="E1787" s="916"/>
      <c r="F1787" s="917"/>
    </row>
    <row r="1788" spans="1:6">
      <c r="A1788" s="368"/>
      <c r="B1788" s="919"/>
      <c r="C1788" s="920"/>
      <c r="D1788" s="915"/>
      <c r="E1788" s="916"/>
      <c r="F1788" s="917"/>
    </row>
    <row r="1789" spans="1:6">
      <c r="A1789" s="368"/>
      <c r="B1789" s="918" t="s">
        <v>3290</v>
      </c>
      <c r="C1789" s="920"/>
      <c r="D1789" s="915"/>
      <c r="E1789" s="916"/>
      <c r="F1789" s="917"/>
    </row>
    <row r="1790" spans="1:6">
      <c r="A1790" s="368"/>
      <c r="B1790" s="918"/>
      <c r="C1790" s="920"/>
      <c r="D1790" s="915"/>
      <c r="E1790" s="916"/>
      <c r="F1790" s="917"/>
    </row>
    <row r="1791" spans="1:6">
      <c r="A1791" s="368"/>
      <c r="B1791" s="918" t="s">
        <v>3291</v>
      </c>
      <c r="C1791" s="920"/>
      <c r="D1791" s="915"/>
      <c r="E1791" s="916"/>
      <c r="F1791" s="917"/>
    </row>
    <row r="1792" spans="1:6">
      <c r="A1792" s="368"/>
      <c r="B1792" s="918" t="s">
        <v>3292</v>
      </c>
      <c r="C1792" s="920"/>
      <c r="D1792" s="915"/>
      <c r="E1792" s="916"/>
      <c r="F1792" s="917"/>
    </row>
    <row r="1793" spans="1:6">
      <c r="A1793" s="368"/>
      <c r="B1793" s="918" t="s">
        <v>3293</v>
      </c>
      <c r="C1793" s="920"/>
      <c r="D1793" s="915"/>
      <c r="E1793" s="916"/>
      <c r="F1793" s="917"/>
    </row>
    <row r="1794" spans="1:6" ht="26.4">
      <c r="A1794" s="368"/>
      <c r="B1794" s="922" t="s">
        <v>3294</v>
      </c>
      <c r="C1794" s="920"/>
      <c r="D1794" s="915"/>
      <c r="E1794" s="916"/>
      <c r="F1794" s="917"/>
    </row>
    <row r="1795" spans="1:6">
      <c r="A1795" s="368"/>
      <c r="B1795" s="918" t="s">
        <v>3295</v>
      </c>
      <c r="C1795" s="920"/>
      <c r="D1795" s="915"/>
      <c r="E1795" s="916"/>
      <c r="F1795" s="917"/>
    </row>
    <row r="1796" spans="1:6">
      <c r="A1796" s="368"/>
      <c r="B1796" s="918" t="s">
        <v>3443</v>
      </c>
      <c r="C1796" s="920"/>
      <c r="D1796" s="915"/>
      <c r="E1796" s="916"/>
      <c r="F1796" s="917"/>
    </row>
    <row r="1797" spans="1:6">
      <c r="A1797" s="368"/>
      <c r="B1797" s="918"/>
      <c r="C1797" s="920"/>
      <c r="D1797" s="915"/>
      <c r="E1797" s="916"/>
      <c r="F1797" s="917"/>
    </row>
    <row r="1798" spans="1:6">
      <c r="A1798" s="368"/>
      <c r="B1798" s="918" t="s">
        <v>3297</v>
      </c>
      <c r="C1798" s="920"/>
      <c r="D1798" s="915"/>
      <c r="E1798" s="916"/>
      <c r="F1798" s="917"/>
    </row>
    <row r="1799" spans="1:6">
      <c r="A1799" s="368"/>
      <c r="B1799" s="918" t="s">
        <v>3298</v>
      </c>
      <c r="C1799" s="920"/>
      <c r="D1799" s="915"/>
      <c r="E1799" s="916"/>
      <c r="F1799" s="917"/>
    </row>
    <row r="1800" spans="1:6">
      <c r="A1800" s="368"/>
      <c r="B1800" s="918" t="s">
        <v>3299</v>
      </c>
      <c r="C1800" s="920"/>
      <c r="D1800" s="915"/>
      <c r="E1800" s="916"/>
      <c r="F1800" s="917"/>
    </row>
    <row r="1801" spans="1:6">
      <c r="A1801" s="368"/>
      <c r="B1801" s="918" t="s">
        <v>3300</v>
      </c>
      <c r="C1801" s="920"/>
      <c r="D1801" s="915"/>
      <c r="E1801" s="916"/>
      <c r="F1801" s="917"/>
    </row>
    <row r="1802" spans="1:6">
      <c r="A1802" s="368"/>
      <c r="B1802" s="918" t="s">
        <v>3301</v>
      </c>
      <c r="C1802" s="920"/>
      <c r="D1802" s="915"/>
      <c r="E1802" s="916"/>
      <c r="F1802" s="917"/>
    </row>
    <row r="1803" spans="1:6" ht="26.4">
      <c r="A1803" s="368"/>
      <c r="B1803" s="918" t="s">
        <v>3302</v>
      </c>
      <c r="C1803" s="920"/>
      <c r="D1803" s="915"/>
      <c r="E1803" s="916"/>
      <c r="F1803" s="917"/>
    </row>
    <row r="1804" spans="1:6">
      <c r="A1804" s="368"/>
      <c r="B1804" s="918"/>
      <c r="C1804" s="920"/>
      <c r="D1804" s="915"/>
      <c r="E1804" s="916"/>
      <c r="F1804" s="917"/>
    </row>
    <row r="1805" spans="1:6">
      <c r="A1805" s="368"/>
      <c r="B1805" s="918" t="s">
        <v>3303</v>
      </c>
      <c r="C1805" s="920"/>
      <c r="D1805" s="915"/>
      <c r="E1805" s="916"/>
      <c r="F1805" s="917"/>
    </row>
    <row r="1806" spans="1:6">
      <c r="A1806" s="368"/>
      <c r="B1806" s="918" t="s">
        <v>3304</v>
      </c>
      <c r="C1806" s="920"/>
      <c r="D1806" s="915"/>
      <c r="E1806" s="916"/>
      <c r="F1806" s="917"/>
    </row>
    <row r="1807" spans="1:6">
      <c r="A1807" s="368"/>
      <c r="B1807" s="918" t="s">
        <v>3305</v>
      </c>
      <c r="C1807" s="920"/>
      <c r="D1807" s="915"/>
      <c r="E1807" s="916"/>
      <c r="F1807" s="917"/>
    </row>
    <row r="1808" spans="1:6">
      <c r="A1808" s="368"/>
      <c r="B1808" s="918"/>
      <c r="C1808" s="434"/>
      <c r="D1808" s="915"/>
      <c r="E1808" s="916"/>
      <c r="F1808" s="917"/>
    </row>
    <row r="1809" spans="1:6">
      <c r="A1809" s="368"/>
      <c r="B1809" s="918" t="s">
        <v>3306</v>
      </c>
      <c r="C1809" s="434"/>
      <c r="D1809" s="915"/>
      <c r="E1809" s="916"/>
      <c r="F1809" s="917"/>
    </row>
    <row r="1810" spans="1:6">
      <c r="A1810" s="368"/>
      <c r="B1810" s="918" t="s">
        <v>3305</v>
      </c>
      <c r="C1810" s="434"/>
      <c r="D1810" s="915"/>
      <c r="E1810" s="916"/>
      <c r="F1810" s="917"/>
    </row>
    <row r="1811" spans="1:6">
      <c r="A1811" s="368"/>
      <c r="B1811" s="919"/>
      <c r="C1811" s="920"/>
      <c r="D1811" s="915"/>
      <c r="E1811" s="916"/>
      <c r="F1811" s="917"/>
    </row>
    <row r="1812" spans="1:6">
      <c r="A1812" s="368"/>
      <c r="B1812" s="918" t="s">
        <v>3307</v>
      </c>
      <c r="C1812" s="920"/>
      <c r="D1812" s="915"/>
      <c r="E1812" s="916"/>
      <c r="F1812" s="917"/>
    </row>
    <row r="1813" spans="1:6">
      <c r="A1813" s="368"/>
      <c r="B1813" s="918" t="s">
        <v>3308</v>
      </c>
      <c r="C1813" s="920"/>
      <c r="D1813" s="915"/>
      <c r="E1813" s="916"/>
      <c r="F1813" s="917"/>
    </row>
    <row r="1814" spans="1:6">
      <c r="A1814" s="368"/>
      <c r="B1814" s="918" t="s">
        <v>3309</v>
      </c>
      <c r="C1814" s="920"/>
      <c r="D1814" s="915"/>
      <c r="E1814" s="916"/>
      <c r="F1814" s="917"/>
    </row>
    <row r="1815" spans="1:6">
      <c r="A1815" s="368"/>
      <c r="B1815" s="918" t="s">
        <v>3444</v>
      </c>
      <c r="C1815" s="920"/>
      <c r="D1815" s="915"/>
      <c r="E1815" s="916"/>
      <c r="F1815" s="917"/>
    </row>
    <row r="1816" spans="1:6">
      <c r="A1816" s="368"/>
      <c r="B1816" s="918" t="s">
        <v>3311</v>
      </c>
      <c r="C1816" s="920"/>
      <c r="D1816" s="915"/>
      <c r="E1816" s="916"/>
      <c r="F1816" s="917"/>
    </row>
    <row r="1817" spans="1:6">
      <c r="A1817" s="368"/>
      <c r="B1817" s="918" t="s">
        <v>3312</v>
      </c>
      <c r="C1817" s="920"/>
      <c r="D1817" s="915"/>
      <c r="E1817" s="916"/>
      <c r="F1817" s="917"/>
    </row>
    <row r="1818" spans="1:6">
      <c r="A1818" s="368"/>
      <c r="B1818" s="918" t="s">
        <v>3445</v>
      </c>
      <c r="C1818" s="920"/>
      <c r="D1818" s="915"/>
      <c r="E1818" s="916"/>
      <c r="F1818" s="917"/>
    </row>
    <row r="1819" spans="1:6">
      <c r="A1819" s="368"/>
      <c r="B1819" s="918" t="s">
        <v>3314</v>
      </c>
      <c r="C1819" s="920"/>
      <c r="D1819" s="915"/>
      <c r="E1819" s="916"/>
      <c r="F1819" s="917"/>
    </row>
    <row r="1820" spans="1:6">
      <c r="A1820" s="368"/>
      <c r="B1820" s="918" t="s">
        <v>3446</v>
      </c>
      <c r="C1820" s="920"/>
      <c r="D1820" s="915"/>
      <c r="E1820" s="916"/>
      <c r="F1820" s="917"/>
    </row>
    <row r="1821" spans="1:6">
      <c r="A1821" s="368"/>
      <c r="B1821" s="918" t="s">
        <v>3316</v>
      </c>
      <c r="C1821" s="920"/>
      <c r="D1821" s="915"/>
      <c r="E1821" s="916"/>
      <c r="F1821" s="917"/>
    </row>
    <row r="1822" spans="1:6">
      <c r="A1822" s="368"/>
      <c r="B1822" s="918" t="s">
        <v>3317</v>
      </c>
      <c r="C1822" s="920"/>
      <c r="D1822" s="915"/>
      <c r="E1822" s="916"/>
      <c r="F1822" s="917"/>
    </row>
    <row r="1823" spans="1:6">
      <c r="A1823" s="368"/>
      <c r="B1823" s="918" t="s">
        <v>3318</v>
      </c>
      <c r="C1823" s="920"/>
      <c r="D1823" s="915"/>
      <c r="E1823" s="916"/>
      <c r="F1823" s="917"/>
    </row>
    <row r="1824" spans="1:6">
      <c r="A1824" s="368"/>
      <c r="B1824" s="918" t="s">
        <v>3410</v>
      </c>
      <c r="C1824" s="920"/>
      <c r="D1824" s="915"/>
      <c r="E1824" s="916"/>
      <c r="F1824" s="917"/>
    </row>
    <row r="1825" spans="1:6">
      <c r="A1825" s="368"/>
      <c r="B1825" s="918" t="s">
        <v>3314</v>
      </c>
      <c r="C1825" s="920"/>
      <c r="D1825" s="915"/>
      <c r="E1825" s="916"/>
      <c r="F1825" s="917"/>
    </row>
    <row r="1826" spans="1:6">
      <c r="A1826" s="368"/>
      <c r="B1826" s="918" t="s">
        <v>3447</v>
      </c>
      <c r="C1826" s="920"/>
      <c r="D1826" s="915"/>
      <c r="E1826" s="916"/>
      <c r="F1826" s="917"/>
    </row>
    <row r="1827" spans="1:6">
      <c r="A1827" s="368"/>
      <c r="B1827" s="918"/>
      <c r="C1827" s="434"/>
      <c r="D1827" s="915"/>
      <c r="E1827" s="916"/>
      <c r="F1827" s="917"/>
    </row>
    <row r="1828" spans="1:6">
      <c r="A1828" s="368"/>
      <c r="B1828" s="918" t="s">
        <v>3370</v>
      </c>
      <c r="C1828" s="434"/>
      <c r="D1828" s="915"/>
      <c r="E1828" s="916"/>
      <c r="F1828" s="917"/>
    </row>
    <row r="1829" spans="1:6">
      <c r="A1829" s="368"/>
      <c r="B1829" s="918" t="s">
        <v>3371</v>
      </c>
      <c r="C1829" s="434"/>
      <c r="D1829" s="915"/>
      <c r="E1829" s="916"/>
      <c r="F1829" s="917"/>
    </row>
    <row r="1830" spans="1:6">
      <c r="A1830" s="368"/>
      <c r="B1830" s="922" t="s">
        <v>3372</v>
      </c>
      <c r="C1830" s="434"/>
      <c r="D1830" s="915"/>
      <c r="E1830" s="916"/>
      <c r="F1830" s="917"/>
    </row>
    <row r="1831" spans="1:6">
      <c r="A1831" s="368"/>
      <c r="B1831" s="918" t="s">
        <v>3295</v>
      </c>
      <c r="C1831" s="434"/>
      <c r="D1831" s="915"/>
      <c r="E1831" s="916"/>
      <c r="F1831" s="917"/>
    </row>
    <row r="1832" spans="1:6">
      <c r="A1832" s="368"/>
      <c r="B1832" s="918" t="s">
        <v>3443</v>
      </c>
      <c r="C1832" s="434"/>
      <c r="D1832" s="915"/>
      <c r="E1832" s="916"/>
      <c r="F1832" s="917"/>
    </row>
    <row r="1833" spans="1:6">
      <c r="A1833" s="368"/>
      <c r="B1833" s="918" t="s">
        <v>3305</v>
      </c>
      <c r="C1833" s="434"/>
      <c r="D1833" s="915"/>
      <c r="E1833" s="916"/>
      <c r="F1833" s="917"/>
    </row>
    <row r="1834" spans="1:6">
      <c r="A1834" s="368"/>
      <c r="B1834" s="918"/>
      <c r="C1834" s="920"/>
      <c r="D1834" s="915"/>
      <c r="E1834" s="916"/>
      <c r="F1834" s="917"/>
    </row>
    <row r="1835" spans="1:6">
      <c r="A1835" s="368"/>
      <c r="B1835" s="918" t="s">
        <v>3321</v>
      </c>
      <c r="C1835" s="920"/>
      <c r="D1835" s="915"/>
      <c r="E1835" s="916"/>
      <c r="F1835" s="917"/>
    </row>
    <row r="1836" spans="1:6">
      <c r="A1836" s="368"/>
      <c r="B1836" s="918" t="s">
        <v>3448</v>
      </c>
      <c r="C1836" s="920"/>
      <c r="D1836" s="915"/>
      <c r="E1836" s="916"/>
      <c r="F1836" s="917"/>
    </row>
    <row r="1837" spans="1:6">
      <c r="A1837" s="368"/>
      <c r="B1837" s="918" t="s">
        <v>3323</v>
      </c>
      <c r="C1837" s="920"/>
      <c r="D1837" s="915"/>
      <c r="E1837" s="916"/>
      <c r="F1837" s="917"/>
    </row>
    <row r="1838" spans="1:6">
      <c r="A1838" s="368"/>
      <c r="B1838" s="918" t="s">
        <v>3324</v>
      </c>
      <c r="C1838" s="434"/>
      <c r="D1838" s="915"/>
      <c r="E1838" s="916"/>
      <c r="F1838" s="917"/>
    </row>
    <row r="1839" spans="1:6">
      <c r="A1839" s="368"/>
      <c r="B1839" s="918" t="s">
        <v>3325</v>
      </c>
      <c r="C1839" s="434"/>
      <c r="D1839" s="915"/>
      <c r="E1839" s="916"/>
      <c r="F1839" s="917"/>
    </row>
    <row r="1840" spans="1:6">
      <c r="A1840" s="368"/>
      <c r="B1840" s="918" t="s">
        <v>3326</v>
      </c>
      <c r="C1840" s="434"/>
      <c r="D1840" s="915"/>
      <c r="E1840" s="916"/>
      <c r="F1840" s="917"/>
    </row>
    <row r="1841" spans="1:6">
      <c r="A1841" s="368"/>
      <c r="B1841" s="918"/>
      <c r="C1841" s="434"/>
      <c r="D1841" s="915"/>
      <c r="E1841" s="916"/>
      <c r="F1841" s="917"/>
    </row>
    <row r="1842" spans="1:6">
      <c r="A1842" s="368"/>
      <c r="B1842" s="918" t="s">
        <v>3327</v>
      </c>
      <c r="C1842" s="434"/>
      <c r="D1842" s="915"/>
      <c r="E1842" s="916"/>
      <c r="F1842" s="917"/>
    </row>
    <row r="1843" spans="1:6">
      <c r="A1843" s="368"/>
      <c r="B1843" s="918" t="s">
        <v>3328</v>
      </c>
      <c r="C1843" s="434"/>
      <c r="D1843" s="915"/>
      <c r="E1843" s="916"/>
      <c r="F1843" s="917"/>
    </row>
    <row r="1844" spans="1:6">
      <c r="A1844" s="368"/>
      <c r="B1844" s="918" t="s">
        <v>3329</v>
      </c>
      <c r="C1844" s="434"/>
      <c r="D1844" s="915"/>
      <c r="E1844" s="916"/>
      <c r="F1844" s="917"/>
    </row>
    <row r="1845" spans="1:6" ht="26.4">
      <c r="A1845" s="368"/>
      <c r="B1845" s="918" t="s">
        <v>3302</v>
      </c>
      <c r="C1845" s="920"/>
      <c r="D1845" s="915"/>
      <c r="E1845" s="916"/>
      <c r="F1845" s="917"/>
    </row>
    <row r="1846" spans="1:6">
      <c r="A1846" s="368"/>
      <c r="B1846" s="918" t="s">
        <v>3330</v>
      </c>
      <c r="C1846" s="434"/>
      <c r="D1846" s="915"/>
      <c r="E1846" s="916"/>
      <c r="F1846" s="917"/>
    </row>
    <row r="1847" spans="1:6">
      <c r="A1847" s="368"/>
      <c r="B1847" s="918"/>
      <c r="C1847" s="434"/>
      <c r="D1847" s="915"/>
      <c r="E1847" s="916"/>
      <c r="F1847" s="917"/>
    </row>
    <row r="1848" spans="1:6">
      <c r="A1848" s="368"/>
      <c r="B1848" s="918" t="s">
        <v>3331</v>
      </c>
      <c r="C1848" s="920"/>
      <c r="D1848" s="915"/>
      <c r="E1848" s="916"/>
      <c r="F1848" s="917"/>
    </row>
    <row r="1849" spans="1:6">
      <c r="A1849" s="368"/>
      <c r="B1849" s="918" t="s">
        <v>3449</v>
      </c>
      <c r="C1849" s="920"/>
      <c r="D1849" s="915"/>
      <c r="E1849" s="916"/>
      <c r="F1849" s="917"/>
    </row>
    <row r="1850" spans="1:6">
      <c r="A1850" s="368"/>
      <c r="B1850" s="918" t="s">
        <v>3450</v>
      </c>
      <c r="C1850" s="920"/>
      <c r="D1850" s="915"/>
      <c r="E1850" s="916"/>
      <c r="F1850" s="917"/>
    </row>
    <row r="1851" spans="1:6">
      <c r="A1851" s="368"/>
      <c r="B1851" s="918" t="s">
        <v>3376</v>
      </c>
      <c r="C1851" s="434"/>
      <c r="D1851" s="915"/>
      <c r="E1851" s="916"/>
      <c r="F1851" s="917"/>
    </row>
    <row r="1852" spans="1:6">
      <c r="A1852" s="368"/>
      <c r="B1852" s="918" t="s">
        <v>3335</v>
      </c>
      <c r="C1852" s="434"/>
      <c r="D1852" s="915"/>
      <c r="E1852" s="916"/>
      <c r="F1852" s="917"/>
    </row>
    <row r="1853" spans="1:6">
      <c r="A1853" s="368"/>
      <c r="B1853" s="918" t="s">
        <v>3326</v>
      </c>
      <c r="C1853" s="434"/>
      <c r="D1853" s="915"/>
      <c r="E1853" s="916"/>
      <c r="F1853" s="917"/>
    </row>
    <row r="1854" spans="1:6">
      <c r="A1854" s="368"/>
      <c r="B1854" s="918" t="s">
        <v>3336</v>
      </c>
      <c r="C1854" s="434"/>
      <c r="D1854" s="915"/>
      <c r="E1854" s="916"/>
      <c r="F1854" s="917"/>
    </row>
    <row r="1855" spans="1:6">
      <c r="A1855" s="368"/>
      <c r="B1855" s="918" t="s">
        <v>3330</v>
      </c>
      <c r="C1855" s="434"/>
      <c r="D1855" s="915"/>
      <c r="E1855" s="916"/>
      <c r="F1855" s="917"/>
    </row>
    <row r="1856" spans="1:6">
      <c r="A1856" s="368"/>
      <c r="B1856" s="918"/>
      <c r="C1856" s="434"/>
      <c r="D1856" s="915"/>
      <c r="E1856" s="916"/>
      <c r="F1856" s="917"/>
    </row>
    <row r="1857" spans="1:6">
      <c r="A1857" s="368"/>
      <c r="B1857" s="918" t="s">
        <v>3306</v>
      </c>
      <c r="C1857" s="434"/>
      <c r="D1857" s="915"/>
      <c r="E1857" s="916"/>
      <c r="F1857" s="917"/>
    </row>
    <row r="1858" spans="1:6">
      <c r="A1858" s="368"/>
      <c r="B1858" s="918" t="s">
        <v>3305</v>
      </c>
      <c r="C1858" s="434"/>
      <c r="D1858" s="915"/>
      <c r="E1858" s="916"/>
      <c r="F1858" s="917"/>
    </row>
    <row r="1859" spans="1:6">
      <c r="A1859" s="368"/>
      <c r="B1859" s="918"/>
      <c r="C1859" s="434"/>
      <c r="D1859" s="915"/>
      <c r="E1859" s="916"/>
      <c r="F1859" s="917"/>
    </row>
    <row r="1860" spans="1:6">
      <c r="A1860" s="368"/>
      <c r="B1860" s="918" t="s">
        <v>3321</v>
      </c>
      <c r="C1860" s="434"/>
      <c r="D1860" s="915"/>
      <c r="E1860" s="916"/>
      <c r="F1860" s="917"/>
    </row>
    <row r="1861" spans="1:6">
      <c r="A1861" s="368"/>
      <c r="B1861" s="918" t="s">
        <v>3451</v>
      </c>
      <c r="C1861" s="434"/>
      <c r="D1861" s="915"/>
      <c r="E1861" s="916"/>
      <c r="F1861" s="917"/>
    </row>
    <row r="1862" spans="1:6">
      <c r="A1862" s="368"/>
      <c r="B1862" s="918" t="s">
        <v>3338</v>
      </c>
      <c r="C1862" s="434"/>
      <c r="D1862" s="915"/>
      <c r="E1862" s="916"/>
      <c r="F1862" s="917"/>
    </row>
    <row r="1863" spans="1:6">
      <c r="A1863" s="368"/>
      <c r="B1863" s="918" t="s">
        <v>3378</v>
      </c>
      <c r="C1863" s="434"/>
      <c r="D1863" s="915"/>
      <c r="E1863" s="916"/>
      <c r="F1863" s="917"/>
    </row>
    <row r="1864" spans="1:6">
      <c r="A1864" s="368"/>
      <c r="B1864" s="918" t="s">
        <v>3325</v>
      </c>
      <c r="C1864" s="434"/>
      <c r="D1864" s="915"/>
      <c r="E1864" s="916"/>
      <c r="F1864" s="917"/>
    </row>
    <row r="1865" spans="1:6">
      <c r="A1865" s="368"/>
      <c r="B1865" s="918" t="s">
        <v>3326</v>
      </c>
      <c r="C1865" s="434"/>
      <c r="D1865" s="915"/>
      <c r="E1865" s="916"/>
      <c r="F1865" s="917"/>
    </row>
    <row r="1866" spans="1:6">
      <c r="A1866" s="368"/>
      <c r="B1866" s="918"/>
      <c r="C1866" s="434"/>
      <c r="D1866" s="915"/>
      <c r="E1866" s="916"/>
      <c r="F1866" s="917"/>
    </row>
    <row r="1867" spans="1:6">
      <c r="A1867" s="368"/>
      <c r="B1867" s="918" t="s">
        <v>3306</v>
      </c>
      <c r="C1867" s="434"/>
      <c r="D1867" s="915"/>
      <c r="E1867" s="916"/>
      <c r="F1867" s="917"/>
    </row>
    <row r="1868" spans="1:6">
      <c r="A1868" s="368"/>
      <c r="B1868" s="918" t="s">
        <v>3305</v>
      </c>
      <c r="C1868" s="434"/>
      <c r="D1868" s="915"/>
      <c r="E1868" s="916"/>
      <c r="F1868" s="917"/>
    </row>
    <row r="1869" spans="1:6">
      <c r="A1869" s="368"/>
      <c r="B1869" s="918"/>
      <c r="C1869" s="434"/>
      <c r="D1869" s="915"/>
      <c r="E1869" s="916"/>
      <c r="F1869" s="917"/>
    </row>
    <row r="1870" spans="1:6">
      <c r="A1870" s="368"/>
      <c r="B1870" s="918" t="s">
        <v>3340</v>
      </c>
      <c r="C1870" s="920"/>
      <c r="D1870" s="915"/>
      <c r="E1870" s="916"/>
      <c r="F1870" s="917"/>
    </row>
    <row r="1871" spans="1:6">
      <c r="A1871" s="368"/>
      <c r="B1871" s="918" t="s">
        <v>3341</v>
      </c>
      <c r="C1871" s="920"/>
      <c r="D1871" s="915"/>
      <c r="E1871" s="916"/>
      <c r="F1871" s="917"/>
    </row>
    <row r="1872" spans="1:6">
      <c r="A1872" s="368"/>
      <c r="B1872" s="918" t="s">
        <v>3342</v>
      </c>
      <c r="C1872" s="920"/>
      <c r="D1872" s="915"/>
      <c r="E1872" s="916"/>
      <c r="F1872" s="917"/>
    </row>
    <row r="1873" spans="1:6">
      <c r="A1873" s="368"/>
      <c r="B1873" s="918" t="s">
        <v>3343</v>
      </c>
      <c r="C1873" s="920"/>
      <c r="D1873" s="915"/>
      <c r="E1873" s="916"/>
      <c r="F1873" s="917"/>
    </row>
    <row r="1874" spans="1:6" ht="26.4">
      <c r="A1874" s="368"/>
      <c r="B1874" s="918" t="s">
        <v>3302</v>
      </c>
      <c r="C1874" s="920"/>
      <c r="D1874" s="915"/>
      <c r="E1874" s="916"/>
      <c r="F1874" s="917"/>
    </row>
    <row r="1875" spans="1:6">
      <c r="A1875" s="368"/>
      <c r="B1875" s="918"/>
      <c r="C1875" s="920"/>
      <c r="D1875" s="915"/>
      <c r="E1875" s="916"/>
      <c r="F1875" s="917"/>
    </row>
    <row r="1876" spans="1:6">
      <c r="A1876" s="368"/>
      <c r="B1876" s="918" t="s">
        <v>3303</v>
      </c>
      <c r="C1876" s="920"/>
      <c r="D1876" s="915"/>
      <c r="E1876" s="916"/>
      <c r="F1876" s="917"/>
    </row>
    <row r="1877" spans="1:6">
      <c r="A1877" s="368"/>
      <c r="B1877" s="918" t="s">
        <v>3304</v>
      </c>
      <c r="C1877" s="920"/>
      <c r="D1877" s="915"/>
      <c r="E1877" s="916"/>
      <c r="F1877" s="917"/>
    </row>
    <row r="1878" spans="1:6">
      <c r="A1878" s="368"/>
      <c r="B1878" s="918" t="s">
        <v>3305</v>
      </c>
      <c r="C1878" s="920"/>
      <c r="D1878" s="915"/>
      <c r="E1878" s="916"/>
      <c r="F1878" s="917"/>
    </row>
    <row r="1879" spans="1:6">
      <c r="A1879" s="368"/>
      <c r="B1879" s="918"/>
      <c r="C1879" s="434"/>
      <c r="D1879" s="915"/>
      <c r="E1879" s="916"/>
      <c r="F1879" s="917"/>
    </row>
    <row r="1880" spans="1:6">
      <c r="A1880" s="368"/>
      <c r="B1880" s="918" t="s">
        <v>3306</v>
      </c>
      <c r="C1880" s="434"/>
      <c r="D1880" s="915"/>
      <c r="E1880" s="916"/>
      <c r="F1880" s="917"/>
    </row>
    <row r="1881" spans="1:6">
      <c r="A1881" s="368"/>
      <c r="B1881" s="918" t="s">
        <v>3305</v>
      </c>
      <c r="C1881" s="434"/>
      <c r="D1881" s="915"/>
      <c r="E1881" s="916"/>
      <c r="F1881" s="917"/>
    </row>
    <row r="1882" spans="1:6">
      <c r="A1882" s="368"/>
      <c r="B1882" s="918"/>
      <c r="C1882" s="434"/>
      <c r="D1882" s="915"/>
      <c r="E1882" s="916"/>
      <c r="F1882" s="917"/>
    </row>
    <row r="1883" spans="1:6">
      <c r="A1883" s="368"/>
      <c r="B1883" s="918" t="s">
        <v>3297</v>
      </c>
      <c r="C1883" s="434"/>
      <c r="D1883" s="915"/>
      <c r="E1883" s="916"/>
      <c r="F1883" s="917"/>
    </row>
    <row r="1884" spans="1:6">
      <c r="A1884" s="368"/>
      <c r="B1884" s="918" t="s">
        <v>3344</v>
      </c>
      <c r="C1884" s="434"/>
      <c r="D1884" s="915"/>
      <c r="E1884" s="916"/>
      <c r="F1884" s="917"/>
    </row>
    <row r="1885" spans="1:6">
      <c r="A1885" s="368"/>
      <c r="B1885" s="918" t="s">
        <v>3345</v>
      </c>
      <c r="C1885" s="434"/>
      <c r="D1885" s="915"/>
      <c r="E1885" s="916"/>
      <c r="F1885" s="917"/>
    </row>
    <row r="1886" spans="1:6">
      <c r="A1886" s="368"/>
      <c r="B1886" s="918" t="s">
        <v>3301</v>
      </c>
      <c r="C1886" s="434"/>
      <c r="D1886" s="915"/>
      <c r="E1886" s="916"/>
      <c r="F1886" s="917"/>
    </row>
    <row r="1887" spans="1:6" ht="26.4">
      <c r="A1887" s="368"/>
      <c r="B1887" s="918" t="s">
        <v>3302</v>
      </c>
      <c r="C1887" s="434"/>
      <c r="D1887" s="915"/>
      <c r="E1887" s="916"/>
      <c r="F1887" s="917"/>
    </row>
    <row r="1888" spans="1:6">
      <c r="A1888" s="368"/>
      <c r="B1888" s="918"/>
      <c r="C1888" s="434"/>
      <c r="D1888" s="915"/>
      <c r="E1888" s="916"/>
      <c r="F1888" s="917"/>
    </row>
    <row r="1889" spans="1:6">
      <c r="A1889" s="368"/>
      <c r="B1889" s="918" t="s">
        <v>3346</v>
      </c>
      <c r="C1889" s="434"/>
      <c r="D1889" s="915"/>
      <c r="E1889" s="916"/>
      <c r="F1889" s="917"/>
    </row>
    <row r="1890" spans="1:6">
      <c r="A1890" s="368"/>
      <c r="B1890" s="918" t="s">
        <v>3305</v>
      </c>
      <c r="C1890" s="434"/>
      <c r="D1890" s="915"/>
      <c r="E1890" s="916"/>
      <c r="F1890" s="917"/>
    </row>
    <row r="1891" spans="1:6">
      <c r="A1891" s="368"/>
      <c r="B1891" s="918"/>
      <c r="C1891" s="434"/>
      <c r="D1891" s="915"/>
      <c r="E1891" s="916"/>
      <c r="F1891" s="917"/>
    </row>
    <row r="1892" spans="1:6">
      <c r="A1892" s="368"/>
      <c r="B1892" s="918" t="s">
        <v>3291</v>
      </c>
      <c r="C1892" s="920"/>
      <c r="D1892" s="915"/>
      <c r="E1892" s="916"/>
      <c r="F1892" s="917"/>
    </row>
    <row r="1893" spans="1:6">
      <c r="A1893" s="368"/>
      <c r="B1893" s="918" t="s">
        <v>3293</v>
      </c>
      <c r="C1893" s="920"/>
      <c r="D1893" s="915"/>
      <c r="E1893" s="916"/>
      <c r="F1893" s="917"/>
    </row>
    <row r="1894" spans="1:6" ht="26.4">
      <c r="A1894" s="368"/>
      <c r="B1894" s="922" t="s">
        <v>3294</v>
      </c>
      <c r="C1894" s="920"/>
      <c r="D1894" s="915"/>
      <c r="E1894" s="916"/>
      <c r="F1894" s="917"/>
    </row>
    <row r="1895" spans="1:6">
      <c r="A1895" s="368"/>
      <c r="B1895" s="918" t="s">
        <v>3347</v>
      </c>
      <c r="C1895" s="920"/>
      <c r="D1895" s="915"/>
      <c r="E1895" s="916"/>
      <c r="F1895" s="917"/>
    </row>
    <row r="1896" spans="1:6">
      <c r="A1896" s="368"/>
      <c r="B1896" s="918" t="s">
        <v>3389</v>
      </c>
      <c r="C1896" s="920"/>
      <c r="D1896" s="915"/>
      <c r="E1896" s="916"/>
      <c r="F1896" s="917"/>
    </row>
    <row r="1897" spans="1:6">
      <c r="A1897" s="368"/>
      <c r="B1897" s="918"/>
      <c r="C1897" s="920"/>
      <c r="D1897" s="915"/>
      <c r="E1897" s="916"/>
      <c r="F1897" s="917"/>
    </row>
    <row r="1898" spans="1:6">
      <c r="A1898" s="368"/>
      <c r="B1898" s="918" t="s">
        <v>3349</v>
      </c>
      <c r="C1898" s="920"/>
      <c r="D1898" s="915"/>
      <c r="E1898" s="916"/>
      <c r="F1898" s="917"/>
    </row>
    <row r="1899" spans="1:6">
      <c r="A1899" s="368"/>
      <c r="B1899" s="918"/>
      <c r="C1899" s="434"/>
      <c r="D1899" s="915"/>
      <c r="E1899" s="916"/>
      <c r="F1899" s="917"/>
    </row>
    <row r="1900" spans="1:6">
      <c r="A1900" s="368"/>
      <c r="B1900" s="918" t="s">
        <v>3291</v>
      </c>
      <c r="C1900" s="920"/>
      <c r="D1900" s="915"/>
      <c r="E1900" s="916"/>
      <c r="F1900" s="917"/>
    </row>
    <row r="1901" spans="1:6">
      <c r="A1901" s="368"/>
      <c r="B1901" s="918" t="s">
        <v>3293</v>
      </c>
      <c r="C1901" s="920"/>
      <c r="D1901" s="915"/>
      <c r="E1901" s="916"/>
      <c r="F1901" s="917"/>
    </row>
    <row r="1902" spans="1:6" ht="26.4">
      <c r="A1902" s="368"/>
      <c r="B1902" s="922" t="s">
        <v>3294</v>
      </c>
      <c r="C1902" s="920"/>
      <c r="D1902" s="915"/>
      <c r="E1902" s="916"/>
      <c r="F1902" s="917"/>
    </row>
    <row r="1903" spans="1:6">
      <c r="A1903" s="368"/>
      <c r="B1903" s="918" t="s">
        <v>3388</v>
      </c>
      <c r="C1903" s="920"/>
      <c r="D1903" s="915"/>
      <c r="E1903" s="916"/>
      <c r="F1903" s="917"/>
    </row>
    <row r="1904" spans="1:6">
      <c r="A1904" s="368"/>
      <c r="B1904" s="918" t="s">
        <v>3354</v>
      </c>
      <c r="C1904" s="920"/>
      <c r="D1904" s="915"/>
      <c r="E1904" s="916"/>
      <c r="F1904" s="917"/>
    </row>
    <row r="1905" spans="1:6">
      <c r="A1905" s="368"/>
      <c r="B1905" s="918"/>
      <c r="C1905" s="920"/>
      <c r="D1905" s="915"/>
      <c r="E1905" s="916"/>
      <c r="F1905" s="917"/>
    </row>
    <row r="1906" spans="1:6">
      <c r="A1906" s="368"/>
      <c r="B1906" s="918" t="s">
        <v>3297</v>
      </c>
      <c r="C1906" s="920"/>
      <c r="D1906" s="915"/>
      <c r="E1906" s="916"/>
      <c r="F1906" s="917"/>
    </row>
    <row r="1907" spans="1:6">
      <c r="A1907" s="368"/>
      <c r="B1907" s="918" t="s">
        <v>3298</v>
      </c>
      <c r="C1907" s="920"/>
      <c r="D1907" s="915"/>
      <c r="E1907" s="916"/>
      <c r="F1907" s="917"/>
    </row>
    <row r="1908" spans="1:6">
      <c r="A1908" s="368"/>
      <c r="B1908" s="918" t="s">
        <v>3299</v>
      </c>
      <c r="C1908" s="920"/>
      <c r="D1908" s="915"/>
      <c r="E1908" s="916"/>
      <c r="F1908" s="917"/>
    </row>
    <row r="1909" spans="1:6">
      <c r="A1909" s="368"/>
      <c r="B1909" s="918" t="s">
        <v>3300</v>
      </c>
      <c r="C1909" s="920"/>
      <c r="D1909" s="915"/>
      <c r="E1909" s="916"/>
      <c r="F1909" s="917"/>
    </row>
    <row r="1910" spans="1:6">
      <c r="A1910" s="368"/>
      <c r="B1910" s="918" t="s">
        <v>3301</v>
      </c>
      <c r="C1910" s="920"/>
      <c r="D1910" s="915"/>
      <c r="E1910" s="916"/>
      <c r="F1910" s="917"/>
    </row>
    <row r="1911" spans="1:6" ht="26.4">
      <c r="A1911" s="368"/>
      <c r="B1911" s="918" t="s">
        <v>3302</v>
      </c>
      <c r="C1911" s="920"/>
      <c r="D1911" s="915"/>
      <c r="E1911" s="916"/>
      <c r="F1911" s="917"/>
    </row>
    <row r="1912" spans="1:6">
      <c r="A1912" s="368"/>
      <c r="B1912" s="918"/>
      <c r="C1912" s="920"/>
      <c r="D1912" s="915"/>
      <c r="E1912" s="916"/>
      <c r="F1912" s="917"/>
    </row>
    <row r="1913" spans="1:6">
      <c r="A1913" s="368"/>
      <c r="B1913" s="918" t="s">
        <v>3303</v>
      </c>
      <c r="C1913" s="920"/>
      <c r="D1913" s="915"/>
      <c r="E1913" s="916"/>
      <c r="F1913" s="917"/>
    </row>
    <row r="1914" spans="1:6">
      <c r="A1914" s="368"/>
      <c r="B1914" s="918" t="s">
        <v>3304</v>
      </c>
      <c r="C1914" s="920"/>
      <c r="D1914" s="915"/>
      <c r="E1914" s="916"/>
      <c r="F1914" s="917"/>
    </row>
    <row r="1915" spans="1:6">
      <c r="A1915" s="368"/>
      <c r="B1915" s="918" t="s">
        <v>3305</v>
      </c>
      <c r="C1915" s="920"/>
      <c r="D1915" s="915"/>
      <c r="E1915" s="916"/>
      <c r="F1915" s="917"/>
    </row>
    <row r="1916" spans="1:6">
      <c r="A1916" s="368"/>
      <c r="B1916" s="918"/>
      <c r="C1916" s="920"/>
      <c r="D1916" s="915"/>
      <c r="E1916" s="916"/>
      <c r="F1916" s="917"/>
    </row>
    <row r="1917" spans="1:6">
      <c r="A1917" s="368"/>
      <c r="B1917" s="918" t="s">
        <v>3306</v>
      </c>
      <c r="C1917" s="434"/>
      <c r="D1917" s="915"/>
      <c r="E1917" s="916"/>
      <c r="F1917" s="917"/>
    </row>
    <row r="1918" spans="1:6">
      <c r="A1918" s="368"/>
      <c r="B1918" s="918" t="s">
        <v>3305</v>
      </c>
      <c r="C1918" s="434"/>
      <c r="D1918" s="915"/>
      <c r="E1918" s="916"/>
      <c r="F1918" s="917"/>
    </row>
    <row r="1919" spans="1:6">
      <c r="A1919" s="368"/>
      <c r="B1919" s="918"/>
      <c r="C1919" s="434"/>
      <c r="D1919" s="915"/>
      <c r="E1919" s="916"/>
      <c r="F1919" s="917"/>
    </row>
    <row r="1920" spans="1:6" ht="26.4">
      <c r="A1920" s="368"/>
      <c r="B1920" s="918" t="s">
        <v>3352</v>
      </c>
      <c r="C1920" s="920"/>
      <c r="D1920" s="915"/>
      <c r="E1920" s="916"/>
      <c r="F1920" s="917"/>
    </row>
    <row r="1921" spans="1:6">
      <c r="A1921" s="368"/>
      <c r="B1921" s="918"/>
      <c r="C1921" s="920"/>
      <c r="D1921" s="915"/>
      <c r="E1921" s="916"/>
      <c r="F1921" s="917"/>
    </row>
    <row r="1922" spans="1:6">
      <c r="A1922" s="368"/>
      <c r="B1922" s="918" t="s">
        <v>3306</v>
      </c>
      <c r="C1922" s="434"/>
      <c r="D1922" s="915"/>
      <c r="E1922" s="916"/>
      <c r="F1922" s="917"/>
    </row>
    <row r="1923" spans="1:6">
      <c r="A1923" s="368"/>
      <c r="B1923" s="918" t="s">
        <v>3305</v>
      </c>
      <c r="C1923" s="434"/>
      <c r="D1923" s="915"/>
      <c r="E1923" s="916"/>
      <c r="F1923" s="917"/>
    </row>
    <row r="1924" spans="1:6">
      <c r="A1924" s="368"/>
      <c r="B1924" s="923"/>
      <c r="C1924" s="920"/>
      <c r="D1924" s="915"/>
      <c r="E1924" s="916"/>
      <c r="F1924" s="917"/>
    </row>
    <row r="1925" spans="1:6">
      <c r="A1925" s="368"/>
      <c r="B1925" s="918" t="s">
        <v>3340</v>
      </c>
      <c r="C1925" s="920"/>
      <c r="D1925" s="915"/>
      <c r="E1925" s="916"/>
      <c r="F1925" s="917"/>
    </row>
    <row r="1926" spans="1:6">
      <c r="A1926" s="368"/>
      <c r="B1926" s="918" t="s">
        <v>3341</v>
      </c>
      <c r="C1926" s="920"/>
      <c r="D1926" s="915"/>
      <c r="E1926" s="916"/>
      <c r="F1926" s="917"/>
    </row>
    <row r="1927" spans="1:6">
      <c r="A1927" s="368"/>
      <c r="B1927" s="918" t="s">
        <v>3400</v>
      </c>
      <c r="C1927" s="920"/>
      <c r="D1927" s="915"/>
      <c r="E1927" s="916"/>
      <c r="F1927" s="917"/>
    </row>
    <row r="1928" spans="1:6">
      <c r="A1928" s="368"/>
      <c r="B1928" s="918" t="s">
        <v>3343</v>
      </c>
      <c r="C1928" s="920"/>
      <c r="D1928" s="915"/>
      <c r="E1928" s="916"/>
      <c r="F1928" s="917"/>
    </row>
    <row r="1929" spans="1:6" ht="26.4">
      <c r="A1929" s="368"/>
      <c r="B1929" s="918" t="s">
        <v>3302</v>
      </c>
      <c r="C1929" s="920"/>
      <c r="D1929" s="915"/>
      <c r="E1929" s="916"/>
      <c r="F1929" s="917"/>
    </row>
    <row r="1930" spans="1:6">
      <c r="A1930" s="368"/>
      <c r="B1930" s="918"/>
      <c r="C1930" s="920"/>
      <c r="D1930" s="915"/>
      <c r="E1930" s="916"/>
      <c r="F1930" s="917"/>
    </row>
    <row r="1931" spans="1:6">
      <c r="A1931" s="368"/>
      <c r="B1931" s="918" t="s">
        <v>3303</v>
      </c>
      <c r="C1931" s="920"/>
      <c r="D1931" s="915"/>
      <c r="E1931" s="916"/>
      <c r="F1931" s="917"/>
    </row>
    <row r="1932" spans="1:6">
      <c r="A1932" s="368"/>
      <c r="B1932" s="918" t="s">
        <v>3304</v>
      </c>
      <c r="C1932" s="920"/>
      <c r="D1932" s="915"/>
      <c r="E1932" s="916"/>
      <c r="F1932" s="917"/>
    </row>
    <row r="1933" spans="1:6">
      <c r="A1933" s="368"/>
      <c r="B1933" s="918" t="s">
        <v>3305</v>
      </c>
      <c r="C1933" s="920"/>
      <c r="D1933" s="915"/>
      <c r="E1933" s="916"/>
      <c r="F1933" s="917"/>
    </row>
    <row r="1934" spans="1:6">
      <c r="A1934" s="368"/>
      <c r="B1934" s="918"/>
      <c r="C1934" s="920"/>
      <c r="D1934" s="915"/>
      <c r="E1934" s="916"/>
      <c r="F1934" s="917"/>
    </row>
    <row r="1935" spans="1:6">
      <c r="A1935" s="368"/>
      <c r="B1935" s="918" t="s">
        <v>3291</v>
      </c>
      <c r="C1935" s="920"/>
      <c r="D1935" s="915"/>
      <c r="E1935" s="916"/>
      <c r="F1935" s="917"/>
    </row>
    <row r="1936" spans="1:6">
      <c r="A1936" s="368"/>
      <c r="B1936" s="918" t="s">
        <v>3293</v>
      </c>
      <c r="C1936" s="920"/>
      <c r="D1936" s="915"/>
      <c r="E1936" s="916"/>
      <c r="F1936" s="917"/>
    </row>
    <row r="1937" spans="1:6" ht="26.4">
      <c r="A1937" s="368"/>
      <c r="B1937" s="922" t="s">
        <v>3294</v>
      </c>
      <c r="C1937" s="920"/>
      <c r="D1937" s="915"/>
      <c r="E1937" s="916"/>
      <c r="F1937" s="917"/>
    </row>
    <row r="1938" spans="1:6">
      <c r="A1938" s="368"/>
      <c r="B1938" s="918" t="s">
        <v>3388</v>
      </c>
      <c r="C1938" s="920"/>
      <c r="D1938" s="915"/>
      <c r="E1938" s="916"/>
      <c r="F1938" s="917"/>
    </row>
    <row r="1939" spans="1:6">
      <c r="A1939" s="368"/>
      <c r="B1939" s="918" t="s">
        <v>3401</v>
      </c>
      <c r="C1939" s="920"/>
      <c r="D1939" s="915"/>
      <c r="E1939" s="916"/>
      <c r="F1939" s="917"/>
    </row>
    <row r="1940" spans="1:6">
      <c r="A1940" s="368"/>
      <c r="B1940" s="918"/>
      <c r="C1940" s="920"/>
      <c r="D1940" s="915"/>
      <c r="E1940" s="916"/>
      <c r="F1940" s="917"/>
    </row>
    <row r="1941" spans="1:6">
      <c r="A1941" s="368"/>
      <c r="B1941" s="919" t="s">
        <v>3455</v>
      </c>
      <c r="C1941" s="920"/>
      <c r="D1941" s="915"/>
      <c r="E1941" s="916"/>
      <c r="F1941" s="917"/>
    </row>
    <row r="1942" spans="1:6">
      <c r="A1942" s="368"/>
      <c r="B1942" s="919" t="s">
        <v>3381</v>
      </c>
      <c r="C1942" s="920"/>
      <c r="D1942" s="915"/>
      <c r="E1942" s="916"/>
      <c r="F1942" s="917"/>
    </row>
    <row r="1943" spans="1:6">
      <c r="A1943" s="357"/>
      <c r="B1943" s="926" t="s">
        <v>3397</v>
      </c>
      <c r="C1943" s="357" t="s">
        <v>983</v>
      </c>
      <c r="D1943" s="927">
        <v>1</v>
      </c>
      <c r="E1943" s="928"/>
      <c r="F1943" s="929"/>
    </row>
    <row r="1944" spans="1:6" s="466" customFormat="1" ht="26.25" customHeight="1">
      <c r="A1944" s="892" t="s">
        <v>0</v>
      </c>
      <c r="B1944" s="892" t="s">
        <v>1</v>
      </c>
      <c r="C1944" s="892" t="s">
        <v>948</v>
      </c>
      <c r="D1944" s="893" t="s">
        <v>949</v>
      </c>
      <c r="E1944" s="894" t="s">
        <v>1380</v>
      </c>
      <c r="F1944" s="894" t="s">
        <v>2</v>
      </c>
    </row>
    <row r="1945" spans="1:6" ht="224.4">
      <c r="A1945" s="909">
        <f>COUNT($A$4:A1943)+1</f>
        <v>11</v>
      </c>
      <c r="B1945" s="910" t="s">
        <v>3256</v>
      </c>
      <c r="C1945" s="362"/>
      <c r="D1945" s="911"/>
      <c r="E1945" s="912"/>
      <c r="F1945" s="913"/>
    </row>
    <row r="1946" spans="1:6">
      <c r="A1946" s="914"/>
      <c r="B1946" s="448"/>
      <c r="C1946" s="434"/>
      <c r="D1946" s="915"/>
      <c r="E1946" s="916"/>
      <c r="F1946" s="917"/>
    </row>
    <row r="1947" spans="1:6">
      <c r="A1947" s="434"/>
      <c r="B1947" s="448" t="s">
        <v>3257</v>
      </c>
      <c r="C1947" s="434"/>
      <c r="D1947" s="915"/>
      <c r="E1947" s="916"/>
      <c r="F1947" s="917"/>
    </row>
    <row r="1948" spans="1:6">
      <c r="A1948" s="434"/>
      <c r="B1948" s="918" t="s">
        <v>3258</v>
      </c>
      <c r="C1948" s="434"/>
      <c r="D1948" s="915"/>
      <c r="E1948" s="916"/>
      <c r="F1948" s="917"/>
    </row>
    <row r="1949" spans="1:6">
      <c r="A1949" s="434"/>
      <c r="B1949" s="918" t="s">
        <v>3259</v>
      </c>
      <c r="C1949" s="434"/>
      <c r="D1949" s="915"/>
      <c r="E1949" s="916"/>
      <c r="F1949" s="917"/>
    </row>
    <row r="1950" spans="1:6">
      <c r="A1950" s="434"/>
      <c r="B1950" s="918" t="s">
        <v>3260</v>
      </c>
      <c r="C1950" s="434"/>
      <c r="D1950" s="915"/>
      <c r="E1950" s="916"/>
      <c r="F1950" s="917"/>
    </row>
    <row r="1951" spans="1:6">
      <c r="A1951" s="434"/>
      <c r="B1951" s="918" t="s">
        <v>3261</v>
      </c>
      <c r="C1951" s="434"/>
      <c r="D1951" s="915"/>
      <c r="E1951" s="916"/>
      <c r="F1951" s="917"/>
    </row>
    <row r="1952" spans="1:6">
      <c r="A1952" s="434"/>
      <c r="B1952" s="918" t="s">
        <v>3262</v>
      </c>
      <c r="C1952" s="434"/>
      <c r="D1952" s="915"/>
      <c r="E1952" s="916"/>
      <c r="F1952" s="917"/>
    </row>
    <row r="1953" spans="1:6">
      <c r="A1953" s="434"/>
      <c r="B1953" s="919" t="s">
        <v>3263</v>
      </c>
      <c r="C1953" s="434"/>
      <c r="D1953" s="915"/>
      <c r="E1953" s="916"/>
      <c r="F1953" s="917"/>
    </row>
    <row r="1954" spans="1:6">
      <c r="A1954" s="434"/>
      <c r="B1954" s="919" t="s">
        <v>3264</v>
      </c>
      <c r="C1954" s="434"/>
      <c r="D1954" s="915"/>
      <c r="E1954" s="916"/>
      <c r="F1954" s="917"/>
    </row>
    <row r="1955" spans="1:6" ht="26.4">
      <c r="A1955" s="434"/>
      <c r="B1955" s="919" t="s">
        <v>3265</v>
      </c>
      <c r="C1955" s="434"/>
      <c r="D1955" s="915"/>
      <c r="E1955" s="916"/>
      <c r="F1955" s="917"/>
    </row>
    <row r="1956" spans="1:6">
      <c r="A1956" s="434"/>
      <c r="B1956" s="919"/>
      <c r="C1956" s="434"/>
      <c r="D1956" s="915"/>
      <c r="E1956" s="916"/>
      <c r="F1956" s="917"/>
    </row>
    <row r="1957" spans="1:6">
      <c r="A1957" s="434"/>
      <c r="B1957" s="919" t="s">
        <v>3266</v>
      </c>
      <c r="C1957" s="434"/>
      <c r="D1957" s="915"/>
      <c r="E1957" s="916"/>
      <c r="F1957" s="917"/>
    </row>
    <row r="1958" spans="1:6">
      <c r="A1958" s="434"/>
      <c r="B1958" s="919" t="s">
        <v>3456</v>
      </c>
      <c r="C1958" s="434"/>
      <c r="D1958" s="915"/>
      <c r="E1958" s="916"/>
      <c r="F1958" s="917"/>
    </row>
    <row r="1959" spans="1:6">
      <c r="A1959" s="434"/>
      <c r="B1959" s="918" t="s">
        <v>3383</v>
      </c>
      <c r="C1959" s="434"/>
      <c r="D1959" s="915"/>
      <c r="E1959" s="916"/>
      <c r="F1959" s="917"/>
    </row>
    <row r="1960" spans="1:6">
      <c r="A1960" s="434"/>
      <c r="B1960" s="918" t="s">
        <v>3269</v>
      </c>
      <c r="C1960" s="920"/>
      <c r="D1960" s="915"/>
      <c r="E1960" s="916"/>
      <c r="F1960" s="917"/>
    </row>
    <row r="1961" spans="1:6">
      <c r="A1961" s="434"/>
      <c r="B1961" s="918" t="s">
        <v>3457</v>
      </c>
      <c r="C1961" s="920"/>
      <c r="D1961" s="915"/>
      <c r="E1961" s="916"/>
      <c r="F1961" s="917"/>
    </row>
    <row r="1962" spans="1:6">
      <c r="A1962" s="434"/>
      <c r="B1962" s="919" t="s">
        <v>3271</v>
      </c>
      <c r="C1962" s="920"/>
      <c r="D1962" s="915"/>
      <c r="E1962" s="916"/>
      <c r="F1962" s="917"/>
    </row>
    <row r="1963" spans="1:6">
      <c r="A1963" s="434"/>
      <c r="B1963" s="919" t="s">
        <v>3385</v>
      </c>
      <c r="C1963" s="920"/>
      <c r="D1963" s="915"/>
      <c r="E1963" s="916"/>
      <c r="F1963" s="917"/>
    </row>
    <row r="1964" spans="1:6">
      <c r="A1964" s="434"/>
      <c r="B1964" s="919" t="s">
        <v>3273</v>
      </c>
      <c r="C1964" s="920"/>
      <c r="D1964" s="915"/>
      <c r="E1964" s="916"/>
      <c r="F1964" s="917"/>
    </row>
    <row r="1965" spans="1:6">
      <c r="A1965" s="434"/>
      <c r="B1965" s="919" t="s">
        <v>3274</v>
      </c>
      <c r="C1965" s="920"/>
      <c r="D1965" s="915"/>
      <c r="E1965" s="916"/>
      <c r="F1965" s="917"/>
    </row>
    <row r="1966" spans="1:6">
      <c r="A1966" s="434"/>
      <c r="B1966" s="919" t="s">
        <v>3275</v>
      </c>
      <c r="C1966" s="920"/>
      <c r="D1966" s="915"/>
      <c r="E1966" s="916"/>
      <c r="F1966" s="917"/>
    </row>
    <row r="1967" spans="1:6">
      <c r="A1967" s="434"/>
      <c r="B1967" s="919" t="s">
        <v>3276</v>
      </c>
      <c r="C1967" s="920"/>
      <c r="D1967" s="915"/>
      <c r="E1967" s="916"/>
      <c r="F1967" s="917"/>
    </row>
    <row r="1968" spans="1:6">
      <c r="A1968" s="434"/>
      <c r="B1968" s="919" t="s">
        <v>3277</v>
      </c>
      <c r="C1968" s="920"/>
      <c r="D1968" s="915"/>
      <c r="E1968" s="916"/>
      <c r="F1968" s="917"/>
    </row>
    <row r="1969" spans="1:6" ht="26.4">
      <c r="A1969" s="434"/>
      <c r="B1969" s="919" t="s">
        <v>3278</v>
      </c>
      <c r="C1969" s="920"/>
      <c r="D1969" s="915"/>
      <c r="E1969" s="916"/>
      <c r="F1969" s="917"/>
    </row>
    <row r="1970" spans="1:6">
      <c r="A1970" s="434"/>
      <c r="B1970" s="919" t="s">
        <v>3279</v>
      </c>
      <c r="C1970" s="920"/>
      <c r="D1970" s="915"/>
      <c r="E1970" s="916"/>
      <c r="F1970" s="917"/>
    </row>
    <row r="1971" spans="1:6">
      <c r="A1971" s="434"/>
      <c r="B1971" s="919" t="s">
        <v>3458</v>
      </c>
      <c r="C1971" s="920"/>
      <c r="D1971" s="915"/>
      <c r="E1971" s="916"/>
      <c r="F1971" s="917"/>
    </row>
    <row r="1972" spans="1:6">
      <c r="A1972" s="434"/>
      <c r="B1972" s="919" t="s">
        <v>3281</v>
      </c>
      <c r="C1972" s="920"/>
      <c r="D1972" s="915"/>
      <c r="E1972" s="916"/>
      <c r="F1972" s="917"/>
    </row>
    <row r="1973" spans="1:6">
      <c r="A1973" s="434"/>
      <c r="B1973" s="919" t="s">
        <v>3459</v>
      </c>
      <c r="C1973" s="920"/>
      <c r="D1973" s="915"/>
      <c r="E1973" s="916"/>
      <c r="F1973" s="917"/>
    </row>
    <row r="1974" spans="1:6">
      <c r="A1974" s="434"/>
      <c r="B1974" s="919" t="s">
        <v>3361</v>
      </c>
      <c r="C1974" s="920"/>
      <c r="D1974" s="915"/>
      <c r="E1974" s="916"/>
      <c r="F1974" s="917"/>
    </row>
    <row r="1975" spans="1:6">
      <c r="A1975" s="434"/>
      <c r="B1975" s="919" t="s">
        <v>3460</v>
      </c>
      <c r="C1975" s="920"/>
      <c r="D1975" s="915"/>
      <c r="E1975" s="916"/>
      <c r="F1975" s="917"/>
    </row>
    <row r="1976" spans="1:6">
      <c r="A1976" s="434"/>
      <c r="B1976" s="919" t="s">
        <v>3363</v>
      </c>
      <c r="C1976" s="920"/>
      <c r="D1976" s="915"/>
      <c r="E1976" s="916"/>
      <c r="F1976" s="917"/>
    </row>
    <row r="1977" spans="1:6">
      <c r="A1977" s="434"/>
      <c r="B1977" s="921" t="s">
        <v>3286</v>
      </c>
      <c r="C1977" s="920"/>
      <c r="D1977" s="915"/>
      <c r="E1977" s="916"/>
      <c r="F1977" s="917"/>
    </row>
    <row r="1978" spans="1:6">
      <c r="A1978" s="434"/>
      <c r="B1978" s="921" t="s">
        <v>3287</v>
      </c>
      <c r="C1978" s="920"/>
      <c r="D1978" s="915"/>
      <c r="E1978" s="916"/>
      <c r="F1978" s="917"/>
    </row>
    <row r="1979" spans="1:6">
      <c r="A1979" s="434"/>
      <c r="B1979" s="919" t="s">
        <v>3288</v>
      </c>
      <c r="C1979" s="920"/>
      <c r="D1979" s="915"/>
      <c r="E1979" s="916"/>
      <c r="F1979" s="917"/>
    </row>
    <row r="1980" spans="1:6">
      <c r="A1980" s="434"/>
      <c r="B1980" s="919" t="s">
        <v>3289</v>
      </c>
      <c r="C1980" s="920"/>
      <c r="D1980" s="915"/>
      <c r="E1980" s="916"/>
      <c r="F1980" s="917"/>
    </row>
    <row r="1981" spans="1:6">
      <c r="A1981" s="434"/>
      <c r="B1981" s="919"/>
      <c r="C1981" s="920"/>
      <c r="D1981" s="915"/>
      <c r="E1981" s="916"/>
      <c r="F1981" s="917"/>
    </row>
    <row r="1982" spans="1:6">
      <c r="A1982" s="434"/>
      <c r="B1982" s="918" t="s">
        <v>3290</v>
      </c>
      <c r="C1982" s="920"/>
      <c r="D1982" s="915"/>
      <c r="E1982" s="916"/>
      <c r="F1982" s="917"/>
    </row>
    <row r="1983" spans="1:6">
      <c r="A1983" s="434"/>
      <c r="B1983" s="918"/>
      <c r="C1983" s="920"/>
      <c r="D1983" s="915"/>
      <c r="E1983" s="916"/>
      <c r="F1983" s="917"/>
    </row>
    <row r="1984" spans="1:6">
      <c r="A1984" s="434"/>
      <c r="B1984" s="918" t="s">
        <v>3291</v>
      </c>
      <c r="C1984" s="920"/>
      <c r="D1984" s="915"/>
      <c r="E1984" s="916"/>
      <c r="F1984" s="917"/>
    </row>
    <row r="1985" spans="1:6">
      <c r="A1985" s="434"/>
      <c r="B1985" s="918" t="s">
        <v>3292</v>
      </c>
      <c r="C1985" s="920"/>
      <c r="D1985" s="915"/>
      <c r="E1985" s="916"/>
      <c r="F1985" s="917"/>
    </row>
    <row r="1986" spans="1:6">
      <c r="A1986" s="434"/>
      <c r="B1986" s="918" t="s">
        <v>3293</v>
      </c>
      <c r="C1986" s="920"/>
      <c r="D1986" s="915"/>
      <c r="E1986" s="916"/>
      <c r="F1986" s="917"/>
    </row>
    <row r="1987" spans="1:6" ht="26.4">
      <c r="A1987" s="434"/>
      <c r="B1987" s="922" t="s">
        <v>3294</v>
      </c>
      <c r="C1987" s="920"/>
      <c r="D1987" s="915"/>
      <c r="E1987" s="916"/>
      <c r="F1987" s="917"/>
    </row>
    <row r="1988" spans="1:6">
      <c r="A1988" s="434"/>
      <c r="B1988" s="918" t="s">
        <v>3295</v>
      </c>
      <c r="C1988" s="920"/>
      <c r="D1988" s="915"/>
      <c r="E1988" s="916"/>
      <c r="F1988" s="917"/>
    </row>
    <row r="1989" spans="1:6">
      <c r="A1989" s="434"/>
      <c r="B1989" s="918" t="s">
        <v>3461</v>
      </c>
      <c r="C1989" s="920"/>
      <c r="D1989" s="915"/>
      <c r="E1989" s="916"/>
      <c r="F1989" s="917"/>
    </row>
    <row r="1990" spans="1:6">
      <c r="A1990" s="434"/>
      <c r="B1990" s="918"/>
      <c r="C1990" s="920"/>
      <c r="D1990" s="915"/>
      <c r="E1990" s="916"/>
      <c r="F1990" s="917"/>
    </row>
    <row r="1991" spans="1:6">
      <c r="A1991" s="434"/>
      <c r="B1991" s="918" t="s">
        <v>3297</v>
      </c>
      <c r="C1991" s="920"/>
      <c r="D1991" s="915"/>
      <c r="E1991" s="916"/>
      <c r="F1991" s="917"/>
    </row>
    <row r="1992" spans="1:6">
      <c r="A1992" s="434"/>
      <c r="B1992" s="918" t="s">
        <v>3298</v>
      </c>
      <c r="C1992" s="920"/>
      <c r="D1992" s="915"/>
      <c r="E1992" s="916"/>
      <c r="F1992" s="917"/>
    </row>
    <row r="1993" spans="1:6">
      <c r="A1993" s="434"/>
      <c r="B1993" s="918" t="s">
        <v>3299</v>
      </c>
      <c r="C1993" s="920"/>
      <c r="D1993" s="915"/>
      <c r="E1993" s="916"/>
      <c r="F1993" s="917"/>
    </row>
    <row r="1994" spans="1:6">
      <c r="A1994" s="434"/>
      <c r="B1994" s="918" t="s">
        <v>3300</v>
      </c>
      <c r="C1994" s="920"/>
      <c r="D1994" s="915"/>
      <c r="E1994" s="916"/>
      <c r="F1994" s="917"/>
    </row>
    <row r="1995" spans="1:6">
      <c r="A1995" s="434"/>
      <c r="B1995" s="918" t="s">
        <v>3301</v>
      </c>
      <c r="C1995" s="920"/>
      <c r="D1995" s="915"/>
      <c r="E1995" s="916"/>
      <c r="F1995" s="917"/>
    </row>
    <row r="1996" spans="1:6" ht="26.4">
      <c r="A1996" s="434"/>
      <c r="B1996" s="918" t="s">
        <v>3302</v>
      </c>
      <c r="C1996" s="920"/>
      <c r="D1996" s="915"/>
      <c r="E1996" s="916"/>
      <c r="F1996" s="917"/>
    </row>
    <row r="1997" spans="1:6">
      <c r="A1997" s="434"/>
      <c r="B1997" s="918"/>
      <c r="C1997" s="920"/>
      <c r="D1997" s="915"/>
      <c r="E1997" s="916"/>
      <c r="F1997" s="917"/>
    </row>
    <row r="1998" spans="1:6">
      <c r="A1998" s="434"/>
      <c r="B1998" s="918" t="s">
        <v>3303</v>
      </c>
      <c r="C1998" s="920"/>
      <c r="D1998" s="915"/>
      <c r="E1998" s="916"/>
      <c r="F1998" s="917"/>
    </row>
    <row r="1999" spans="1:6">
      <c r="A1999" s="434"/>
      <c r="B1999" s="918" t="s">
        <v>3304</v>
      </c>
      <c r="C1999" s="920"/>
      <c r="D1999" s="915"/>
      <c r="E1999" s="916"/>
      <c r="F1999" s="917"/>
    </row>
    <row r="2000" spans="1:6">
      <c r="A2000" s="434"/>
      <c r="B2000" s="918" t="s">
        <v>3305</v>
      </c>
      <c r="C2000" s="920"/>
      <c r="D2000" s="915"/>
      <c r="E2000" s="916"/>
      <c r="F2000" s="917"/>
    </row>
    <row r="2001" spans="1:6">
      <c r="A2001" s="434"/>
      <c r="B2001" s="918"/>
      <c r="C2001" s="434"/>
      <c r="D2001" s="915"/>
      <c r="E2001" s="916"/>
      <c r="F2001" s="917"/>
    </row>
    <row r="2002" spans="1:6">
      <c r="A2002" s="434"/>
      <c r="B2002" s="918" t="s">
        <v>3306</v>
      </c>
      <c r="C2002" s="434"/>
      <c r="D2002" s="915"/>
      <c r="E2002" s="916"/>
      <c r="F2002" s="917"/>
    </row>
    <row r="2003" spans="1:6">
      <c r="A2003" s="434"/>
      <c r="B2003" s="918" t="s">
        <v>3305</v>
      </c>
      <c r="C2003" s="434"/>
      <c r="D2003" s="915"/>
      <c r="E2003" s="916"/>
      <c r="F2003" s="917"/>
    </row>
    <row r="2004" spans="1:6">
      <c r="A2004" s="434"/>
      <c r="B2004" s="919"/>
      <c r="C2004" s="920"/>
      <c r="D2004" s="915"/>
      <c r="E2004" s="916"/>
      <c r="F2004" s="917"/>
    </row>
    <row r="2005" spans="1:6">
      <c r="A2005" s="434"/>
      <c r="B2005" s="918" t="s">
        <v>3307</v>
      </c>
      <c r="C2005" s="920"/>
      <c r="D2005" s="915"/>
      <c r="E2005" s="916"/>
      <c r="F2005" s="917"/>
    </row>
    <row r="2006" spans="1:6">
      <c r="A2006" s="434"/>
      <c r="B2006" s="918" t="s">
        <v>3308</v>
      </c>
      <c r="C2006" s="920"/>
      <c r="D2006" s="915"/>
      <c r="E2006" s="916"/>
      <c r="F2006" s="917"/>
    </row>
    <row r="2007" spans="1:6">
      <c r="A2007" s="434"/>
      <c r="B2007" s="918" t="s">
        <v>3309</v>
      </c>
      <c r="C2007" s="920"/>
      <c r="D2007" s="915"/>
      <c r="E2007" s="916"/>
      <c r="F2007" s="917"/>
    </row>
    <row r="2008" spans="1:6">
      <c r="A2008" s="434"/>
      <c r="B2008" s="918" t="s">
        <v>3365</v>
      </c>
      <c r="C2008" s="920"/>
      <c r="D2008" s="915"/>
      <c r="E2008" s="916"/>
      <c r="F2008" s="917"/>
    </row>
    <row r="2009" spans="1:6">
      <c r="A2009" s="434"/>
      <c r="B2009" s="918" t="s">
        <v>3311</v>
      </c>
      <c r="C2009" s="920"/>
      <c r="D2009" s="915"/>
      <c r="E2009" s="916"/>
      <c r="F2009" s="917"/>
    </row>
    <row r="2010" spans="1:6">
      <c r="A2010" s="434"/>
      <c r="B2010" s="918" t="s">
        <v>3312</v>
      </c>
      <c r="C2010" s="920"/>
      <c r="D2010" s="915"/>
      <c r="E2010" s="916"/>
      <c r="F2010" s="917"/>
    </row>
    <row r="2011" spans="1:6">
      <c r="A2011" s="434"/>
      <c r="B2011" s="918" t="s">
        <v>3462</v>
      </c>
      <c r="C2011" s="920"/>
      <c r="D2011" s="915"/>
      <c r="E2011" s="916"/>
      <c r="F2011" s="917"/>
    </row>
    <row r="2012" spans="1:6">
      <c r="A2012" s="434"/>
      <c r="B2012" s="918" t="s">
        <v>3314</v>
      </c>
      <c r="C2012" s="920"/>
      <c r="D2012" s="915"/>
      <c r="E2012" s="916"/>
      <c r="F2012" s="917"/>
    </row>
    <row r="2013" spans="1:6">
      <c r="A2013" s="434"/>
      <c r="B2013" s="918" t="s">
        <v>3463</v>
      </c>
      <c r="C2013" s="920"/>
      <c r="D2013" s="915"/>
      <c r="E2013" s="916"/>
      <c r="F2013" s="917"/>
    </row>
    <row r="2014" spans="1:6">
      <c r="A2014" s="434"/>
      <c r="B2014" s="918" t="s">
        <v>3316</v>
      </c>
      <c r="C2014" s="920"/>
      <c r="D2014" s="915"/>
      <c r="E2014" s="916"/>
      <c r="F2014" s="917"/>
    </row>
    <row r="2015" spans="1:6">
      <c r="A2015" s="434"/>
      <c r="B2015" s="918" t="s">
        <v>3317</v>
      </c>
      <c r="C2015" s="920"/>
      <c r="D2015" s="915"/>
      <c r="E2015" s="916"/>
      <c r="F2015" s="917"/>
    </row>
    <row r="2016" spans="1:6">
      <c r="A2016" s="434"/>
      <c r="B2016" s="918" t="s">
        <v>3318</v>
      </c>
      <c r="C2016" s="920"/>
      <c r="D2016" s="915"/>
      <c r="E2016" s="916"/>
      <c r="F2016" s="917"/>
    </row>
    <row r="2017" spans="1:6">
      <c r="A2017" s="434"/>
      <c r="B2017" s="918" t="s">
        <v>3410</v>
      </c>
      <c r="C2017" s="920"/>
      <c r="D2017" s="915"/>
      <c r="E2017" s="916"/>
      <c r="F2017" s="917"/>
    </row>
    <row r="2018" spans="1:6">
      <c r="A2018" s="434"/>
      <c r="B2018" s="918" t="s">
        <v>3314</v>
      </c>
      <c r="C2018" s="920"/>
      <c r="D2018" s="915"/>
      <c r="E2018" s="916"/>
      <c r="F2018" s="917"/>
    </row>
    <row r="2019" spans="1:6">
      <c r="A2019" s="434"/>
      <c r="B2019" s="918" t="s">
        <v>3464</v>
      </c>
      <c r="C2019" s="920"/>
      <c r="D2019" s="915"/>
      <c r="E2019" s="916"/>
      <c r="F2019" s="917"/>
    </row>
    <row r="2020" spans="1:6">
      <c r="A2020" s="434"/>
      <c r="B2020" s="918"/>
      <c r="C2020" s="434"/>
      <c r="D2020" s="915"/>
      <c r="E2020" s="916"/>
      <c r="F2020" s="917"/>
    </row>
    <row r="2021" spans="1:6">
      <c r="A2021" s="434"/>
      <c r="B2021" s="918" t="s">
        <v>3370</v>
      </c>
      <c r="C2021" s="434"/>
      <c r="D2021" s="915"/>
      <c r="E2021" s="916"/>
      <c r="F2021" s="917"/>
    </row>
    <row r="2022" spans="1:6">
      <c r="A2022" s="434"/>
      <c r="B2022" s="918" t="s">
        <v>3371</v>
      </c>
      <c r="C2022" s="434"/>
      <c r="D2022" s="915"/>
      <c r="E2022" s="916"/>
      <c r="F2022" s="917"/>
    </row>
    <row r="2023" spans="1:6">
      <c r="A2023" s="434"/>
      <c r="B2023" s="922" t="s">
        <v>3372</v>
      </c>
      <c r="C2023" s="434"/>
      <c r="D2023" s="915"/>
      <c r="E2023" s="916"/>
      <c r="F2023" s="917"/>
    </row>
    <row r="2024" spans="1:6">
      <c r="A2024" s="434"/>
      <c r="B2024" s="918" t="s">
        <v>3295</v>
      </c>
      <c r="C2024" s="434"/>
      <c r="D2024" s="915"/>
      <c r="E2024" s="916"/>
      <c r="F2024" s="917"/>
    </row>
    <row r="2025" spans="1:6">
      <c r="A2025" s="434"/>
      <c r="B2025" s="918" t="s">
        <v>3443</v>
      </c>
      <c r="C2025" s="434"/>
      <c r="D2025" s="915"/>
      <c r="E2025" s="916"/>
      <c r="F2025" s="917"/>
    </row>
    <row r="2026" spans="1:6">
      <c r="A2026" s="434"/>
      <c r="B2026" s="918" t="s">
        <v>3305</v>
      </c>
      <c r="C2026" s="434"/>
      <c r="D2026" s="915"/>
      <c r="E2026" s="916"/>
      <c r="F2026" s="917"/>
    </row>
    <row r="2027" spans="1:6">
      <c r="A2027" s="434"/>
      <c r="B2027" s="918"/>
      <c r="C2027" s="920"/>
      <c r="D2027" s="915"/>
      <c r="E2027" s="916"/>
      <c r="F2027" s="917"/>
    </row>
    <row r="2028" spans="1:6">
      <c r="A2028" s="434"/>
      <c r="B2028" s="918" t="s">
        <v>3321</v>
      </c>
      <c r="C2028" s="920"/>
      <c r="D2028" s="915"/>
      <c r="E2028" s="916"/>
      <c r="F2028" s="917"/>
    </row>
    <row r="2029" spans="1:6">
      <c r="A2029" s="434"/>
      <c r="B2029" s="918" t="s">
        <v>3465</v>
      </c>
      <c r="C2029" s="920"/>
      <c r="D2029" s="915"/>
      <c r="E2029" s="916"/>
      <c r="F2029" s="917"/>
    </row>
    <row r="2030" spans="1:6">
      <c r="A2030" s="434"/>
      <c r="B2030" s="918" t="s">
        <v>3374</v>
      </c>
      <c r="C2030" s="920"/>
      <c r="D2030" s="915"/>
      <c r="E2030" s="916"/>
      <c r="F2030" s="917"/>
    </row>
    <row r="2031" spans="1:6">
      <c r="A2031" s="434"/>
      <c r="B2031" s="918" t="s">
        <v>3324</v>
      </c>
      <c r="C2031" s="434"/>
      <c r="D2031" s="915"/>
      <c r="E2031" s="916"/>
      <c r="F2031" s="917"/>
    </row>
    <row r="2032" spans="1:6">
      <c r="A2032" s="434"/>
      <c r="B2032" s="918" t="s">
        <v>3325</v>
      </c>
      <c r="C2032" s="434"/>
      <c r="D2032" s="915"/>
      <c r="E2032" s="916"/>
      <c r="F2032" s="917"/>
    </row>
    <row r="2033" spans="1:6">
      <c r="A2033" s="434"/>
      <c r="B2033" s="918" t="s">
        <v>3326</v>
      </c>
      <c r="C2033" s="434"/>
      <c r="D2033" s="915"/>
      <c r="E2033" s="916"/>
      <c r="F2033" s="917"/>
    </row>
    <row r="2034" spans="1:6">
      <c r="A2034" s="434"/>
      <c r="B2034" s="918"/>
      <c r="C2034" s="434"/>
      <c r="D2034" s="915"/>
      <c r="E2034" s="916"/>
      <c r="F2034" s="917"/>
    </row>
    <row r="2035" spans="1:6">
      <c r="A2035" s="434"/>
      <c r="B2035" s="918" t="s">
        <v>3327</v>
      </c>
      <c r="C2035" s="434"/>
      <c r="D2035" s="915"/>
      <c r="E2035" s="916"/>
      <c r="F2035" s="917"/>
    </row>
    <row r="2036" spans="1:6">
      <c r="A2036" s="434"/>
      <c r="B2036" s="918" t="s">
        <v>3328</v>
      </c>
      <c r="C2036" s="434"/>
      <c r="D2036" s="915"/>
      <c r="E2036" s="916"/>
      <c r="F2036" s="917"/>
    </row>
    <row r="2037" spans="1:6">
      <c r="A2037" s="434"/>
      <c r="B2037" s="918" t="s">
        <v>3329</v>
      </c>
      <c r="C2037" s="434"/>
      <c r="D2037" s="915"/>
      <c r="E2037" s="916"/>
      <c r="F2037" s="917"/>
    </row>
    <row r="2038" spans="1:6" ht="26.4">
      <c r="A2038" s="434"/>
      <c r="B2038" s="918" t="s">
        <v>3302</v>
      </c>
      <c r="C2038" s="920"/>
      <c r="D2038" s="915"/>
      <c r="E2038" s="916"/>
      <c r="F2038" s="917"/>
    </row>
    <row r="2039" spans="1:6">
      <c r="A2039" s="434"/>
      <c r="B2039" s="918" t="s">
        <v>3330</v>
      </c>
      <c r="C2039" s="434"/>
      <c r="D2039" s="915"/>
      <c r="E2039" s="916"/>
      <c r="F2039" s="917"/>
    </row>
    <row r="2040" spans="1:6">
      <c r="A2040" s="434"/>
      <c r="B2040" s="918"/>
      <c r="C2040" s="434"/>
      <c r="D2040" s="915"/>
      <c r="E2040" s="916"/>
      <c r="F2040" s="917"/>
    </row>
    <row r="2041" spans="1:6">
      <c r="A2041" s="434"/>
      <c r="B2041" s="918" t="s">
        <v>3331</v>
      </c>
      <c r="C2041" s="920"/>
      <c r="D2041" s="915"/>
      <c r="E2041" s="916"/>
      <c r="F2041" s="917"/>
    </row>
    <row r="2042" spans="1:6">
      <c r="A2042" s="434"/>
      <c r="B2042" s="918" t="s">
        <v>3466</v>
      </c>
      <c r="C2042" s="920"/>
      <c r="D2042" s="915"/>
      <c r="E2042" s="916"/>
      <c r="F2042" s="917"/>
    </row>
    <row r="2043" spans="1:6">
      <c r="A2043" s="434"/>
      <c r="B2043" s="918" t="s">
        <v>3450</v>
      </c>
      <c r="C2043" s="920"/>
      <c r="D2043" s="915"/>
      <c r="E2043" s="916"/>
      <c r="F2043" s="917"/>
    </row>
    <row r="2044" spans="1:6">
      <c r="A2044" s="434"/>
      <c r="B2044" s="918" t="s">
        <v>3376</v>
      </c>
      <c r="C2044" s="434"/>
      <c r="D2044" s="915"/>
      <c r="E2044" s="916"/>
      <c r="F2044" s="917"/>
    </row>
    <row r="2045" spans="1:6">
      <c r="A2045" s="434"/>
      <c r="B2045" s="918" t="s">
        <v>3335</v>
      </c>
      <c r="C2045" s="434"/>
      <c r="D2045" s="915"/>
      <c r="E2045" s="916"/>
      <c r="F2045" s="917"/>
    </row>
    <row r="2046" spans="1:6">
      <c r="A2046" s="434"/>
      <c r="B2046" s="918" t="s">
        <v>3326</v>
      </c>
      <c r="C2046" s="434"/>
      <c r="D2046" s="915"/>
      <c r="E2046" s="916"/>
      <c r="F2046" s="917"/>
    </row>
    <row r="2047" spans="1:6">
      <c r="A2047" s="434"/>
      <c r="B2047" s="918" t="s">
        <v>3336</v>
      </c>
      <c r="C2047" s="434"/>
      <c r="D2047" s="915"/>
      <c r="E2047" s="916"/>
      <c r="F2047" s="917"/>
    </row>
    <row r="2048" spans="1:6">
      <c r="A2048" s="434"/>
      <c r="B2048" s="918" t="s">
        <v>3330</v>
      </c>
      <c r="C2048" s="434"/>
      <c r="D2048" s="915"/>
      <c r="E2048" s="916"/>
      <c r="F2048" s="917"/>
    </row>
    <row r="2049" spans="1:6">
      <c r="A2049" s="434"/>
      <c r="B2049" s="918"/>
      <c r="C2049" s="434"/>
      <c r="D2049" s="915"/>
      <c r="E2049" s="916"/>
      <c r="F2049" s="917"/>
    </row>
    <row r="2050" spans="1:6">
      <c r="A2050" s="434"/>
      <c r="B2050" s="918" t="s">
        <v>3306</v>
      </c>
      <c r="C2050" s="434"/>
      <c r="D2050" s="915"/>
      <c r="E2050" s="916"/>
      <c r="F2050" s="917"/>
    </row>
    <row r="2051" spans="1:6">
      <c r="A2051" s="434"/>
      <c r="B2051" s="918" t="s">
        <v>3305</v>
      </c>
      <c r="C2051" s="434"/>
      <c r="D2051" s="915"/>
      <c r="E2051" s="916"/>
      <c r="F2051" s="917"/>
    </row>
    <row r="2052" spans="1:6">
      <c r="A2052" s="434"/>
      <c r="B2052" s="918"/>
      <c r="C2052" s="434"/>
      <c r="D2052" s="915"/>
      <c r="E2052" s="916"/>
      <c r="F2052" s="917"/>
    </row>
    <row r="2053" spans="1:6">
      <c r="A2053" s="434"/>
      <c r="B2053" s="918" t="s">
        <v>3321</v>
      </c>
      <c r="C2053" s="434"/>
      <c r="D2053" s="915"/>
      <c r="E2053" s="916"/>
      <c r="F2053" s="917"/>
    </row>
    <row r="2054" spans="1:6">
      <c r="A2054" s="434"/>
      <c r="B2054" s="918" t="s">
        <v>3467</v>
      </c>
      <c r="C2054" s="434"/>
      <c r="D2054" s="915"/>
      <c r="E2054" s="916"/>
      <c r="F2054" s="917"/>
    </row>
    <row r="2055" spans="1:6">
      <c r="A2055" s="434"/>
      <c r="B2055" s="918" t="s">
        <v>3338</v>
      </c>
      <c r="C2055" s="434"/>
      <c r="D2055" s="915"/>
      <c r="E2055" s="916"/>
      <c r="F2055" s="917"/>
    </row>
    <row r="2056" spans="1:6">
      <c r="A2056" s="434"/>
      <c r="B2056" s="918" t="s">
        <v>3378</v>
      </c>
      <c r="C2056" s="434"/>
      <c r="D2056" s="915"/>
      <c r="E2056" s="916"/>
      <c r="F2056" s="917"/>
    </row>
    <row r="2057" spans="1:6">
      <c r="A2057" s="434"/>
      <c r="B2057" s="918" t="s">
        <v>3325</v>
      </c>
      <c r="C2057" s="434"/>
      <c r="D2057" s="915"/>
      <c r="E2057" s="916"/>
      <c r="F2057" s="917"/>
    </row>
    <row r="2058" spans="1:6">
      <c r="A2058" s="434"/>
      <c r="B2058" s="918" t="s">
        <v>3326</v>
      </c>
      <c r="C2058" s="434"/>
      <c r="D2058" s="915"/>
      <c r="E2058" s="916"/>
      <c r="F2058" s="917"/>
    </row>
    <row r="2059" spans="1:6">
      <c r="A2059" s="434"/>
      <c r="B2059" s="918"/>
      <c r="C2059" s="434"/>
      <c r="D2059" s="915"/>
      <c r="E2059" s="916"/>
      <c r="F2059" s="917"/>
    </row>
    <row r="2060" spans="1:6">
      <c r="A2060" s="434"/>
      <c r="B2060" s="918" t="s">
        <v>3306</v>
      </c>
      <c r="C2060" s="434"/>
      <c r="D2060" s="915"/>
      <c r="E2060" s="916"/>
      <c r="F2060" s="917"/>
    </row>
    <row r="2061" spans="1:6">
      <c r="A2061" s="434"/>
      <c r="B2061" s="918" t="s">
        <v>3305</v>
      </c>
      <c r="C2061" s="434"/>
      <c r="D2061" s="915"/>
      <c r="E2061" s="916"/>
      <c r="F2061" s="917"/>
    </row>
    <row r="2062" spans="1:6">
      <c r="A2062" s="434"/>
      <c r="B2062" s="918"/>
      <c r="C2062" s="434"/>
      <c r="D2062" s="915"/>
      <c r="E2062" s="916"/>
      <c r="F2062" s="917"/>
    </row>
    <row r="2063" spans="1:6">
      <c r="A2063" s="434"/>
      <c r="B2063" s="918" t="s">
        <v>3340</v>
      </c>
      <c r="C2063" s="920"/>
      <c r="D2063" s="915"/>
      <c r="E2063" s="916"/>
      <c r="F2063" s="917"/>
    </row>
    <row r="2064" spans="1:6">
      <c r="A2064" s="434"/>
      <c r="B2064" s="918" t="s">
        <v>3341</v>
      </c>
      <c r="C2064" s="920"/>
      <c r="D2064" s="915"/>
      <c r="E2064" s="916"/>
      <c r="F2064" s="917"/>
    </row>
    <row r="2065" spans="1:6">
      <c r="A2065" s="434"/>
      <c r="B2065" s="918" t="s">
        <v>3395</v>
      </c>
      <c r="C2065" s="920"/>
      <c r="D2065" s="915"/>
      <c r="E2065" s="916"/>
      <c r="F2065" s="917"/>
    </row>
    <row r="2066" spans="1:6">
      <c r="A2066" s="434"/>
      <c r="B2066" s="918" t="s">
        <v>3343</v>
      </c>
      <c r="C2066" s="920"/>
      <c r="D2066" s="915"/>
      <c r="E2066" s="916"/>
      <c r="F2066" s="917"/>
    </row>
    <row r="2067" spans="1:6" ht="26.4">
      <c r="A2067" s="434"/>
      <c r="B2067" s="918" t="s">
        <v>3302</v>
      </c>
      <c r="C2067" s="920"/>
      <c r="D2067" s="915"/>
      <c r="E2067" s="916"/>
      <c r="F2067" s="917"/>
    </row>
    <row r="2068" spans="1:6">
      <c r="A2068" s="434"/>
      <c r="B2068" s="918"/>
      <c r="C2068" s="920"/>
      <c r="D2068" s="915"/>
      <c r="E2068" s="916"/>
      <c r="F2068" s="917"/>
    </row>
    <row r="2069" spans="1:6">
      <c r="A2069" s="434"/>
      <c r="B2069" s="918" t="s">
        <v>3303</v>
      </c>
      <c r="C2069" s="920"/>
      <c r="D2069" s="915"/>
      <c r="E2069" s="916"/>
      <c r="F2069" s="917"/>
    </row>
    <row r="2070" spans="1:6">
      <c r="A2070" s="434"/>
      <c r="B2070" s="918" t="s">
        <v>3304</v>
      </c>
      <c r="C2070" s="920"/>
      <c r="D2070" s="915"/>
      <c r="E2070" s="916"/>
      <c r="F2070" s="917"/>
    </row>
    <row r="2071" spans="1:6">
      <c r="A2071" s="434"/>
      <c r="B2071" s="918" t="s">
        <v>3305</v>
      </c>
      <c r="C2071" s="920"/>
      <c r="D2071" s="915"/>
      <c r="E2071" s="916"/>
      <c r="F2071" s="917"/>
    </row>
    <row r="2072" spans="1:6">
      <c r="A2072" s="434"/>
      <c r="B2072" s="918"/>
      <c r="C2072" s="434"/>
      <c r="D2072" s="915"/>
      <c r="E2072" s="916"/>
      <c r="F2072" s="917"/>
    </row>
    <row r="2073" spans="1:6">
      <c r="A2073" s="434"/>
      <c r="B2073" s="918" t="s">
        <v>3306</v>
      </c>
      <c r="C2073" s="434"/>
      <c r="D2073" s="915"/>
      <c r="E2073" s="916"/>
      <c r="F2073" s="917"/>
    </row>
    <row r="2074" spans="1:6">
      <c r="A2074" s="434"/>
      <c r="B2074" s="918" t="s">
        <v>3305</v>
      </c>
      <c r="C2074" s="434"/>
      <c r="D2074" s="915"/>
      <c r="E2074" s="916"/>
      <c r="F2074" s="917"/>
    </row>
    <row r="2075" spans="1:6">
      <c r="A2075" s="434"/>
      <c r="B2075" s="918"/>
      <c r="C2075" s="434"/>
      <c r="D2075" s="915"/>
      <c r="E2075" s="916"/>
      <c r="F2075" s="917"/>
    </row>
    <row r="2076" spans="1:6">
      <c r="A2076" s="434"/>
      <c r="B2076" s="918" t="s">
        <v>3297</v>
      </c>
      <c r="C2076" s="434"/>
      <c r="D2076" s="915"/>
      <c r="E2076" s="916"/>
      <c r="F2076" s="917"/>
    </row>
    <row r="2077" spans="1:6">
      <c r="A2077" s="434"/>
      <c r="B2077" s="918" t="s">
        <v>3344</v>
      </c>
      <c r="C2077" s="434"/>
      <c r="D2077" s="915"/>
      <c r="E2077" s="916"/>
      <c r="F2077" s="917"/>
    </row>
    <row r="2078" spans="1:6">
      <c r="A2078" s="434"/>
      <c r="B2078" s="918" t="s">
        <v>3345</v>
      </c>
      <c r="C2078" s="434"/>
      <c r="D2078" s="915"/>
      <c r="E2078" s="916"/>
      <c r="F2078" s="917"/>
    </row>
    <row r="2079" spans="1:6">
      <c r="A2079" s="434"/>
      <c r="B2079" s="918" t="s">
        <v>3301</v>
      </c>
      <c r="C2079" s="434"/>
      <c r="D2079" s="915"/>
      <c r="E2079" s="916"/>
      <c r="F2079" s="917"/>
    </row>
    <row r="2080" spans="1:6" ht="26.4">
      <c r="A2080" s="434"/>
      <c r="B2080" s="918" t="s">
        <v>3302</v>
      </c>
      <c r="C2080" s="434"/>
      <c r="D2080" s="915"/>
      <c r="E2080" s="916"/>
      <c r="F2080" s="917"/>
    </row>
    <row r="2081" spans="1:6">
      <c r="A2081" s="434"/>
      <c r="B2081" s="918"/>
      <c r="C2081" s="434"/>
      <c r="D2081" s="915"/>
      <c r="E2081" s="916"/>
      <c r="F2081" s="917"/>
    </row>
    <row r="2082" spans="1:6">
      <c r="A2082" s="434"/>
      <c r="B2082" s="918" t="s">
        <v>3346</v>
      </c>
      <c r="C2082" s="434"/>
      <c r="D2082" s="915"/>
      <c r="E2082" s="916"/>
      <c r="F2082" s="917"/>
    </row>
    <row r="2083" spans="1:6">
      <c r="A2083" s="434"/>
      <c r="B2083" s="918" t="s">
        <v>3305</v>
      </c>
      <c r="C2083" s="434"/>
      <c r="D2083" s="915"/>
      <c r="E2083" s="916"/>
      <c r="F2083" s="917"/>
    </row>
    <row r="2084" spans="1:6">
      <c r="A2084" s="434"/>
      <c r="B2084" s="918"/>
      <c r="C2084" s="434"/>
      <c r="D2084" s="915"/>
      <c r="E2084" s="916"/>
      <c r="F2084" s="917"/>
    </row>
    <row r="2085" spans="1:6">
      <c r="A2085" s="434"/>
      <c r="B2085" s="918" t="s">
        <v>3291</v>
      </c>
      <c r="C2085" s="920"/>
      <c r="D2085" s="915"/>
      <c r="E2085" s="916"/>
      <c r="F2085" s="917"/>
    </row>
    <row r="2086" spans="1:6">
      <c r="A2086" s="434"/>
      <c r="B2086" s="918" t="s">
        <v>3293</v>
      </c>
      <c r="C2086" s="920"/>
      <c r="D2086" s="915"/>
      <c r="E2086" s="916"/>
      <c r="F2086" s="917"/>
    </row>
    <row r="2087" spans="1:6" ht="26.4">
      <c r="A2087" s="434"/>
      <c r="B2087" s="922" t="s">
        <v>3294</v>
      </c>
      <c r="C2087" s="920"/>
      <c r="D2087" s="915"/>
      <c r="E2087" s="916"/>
      <c r="F2087" s="917"/>
    </row>
    <row r="2088" spans="1:6">
      <c r="A2088" s="434"/>
      <c r="B2088" s="918" t="s">
        <v>3388</v>
      </c>
      <c r="C2088" s="920"/>
      <c r="D2088" s="915"/>
      <c r="E2088" s="916"/>
      <c r="F2088" s="917"/>
    </row>
    <row r="2089" spans="1:6">
      <c r="A2089" s="434"/>
      <c r="B2089" s="918" t="s">
        <v>3350</v>
      </c>
      <c r="C2089" s="920"/>
      <c r="D2089" s="915"/>
      <c r="E2089" s="916"/>
      <c r="F2089" s="917"/>
    </row>
    <row r="2090" spans="1:6">
      <c r="A2090" s="434"/>
      <c r="B2090" s="918"/>
      <c r="C2090" s="920"/>
      <c r="D2090" s="915"/>
      <c r="E2090" s="916"/>
      <c r="F2090" s="917"/>
    </row>
    <row r="2091" spans="1:6">
      <c r="A2091" s="434"/>
      <c r="B2091" s="918" t="s">
        <v>3349</v>
      </c>
      <c r="C2091" s="920"/>
      <c r="D2091" s="915"/>
      <c r="E2091" s="916"/>
      <c r="F2091" s="917"/>
    </row>
    <row r="2092" spans="1:6">
      <c r="A2092" s="434"/>
      <c r="B2092" s="918"/>
      <c r="C2092" s="434"/>
      <c r="D2092" s="915"/>
      <c r="E2092" s="916"/>
      <c r="F2092" s="917"/>
    </row>
    <row r="2093" spans="1:6">
      <c r="A2093" s="434"/>
      <c r="B2093" s="918" t="s">
        <v>3291</v>
      </c>
      <c r="C2093" s="920"/>
      <c r="D2093" s="915"/>
      <c r="E2093" s="916"/>
      <c r="F2093" s="917"/>
    </row>
    <row r="2094" spans="1:6">
      <c r="A2094" s="434"/>
      <c r="B2094" s="918" t="s">
        <v>3293</v>
      </c>
      <c r="C2094" s="920"/>
      <c r="D2094" s="915"/>
      <c r="E2094" s="916"/>
      <c r="F2094" s="917"/>
    </row>
    <row r="2095" spans="1:6" ht="26.4">
      <c r="A2095" s="434"/>
      <c r="B2095" s="922" t="s">
        <v>3294</v>
      </c>
      <c r="C2095" s="920"/>
      <c r="D2095" s="915"/>
      <c r="E2095" s="916"/>
      <c r="F2095" s="917"/>
    </row>
    <row r="2096" spans="1:6">
      <c r="A2096" s="434"/>
      <c r="B2096" s="918" t="s">
        <v>3388</v>
      </c>
      <c r="C2096" s="920"/>
      <c r="D2096" s="915"/>
      <c r="E2096" s="916"/>
      <c r="F2096" s="917"/>
    </row>
    <row r="2097" spans="1:6">
      <c r="A2097" s="434"/>
      <c r="B2097" s="918" t="s">
        <v>3350</v>
      </c>
      <c r="C2097" s="920"/>
      <c r="D2097" s="915"/>
      <c r="E2097" s="916"/>
      <c r="F2097" s="917"/>
    </row>
    <row r="2098" spans="1:6">
      <c r="A2098" s="434"/>
      <c r="B2098" s="918"/>
      <c r="C2098" s="920"/>
      <c r="D2098" s="915"/>
      <c r="E2098" s="916"/>
      <c r="F2098" s="917"/>
    </row>
    <row r="2099" spans="1:6">
      <c r="A2099" s="434"/>
      <c r="B2099" s="918" t="s">
        <v>3297</v>
      </c>
      <c r="C2099" s="920"/>
      <c r="D2099" s="915"/>
      <c r="E2099" s="916"/>
      <c r="F2099" s="917"/>
    </row>
    <row r="2100" spans="1:6">
      <c r="A2100" s="434"/>
      <c r="B2100" s="918" t="s">
        <v>3298</v>
      </c>
      <c r="C2100" s="920"/>
      <c r="D2100" s="915"/>
      <c r="E2100" s="916"/>
      <c r="F2100" s="917"/>
    </row>
    <row r="2101" spans="1:6">
      <c r="A2101" s="434"/>
      <c r="B2101" s="918" t="s">
        <v>3299</v>
      </c>
      <c r="C2101" s="920"/>
      <c r="D2101" s="915"/>
      <c r="E2101" s="916"/>
      <c r="F2101" s="917"/>
    </row>
    <row r="2102" spans="1:6">
      <c r="A2102" s="434"/>
      <c r="B2102" s="918" t="s">
        <v>3300</v>
      </c>
      <c r="C2102" s="920"/>
      <c r="D2102" s="915"/>
      <c r="E2102" s="916"/>
      <c r="F2102" s="917"/>
    </row>
    <row r="2103" spans="1:6">
      <c r="A2103" s="434"/>
      <c r="B2103" s="918" t="s">
        <v>3301</v>
      </c>
      <c r="C2103" s="920"/>
      <c r="D2103" s="915"/>
      <c r="E2103" s="916"/>
      <c r="F2103" s="917"/>
    </row>
    <row r="2104" spans="1:6" ht="26.4">
      <c r="A2104" s="434"/>
      <c r="B2104" s="918" t="s">
        <v>3302</v>
      </c>
      <c r="C2104" s="920"/>
      <c r="D2104" s="915"/>
      <c r="E2104" s="916"/>
      <c r="F2104" s="917"/>
    </row>
    <row r="2105" spans="1:6">
      <c r="A2105" s="434"/>
      <c r="B2105" s="918"/>
      <c r="C2105" s="920"/>
      <c r="D2105" s="915"/>
      <c r="E2105" s="916"/>
      <c r="F2105" s="917"/>
    </row>
    <row r="2106" spans="1:6">
      <c r="A2106" s="434"/>
      <c r="B2106" s="918" t="s">
        <v>3303</v>
      </c>
      <c r="C2106" s="920"/>
      <c r="D2106" s="915"/>
      <c r="E2106" s="916"/>
      <c r="F2106" s="917"/>
    </row>
    <row r="2107" spans="1:6">
      <c r="A2107" s="434"/>
      <c r="B2107" s="918" t="s">
        <v>3304</v>
      </c>
      <c r="C2107" s="920"/>
      <c r="D2107" s="915"/>
      <c r="E2107" s="916"/>
      <c r="F2107" s="917"/>
    </row>
    <row r="2108" spans="1:6">
      <c r="A2108" s="434"/>
      <c r="B2108" s="918" t="s">
        <v>3305</v>
      </c>
      <c r="C2108" s="920"/>
      <c r="D2108" s="915"/>
      <c r="E2108" s="916"/>
      <c r="F2108" s="917"/>
    </row>
    <row r="2109" spans="1:6">
      <c r="A2109" s="434"/>
      <c r="B2109" s="918"/>
      <c r="C2109" s="920"/>
      <c r="D2109" s="915"/>
      <c r="E2109" s="916"/>
      <c r="F2109" s="917"/>
    </row>
    <row r="2110" spans="1:6">
      <c r="A2110" s="434"/>
      <c r="B2110" s="918" t="s">
        <v>3306</v>
      </c>
      <c r="C2110" s="434"/>
      <c r="D2110" s="915"/>
      <c r="E2110" s="916"/>
      <c r="F2110" s="917"/>
    </row>
    <row r="2111" spans="1:6">
      <c r="A2111" s="434"/>
      <c r="B2111" s="918" t="s">
        <v>3305</v>
      </c>
      <c r="C2111" s="434"/>
      <c r="D2111" s="915"/>
      <c r="E2111" s="916"/>
      <c r="F2111" s="917"/>
    </row>
    <row r="2112" spans="1:6">
      <c r="A2112" s="434"/>
      <c r="B2112" s="918"/>
      <c r="C2112" s="434"/>
      <c r="D2112" s="915"/>
      <c r="E2112" s="916"/>
      <c r="F2112" s="917"/>
    </row>
    <row r="2113" spans="1:6" ht="26.4">
      <c r="A2113" s="434"/>
      <c r="B2113" s="918" t="s">
        <v>3352</v>
      </c>
      <c r="C2113" s="920"/>
      <c r="D2113" s="915"/>
      <c r="E2113" s="916"/>
      <c r="F2113" s="917"/>
    </row>
    <row r="2114" spans="1:6">
      <c r="A2114" s="434"/>
      <c r="B2114" s="918"/>
      <c r="C2114" s="920"/>
      <c r="D2114" s="915"/>
      <c r="E2114" s="916"/>
      <c r="F2114" s="917"/>
    </row>
    <row r="2115" spans="1:6">
      <c r="A2115" s="434"/>
      <c r="B2115" s="918" t="s">
        <v>3306</v>
      </c>
      <c r="C2115" s="434"/>
      <c r="D2115" s="915"/>
      <c r="E2115" s="916"/>
      <c r="F2115" s="917"/>
    </row>
    <row r="2116" spans="1:6">
      <c r="A2116" s="434"/>
      <c r="B2116" s="918" t="s">
        <v>3305</v>
      </c>
      <c r="C2116" s="434"/>
      <c r="D2116" s="915"/>
      <c r="E2116" s="916"/>
      <c r="F2116" s="917"/>
    </row>
    <row r="2117" spans="1:6">
      <c r="A2117" s="434"/>
      <c r="B2117" s="923"/>
      <c r="C2117" s="920"/>
      <c r="D2117" s="915"/>
      <c r="E2117" s="916"/>
      <c r="F2117" s="917"/>
    </row>
    <row r="2118" spans="1:6">
      <c r="A2118" s="434"/>
      <c r="B2118" s="918" t="s">
        <v>3340</v>
      </c>
      <c r="C2118" s="920"/>
      <c r="D2118" s="915"/>
      <c r="E2118" s="916"/>
      <c r="F2118" s="917"/>
    </row>
    <row r="2119" spans="1:6">
      <c r="A2119" s="434"/>
      <c r="B2119" s="918" t="s">
        <v>3341</v>
      </c>
      <c r="C2119" s="920"/>
      <c r="D2119" s="915"/>
      <c r="E2119" s="916"/>
      <c r="F2119" s="917"/>
    </row>
    <row r="2120" spans="1:6">
      <c r="A2120" s="434"/>
      <c r="B2120" s="918" t="s">
        <v>3468</v>
      </c>
      <c r="C2120" s="920"/>
      <c r="D2120" s="915"/>
      <c r="E2120" s="916"/>
      <c r="F2120" s="917"/>
    </row>
    <row r="2121" spans="1:6">
      <c r="A2121" s="434"/>
      <c r="B2121" s="918" t="s">
        <v>3343</v>
      </c>
      <c r="C2121" s="920"/>
      <c r="D2121" s="915"/>
      <c r="E2121" s="916"/>
      <c r="F2121" s="917"/>
    </row>
    <row r="2122" spans="1:6" ht="26.4">
      <c r="A2122" s="434"/>
      <c r="B2122" s="918" t="s">
        <v>3302</v>
      </c>
      <c r="C2122" s="920"/>
      <c r="D2122" s="915"/>
      <c r="E2122" s="916"/>
      <c r="F2122" s="917"/>
    </row>
    <row r="2123" spans="1:6">
      <c r="A2123" s="434"/>
      <c r="B2123" s="918"/>
      <c r="C2123" s="920"/>
      <c r="D2123" s="915"/>
      <c r="E2123" s="916"/>
      <c r="F2123" s="917"/>
    </row>
    <row r="2124" spans="1:6">
      <c r="A2124" s="434"/>
      <c r="B2124" s="918" t="s">
        <v>3303</v>
      </c>
      <c r="C2124" s="920"/>
      <c r="D2124" s="915"/>
      <c r="E2124" s="916"/>
      <c r="F2124" s="917"/>
    </row>
    <row r="2125" spans="1:6">
      <c r="A2125" s="434"/>
      <c r="B2125" s="918" t="s">
        <v>3304</v>
      </c>
      <c r="C2125" s="920"/>
      <c r="D2125" s="915"/>
      <c r="E2125" s="916"/>
      <c r="F2125" s="917"/>
    </row>
    <row r="2126" spans="1:6">
      <c r="A2126" s="434"/>
      <c r="B2126" s="918" t="s">
        <v>3305</v>
      </c>
      <c r="C2126" s="920"/>
      <c r="D2126" s="915"/>
      <c r="E2126" s="916"/>
      <c r="F2126" s="917"/>
    </row>
    <row r="2127" spans="1:6">
      <c r="A2127" s="434"/>
      <c r="B2127" s="918"/>
      <c r="C2127" s="920"/>
      <c r="D2127" s="915"/>
      <c r="E2127" s="916"/>
      <c r="F2127" s="917"/>
    </row>
    <row r="2128" spans="1:6">
      <c r="A2128" s="434"/>
      <c r="B2128" s="918" t="s">
        <v>3291</v>
      </c>
      <c r="C2128" s="920"/>
      <c r="D2128" s="915"/>
      <c r="E2128" s="916"/>
      <c r="F2128" s="917"/>
    </row>
    <row r="2129" spans="1:6">
      <c r="A2129" s="434"/>
      <c r="B2129" s="918" t="s">
        <v>3293</v>
      </c>
      <c r="C2129" s="920"/>
      <c r="D2129" s="915"/>
      <c r="E2129" s="916"/>
      <c r="F2129" s="917"/>
    </row>
    <row r="2130" spans="1:6" ht="26.4">
      <c r="A2130" s="434"/>
      <c r="B2130" s="922" t="s">
        <v>3294</v>
      </c>
      <c r="C2130" s="920"/>
      <c r="D2130" s="915"/>
      <c r="E2130" s="916"/>
      <c r="F2130" s="917"/>
    </row>
    <row r="2131" spans="1:6">
      <c r="A2131" s="434"/>
      <c r="B2131" s="918" t="s">
        <v>3388</v>
      </c>
      <c r="C2131" s="920"/>
      <c r="D2131" s="915"/>
      <c r="E2131" s="916"/>
      <c r="F2131" s="917"/>
    </row>
    <row r="2132" spans="1:6">
      <c r="A2132" s="434"/>
      <c r="B2132" s="918" t="s">
        <v>3350</v>
      </c>
      <c r="C2132" s="920"/>
      <c r="D2132" s="915"/>
      <c r="E2132" s="916"/>
      <c r="F2132" s="917"/>
    </row>
    <row r="2133" spans="1:6">
      <c r="A2133" s="434"/>
      <c r="B2133" s="918"/>
      <c r="C2133" s="920"/>
      <c r="D2133" s="915"/>
      <c r="E2133" s="916"/>
      <c r="F2133" s="917"/>
    </row>
    <row r="2134" spans="1:6">
      <c r="A2134" s="924"/>
      <c r="B2134" s="919" t="s">
        <v>3469</v>
      </c>
      <c r="C2134" s="920"/>
      <c r="D2134" s="915"/>
      <c r="E2134" s="916"/>
      <c r="F2134" s="917"/>
    </row>
    <row r="2135" spans="1:6">
      <c r="A2135" s="924"/>
      <c r="B2135" s="919" t="s">
        <v>3381</v>
      </c>
      <c r="C2135" s="920"/>
      <c r="D2135" s="915"/>
      <c r="E2135" s="916"/>
      <c r="F2135" s="917"/>
    </row>
    <row r="2136" spans="1:6">
      <c r="A2136" s="925"/>
      <c r="B2136" s="926" t="s">
        <v>3397</v>
      </c>
      <c r="C2136" s="357" t="s">
        <v>983</v>
      </c>
      <c r="D2136" s="927">
        <v>1</v>
      </c>
      <c r="E2136" s="928"/>
      <c r="F2136" s="929"/>
    </row>
    <row r="2137" spans="1:6" s="466" customFormat="1" ht="26.25" customHeight="1">
      <c r="A2137" s="892" t="s">
        <v>0</v>
      </c>
      <c r="B2137" s="892" t="s">
        <v>1</v>
      </c>
      <c r="C2137" s="892" t="s">
        <v>948</v>
      </c>
      <c r="D2137" s="893" t="s">
        <v>949</v>
      </c>
      <c r="E2137" s="894" t="s">
        <v>1380</v>
      </c>
      <c r="F2137" s="894" t="s">
        <v>2</v>
      </c>
    </row>
    <row r="2138" spans="1:6" ht="224.4">
      <c r="A2138" s="909">
        <f>COUNT($A$4:A2136)+1</f>
        <v>12</v>
      </c>
      <c r="B2138" s="910" t="s">
        <v>3256</v>
      </c>
      <c r="C2138" s="362"/>
      <c r="D2138" s="911"/>
      <c r="E2138" s="912"/>
      <c r="F2138" s="913"/>
    </row>
    <row r="2139" spans="1:6">
      <c r="A2139" s="914"/>
      <c r="B2139" s="448"/>
      <c r="C2139" s="434"/>
      <c r="D2139" s="915"/>
      <c r="E2139" s="916"/>
      <c r="F2139" s="917"/>
    </row>
    <row r="2140" spans="1:6">
      <c r="A2140" s="434"/>
      <c r="B2140" s="448" t="s">
        <v>3257</v>
      </c>
      <c r="C2140" s="434"/>
      <c r="D2140" s="915"/>
      <c r="E2140" s="916"/>
      <c r="F2140" s="917"/>
    </row>
    <row r="2141" spans="1:6">
      <c r="A2141" s="434"/>
      <c r="B2141" s="918" t="s">
        <v>3258</v>
      </c>
      <c r="C2141" s="434"/>
      <c r="D2141" s="915"/>
      <c r="E2141" s="916"/>
      <c r="F2141" s="917"/>
    </row>
    <row r="2142" spans="1:6">
      <c r="A2142" s="434"/>
      <c r="B2142" s="918" t="s">
        <v>3259</v>
      </c>
      <c r="C2142" s="434"/>
      <c r="D2142" s="915"/>
      <c r="E2142" s="916"/>
      <c r="F2142" s="917"/>
    </row>
    <row r="2143" spans="1:6">
      <c r="A2143" s="434"/>
      <c r="B2143" s="918" t="s">
        <v>3262</v>
      </c>
      <c r="C2143" s="434"/>
      <c r="D2143" s="915"/>
      <c r="E2143" s="916"/>
      <c r="F2143" s="917"/>
    </row>
    <row r="2144" spans="1:6">
      <c r="A2144" s="434"/>
      <c r="B2144" s="919" t="s">
        <v>3263</v>
      </c>
      <c r="C2144" s="434"/>
      <c r="D2144" s="915"/>
      <c r="E2144" s="916"/>
      <c r="F2144" s="917"/>
    </row>
    <row r="2145" spans="1:6">
      <c r="A2145" s="434"/>
      <c r="B2145" s="919" t="s">
        <v>3264</v>
      </c>
      <c r="C2145" s="434"/>
      <c r="D2145" s="915"/>
      <c r="E2145" s="916"/>
      <c r="F2145" s="917"/>
    </row>
    <row r="2146" spans="1:6" ht="26.4">
      <c r="A2146" s="434"/>
      <c r="B2146" s="919" t="s">
        <v>3265</v>
      </c>
      <c r="C2146" s="434"/>
      <c r="D2146" s="915"/>
      <c r="E2146" s="916"/>
      <c r="F2146" s="917"/>
    </row>
    <row r="2147" spans="1:6">
      <c r="A2147" s="434"/>
      <c r="B2147" s="919"/>
      <c r="C2147" s="434"/>
      <c r="D2147" s="915"/>
      <c r="E2147" s="916"/>
      <c r="F2147" s="917"/>
    </row>
    <row r="2148" spans="1:6">
      <c r="A2148" s="434"/>
      <c r="B2148" s="919" t="s">
        <v>3266</v>
      </c>
      <c r="C2148" s="434"/>
      <c r="D2148" s="915"/>
      <c r="E2148" s="916"/>
      <c r="F2148" s="917"/>
    </row>
    <row r="2149" spans="1:6">
      <c r="A2149" s="434"/>
      <c r="B2149" s="919" t="s">
        <v>3470</v>
      </c>
      <c r="C2149" s="434"/>
      <c r="D2149" s="915"/>
      <c r="E2149" s="916"/>
      <c r="F2149" s="917"/>
    </row>
    <row r="2150" spans="1:6">
      <c r="A2150" s="434"/>
      <c r="B2150" s="918" t="s">
        <v>3471</v>
      </c>
      <c r="C2150" s="434"/>
      <c r="D2150" s="915"/>
      <c r="E2150" s="916"/>
      <c r="F2150" s="917"/>
    </row>
    <row r="2151" spans="1:6">
      <c r="A2151" s="434"/>
      <c r="B2151" s="918" t="s">
        <v>3472</v>
      </c>
      <c r="C2151" s="920"/>
      <c r="D2151" s="915"/>
      <c r="E2151" s="916"/>
      <c r="F2151" s="917"/>
    </row>
    <row r="2152" spans="1:6">
      <c r="A2152" s="434"/>
      <c r="B2152" s="918" t="s">
        <v>3473</v>
      </c>
      <c r="C2152" s="920"/>
      <c r="D2152" s="915"/>
      <c r="E2152" s="916"/>
      <c r="F2152" s="917"/>
    </row>
    <row r="2153" spans="1:6">
      <c r="A2153" s="434"/>
      <c r="B2153" s="919" t="s">
        <v>3271</v>
      </c>
      <c r="C2153" s="920"/>
      <c r="D2153" s="915"/>
      <c r="E2153" s="916"/>
      <c r="F2153" s="917"/>
    </row>
    <row r="2154" spans="1:6">
      <c r="A2154" s="434"/>
      <c r="B2154" s="919" t="s">
        <v>3474</v>
      </c>
      <c r="C2154" s="920"/>
      <c r="D2154" s="915"/>
      <c r="E2154" s="916"/>
      <c r="F2154" s="917"/>
    </row>
    <row r="2155" spans="1:6">
      <c r="A2155" s="434"/>
      <c r="B2155" s="919" t="s">
        <v>3273</v>
      </c>
      <c r="C2155" s="920"/>
      <c r="D2155" s="915"/>
      <c r="E2155" s="916"/>
      <c r="F2155" s="917"/>
    </row>
    <row r="2156" spans="1:6">
      <c r="A2156" s="434"/>
      <c r="B2156" s="919" t="s">
        <v>3274</v>
      </c>
      <c r="C2156" s="920"/>
      <c r="D2156" s="915"/>
      <c r="E2156" s="916"/>
      <c r="F2156" s="917"/>
    </row>
    <row r="2157" spans="1:6">
      <c r="A2157" s="434"/>
      <c r="B2157" s="919" t="s">
        <v>3275</v>
      </c>
      <c r="C2157" s="920"/>
      <c r="D2157" s="915"/>
      <c r="E2157" s="916"/>
      <c r="F2157" s="917"/>
    </row>
    <row r="2158" spans="1:6">
      <c r="A2158" s="434"/>
      <c r="B2158" s="919" t="s">
        <v>3276</v>
      </c>
      <c r="C2158" s="920"/>
      <c r="D2158" s="915"/>
      <c r="E2158" s="916"/>
      <c r="F2158" s="917"/>
    </row>
    <row r="2159" spans="1:6">
      <c r="A2159" s="434"/>
      <c r="B2159" s="919" t="s">
        <v>3277</v>
      </c>
      <c r="C2159" s="920"/>
      <c r="D2159" s="915"/>
      <c r="E2159" s="916"/>
      <c r="F2159" s="917"/>
    </row>
    <row r="2160" spans="1:6" ht="26.4">
      <c r="A2160" s="434"/>
      <c r="B2160" s="919" t="s">
        <v>3278</v>
      </c>
      <c r="C2160" s="920"/>
      <c r="D2160" s="915"/>
      <c r="E2160" s="916"/>
      <c r="F2160" s="917"/>
    </row>
    <row r="2161" spans="1:6">
      <c r="A2161" s="434"/>
      <c r="B2161" s="919" t="s">
        <v>3279</v>
      </c>
      <c r="C2161" s="920"/>
      <c r="D2161" s="915"/>
      <c r="E2161" s="916"/>
      <c r="F2161" s="917"/>
    </row>
    <row r="2162" spans="1:6">
      <c r="A2162" s="434"/>
      <c r="B2162" s="919" t="s">
        <v>3280</v>
      </c>
      <c r="C2162" s="920"/>
      <c r="D2162" s="915"/>
      <c r="E2162" s="916"/>
      <c r="F2162" s="917"/>
    </row>
    <row r="2163" spans="1:6">
      <c r="A2163" s="434"/>
      <c r="B2163" s="919" t="s">
        <v>3281</v>
      </c>
      <c r="C2163" s="920"/>
      <c r="D2163" s="915"/>
      <c r="E2163" s="916"/>
      <c r="F2163" s="917"/>
    </row>
    <row r="2164" spans="1:6">
      <c r="A2164" s="434"/>
      <c r="B2164" s="919" t="s">
        <v>3475</v>
      </c>
      <c r="C2164" s="920"/>
      <c r="D2164" s="915"/>
      <c r="E2164" s="916"/>
      <c r="F2164" s="917"/>
    </row>
    <row r="2165" spans="1:6">
      <c r="A2165" s="434"/>
      <c r="B2165" s="919" t="s">
        <v>3283</v>
      </c>
      <c r="C2165" s="920"/>
      <c r="D2165" s="915"/>
      <c r="E2165" s="916"/>
      <c r="F2165" s="917"/>
    </row>
    <row r="2166" spans="1:6">
      <c r="A2166" s="434"/>
      <c r="B2166" s="919" t="s">
        <v>3476</v>
      </c>
      <c r="C2166" s="920"/>
      <c r="D2166" s="915"/>
      <c r="E2166" s="916"/>
      <c r="F2166" s="917"/>
    </row>
    <row r="2167" spans="1:6">
      <c r="A2167" s="434"/>
      <c r="B2167" s="919" t="s">
        <v>3285</v>
      </c>
      <c r="C2167" s="920"/>
      <c r="D2167" s="915"/>
      <c r="E2167" s="916"/>
      <c r="F2167" s="917"/>
    </row>
    <row r="2168" spans="1:6">
      <c r="A2168" s="434"/>
      <c r="B2168" s="921" t="s">
        <v>3286</v>
      </c>
      <c r="C2168" s="920"/>
      <c r="D2168" s="915"/>
      <c r="E2168" s="916"/>
      <c r="F2168" s="917"/>
    </row>
    <row r="2169" spans="1:6">
      <c r="A2169" s="434"/>
      <c r="B2169" s="921" t="s">
        <v>3287</v>
      </c>
      <c r="C2169" s="920"/>
      <c r="D2169" s="915"/>
      <c r="E2169" s="916"/>
      <c r="F2169" s="917"/>
    </row>
    <row r="2170" spans="1:6">
      <c r="A2170" s="434"/>
      <c r="B2170" s="919" t="s">
        <v>3288</v>
      </c>
      <c r="C2170" s="920"/>
      <c r="D2170" s="915"/>
      <c r="E2170" s="916"/>
      <c r="F2170" s="917"/>
    </row>
    <row r="2171" spans="1:6">
      <c r="A2171" s="434"/>
      <c r="B2171" s="919" t="s">
        <v>3289</v>
      </c>
      <c r="C2171" s="920"/>
      <c r="D2171" s="915"/>
      <c r="E2171" s="916"/>
      <c r="F2171" s="917"/>
    </row>
    <row r="2172" spans="1:6">
      <c r="A2172" s="434"/>
      <c r="B2172" s="919"/>
      <c r="C2172" s="920"/>
      <c r="D2172" s="915"/>
      <c r="E2172" s="916"/>
      <c r="F2172" s="917"/>
    </row>
    <row r="2173" spans="1:6">
      <c r="A2173" s="434"/>
      <c r="B2173" s="918" t="s">
        <v>3290</v>
      </c>
      <c r="C2173" s="920"/>
      <c r="D2173" s="915"/>
      <c r="E2173" s="916"/>
      <c r="F2173" s="917"/>
    </row>
    <row r="2174" spans="1:6">
      <c r="A2174" s="434"/>
      <c r="B2174" s="918"/>
      <c r="C2174" s="920"/>
      <c r="D2174" s="915"/>
      <c r="E2174" s="916"/>
      <c r="F2174" s="917"/>
    </row>
    <row r="2175" spans="1:6">
      <c r="A2175" s="434"/>
      <c r="B2175" s="918" t="s">
        <v>3291</v>
      </c>
      <c r="C2175" s="920"/>
      <c r="D2175" s="915"/>
      <c r="E2175" s="916"/>
      <c r="F2175" s="917"/>
    </row>
    <row r="2176" spans="1:6">
      <c r="A2176" s="434"/>
      <c r="B2176" s="918" t="s">
        <v>3292</v>
      </c>
      <c r="C2176" s="920"/>
      <c r="D2176" s="915"/>
      <c r="E2176" s="916"/>
      <c r="F2176" s="917"/>
    </row>
    <row r="2177" spans="1:6">
      <c r="A2177" s="434"/>
      <c r="B2177" s="918" t="s">
        <v>3293</v>
      </c>
      <c r="C2177" s="920"/>
      <c r="D2177" s="915"/>
      <c r="E2177" s="916"/>
      <c r="F2177" s="917"/>
    </row>
    <row r="2178" spans="1:6" ht="26.4">
      <c r="A2178" s="434"/>
      <c r="B2178" s="922" t="s">
        <v>3294</v>
      </c>
      <c r="C2178" s="920"/>
      <c r="D2178" s="915"/>
      <c r="E2178" s="916"/>
      <c r="F2178" s="917"/>
    </row>
    <row r="2179" spans="1:6">
      <c r="A2179" s="434"/>
      <c r="B2179" s="918" t="s">
        <v>3477</v>
      </c>
      <c r="C2179" s="920"/>
      <c r="D2179" s="915"/>
      <c r="E2179" s="916"/>
      <c r="F2179" s="917"/>
    </row>
    <row r="2180" spans="1:6">
      <c r="A2180" s="434"/>
      <c r="B2180" s="918" t="s">
        <v>3478</v>
      </c>
      <c r="C2180" s="920"/>
      <c r="D2180" s="915"/>
      <c r="E2180" s="916"/>
      <c r="F2180" s="917"/>
    </row>
    <row r="2181" spans="1:6">
      <c r="A2181" s="434"/>
      <c r="B2181" s="918"/>
      <c r="C2181" s="920"/>
      <c r="D2181" s="915"/>
      <c r="E2181" s="916"/>
      <c r="F2181" s="917"/>
    </row>
    <row r="2182" spans="1:6">
      <c r="A2182" s="434"/>
      <c r="B2182" s="918" t="s">
        <v>3297</v>
      </c>
      <c r="C2182" s="920"/>
      <c r="D2182" s="915"/>
      <c r="E2182" s="916"/>
      <c r="F2182" s="917"/>
    </row>
    <row r="2183" spans="1:6">
      <c r="A2183" s="434"/>
      <c r="B2183" s="918" t="s">
        <v>3298</v>
      </c>
      <c r="C2183" s="920"/>
      <c r="D2183" s="915"/>
      <c r="E2183" s="916"/>
      <c r="F2183" s="917"/>
    </row>
    <row r="2184" spans="1:6">
      <c r="A2184" s="434"/>
      <c r="B2184" s="918" t="s">
        <v>3299</v>
      </c>
      <c r="C2184" s="920"/>
      <c r="D2184" s="915"/>
      <c r="E2184" s="916"/>
      <c r="F2184" s="917"/>
    </row>
    <row r="2185" spans="1:6">
      <c r="A2185" s="434"/>
      <c r="B2185" s="918" t="s">
        <v>3300</v>
      </c>
      <c r="C2185" s="920"/>
      <c r="D2185" s="915"/>
      <c r="E2185" s="916"/>
      <c r="F2185" s="917"/>
    </row>
    <row r="2186" spans="1:6">
      <c r="A2186" s="434"/>
      <c r="B2186" s="918" t="s">
        <v>3301</v>
      </c>
      <c r="C2186" s="920"/>
      <c r="D2186" s="915"/>
      <c r="E2186" s="916"/>
      <c r="F2186" s="917"/>
    </row>
    <row r="2187" spans="1:6" ht="26.4">
      <c r="A2187" s="434"/>
      <c r="B2187" s="918" t="s">
        <v>3302</v>
      </c>
      <c r="C2187" s="920"/>
      <c r="D2187" s="915"/>
      <c r="E2187" s="916"/>
      <c r="F2187" s="917"/>
    </row>
    <row r="2188" spans="1:6">
      <c r="A2188" s="434"/>
      <c r="B2188" s="918"/>
      <c r="C2188" s="920"/>
      <c r="D2188" s="915"/>
      <c r="E2188" s="916"/>
      <c r="F2188" s="917"/>
    </row>
    <row r="2189" spans="1:6">
      <c r="A2189" s="434"/>
      <c r="B2189" s="918" t="s">
        <v>3303</v>
      </c>
      <c r="C2189" s="920"/>
      <c r="D2189" s="915"/>
      <c r="E2189" s="916"/>
      <c r="F2189" s="917"/>
    </row>
    <row r="2190" spans="1:6">
      <c r="A2190" s="434"/>
      <c r="B2190" s="918" t="s">
        <v>3304</v>
      </c>
      <c r="C2190" s="920"/>
      <c r="D2190" s="915"/>
      <c r="E2190" s="916"/>
      <c r="F2190" s="917"/>
    </row>
    <row r="2191" spans="1:6">
      <c r="A2191" s="434"/>
      <c r="B2191" s="918" t="s">
        <v>3305</v>
      </c>
      <c r="C2191" s="920"/>
      <c r="D2191" s="915"/>
      <c r="E2191" s="916"/>
      <c r="F2191" s="917"/>
    </row>
    <row r="2192" spans="1:6">
      <c r="A2192" s="434"/>
      <c r="B2192" s="918"/>
      <c r="C2192" s="434"/>
      <c r="D2192" s="915"/>
      <c r="E2192" s="916"/>
      <c r="F2192" s="917"/>
    </row>
    <row r="2193" spans="1:6">
      <c r="A2193" s="434"/>
      <c r="B2193" s="918" t="s">
        <v>3306</v>
      </c>
      <c r="C2193" s="434"/>
      <c r="D2193" s="915"/>
      <c r="E2193" s="916"/>
      <c r="F2193" s="917"/>
    </row>
    <row r="2194" spans="1:6">
      <c r="A2194" s="434"/>
      <c r="B2194" s="918" t="s">
        <v>3305</v>
      </c>
      <c r="C2194" s="434"/>
      <c r="D2194" s="915"/>
      <c r="E2194" s="916"/>
      <c r="F2194" s="917"/>
    </row>
    <row r="2195" spans="1:6">
      <c r="A2195" s="434"/>
      <c r="B2195" s="919"/>
      <c r="C2195" s="920"/>
      <c r="D2195" s="915"/>
      <c r="E2195" s="916"/>
      <c r="F2195" s="917"/>
    </row>
    <row r="2196" spans="1:6">
      <c r="A2196" s="434"/>
      <c r="B2196" s="918" t="s">
        <v>3307</v>
      </c>
      <c r="C2196" s="920"/>
      <c r="D2196" s="915"/>
      <c r="E2196" s="916"/>
      <c r="F2196" s="917"/>
    </row>
    <row r="2197" spans="1:6">
      <c r="A2197" s="434"/>
      <c r="B2197" s="918" t="s">
        <v>3308</v>
      </c>
      <c r="C2197" s="920"/>
      <c r="D2197" s="915"/>
      <c r="E2197" s="916"/>
      <c r="F2197" s="917"/>
    </row>
    <row r="2198" spans="1:6">
      <c r="A2198" s="434"/>
      <c r="B2198" s="918" t="s">
        <v>3309</v>
      </c>
      <c r="C2198" s="920"/>
      <c r="D2198" s="915"/>
      <c r="E2198" s="916"/>
      <c r="F2198" s="917"/>
    </row>
    <row r="2199" spans="1:6">
      <c r="A2199" s="434"/>
      <c r="B2199" s="918" t="s">
        <v>3479</v>
      </c>
      <c r="C2199" s="920"/>
      <c r="D2199" s="915"/>
      <c r="E2199" s="916"/>
      <c r="F2199" s="917"/>
    </row>
    <row r="2200" spans="1:6">
      <c r="A2200" s="434"/>
      <c r="B2200" s="918" t="s">
        <v>3311</v>
      </c>
      <c r="C2200" s="920"/>
      <c r="D2200" s="915"/>
      <c r="E2200" s="916"/>
      <c r="F2200" s="917"/>
    </row>
    <row r="2201" spans="1:6">
      <c r="A2201" s="434"/>
      <c r="B2201" s="918" t="s">
        <v>3312</v>
      </c>
      <c r="C2201" s="920"/>
      <c r="D2201" s="915"/>
      <c r="E2201" s="916"/>
      <c r="F2201" s="917"/>
    </row>
    <row r="2202" spans="1:6">
      <c r="A2202" s="434"/>
      <c r="B2202" s="918" t="s">
        <v>3480</v>
      </c>
      <c r="C2202" s="920"/>
      <c r="D2202" s="915"/>
      <c r="E2202" s="916"/>
      <c r="F2202" s="917"/>
    </row>
    <row r="2203" spans="1:6">
      <c r="A2203" s="434"/>
      <c r="B2203" s="918" t="s">
        <v>3314</v>
      </c>
      <c r="C2203" s="920"/>
      <c r="D2203" s="915"/>
      <c r="E2203" s="916"/>
      <c r="F2203" s="917"/>
    </row>
    <row r="2204" spans="1:6">
      <c r="A2204" s="434"/>
      <c r="B2204" s="918" t="s">
        <v>3481</v>
      </c>
      <c r="C2204" s="920"/>
      <c r="D2204" s="915"/>
      <c r="E2204" s="916"/>
      <c r="F2204" s="917"/>
    </row>
    <row r="2205" spans="1:6">
      <c r="A2205" s="434"/>
      <c r="B2205" s="918" t="s">
        <v>3316</v>
      </c>
      <c r="C2205" s="920"/>
      <c r="D2205" s="915"/>
      <c r="E2205" s="916"/>
      <c r="F2205" s="917"/>
    </row>
    <row r="2206" spans="1:6">
      <c r="A2206" s="434"/>
      <c r="B2206" s="918" t="s">
        <v>3317</v>
      </c>
      <c r="C2206" s="920"/>
      <c r="D2206" s="915"/>
      <c r="E2206" s="916"/>
      <c r="F2206" s="917"/>
    </row>
    <row r="2207" spans="1:6">
      <c r="A2207" s="434"/>
      <c r="B2207" s="918" t="s">
        <v>3318</v>
      </c>
      <c r="C2207" s="920"/>
      <c r="D2207" s="915"/>
      <c r="E2207" s="916"/>
      <c r="F2207" s="917"/>
    </row>
    <row r="2208" spans="1:6">
      <c r="A2208" s="434"/>
      <c r="B2208" s="918" t="s">
        <v>3482</v>
      </c>
      <c r="C2208" s="920"/>
      <c r="D2208" s="915"/>
      <c r="E2208" s="916"/>
      <c r="F2208" s="917"/>
    </row>
    <row r="2209" spans="1:6">
      <c r="A2209" s="434"/>
      <c r="B2209" s="918" t="s">
        <v>3314</v>
      </c>
      <c r="C2209" s="920"/>
      <c r="D2209" s="915"/>
      <c r="E2209" s="916"/>
      <c r="F2209" s="917"/>
    </row>
    <row r="2210" spans="1:6">
      <c r="A2210" s="434"/>
      <c r="B2210" s="918" t="s">
        <v>3483</v>
      </c>
      <c r="C2210" s="920"/>
      <c r="D2210" s="915"/>
      <c r="E2210" s="916"/>
      <c r="F2210" s="917"/>
    </row>
    <row r="2211" spans="1:6">
      <c r="A2211" s="434"/>
      <c r="B2211" s="918"/>
      <c r="C2211" s="920"/>
      <c r="D2211" s="915"/>
      <c r="E2211" s="916"/>
      <c r="F2211" s="917"/>
    </row>
    <row r="2212" spans="1:6">
      <c r="A2212" s="434"/>
      <c r="B2212" s="918" t="s">
        <v>3321</v>
      </c>
      <c r="C2212" s="920"/>
      <c r="D2212" s="915"/>
      <c r="E2212" s="916"/>
      <c r="F2212" s="917"/>
    </row>
    <row r="2213" spans="1:6">
      <c r="A2213" s="434"/>
      <c r="B2213" s="918" t="s">
        <v>3484</v>
      </c>
      <c r="C2213" s="920"/>
      <c r="D2213" s="915"/>
      <c r="E2213" s="916"/>
      <c r="F2213" s="917"/>
    </row>
    <row r="2214" spans="1:6">
      <c r="A2214" s="434"/>
      <c r="B2214" s="918" t="s">
        <v>3485</v>
      </c>
      <c r="C2214" s="920"/>
      <c r="D2214" s="915"/>
      <c r="E2214" s="916"/>
      <c r="F2214" s="917"/>
    </row>
    <row r="2215" spans="1:6">
      <c r="A2215" s="434"/>
      <c r="B2215" s="918" t="s">
        <v>3486</v>
      </c>
      <c r="C2215" s="434"/>
      <c r="D2215" s="915"/>
      <c r="E2215" s="916"/>
      <c r="F2215" s="917"/>
    </row>
    <row r="2216" spans="1:6">
      <c r="A2216" s="434"/>
      <c r="B2216" s="918" t="s">
        <v>3325</v>
      </c>
      <c r="C2216" s="434"/>
      <c r="D2216" s="915"/>
      <c r="E2216" s="916"/>
      <c r="F2216" s="917"/>
    </row>
    <row r="2217" spans="1:6">
      <c r="A2217" s="434"/>
      <c r="B2217" s="918" t="s">
        <v>3326</v>
      </c>
      <c r="C2217" s="434"/>
      <c r="D2217" s="915"/>
      <c r="E2217" s="916"/>
      <c r="F2217" s="917"/>
    </row>
    <row r="2218" spans="1:6">
      <c r="A2218" s="434"/>
      <c r="B2218" s="918"/>
      <c r="C2218" s="434"/>
      <c r="D2218" s="915"/>
      <c r="E2218" s="916"/>
      <c r="F2218" s="917"/>
    </row>
    <row r="2219" spans="1:6">
      <c r="A2219" s="434"/>
      <c r="B2219" s="918" t="s">
        <v>3331</v>
      </c>
      <c r="C2219" s="920"/>
      <c r="D2219" s="915"/>
      <c r="E2219" s="916"/>
      <c r="F2219" s="917"/>
    </row>
    <row r="2220" spans="1:6">
      <c r="A2220" s="434"/>
      <c r="B2220" s="918" t="s">
        <v>3487</v>
      </c>
      <c r="C2220" s="920"/>
      <c r="D2220" s="915"/>
      <c r="E2220" s="916"/>
      <c r="F2220" s="917"/>
    </row>
    <row r="2221" spans="1:6">
      <c r="A2221" s="434"/>
      <c r="B2221" s="918" t="s">
        <v>3488</v>
      </c>
      <c r="C2221" s="920"/>
      <c r="D2221" s="915"/>
      <c r="E2221" s="916"/>
      <c r="F2221" s="917"/>
    </row>
    <row r="2222" spans="1:6">
      <c r="A2222" s="434"/>
      <c r="B2222" s="918" t="s">
        <v>3339</v>
      </c>
      <c r="C2222" s="434"/>
      <c r="D2222" s="915"/>
      <c r="E2222" s="916"/>
      <c r="F2222" s="917"/>
    </row>
    <row r="2223" spans="1:6">
      <c r="A2223" s="434"/>
      <c r="B2223" s="918" t="s">
        <v>3335</v>
      </c>
      <c r="C2223" s="434"/>
      <c r="D2223" s="915"/>
      <c r="E2223" s="916"/>
      <c r="F2223" s="917"/>
    </row>
    <row r="2224" spans="1:6">
      <c r="A2224" s="434"/>
      <c r="B2224" s="918" t="s">
        <v>3326</v>
      </c>
      <c r="C2224" s="434"/>
      <c r="D2224" s="915"/>
      <c r="E2224" s="916"/>
      <c r="F2224" s="917"/>
    </row>
    <row r="2225" spans="1:6">
      <c r="A2225" s="434"/>
      <c r="B2225" s="918" t="s">
        <v>3336</v>
      </c>
      <c r="C2225" s="434"/>
      <c r="D2225" s="915"/>
      <c r="E2225" s="916"/>
      <c r="F2225" s="917"/>
    </row>
    <row r="2226" spans="1:6">
      <c r="A2226" s="434"/>
      <c r="B2226" s="918" t="s">
        <v>3330</v>
      </c>
      <c r="C2226" s="434"/>
      <c r="D2226" s="915"/>
      <c r="E2226" s="916"/>
      <c r="F2226" s="917"/>
    </row>
    <row r="2227" spans="1:6">
      <c r="A2227" s="434"/>
      <c r="B2227" s="918"/>
      <c r="C2227" s="434"/>
      <c r="D2227" s="915"/>
      <c r="E2227" s="916"/>
      <c r="F2227" s="917"/>
    </row>
    <row r="2228" spans="1:6">
      <c r="A2228" s="434"/>
      <c r="B2228" s="918" t="s">
        <v>3306</v>
      </c>
      <c r="C2228" s="434"/>
      <c r="D2228" s="915"/>
      <c r="E2228" s="916"/>
      <c r="F2228" s="917"/>
    </row>
    <row r="2229" spans="1:6">
      <c r="A2229" s="434"/>
      <c r="B2229" s="918" t="s">
        <v>3305</v>
      </c>
      <c r="C2229" s="434"/>
      <c r="D2229" s="915"/>
      <c r="E2229" s="916"/>
      <c r="F2229" s="917"/>
    </row>
    <row r="2230" spans="1:6">
      <c r="A2230" s="434"/>
      <c r="B2230" s="918"/>
      <c r="C2230" s="434"/>
      <c r="D2230" s="915"/>
      <c r="E2230" s="916"/>
      <c r="F2230" s="917"/>
    </row>
    <row r="2231" spans="1:6">
      <c r="A2231" s="434"/>
      <c r="B2231" s="918" t="s">
        <v>3340</v>
      </c>
      <c r="C2231" s="920"/>
      <c r="D2231" s="915"/>
      <c r="E2231" s="916"/>
      <c r="F2231" s="917"/>
    </row>
    <row r="2232" spans="1:6">
      <c r="A2232" s="434"/>
      <c r="B2232" s="918" t="s">
        <v>3341</v>
      </c>
      <c r="C2232" s="920"/>
      <c r="D2232" s="915"/>
      <c r="E2232" s="916"/>
      <c r="F2232" s="917"/>
    </row>
    <row r="2233" spans="1:6">
      <c r="A2233" s="434"/>
      <c r="B2233" s="918" t="s">
        <v>3489</v>
      </c>
      <c r="C2233" s="920"/>
      <c r="D2233" s="915"/>
      <c r="E2233" s="916"/>
      <c r="F2233" s="917"/>
    </row>
    <row r="2234" spans="1:6">
      <c r="A2234" s="434"/>
      <c r="B2234" s="918" t="s">
        <v>3343</v>
      </c>
      <c r="C2234" s="920"/>
      <c r="D2234" s="915"/>
      <c r="E2234" s="916"/>
      <c r="F2234" s="917"/>
    </row>
    <row r="2235" spans="1:6" ht="26.4">
      <c r="A2235" s="434"/>
      <c r="B2235" s="918" t="s">
        <v>3302</v>
      </c>
      <c r="C2235" s="920"/>
      <c r="D2235" s="915"/>
      <c r="E2235" s="916"/>
      <c r="F2235" s="917"/>
    </row>
    <row r="2236" spans="1:6">
      <c r="A2236" s="434"/>
      <c r="B2236" s="918"/>
      <c r="C2236" s="920"/>
      <c r="D2236" s="915"/>
      <c r="E2236" s="916"/>
      <c r="F2236" s="917"/>
    </row>
    <row r="2237" spans="1:6">
      <c r="A2237" s="434"/>
      <c r="B2237" s="918" t="s">
        <v>3303</v>
      </c>
      <c r="C2237" s="920"/>
      <c r="D2237" s="915"/>
      <c r="E2237" s="916"/>
      <c r="F2237" s="917"/>
    </row>
    <row r="2238" spans="1:6">
      <c r="A2238" s="434"/>
      <c r="B2238" s="918" t="s">
        <v>3304</v>
      </c>
      <c r="C2238" s="920"/>
      <c r="D2238" s="915"/>
      <c r="E2238" s="916"/>
      <c r="F2238" s="917"/>
    </row>
    <row r="2239" spans="1:6">
      <c r="A2239" s="434"/>
      <c r="B2239" s="918" t="s">
        <v>3305</v>
      </c>
      <c r="C2239" s="920"/>
      <c r="D2239" s="915"/>
      <c r="E2239" s="916"/>
      <c r="F2239" s="917"/>
    </row>
    <row r="2240" spans="1:6">
      <c r="A2240" s="434"/>
      <c r="B2240" s="918"/>
      <c r="C2240" s="434"/>
      <c r="D2240" s="915"/>
      <c r="E2240" s="916"/>
      <c r="F2240" s="917"/>
    </row>
    <row r="2241" spans="1:6">
      <c r="A2241" s="434"/>
      <c r="B2241" s="918" t="s">
        <v>3306</v>
      </c>
      <c r="C2241" s="434"/>
      <c r="D2241" s="915"/>
      <c r="E2241" s="916"/>
      <c r="F2241" s="917"/>
    </row>
    <row r="2242" spans="1:6">
      <c r="A2242" s="434"/>
      <c r="B2242" s="918" t="s">
        <v>3305</v>
      </c>
      <c r="C2242" s="434"/>
      <c r="D2242" s="915"/>
      <c r="E2242" s="916"/>
      <c r="F2242" s="917"/>
    </row>
    <row r="2243" spans="1:6">
      <c r="A2243" s="434"/>
      <c r="B2243" s="918"/>
      <c r="C2243" s="434"/>
      <c r="D2243" s="915"/>
      <c r="E2243" s="916"/>
      <c r="F2243" s="917"/>
    </row>
    <row r="2244" spans="1:6">
      <c r="A2244" s="434"/>
      <c r="B2244" s="918" t="s">
        <v>3297</v>
      </c>
      <c r="C2244" s="434"/>
      <c r="D2244" s="915"/>
      <c r="E2244" s="916"/>
      <c r="F2244" s="917"/>
    </row>
    <row r="2245" spans="1:6">
      <c r="A2245" s="434"/>
      <c r="B2245" s="918" t="s">
        <v>3344</v>
      </c>
      <c r="C2245" s="434"/>
      <c r="D2245" s="915"/>
      <c r="E2245" s="916"/>
      <c r="F2245" s="917"/>
    </row>
    <row r="2246" spans="1:6">
      <c r="A2246" s="434"/>
      <c r="B2246" s="918" t="s">
        <v>3345</v>
      </c>
      <c r="C2246" s="434"/>
      <c r="D2246" s="915"/>
      <c r="E2246" s="916"/>
      <c r="F2246" s="917"/>
    </row>
    <row r="2247" spans="1:6">
      <c r="A2247" s="434"/>
      <c r="B2247" s="918" t="s">
        <v>3301</v>
      </c>
      <c r="C2247" s="434"/>
      <c r="D2247" s="915"/>
      <c r="E2247" s="916"/>
      <c r="F2247" s="917"/>
    </row>
    <row r="2248" spans="1:6" ht="26.4">
      <c r="A2248" s="434"/>
      <c r="B2248" s="918" t="s">
        <v>3302</v>
      </c>
      <c r="C2248" s="434"/>
      <c r="D2248" s="915"/>
      <c r="E2248" s="916"/>
      <c r="F2248" s="917"/>
    </row>
    <row r="2249" spans="1:6">
      <c r="A2249" s="434"/>
      <c r="B2249" s="918"/>
      <c r="C2249" s="434"/>
      <c r="D2249" s="915"/>
      <c r="E2249" s="916"/>
      <c r="F2249" s="917"/>
    </row>
    <row r="2250" spans="1:6">
      <c r="A2250" s="434"/>
      <c r="B2250" s="918" t="s">
        <v>3346</v>
      </c>
      <c r="C2250" s="434"/>
      <c r="D2250" s="915"/>
      <c r="E2250" s="916"/>
      <c r="F2250" s="917"/>
    </row>
    <row r="2251" spans="1:6">
      <c r="A2251" s="434"/>
      <c r="B2251" s="918" t="s">
        <v>3305</v>
      </c>
      <c r="C2251" s="434"/>
      <c r="D2251" s="915"/>
      <c r="E2251" s="916"/>
      <c r="F2251" s="917"/>
    </row>
    <row r="2252" spans="1:6">
      <c r="A2252" s="434"/>
      <c r="B2252" s="918"/>
      <c r="C2252" s="434"/>
      <c r="D2252" s="915"/>
      <c r="E2252" s="916"/>
      <c r="F2252" s="917"/>
    </row>
    <row r="2253" spans="1:6">
      <c r="A2253" s="434"/>
      <c r="B2253" s="918" t="s">
        <v>3291</v>
      </c>
      <c r="C2253" s="920"/>
      <c r="D2253" s="915"/>
      <c r="E2253" s="916"/>
      <c r="F2253" s="917"/>
    </row>
    <row r="2254" spans="1:6">
      <c r="A2254" s="434"/>
      <c r="B2254" s="918" t="s">
        <v>3293</v>
      </c>
      <c r="C2254" s="920"/>
      <c r="D2254" s="915"/>
      <c r="E2254" s="916"/>
      <c r="F2254" s="917"/>
    </row>
    <row r="2255" spans="1:6" ht="26.4">
      <c r="A2255" s="434"/>
      <c r="B2255" s="922" t="s">
        <v>3294</v>
      </c>
      <c r="C2255" s="920"/>
      <c r="D2255" s="915"/>
      <c r="E2255" s="916"/>
      <c r="F2255" s="917"/>
    </row>
    <row r="2256" spans="1:6">
      <c r="A2256" s="434"/>
      <c r="B2256" s="918" t="s">
        <v>3388</v>
      </c>
      <c r="C2256" s="920"/>
      <c r="D2256" s="915"/>
      <c r="E2256" s="916"/>
      <c r="F2256" s="917"/>
    </row>
    <row r="2257" spans="1:6">
      <c r="A2257" s="434"/>
      <c r="B2257" s="918" t="s">
        <v>3350</v>
      </c>
      <c r="C2257" s="920"/>
      <c r="D2257" s="915"/>
      <c r="E2257" s="916"/>
      <c r="F2257" s="917"/>
    </row>
    <row r="2258" spans="1:6">
      <c r="A2258" s="434"/>
      <c r="B2258" s="918"/>
      <c r="C2258" s="920"/>
      <c r="D2258" s="915"/>
      <c r="E2258" s="916"/>
      <c r="F2258" s="917"/>
    </row>
    <row r="2259" spans="1:6">
      <c r="A2259" s="434"/>
      <c r="B2259" s="918" t="s">
        <v>3349</v>
      </c>
      <c r="C2259" s="920"/>
      <c r="D2259" s="915"/>
      <c r="E2259" s="916"/>
      <c r="F2259" s="917"/>
    </row>
    <row r="2260" spans="1:6">
      <c r="A2260" s="434"/>
      <c r="B2260" s="918"/>
      <c r="C2260" s="434"/>
      <c r="D2260" s="915"/>
      <c r="E2260" s="916"/>
      <c r="F2260" s="917"/>
    </row>
    <row r="2261" spans="1:6">
      <c r="A2261" s="434"/>
      <c r="B2261" s="918" t="s">
        <v>3291</v>
      </c>
      <c r="C2261" s="920"/>
      <c r="D2261" s="915"/>
      <c r="E2261" s="916"/>
      <c r="F2261" s="917"/>
    </row>
    <row r="2262" spans="1:6">
      <c r="A2262" s="434"/>
      <c r="B2262" s="918" t="s">
        <v>3293</v>
      </c>
      <c r="C2262" s="920"/>
      <c r="D2262" s="915"/>
      <c r="E2262" s="916"/>
      <c r="F2262" s="917"/>
    </row>
    <row r="2263" spans="1:6" ht="26.4">
      <c r="A2263" s="434"/>
      <c r="B2263" s="922" t="s">
        <v>3294</v>
      </c>
      <c r="C2263" s="920"/>
      <c r="D2263" s="915"/>
      <c r="E2263" s="916"/>
      <c r="F2263" s="917"/>
    </row>
    <row r="2264" spans="1:6">
      <c r="A2264" s="434"/>
      <c r="B2264" s="918" t="s">
        <v>3490</v>
      </c>
      <c r="C2264" s="920"/>
      <c r="D2264" s="915"/>
      <c r="E2264" s="916"/>
      <c r="F2264" s="917"/>
    </row>
    <row r="2265" spans="1:6">
      <c r="A2265" s="434"/>
      <c r="B2265" s="918" t="s">
        <v>3350</v>
      </c>
      <c r="C2265" s="920"/>
      <c r="D2265" s="915"/>
      <c r="E2265" s="916"/>
      <c r="F2265" s="917"/>
    </row>
    <row r="2266" spans="1:6">
      <c r="A2266" s="434"/>
      <c r="B2266" s="918"/>
      <c r="C2266" s="920"/>
      <c r="D2266" s="915"/>
      <c r="E2266" s="916"/>
      <c r="F2266" s="917"/>
    </row>
    <row r="2267" spans="1:6">
      <c r="A2267" s="434"/>
      <c r="B2267" s="918" t="s">
        <v>3297</v>
      </c>
      <c r="C2267" s="920"/>
      <c r="D2267" s="915"/>
      <c r="E2267" s="916"/>
      <c r="F2267" s="917"/>
    </row>
    <row r="2268" spans="1:6">
      <c r="A2268" s="434"/>
      <c r="B2268" s="918" t="s">
        <v>3437</v>
      </c>
      <c r="C2268" s="920"/>
      <c r="D2268" s="915"/>
      <c r="E2268" s="916"/>
      <c r="F2268" s="917"/>
    </row>
    <row r="2269" spans="1:6">
      <c r="A2269" s="434"/>
      <c r="B2269" s="918" t="s">
        <v>3491</v>
      </c>
      <c r="C2269" s="920"/>
      <c r="D2269" s="915"/>
      <c r="E2269" s="916"/>
      <c r="F2269" s="917"/>
    </row>
    <row r="2270" spans="1:6">
      <c r="A2270" s="434"/>
      <c r="B2270" s="918" t="s">
        <v>3301</v>
      </c>
      <c r="C2270" s="920"/>
      <c r="D2270" s="915"/>
      <c r="E2270" s="916"/>
      <c r="F2270" s="917"/>
    </row>
    <row r="2271" spans="1:6" ht="26.4">
      <c r="A2271" s="434"/>
      <c r="B2271" s="918" t="s">
        <v>3302</v>
      </c>
      <c r="C2271" s="920"/>
      <c r="D2271" s="915"/>
      <c r="E2271" s="916"/>
      <c r="F2271" s="917"/>
    </row>
    <row r="2272" spans="1:6">
      <c r="A2272" s="434"/>
      <c r="B2272" s="918"/>
      <c r="C2272" s="920"/>
      <c r="D2272" s="915"/>
      <c r="E2272" s="916"/>
      <c r="F2272" s="917"/>
    </row>
    <row r="2273" spans="1:6">
      <c r="A2273" s="434"/>
      <c r="B2273" s="918" t="s">
        <v>3303</v>
      </c>
      <c r="C2273" s="920"/>
      <c r="D2273" s="915"/>
      <c r="E2273" s="916"/>
      <c r="F2273" s="917"/>
    </row>
    <row r="2274" spans="1:6">
      <c r="A2274" s="434"/>
      <c r="B2274" s="918" t="s">
        <v>3304</v>
      </c>
      <c r="C2274" s="920"/>
      <c r="D2274" s="915"/>
      <c r="E2274" s="916"/>
      <c r="F2274" s="917"/>
    </row>
    <row r="2275" spans="1:6">
      <c r="A2275" s="434"/>
      <c r="B2275" s="918" t="s">
        <v>3305</v>
      </c>
      <c r="C2275" s="920"/>
      <c r="D2275" s="915"/>
      <c r="E2275" s="916"/>
      <c r="F2275" s="917"/>
    </row>
    <row r="2276" spans="1:6">
      <c r="A2276" s="434"/>
      <c r="B2276" s="918"/>
      <c r="C2276" s="920"/>
      <c r="D2276" s="915"/>
      <c r="E2276" s="916"/>
      <c r="F2276" s="917"/>
    </row>
    <row r="2277" spans="1:6">
      <c r="A2277" s="434"/>
      <c r="B2277" s="918" t="s">
        <v>3306</v>
      </c>
      <c r="C2277" s="434"/>
      <c r="D2277" s="915"/>
      <c r="E2277" s="916"/>
      <c r="F2277" s="917"/>
    </row>
    <row r="2278" spans="1:6">
      <c r="A2278" s="434"/>
      <c r="B2278" s="918" t="s">
        <v>3305</v>
      </c>
      <c r="C2278" s="434"/>
      <c r="D2278" s="915"/>
      <c r="E2278" s="916"/>
      <c r="F2278" s="917"/>
    </row>
    <row r="2279" spans="1:6">
      <c r="A2279" s="434"/>
      <c r="B2279" s="918"/>
      <c r="C2279" s="434"/>
      <c r="D2279" s="915"/>
      <c r="E2279" s="916"/>
      <c r="F2279" s="917"/>
    </row>
    <row r="2280" spans="1:6" ht="26.4">
      <c r="A2280" s="434"/>
      <c r="B2280" s="918" t="s">
        <v>3352</v>
      </c>
      <c r="C2280" s="920"/>
      <c r="D2280" s="915"/>
      <c r="E2280" s="916"/>
      <c r="F2280" s="917"/>
    </row>
    <row r="2281" spans="1:6">
      <c r="A2281" s="434"/>
      <c r="B2281" s="918"/>
      <c r="C2281" s="920"/>
      <c r="D2281" s="915"/>
      <c r="E2281" s="916"/>
      <c r="F2281" s="917"/>
    </row>
    <row r="2282" spans="1:6">
      <c r="A2282" s="434"/>
      <c r="B2282" s="918" t="s">
        <v>3306</v>
      </c>
      <c r="C2282" s="434"/>
      <c r="D2282" s="915"/>
      <c r="E2282" s="916"/>
      <c r="F2282" s="917"/>
    </row>
    <row r="2283" spans="1:6">
      <c r="A2283" s="434"/>
      <c r="B2283" s="918" t="s">
        <v>3305</v>
      </c>
      <c r="C2283" s="434"/>
      <c r="D2283" s="915"/>
      <c r="E2283" s="916"/>
      <c r="F2283" s="917"/>
    </row>
    <row r="2284" spans="1:6">
      <c r="A2284" s="434"/>
      <c r="B2284" s="923"/>
      <c r="C2284" s="920"/>
      <c r="D2284" s="915"/>
      <c r="E2284" s="916"/>
      <c r="F2284" s="917"/>
    </row>
    <row r="2285" spans="1:6">
      <c r="A2285" s="434"/>
      <c r="B2285" s="918" t="s">
        <v>3340</v>
      </c>
      <c r="C2285" s="920"/>
      <c r="D2285" s="915"/>
      <c r="E2285" s="916"/>
      <c r="F2285" s="917"/>
    </row>
    <row r="2286" spans="1:6">
      <c r="A2286" s="434"/>
      <c r="B2286" s="918" t="s">
        <v>3341</v>
      </c>
      <c r="C2286" s="920"/>
      <c r="D2286" s="915"/>
      <c r="E2286" s="916"/>
      <c r="F2286" s="917"/>
    </row>
    <row r="2287" spans="1:6">
      <c r="A2287" s="434"/>
      <c r="B2287" s="918" t="s">
        <v>3492</v>
      </c>
      <c r="C2287" s="920"/>
      <c r="D2287" s="915"/>
      <c r="E2287" s="916"/>
      <c r="F2287" s="917"/>
    </row>
    <row r="2288" spans="1:6">
      <c r="A2288" s="434"/>
      <c r="B2288" s="918" t="s">
        <v>3343</v>
      </c>
      <c r="C2288" s="920"/>
      <c r="D2288" s="915"/>
      <c r="E2288" s="916"/>
      <c r="F2288" s="917"/>
    </row>
    <row r="2289" spans="1:6" ht="26.4">
      <c r="A2289" s="434"/>
      <c r="B2289" s="918" t="s">
        <v>3302</v>
      </c>
      <c r="C2289" s="920"/>
      <c r="D2289" s="915"/>
      <c r="E2289" s="916"/>
      <c r="F2289" s="917"/>
    </row>
    <row r="2290" spans="1:6">
      <c r="A2290" s="434"/>
      <c r="B2290" s="918"/>
      <c r="C2290" s="920"/>
      <c r="D2290" s="915"/>
      <c r="E2290" s="916"/>
      <c r="F2290" s="917"/>
    </row>
    <row r="2291" spans="1:6">
      <c r="A2291" s="434"/>
      <c r="B2291" s="918" t="s">
        <v>3303</v>
      </c>
      <c r="C2291" s="920"/>
      <c r="D2291" s="915"/>
      <c r="E2291" s="916"/>
      <c r="F2291" s="917"/>
    </row>
    <row r="2292" spans="1:6">
      <c r="A2292" s="434"/>
      <c r="B2292" s="918" t="s">
        <v>3304</v>
      </c>
      <c r="C2292" s="920"/>
      <c r="D2292" s="915"/>
      <c r="E2292" s="916"/>
      <c r="F2292" s="917"/>
    </row>
    <row r="2293" spans="1:6">
      <c r="A2293" s="434"/>
      <c r="B2293" s="918" t="s">
        <v>3305</v>
      </c>
      <c r="C2293" s="920"/>
      <c r="D2293" s="915"/>
      <c r="E2293" s="916"/>
      <c r="F2293" s="917"/>
    </row>
    <row r="2294" spans="1:6">
      <c r="A2294" s="434"/>
      <c r="B2294" s="918"/>
      <c r="C2294" s="920"/>
      <c r="D2294" s="915"/>
      <c r="E2294" s="916"/>
      <c r="F2294" s="917"/>
    </row>
    <row r="2295" spans="1:6">
      <c r="A2295" s="434"/>
      <c r="B2295" s="918" t="s">
        <v>3291</v>
      </c>
      <c r="C2295" s="920"/>
      <c r="D2295" s="915"/>
      <c r="E2295" s="916"/>
      <c r="F2295" s="917"/>
    </row>
    <row r="2296" spans="1:6">
      <c r="A2296" s="434"/>
      <c r="B2296" s="918" t="s">
        <v>3293</v>
      </c>
      <c r="C2296" s="920"/>
      <c r="D2296" s="915"/>
      <c r="E2296" s="916"/>
      <c r="F2296" s="917"/>
    </row>
    <row r="2297" spans="1:6" ht="26.4">
      <c r="A2297" s="434"/>
      <c r="B2297" s="922" t="s">
        <v>3294</v>
      </c>
      <c r="C2297" s="920"/>
      <c r="D2297" s="915"/>
      <c r="E2297" s="916"/>
      <c r="F2297" s="917"/>
    </row>
    <row r="2298" spans="1:6">
      <c r="A2298" s="434"/>
      <c r="B2298" s="918" t="s">
        <v>3490</v>
      </c>
      <c r="C2298" s="920"/>
      <c r="D2298" s="915"/>
      <c r="E2298" s="916"/>
      <c r="F2298" s="917"/>
    </row>
    <row r="2299" spans="1:6">
      <c r="A2299" s="434"/>
      <c r="B2299" s="918" t="s">
        <v>3389</v>
      </c>
      <c r="C2299" s="920"/>
      <c r="D2299" s="915"/>
      <c r="E2299" s="916"/>
      <c r="F2299" s="917"/>
    </row>
    <row r="2300" spans="1:6">
      <c r="A2300" s="434"/>
      <c r="B2300" s="918"/>
      <c r="C2300" s="920"/>
      <c r="D2300" s="915"/>
      <c r="E2300" s="916"/>
      <c r="F2300" s="917"/>
    </row>
    <row r="2301" spans="1:6">
      <c r="A2301" s="924"/>
      <c r="B2301" s="919" t="s">
        <v>3493</v>
      </c>
      <c r="C2301" s="920"/>
      <c r="D2301" s="915"/>
      <c r="E2301" s="916"/>
      <c r="F2301" s="917"/>
    </row>
    <row r="2302" spans="1:6">
      <c r="A2302" s="924"/>
      <c r="B2302" s="919" t="s">
        <v>3381</v>
      </c>
      <c r="C2302" s="920"/>
      <c r="D2302" s="915"/>
      <c r="E2302" s="916"/>
      <c r="F2302" s="917"/>
    </row>
    <row r="2303" spans="1:6">
      <c r="A2303" s="925"/>
      <c r="B2303" s="926" t="s">
        <v>3494</v>
      </c>
      <c r="C2303" s="357" t="s">
        <v>983</v>
      </c>
      <c r="D2303" s="927">
        <v>1</v>
      </c>
      <c r="E2303" s="928"/>
      <c r="F2303" s="929"/>
    </row>
    <row r="2304" spans="1:6" s="466" customFormat="1" ht="26.25" customHeight="1">
      <c r="A2304" s="892" t="s">
        <v>0</v>
      </c>
      <c r="B2304" s="892" t="s">
        <v>1</v>
      </c>
      <c r="C2304" s="892" t="s">
        <v>948</v>
      </c>
      <c r="D2304" s="893" t="s">
        <v>949</v>
      </c>
      <c r="E2304" s="894" t="s">
        <v>1380</v>
      </c>
      <c r="F2304" s="894" t="s">
        <v>2</v>
      </c>
    </row>
    <row r="2305" spans="1:6" ht="224.4">
      <c r="A2305" s="909">
        <f>COUNT($A$4:A2303)+1</f>
        <v>13</v>
      </c>
      <c r="B2305" s="910" t="s">
        <v>3256</v>
      </c>
      <c r="C2305" s="362"/>
      <c r="D2305" s="911"/>
      <c r="E2305" s="912"/>
      <c r="F2305" s="913"/>
    </row>
    <row r="2306" spans="1:6">
      <c r="A2306" s="914"/>
      <c r="B2306" s="448"/>
      <c r="C2306" s="434"/>
      <c r="D2306" s="915"/>
      <c r="E2306" s="916"/>
      <c r="F2306" s="917"/>
    </row>
    <row r="2307" spans="1:6">
      <c r="A2307" s="434"/>
      <c r="B2307" s="448" t="s">
        <v>3257</v>
      </c>
      <c r="C2307" s="434"/>
      <c r="D2307" s="915"/>
      <c r="E2307" s="916"/>
      <c r="F2307" s="917"/>
    </row>
    <row r="2308" spans="1:6">
      <c r="A2308" s="434"/>
      <c r="B2308" s="918" t="s">
        <v>3258</v>
      </c>
      <c r="C2308" s="434"/>
      <c r="D2308" s="915"/>
      <c r="E2308" s="916"/>
      <c r="F2308" s="917"/>
    </row>
    <row r="2309" spans="1:6">
      <c r="A2309" s="434"/>
      <c r="B2309" s="918" t="s">
        <v>3259</v>
      </c>
      <c r="C2309" s="434"/>
      <c r="D2309" s="915"/>
      <c r="E2309" s="916"/>
      <c r="F2309" s="917"/>
    </row>
    <row r="2310" spans="1:6">
      <c r="A2310" s="434"/>
      <c r="B2310" s="918" t="s">
        <v>3260</v>
      </c>
      <c r="C2310" s="434"/>
      <c r="D2310" s="915"/>
      <c r="E2310" s="916"/>
      <c r="F2310" s="917"/>
    </row>
    <row r="2311" spans="1:6">
      <c r="A2311" s="434"/>
      <c r="B2311" s="918" t="s">
        <v>3261</v>
      </c>
      <c r="C2311" s="434"/>
      <c r="D2311" s="915"/>
      <c r="E2311" s="916"/>
      <c r="F2311" s="917"/>
    </row>
    <row r="2312" spans="1:6">
      <c r="A2312" s="434"/>
      <c r="B2312" s="918" t="s">
        <v>3262</v>
      </c>
      <c r="C2312" s="434"/>
      <c r="D2312" s="915"/>
      <c r="E2312" s="916"/>
      <c r="F2312" s="917"/>
    </row>
    <row r="2313" spans="1:6">
      <c r="A2313" s="434"/>
      <c r="B2313" s="919" t="s">
        <v>3263</v>
      </c>
      <c r="C2313" s="434"/>
      <c r="D2313" s="915"/>
      <c r="E2313" s="916"/>
      <c r="F2313" s="917"/>
    </row>
    <row r="2314" spans="1:6">
      <c r="A2314" s="434"/>
      <c r="B2314" s="919" t="s">
        <v>3264</v>
      </c>
      <c r="C2314" s="434"/>
      <c r="D2314" s="915"/>
      <c r="E2314" s="916"/>
      <c r="F2314" s="917"/>
    </row>
    <row r="2315" spans="1:6" ht="26.4">
      <c r="A2315" s="434"/>
      <c r="B2315" s="919" t="s">
        <v>3265</v>
      </c>
      <c r="C2315" s="434"/>
      <c r="D2315" s="915"/>
      <c r="E2315" s="916"/>
      <c r="F2315" s="917"/>
    </row>
    <row r="2316" spans="1:6">
      <c r="A2316" s="434"/>
      <c r="B2316" s="919"/>
      <c r="C2316" s="434"/>
      <c r="D2316" s="915"/>
      <c r="E2316" s="916"/>
      <c r="F2316" s="917"/>
    </row>
    <row r="2317" spans="1:6">
      <c r="A2317" s="434"/>
      <c r="B2317" s="919" t="s">
        <v>3266</v>
      </c>
      <c r="C2317" s="434"/>
      <c r="D2317" s="915"/>
      <c r="E2317" s="916"/>
      <c r="F2317" s="917"/>
    </row>
    <row r="2318" spans="1:6">
      <c r="A2318" s="434"/>
      <c r="B2318" s="919" t="s">
        <v>3495</v>
      </c>
      <c r="C2318" s="434"/>
      <c r="D2318" s="915"/>
      <c r="E2318" s="916"/>
      <c r="F2318" s="917"/>
    </row>
    <row r="2319" spans="1:6">
      <c r="A2319" s="434"/>
      <c r="B2319" s="918" t="s">
        <v>3383</v>
      </c>
      <c r="C2319" s="434"/>
      <c r="D2319" s="915"/>
      <c r="E2319" s="916"/>
      <c r="F2319" s="917"/>
    </row>
    <row r="2320" spans="1:6">
      <c r="A2320" s="434"/>
      <c r="B2320" s="918" t="s">
        <v>3496</v>
      </c>
      <c r="C2320" s="920"/>
      <c r="D2320" s="915"/>
      <c r="E2320" s="916"/>
      <c r="F2320" s="917"/>
    </row>
    <row r="2321" spans="1:6">
      <c r="A2321" s="434"/>
      <c r="B2321" s="918" t="s">
        <v>3497</v>
      </c>
      <c r="C2321" s="920"/>
      <c r="D2321" s="915"/>
      <c r="E2321" s="916"/>
      <c r="F2321" s="917"/>
    </row>
    <row r="2322" spans="1:6">
      <c r="A2322" s="434"/>
      <c r="B2322" s="919" t="s">
        <v>3271</v>
      </c>
      <c r="C2322" s="920"/>
      <c r="D2322" s="915"/>
      <c r="E2322" s="916"/>
      <c r="F2322" s="917"/>
    </row>
    <row r="2323" spans="1:6">
      <c r="A2323" s="434"/>
      <c r="B2323" s="919" t="s">
        <v>3498</v>
      </c>
      <c r="C2323" s="920"/>
      <c r="D2323" s="915"/>
      <c r="E2323" s="916"/>
      <c r="F2323" s="917"/>
    </row>
    <row r="2324" spans="1:6">
      <c r="A2324" s="434"/>
      <c r="B2324" s="919" t="s">
        <v>3273</v>
      </c>
      <c r="C2324" s="920"/>
      <c r="D2324" s="915"/>
      <c r="E2324" s="916"/>
      <c r="F2324" s="917"/>
    </row>
    <row r="2325" spans="1:6">
      <c r="A2325" s="434"/>
      <c r="B2325" s="919" t="s">
        <v>3274</v>
      </c>
      <c r="C2325" s="920"/>
      <c r="D2325" s="915"/>
      <c r="E2325" s="916"/>
      <c r="F2325" s="917"/>
    </row>
    <row r="2326" spans="1:6">
      <c r="A2326" s="434"/>
      <c r="B2326" s="919" t="s">
        <v>3275</v>
      </c>
      <c r="C2326" s="920"/>
      <c r="D2326" s="915"/>
      <c r="E2326" s="916"/>
      <c r="F2326" s="917"/>
    </row>
    <row r="2327" spans="1:6">
      <c r="A2327" s="434"/>
      <c r="B2327" s="919" t="s">
        <v>3276</v>
      </c>
      <c r="C2327" s="920"/>
      <c r="D2327" s="915"/>
      <c r="E2327" s="916"/>
      <c r="F2327" s="917"/>
    </row>
    <row r="2328" spans="1:6">
      <c r="A2328" s="434"/>
      <c r="B2328" s="919" t="s">
        <v>3277</v>
      </c>
      <c r="C2328" s="920"/>
      <c r="D2328" s="915"/>
      <c r="E2328" s="916"/>
      <c r="F2328" s="917"/>
    </row>
    <row r="2329" spans="1:6" ht="26.4">
      <c r="A2329" s="434"/>
      <c r="B2329" s="919" t="s">
        <v>3278</v>
      </c>
      <c r="C2329" s="920"/>
      <c r="D2329" s="915"/>
      <c r="E2329" s="916"/>
      <c r="F2329" s="917"/>
    </row>
    <row r="2330" spans="1:6">
      <c r="A2330" s="434"/>
      <c r="B2330" s="919" t="s">
        <v>3279</v>
      </c>
      <c r="C2330" s="920"/>
      <c r="D2330" s="915"/>
      <c r="E2330" s="916"/>
      <c r="F2330" s="917"/>
    </row>
    <row r="2331" spans="1:6">
      <c r="A2331" s="434"/>
      <c r="B2331" s="919" t="s">
        <v>3280</v>
      </c>
      <c r="C2331" s="920"/>
      <c r="D2331" s="915"/>
      <c r="E2331" s="916"/>
      <c r="F2331" s="917"/>
    </row>
    <row r="2332" spans="1:6">
      <c r="A2332" s="434"/>
      <c r="B2332" s="919" t="s">
        <v>3281</v>
      </c>
      <c r="C2332" s="920"/>
      <c r="D2332" s="915"/>
      <c r="E2332" s="916"/>
      <c r="F2332" s="917"/>
    </row>
    <row r="2333" spans="1:6">
      <c r="A2333" s="434"/>
      <c r="B2333" s="919" t="s">
        <v>3499</v>
      </c>
      <c r="C2333" s="920"/>
      <c r="D2333" s="915"/>
      <c r="E2333" s="916"/>
      <c r="F2333" s="917"/>
    </row>
    <row r="2334" spans="1:6">
      <c r="A2334" s="434"/>
      <c r="B2334" s="919" t="s">
        <v>3500</v>
      </c>
      <c r="C2334" s="920"/>
      <c r="D2334" s="915"/>
      <c r="E2334" s="916"/>
      <c r="F2334" s="917"/>
    </row>
    <row r="2335" spans="1:6">
      <c r="A2335" s="434"/>
      <c r="B2335" s="919" t="s">
        <v>3501</v>
      </c>
      <c r="C2335" s="920"/>
      <c r="D2335" s="915"/>
      <c r="E2335" s="916"/>
      <c r="F2335" s="917"/>
    </row>
    <row r="2336" spans="1:6">
      <c r="A2336" s="434"/>
      <c r="B2336" s="919" t="s">
        <v>3502</v>
      </c>
      <c r="C2336" s="920"/>
      <c r="D2336" s="915"/>
      <c r="E2336" s="916"/>
      <c r="F2336" s="917"/>
    </row>
    <row r="2337" spans="1:6">
      <c r="A2337" s="434"/>
      <c r="B2337" s="921" t="s">
        <v>3286</v>
      </c>
      <c r="C2337" s="920"/>
      <c r="D2337" s="915"/>
      <c r="E2337" s="916"/>
      <c r="F2337" s="917"/>
    </row>
    <row r="2338" spans="1:6">
      <c r="A2338" s="434"/>
      <c r="B2338" s="921" t="s">
        <v>3287</v>
      </c>
      <c r="C2338" s="920"/>
      <c r="D2338" s="915"/>
      <c r="E2338" s="916"/>
      <c r="F2338" s="917"/>
    </row>
    <row r="2339" spans="1:6">
      <c r="A2339" s="434"/>
      <c r="B2339" s="919" t="s">
        <v>3288</v>
      </c>
      <c r="C2339" s="920"/>
      <c r="D2339" s="915"/>
      <c r="E2339" s="916"/>
      <c r="F2339" s="917"/>
    </row>
    <row r="2340" spans="1:6">
      <c r="A2340" s="434"/>
      <c r="B2340" s="919" t="s">
        <v>3289</v>
      </c>
      <c r="C2340" s="920"/>
      <c r="D2340" s="915"/>
      <c r="E2340" s="916"/>
      <c r="F2340" s="917"/>
    </row>
    <row r="2341" spans="1:6">
      <c r="A2341" s="434"/>
      <c r="B2341" s="919"/>
      <c r="C2341" s="920"/>
      <c r="D2341" s="915"/>
      <c r="E2341" s="916"/>
      <c r="F2341" s="917"/>
    </row>
    <row r="2342" spans="1:6">
      <c r="A2342" s="434"/>
      <c r="B2342" s="918" t="s">
        <v>3290</v>
      </c>
      <c r="C2342" s="920"/>
      <c r="D2342" s="915"/>
      <c r="E2342" s="916"/>
      <c r="F2342" s="917"/>
    </row>
    <row r="2343" spans="1:6">
      <c r="A2343" s="434"/>
      <c r="B2343" s="918"/>
      <c r="C2343" s="920"/>
      <c r="D2343" s="915"/>
      <c r="E2343" s="916"/>
      <c r="F2343" s="917"/>
    </row>
    <row r="2344" spans="1:6">
      <c r="A2344" s="434"/>
      <c r="B2344" s="918" t="s">
        <v>3291</v>
      </c>
      <c r="C2344" s="920"/>
      <c r="D2344" s="915"/>
      <c r="E2344" s="916"/>
      <c r="F2344" s="917"/>
    </row>
    <row r="2345" spans="1:6">
      <c r="A2345" s="434"/>
      <c r="B2345" s="918" t="s">
        <v>3292</v>
      </c>
      <c r="C2345" s="920"/>
      <c r="D2345" s="915"/>
      <c r="E2345" s="916"/>
      <c r="F2345" s="917"/>
    </row>
    <row r="2346" spans="1:6">
      <c r="A2346" s="434"/>
      <c r="B2346" s="918" t="s">
        <v>3293</v>
      </c>
      <c r="C2346" s="920"/>
      <c r="D2346" s="915"/>
      <c r="E2346" s="916"/>
      <c r="F2346" s="917"/>
    </row>
    <row r="2347" spans="1:6" ht="26.4">
      <c r="A2347" s="434"/>
      <c r="B2347" s="922" t="s">
        <v>3294</v>
      </c>
      <c r="C2347" s="920"/>
      <c r="D2347" s="915"/>
      <c r="E2347" s="916"/>
      <c r="F2347" s="917"/>
    </row>
    <row r="2348" spans="1:6">
      <c r="A2348" s="434"/>
      <c r="B2348" s="918" t="s">
        <v>3295</v>
      </c>
      <c r="C2348" s="920"/>
      <c r="D2348" s="915"/>
      <c r="E2348" s="916"/>
      <c r="F2348" s="917"/>
    </row>
    <row r="2349" spans="1:6">
      <c r="A2349" s="434"/>
      <c r="B2349" s="918" t="s">
        <v>3364</v>
      </c>
      <c r="C2349" s="920"/>
      <c r="D2349" s="915"/>
      <c r="E2349" s="916"/>
      <c r="F2349" s="917"/>
    </row>
    <row r="2350" spans="1:6">
      <c r="A2350" s="434"/>
      <c r="B2350" s="918"/>
      <c r="C2350" s="920"/>
      <c r="D2350" s="915"/>
      <c r="E2350" s="916"/>
      <c r="F2350" s="917"/>
    </row>
    <row r="2351" spans="1:6">
      <c r="A2351" s="434"/>
      <c r="B2351" s="918" t="s">
        <v>3297</v>
      </c>
      <c r="C2351" s="920"/>
      <c r="D2351" s="915"/>
      <c r="E2351" s="916"/>
      <c r="F2351" s="917"/>
    </row>
    <row r="2352" spans="1:6">
      <c r="A2352" s="434"/>
      <c r="B2352" s="918" t="s">
        <v>3298</v>
      </c>
      <c r="C2352" s="920"/>
      <c r="D2352" s="915"/>
      <c r="E2352" s="916"/>
      <c r="F2352" s="917"/>
    </row>
    <row r="2353" spans="1:6">
      <c r="A2353" s="434"/>
      <c r="B2353" s="918" t="s">
        <v>3299</v>
      </c>
      <c r="C2353" s="920"/>
      <c r="D2353" s="915"/>
      <c r="E2353" s="916"/>
      <c r="F2353" s="917"/>
    </row>
    <row r="2354" spans="1:6">
      <c r="A2354" s="434"/>
      <c r="B2354" s="918" t="s">
        <v>3300</v>
      </c>
      <c r="C2354" s="920"/>
      <c r="D2354" s="915"/>
      <c r="E2354" s="916"/>
      <c r="F2354" s="917"/>
    </row>
    <row r="2355" spans="1:6">
      <c r="A2355" s="434"/>
      <c r="B2355" s="918" t="s">
        <v>3301</v>
      </c>
      <c r="C2355" s="920"/>
      <c r="D2355" s="915"/>
      <c r="E2355" s="916"/>
      <c r="F2355" s="917"/>
    </row>
    <row r="2356" spans="1:6" ht="26.4">
      <c r="A2356" s="434"/>
      <c r="B2356" s="918" t="s">
        <v>3302</v>
      </c>
      <c r="C2356" s="920"/>
      <c r="D2356" s="915"/>
      <c r="E2356" s="916"/>
      <c r="F2356" s="917"/>
    </row>
    <row r="2357" spans="1:6">
      <c r="A2357" s="434"/>
      <c r="B2357" s="918"/>
      <c r="C2357" s="920"/>
      <c r="D2357" s="915"/>
      <c r="E2357" s="916"/>
      <c r="F2357" s="917"/>
    </row>
    <row r="2358" spans="1:6">
      <c r="A2358" s="434"/>
      <c r="B2358" s="918" t="s">
        <v>3303</v>
      </c>
      <c r="C2358" s="920"/>
      <c r="D2358" s="915"/>
      <c r="E2358" s="916"/>
      <c r="F2358" s="917"/>
    </row>
    <row r="2359" spans="1:6">
      <c r="A2359" s="434"/>
      <c r="B2359" s="918" t="s">
        <v>3304</v>
      </c>
      <c r="C2359" s="920"/>
      <c r="D2359" s="915"/>
      <c r="E2359" s="916"/>
      <c r="F2359" s="917"/>
    </row>
    <row r="2360" spans="1:6">
      <c r="A2360" s="434"/>
      <c r="B2360" s="918" t="s">
        <v>3305</v>
      </c>
      <c r="C2360" s="920"/>
      <c r="D2360" s="915"/>
      <c r="E2360" s="916"/>
      <c r="F2360" s="917"/>
    </row>
    <row r="2361" spans="1:6">
      <c r="A2361" s="434"/>
      <c r="B2361" s="918"/>
      <c r="C2361" s="434"/>
      <c r="D2361" s="915"/>
      <c r="E2361" s="916"/>
      <c r="F2361" s="917"/>
    </row>
    <row r="2362" spans="1:6">
      <c r="A2362" s="434"/>
      <c r="B2362" s="918" t="s">
        <v>3306</v>
      </c>
      <c r="C2362" s="434"/>
      <c r="D2362" s="915"/>
      <c r="E2362" s="916"/>
      <c r="F2362" s="917"/>
    </row>
    <row r="2363" spans="1:6">
      <c r="A2363" s="434"/>
      <c r="B2363" s="918" t="s">
        <v>3305</v>
      </c>
      <c r="C2363" s="434"/>
      <c r="D2363" s="915"/>
      <c r="E2363" s="916"/>
      <c r="F2363" s="917"/>
    </row>
    <row r="2364" spans="1:6">
      <c r="A2364" s="434"/>
      <c r="B2364" s="919"/>
      <c r="C2364" s="920"/>
      <c r="D2364" s="915"/>
      <c r="E2364" s="916"/>
      <c r="F2364" s="917"/>
    </row>
    <row r="2365" spans="1:6">
      <c r="A2365" s="434"/>
      <c r="B2365" s="918" t="s">
        <v>3307</v>
      </c>
      <c r="C2365" s="920"/>
      <c r="D2365" s="915"/>
      <c r="E2365" s="916"/>
      <c r="F2365" s="917"/>
    </row>
    <row r="2366" spans="1:6">
      <c r="A2366" s="434"/>
      <c r="B2366" s="918" t="s">
        <v>3308</v>
      </c>
      <c r="C2366" s="920"/>
      <c r="D2366" s="915"/>
      <c r="E2366" s="916"/>
      <c r="F2366" s="917"/>
    </row>
    <row r="2367" spans="1:6">
      <c r="A2367" s="434"/>
      <c r="B2367" s="918" t="s">
        <v>3309</v>
      </c>
      <c r="C2367" s="920"/>
      <c r="D2367" s="915"/>
      <c r="E2367" s="916"/>
      <c r="F2367" s="917"/>
    </row>
    <row r="2368" spans="1:6">
      <c r="A2368" s="434"/>
      <c r="B2368" s="918" t="s">
        <v>3365</v>
      </c>
      <c r="C2368" s="920"/>
      <c r="D2368" s="915"/>
      <c r="E2368" s="916"/>
      <c r="F2368" s="917"/>
    </row>
    <row r="2369" spans="1:6">
      <c r="A2369" s="434"/>
      <c r="B2369" s="918" t="s">
        <v>3311</v>
      </c>
      <c r="C2369" s="920"/>
      <c r="D2369" s="915"/>
      <c r="E2369" s="916"/>
      <c r="F2369" s="917"/>
    </row>
    <row r="2370" spans="1:6">
      <c r="A2370" s="434"/>
      <c r="B2370" s="918" t="s">
        <v>3312</v>
      </c>
      <c r="C2370" s="920"/>
      <c r="D2370" s="915"/>
      <c r="E2370" s="916"/>
      <c r="F2370" s="917"/>
    </row>
    <row r="2371" spans="1:6">
      <c r="A2371" s="434"/>
      <c r="B2371" s="918" t="s">
        <v>3408</v>
      </c>
      <c r="C2371" s="920"/>
      <c r="D2371" s="915"/>
      <c r="E2371" s="916"/>
      <c r="F2371" s="917"/>
    </row>
    <row r="2372" spans="1:6">
      <c r="A2372" s="434"/>
      <c r="B2372" s="918" t="s">
        <v>3314</v>
      </c>
      <c r="C2372" s="920"/>
      <c r="D2372" s="915"/>
      <c r="E2372" s="916"/>
      <c r="F2372" s="917"/>
    </row>
    <row r="2373" spans="1:6">
      <c r="A2373" s="434"/>
      <c r="B2373" s="918" t="s">
        <v>3503</v>
      </c>
      <c r="C2373" s="920"/>
      <c r="D2373" s="915"/>
      <c r="E2373" s="916"/>
      <c r="F2373" s="917"/>
    </row>
    <row r="2374" spans="1:6">
      <c r="A2374" s="434"/>
      <c r="B2374" s="918" t="s">
        <v>3316</v>
      </c>
      <c r="C2374" s="920"/>
      <c r="D2374" s="915"/>
      <c r="E2374" s="916"/>
      <c r="F2374" s="917"/>
    </row>
    <row r="2375" spans="1:6">
      <c r="A2375" s="434"/>
      <c r="B2375" s="918" t="s">
        <v>3317</v>
      </c>
      <c r="C2375" s="920"/>
      <c r="D2375" s="915"/>
      <c r="E2375" s="916"/>
      <c r="F2375" s="917"/>
    </row>
    <row r="2376" spans="1:6">
      <c r="A2376" s="434"/>
      <c r="B2376" s="918" t="s">
        <v>3318</v>
      </c>
      <c r="C2376" s="920"/>
      <c r="D2376" s="915"/>
      <c r="E2376" s="916"/>
      <c r="F2376" s="917"/>
    </row>
    <row r="2377" spans="1:6">
      <c r="A2377" s="434"/>
      <c r="B2377" s="918" t="s">
        <v>3368</v>
      </c>
      <c r="C2377" s="920"/>
      <c r="D2377" s="915"/>
      <c r="E2377" s="916"/>
      <c r="F2377" s="917"/>
    </row>
    <row r="2378" spans="1:6">
      <c r="A2378" s="434"/>
      <c r="B2378" s="918" t="s">
        <v>3314</v>
      </c>
      <c r="C2378" s="920"/>
      <c r="D2378" s="915"/>
      <c r="E2378" s="916"/>
      <c r="F2378" s="917"/>
    </row>
    <row r="2379" spans="1:6">
      <c r="A2379" s="434"/>
      <c r="B2379" s="918" t="s">
        <v>3504</v>
      </c>
      <c r="C2379" s="920"/>
      <c r="D2379" s="915"/>
      <c r="E2379" s="916"/>
      <c r="F2379" s="917"/>
    </row>
    <row r="2380" spans="1:6">
      <c r="A2380" s="434"/>
      <c r="B2380" s="918"/>
      <c r="C2380" s="920"/>
      <c r="D2380" s="915"/>
      <c r="E2380" s="916"/>
      <c r="F2380" s="917"/>
    </row>
    <row r="2381" spans="1:6">
      <c r="A2381" s="434"/>
      <c r="B2381" s="918" t="s">
        <v>3306</v>
      </c>
      <c r="C2381" s="434"/>
      <c r="D2381" s="915"/>
      <c r="E2381" s="916"/>
      <c r="F2381" s="917"/>
    </row>
    <row r="2382" spans="1:6">
      <c r="A2382" s="434"/>
      <c r="B2382" s="918" t="s">
        <v>3305</v>
      </c>
      <c r="C2382" s="434"/>
      <c r="D2382" s="915"/>
      <c r="E2382" s="916"/>
      <c r="F2382" s="917"/>
    </row>
    <row r="2383" spans="1:6">
      <c r="A2383" s="434"/>
      <c r="B2383" s="919"/>
      <c r="C2383" s="920"/>
      <c r="D2383" s="915"/>
      <c r="E2383" s="916"/>
      <c r="F2383" s="917"/>
    </row>
    <row r="2384" spans="1:6">
      <c r="A2384" s="434"/>
      <c r="B2384" s="918" t="s">
        <v>3321</v>
      </c>
      <c r="C2384" s="920"/>
      <c r="D2384" s="915"/>
      <c r="E2384" s="916"/>
      <c r="F2384" s="917"/>
    </row>
    <row r="2385" spans="1:6">
      <c r="A2385" s="434"/>
      <c r="B2385" s="918" t="s">
        <v>3505</v>
      </c>
      <c r="C2385" s="920"/>
      <c r="D2385" s="915"/>
      <c r="E2385" s="916"/>
      <c r="F2385" s="917"/>
    </row>
    <row r="2386" spans="1:6">
      <c r="A2386" s="434"/>
      <c r="B2386" s="918" t="s">
        <v>3506</v>
      </c>
      <c r="C2386" s="920"/>
      <c r="D2386" s="915"/>
      <c r="E2386" s="916"/>
      <c r="F2386" s="917"/>
    </row>
    <row r="2387" spans="1:6">
      <c r="A2387" s="434"/>
      <c r="B2387" s="918" t="s">
        <v>3324</v>
      </c>
      <c r="C2387" s="434"/>
      <c r="D2387" s="915"/>
      <c r="E2387" s="916"/>
      <c r="F2387" s="917"/>
    </row>
    <row r="2388" spans="1:6">
      <c r="A2388" s="434"/>
      <c r="B2388" s="918" t="s">
        <v>3325</v>
      </c>
      <c r="C2388" s="434"/>
      <c r="D2388" s="915"/>
      <c r="E2388" s="916"/>
      <c r="F2388" s="917"/>
    </row>
    <row r="2389" spans="1:6">
      <c r="A2389" s="434"/>
      <c r="B2389" s="918" t="s">
        <v>3326</v>
      </c>
      <c r="C2389" s="434"/>
      <c r="D2389" s="915"/>
      <c r="E2389" s="916"/>
      <c r="F2389" s="917"/>
    </row>
    <row r="2390" spans="1:6">
      <c r="A2390" s="434"/>
      <c r="B2390" s="918"/>
      <c r="C2390" s="434"/>
      <c r="D2390" s="915"/>
      <c r="E2390" s="916"/>
      <c r="F2390" s="917"/>
    </row>
    <row r="2391" spans="1:6">
      <c r="A2391" s="434"/>
      <c r="B2391" s="918" t="s">
        <v>3327</v>
      </c>
      <c r="C2391" s="434"/>
      <c r="D2391" s="915"/>
      <c r="E2391" s="916"/>
      <c r="F2391" s="917"/>
    </row>
    <row r="2392" spans="1:6">
      <c r="A2392" s="434"/>
      <c r="B2392" s="918" t="s">
        <v>3328</v>
      </c>
      <c r="C2392" s="434"/>
      <c r="D2392" s="915"/>
      <c r="E2392" s="916"/>
      <c r="F2392" s="917"/>
    </row>
    <row r="2393" spans="1:6">
      <c r="A2393" s="434"/>
      <c r="B2393" s="918" t="s">
        <v>3329</v>
      </c>
      <c r="C2393" s="434"/>
      <c r="D2393" s="915"/>
      <c r="E2393" s="916"/>
      <c r="F2393" s="917"/>
    </row>
    <row r="2394" spans="1:6" ht="26.4">
      <c r="A2394" s="434"/>
      <c r="B2394" s="918" t="s">
        <v>3302</v>
      </c>
      <c r="C2394" s="920"/>
      <c r="D2394" s="915"/>
      <c r="E2394" s="916"/>
      <c r="F2394" s="917"/>
    </row>
    <row r="2395" spans="1:6">
      <c r="A2395" s="434"/>
      <c r="B2395" s="918" t="s">
        <v>3330</v>
      </c>
      <c r="C2395" s="434"/>
      <c r="D2395" s="915"/>
      <c r="E2395" s="916"/>
      <c r="F2395" s="917"/>
    </row>
    <row r="2396" spans="1:6">
      <c r="A2396" s="434"/>
      <c r="B2396" s="918"/>
      <c r="C2396" s="434"/>
      <c r="D2396" s="915"/>
      <c r="E2396" s="916"/>
      <c r="F2396" s="917"/>
    </row>
    <row r="2397" spans="1:6">
      <c r="A2397" s="434"/>
      <c r="B2397" s="918" t="s">
        <v>3331</v>
      </c>
      <c r="C2397" s="920"/>
      <c r="D2397" s="915"/>
      <c r="E2397" s="916"/>
      <c r="F2397" s="917"/>
    </row>
    <row r="2398" spans="1:6">
      <c r="A2398" s="434"/>
      <c r="B2398" s="918" t="s">
        <v>3507</v>
      </c>
      <c r="C2398" s="920"/>
      <c r="D2398" s="915"/>
      <c r="E2398" s="916"/>
      <c r="F2398" s="917"/>
    </row>
    <row r="2399" spans="1:6">
      <c r="A2399" s="434"/>
      <c r="B2399" s="918" t="s">
        <v>3508</v>
      </c>
      <c r="C2399" s="920"/>
      <c r="D2399" s="915"/>
      <c r="E2399" s="916"/>
      <c r="F2399" s="917"/>
    </row>
    <row r="2400" spans="1:6">
      <c r="A2400" s="434"/>
      <c r="B2400" s="918" t="s">
        <v>3334</v>
      </c>
      <c r="C2400" s="434"/>
      <c r="D2400" s="915"/>
      <c r="E2400" s="916"/>
      <c r="F2400" s="917"/>
    </row>
    <row r="2401" spans="1:6">
      <c r="A2401" s="434"/>
      <c r="B2401" s="918" t="s">
        <v>3335</v>
      </c>
      <c r="C2401" s="434"/>
      <c r="D2401" s="915"/>
      <c r="E2401" s="916"/>
      <c r="F2401" s="917"/>
    </row>
    <row r="2402" spans="1:6">
      <c r="A2402" s="434"/>
      <c r="B2402" s="918" t="s">
        <v>3326</v>
      </c>
      <c r="C2402" s="434"/>
      <c r="D2402" s="915"/>
      <c r="E2402" s="916"/>
      <c r="F2402" s="917"/>
    </row>
    <row r="2403" spans="1:6">
      <c r="A2403" s="434"/>
      <c r="B2403" s="918" t="s">
        <v>3336</v>
      </c>
      <c r="C2403" s="434"/>
      <c r="D2403" s="915"/>
      <c r="E2403" s="916"/>
      <c r="F2403" s="917"/>
    </row>
    <row r="2404" spans="1:6">
      <c r="A2404" s="434"/>
      <c r="B2404" s="918" t="s">
        <v>3330</v>
      </c>
      <c r="C2404" s="434"/>
      <c r="D2404" s="915"/>
      <c r="E2404" s="916"/>
      <c r="F2404" s="917"/>
    </row>
    <row r="2405" spans="1:6">
      <c r="A2405" s="434"/>
      <c r="B2405" s="918"/>
      <c r="C2405" s="434"/>
      <c r="D2405" s="915"/>
      <c r="E2405" s="916"/>
      <c r="F2405" s="917"/>
    </row>
    <row r="2406" spans="1:6">
      <c r="A2406" s="434"/>
      <c r="B2406" s="918" t="s">
        <v>3306</v>
      </c>
      <c r="C2406" s="434"/>
      <c r="D2406" s="915"/>
      <c r="E2406" s="916"/>
      <c r="F2406" s="917"/>
    </row>
    <row r="2407" spans="1:6">
      <c r="A2407" s="434"/>
      <c r="B2407" s="918" t="s">
        <v>3305</v>
      </c>
      <c r="C2407" s="434"/>
      <c r="D2407" s="915"/>
      <c r="E2407" s="916"/>
      <c r="F2407" s="917"/>
    </row>
    <row r="2408" spans="1:6">
      <c r="A2408" s="434"/>
      <c r="B2408" s="918"/>
      <c r="C2408" s="434"/>
      <c r="D2408" s="915"/>
      <c r="E2408" s="916"/>
      <c r="F2408" s="917"/>
    </row>
    <row r="2409" spans="1:6">
      <c r="A2409" s="434"/>
      <c r="B2409" s="918" t="s">
        <v>3321</v>
      </c>
      <c r="C2409" s="434"/>
      <c r="D2409" s="915"/>
      <c r="E2409" s="916"/>
      <c r="F2409" s="917"/>
    </row>
    <row r="2410" spans="1:6">
      <c r="A2410" s="434"/>
      <c r="B2410" s="918" t="s">
        <v>3509</v>
      </c>
      <c r="C2410" s="434"/>
      <c r="D2410" s="915"/>
      <c r="E2410" s="916"/>
      <c r="F2410" s="917"/>
    </row>
    <row r="2411" spans="1:6">
      <c r="A2411" s="434"/>
      <c r="B2411" s="918" t="s">
        <v>3338</v>
      </c>
      <c r="C2411" s="434"/>
      <c r="D2411" s="915"/>
      <c r="E2411" s="916"/>
      <c r="F2411" s="917"/>
    </row>
    <row r="2412" spans="1:6">
      <c r="A2412" s="434"/>
      <c r="B2412" s="918" t="s">
        <v>3378</v>
      </c>
      <c r="C2412" s="434"/>
      <c r="D2412" s="915"/>
      <c r="E2412" s="916"/>
      <c r="F2412" s="917"/>
    </row>
    <row r="2413" spans="1:6">
      <c r="A2413" s="434"/>
      <c r="B2413" s="918" t="s">
        <v>3325</v>
      </c>
      <c r="C2413" s="434"/>
      <c r="D2413" s="915"/>
      <c r="E2413" s="916"/>
      <c r="F2413" s="917"/>
    </row>
    <row r="2414" spans="1:6">
      <c r="A2414" s="434"/>
      <c r="B2414" s="918" t="s">
        <v>3326</v>
      </c>
      <c r="C2414" s="434"/>
      <c r="D2414" s="915"/>
      <c r="E2414" s="916"/>
      <c r="F2414" s="917"/>
    </row>
    <row r="2415" spans="1:6">
      <c r="A2415" s="434"/>
      <c r="B2415" s="918"/>
      <c r="C2415" s="434"/>
      <c r="D2415" s="915"/>
      <c r="E2415" s="916"/>
      <c r="F2415" s="917"/>
    </row>
    <row r="2416" spans="1:6">
      <c r="A2416" s="434"/>
      <c r="B2416" s="918" t="s">
        <v>3306</v>
      </c>
      <c r="C2416" s="434"/>
      <c r="D2416" s="915"/>
      <c r="E2416" s="916"/>
      <c r="F2416" s="917"/>
    </row>
    <row r="2417" spans="1:6">
      <c r="A2417" s="434"/>
      <c r="B2417" s="918" t="s">
        <v>3305</v>
      </c>
      <c r="C2417" s="434"/>
      <c r="D2417" s="915"/>
      <c r="E2417" s="916"/>
      <c r="F2417" s="917"/>
    </row>
    <row r="2418" spans="1:6">
      <c r="A2418" s="434"/>
      <c r="B2418" s="918"/>
      <c r="C2418" s="434"/>
      <c r="D2418" s="915"/>
      <c r="E2418" s="916"/>
      <c r="F2418" s="917"/>
    </row>
    <row r="2419" spans="1:6">
      <c r="A2419" s="434"/>
      <c r="B2419" s="918" t="s">
        <v>3340</v>
      </c>
      <c r="C2419" s="920"/>
      <c r="D2419" s="915"/>
      <c r="E2419" s="916"/>
      <c r="F2419" s="917"/>
    </row>
    <row r="2420" spans="1:6">
      <c r="A2420" s="434"/>
      <c r="B2420" s="918" t="s">
        <v>3341</v>
      </c>
      <c r="C2420" s="920"/>
      <c r="D2420" s="915"/>
      <c r="E2420" s="916"/>
      <c r="F2420" s="917"/>
    </row>
    <row r="2421" spans="1:6">
      <c r="A2421" s="434"/>
      <c r="B2421" s="918" t="s">
        <v>3395</v>
      </c>
      <c r="C2421" s="920"/>
      <c r="D2421" s="915"/>
      <c r="E2421" s="916"/>
      <c r="F2421" s="917"/>
    </row>
    <row r="2422" spans="1:6">
      <c r="A2422" s="434"/>
      <c r="B2422" s="918" t="s">
        <v>3343</v>
      </c>
      <c r="C2422" s="920"/>
      <c r="D2422" s="915"/>
      <c r="E2422" s="916"/>
      <c r="F2422" s="917"/>
    </row>
    <row r="2423" spans="1:6" ht="26.4">
      <c r="A2423" s="434"/>
      <c r="B2423" s="918" t="s">
        <v>3302</v>
      </c>
      <c r="C2423" s="920"/>
      <c r="D2423" s="915"/>
      <c r="E2423" s="916"/>
      <c r="F2423" s="917"/>
    </row>
    <row r="2424" spans="1:6">
      <c r="A2424" s="434"/>
      <c r="B2424" s="918"/>
      <c r="C2424" s="920"/>
      <c r="D2424" s="915"/>
      <c r="E2424" s="916"/>
      <c r="F2424" s="917"/>
    </row>
    <row r="2425" spans="1:6">
      <c r="A2425" s="434"/>
      <c r="B2425" s="918" t="s">
        <v>3303</v>
      </c>
      <c r="C2425" s="920"/>
      <c r="D2425" s="915"/>
      <c r="E2425" s="916"/>
      <c r="F2425" s="917"/>
    </row>
    <row r="2426" spans="1:6">
      <c r="A2426" s="434"/>
      <c r="B2426" s="918" t="s">
        <v>3304</v>
      </c>
      <c r="C2426" s="920"/>
      <c r="D2426" s="915"/>
      <c r="E2426" s="916"/>
      <c r="F2426" s="917"/>
    </row>
    <row r="2427" spans="1:6">
      <c r="A2427" s="434"/>
      <c r="B2427" s="918" t="s">
        <v>3305</v>
      </c>
      <c r="C2427" s="920"/>
      <c r="D2427" s="915"/>
      <c r="E2427" s="916"/>
      <c r="F2427" s="917"/>
    </row>
    <row r="2428" spans="1:6">
      <c r="A2428" s="434"/>
      <c r="B2428" s="918"/>
      <c r="C2428" s="434"/>
      <c r="D2428" s="915"/>
      <c r="E2428" s="916"/>
      <c r="F2428" s="917"/>
    </row>
    <row r="2429" spans="1:6">
      <c r="A2429" s="434"/>
      <c r="B2429" s="918" t="s">
        <v>3306</v>
      </c>
      <c r="C2429" s="434"/>
      <c r="D2429" s="915"/>
      <c r="E2429" s="916"/>
      <c r="F2429" s="917"/>
    </row>
    <row r="2430" spans="1:6">
      <c r="A2430" s="434"/>
      <c r="B2430" s="918" t="s">
        <v>3305</v>
      </c>
      <c r="C2430" s="434"/>
      <c r="D2430" s="915"/>
      <c r="E2430" s="916"/>
      <c r="F2430" s="917"/>
    </row>
    <row r="2431" spans="1:6">
      <c r="A2431" s="434"/>
      <c r="B2431" s="918"/>
      <c r="C2431" s="434"/>
      <c r="D2431" s="915"/>
      <c r="E2431" s="916"/>
      <c r="F2431" s="917"/>
    </row>
    <row r="2432" spans="1:6">
      <c r="A2432" s="434"/>
      <c r="B2432" s="918" t="s">
        <v>3297</v>
      </c>
      <c r="C2432" s="434"/>
      <c r="D2432" s="915"/>
      <c r="E2432" s="916"/>
      <c r="F2432" s="917"/>
    </row>
    <row r="2433" spans="1:6">
      <c r="A2433" s="434"/>
      <c r="B2433" s="918" t="s">
        <v>3344</v>
      </c>
      <c r="C2433" s="434"/>
      <c r="D2433" s="915"/>
      <c r="E2433" s="916"/>
      <c r="F2433" s="917"/>
    </row>
    <row r="2434" spans="1:6">
      <c r="A2434" s="434"/>
      <c r="B2434" s="918" t="s">
        <v>3345</v>
      </c>
      <c r="C2434" s="434"/>
      <c r="D2434" s="915"/>
      <c r="E2434" s="916"/>
      <c r="F2434" s="917"/>
    </row>
    <row r="2435" spans="1:6">
      <c r="A2435" s="434"/>
      <c r="B2435" s="918" t="s">
        <v>3301</v>
      </c>
      <c r="C2435" s="434"/>
      <c r="D2435" s="915"/>
      <c r="E2435" s="916"/>
      <c r="F2435" s="917"/>
    </row>
    <row r="2436" spans="1:6" ht="26.4">
      <c r="A2436" s="434"/>
      <c r="B2436" s="918" t="s">
        <v>3302</v>
      </c>
      <c r="C2436" s="434"/>
      <c r="D2436" s="915"/>
      <c r="E2436" s="916"/>
      <c r="F2436" s="917"/>
    </row>
    <row r="2437" spans="1:6">
      <c r="A2437" s="434"/>
      <c r="B2437" s="918"/>
      <c r="C2437" s="434"/>
      <c r="D2437" s="915"/>
      <c r="E2437" s="916"/>
      <c r="F2437" s="917"/>
    </row>
    <row r="2438" spans="1:6">
      <c r="A2438" s="434"/>
      <c r="B2438" s="918" t="s">
        <v>3346</v>
      </c>
      <c r="C2438" s="434"/>
      <c r="D2438" s="915"/>
      <c r="E2438" s="916"/>
      <c r="F2438" s="917"/>
    </row>
    <row r="2439" spans="1:6">
      <c r="A2439" s="434"/>
      <c r="B2439" s="918" t="s">
        <v>3305</v>
      </c>
      <c r="C2439" s="434"/>
      <c r="D2439" s="915"/>
      <c r="E2439" s="916"/>
      <c r="F2439" s="917"/>
    </row>
    <row r="2440" spans="1:6">
      <c r="A2440" s="434"/>
      <c r="B2440" s="918"/>
      <c r="C2440" s="434"/>
      <c r="D2440" s="915"/>
      <c r="E2440" s="916"/>
      <c r="F2440" s="917"/>
    </row>
    <row r="2441" spans="1:6">
      <c r="A2441" s="434"/>
      <c r="B2441" s="918" t="s">
        <v>3291</v>
      </c>
      <c r="C2441" s="920"/>
      <c r="D2441" s="915"/>
      <c r="E2441" s="916"/>
      <c r="F2441" s="917"/>
    </row>
    <row r="2442" spans="1:6">
      <c r="A2442" s="434"/>
      <c r="B2442" s="918" t="s">
        <v>3293</v>
      </c>
      <c r="C2442" s="920"/>
      <c r="D2442" s="915"/>
      <c r="E2442" s="916"/>
      <c r="F2442" s="917"/>
    </row>
    <row r="2443" spans="1:6" ht="26.4">
      <c r="A2443" s="434"/>
      <c r="B2443" s="922" t="s">
        <v>3294</v>
      </c>
      <c r="C2443" s="920"/>
      <c r="D2443" s="915"/>
      <c r="E2443" s="916"/>
      <c r="F2443" s="917"/>
    </row>
    <row r="2444" spans="1:6">
      <c r="A2444" s="434"/>
      <c r="B2444" s="918" t="s">
        <v>3388</v>
      </c>
      <c r="C2444" s="920"/>
      <c r="D2444" s="915"/>
      <c r="E2444" s="916"/>
      <c r="F2444" s="917"/>
    </row>
    <row r="2445" spans="1:6">
      <c r="A2445" s="434"/>
      <c r="B2445" s="918" t="s">
        <v>3350</v>
      </c>
      <c r="C2445" s="920"/>
      <c r="D2445" s="915"/>
      <c r="E2445" s="916"/>
      <c r="F2445" s="917"/>
    </row>
    <row r="2446" spans="1:6">
      <c r="A2446" s="434"/>
      <c r="B2446" s="918"/>
      <c r="C2446" s="920"/>
      <c r="D2446" s="915"/>
      <c r="E2446" s="916"/>
      <c r="F2446" s="917"/>
    </row>
    <row r="2447" spans="1:6">
      <c r="A2447" s="434"/>
      <c r="B2447" s="918" t="s">
        <v>3349</v>
      </c>
      <c r="C2447" s="920"/>
      <c r="D2447" s="915"/>
      <c r="E2447" s="916"/>
      <c r="F2447" s="917"/>
    </row>
    <row r="2448" spans="1:6">
      <c r="A2448" s="434"/>
      <c r="B2448" s="918"/>
      <c r="C2448" s="434"/>
      <c r="D2448" s="915"/>
      <c r="E2448" s="916"/>
      <c r="F2448" s="917"/>
    </row>
    <row r="2449" spans="1:6">
      <c r="A2449" s="434"/>
      <c r="B2449" s="918" t="s">
        <v>3291</v>
      </c>
      <c r="C2449" s="920"/>
      <c r="D2449" s="915"/>
      <c r="E2449" s="916"/>
      <c r="F2449" s="917"/>
    </row>
    <row r="2450" spans="1:6">
      <c r="A2450" s="434"/>
      <c r="B2450" s="918" t="s">
        <v>3293</v>
      </c>
      <c r="C2450" s="920"/>
      <c r="D2450" s="915"/>
      <c r="E2450" s="916"/>
      <c r="F2450" s="917"/>
    </row>
    <row r="2451" spans="1:6" ht="26.4">
      <c r="A2451" s="434"/>
      <c r="B2451" s="922" t="s">
        <v>3294</v>
      </c>
      <c r="C2451" s="920"/>
      <c r="D2451" s="915"/>
      <c r="E2451" s="916"/>
      <c r="F2451" s="917"/>
    </row>
    <row r="2452" spans="1:6">
      <c r="A2452" s="434"/>
      <c r="B2452" s="918" t="s">
        <v>3388</v>
      </c>
      <c r="C2452" s="920"/>
      <c r="D2452" s="915"/>
      <c r="E2452" s="916"/>
      <c r="F2452" s="917"/>
    </row>
    <row r="2453" spans="1:6">
      <c r="A2453" s="434"/>
      <c r="B2453" s="918" t="s">
        <v>3350</v>
      </c>
      <c r="C2453" s="920"/>
      <c r="D2453" s="915"/>
      <c r="E2453" s="916"/>
      <c r="F2453" s="917"/>
    </row>
    <row r="2454" spans="1:6">
      <c r="A2454" s="434"/>
      <c r="B2454" s="918"/>
      <c r="C2454" s="920"/>
      <c r="D2454" s="915"/>
      <c r="E2454" s="916"/>
      <c r="F2454" s="917"/>
    </row>
    <row r="2455" spans="1:6">
      <c r="A2455" s="434"/>
      <c r="B2455" s="918" t="s">
        <v>3297</v>
      </c>
      <c r="C2455" s="920"/>
      <c r="D2455" s="915"/>
      <c r="E2455" s="916"/>
      <c r="F2455" s="917"/>
    </row>
    <row r="2456" spans="1:6">
      <c r="A2456" s="434"/>
      <c r="B2456" s="918" t="s">
        <v>3437</v>
      </c>
      <c r="C2456" s="920"/>
      <c r="D2456" s="915"/>
      <c r="E2456" s="916"/>
      <c r="F2456" s="917"/>
    </row>
    <row r="2457" spans="1:6">
      <c r="A2457" s="434"/>
      <c r="B2457" s="918" t="s">
        <v>3299</v>
      </c>
      <c r="C2457" s="920"/>
      <c r="D2457" s="915"/>
      <c r="E2457" s="916"/>
      <c r="F2457" s="917"/>
    </row>
    <row r="2458" spans="1:6">
      <c r="A2458" s="434"/>
      <c r="B2458" s="918" t="s">
        <v>3301</v>
      </c>
      <c r="C2458" s="920"/>
      <c r="D2458" s="915"/>
      <c r="E2458" s="916"/>
      <c r="F2458" s="917"/>
    </row>
    <row r="2459" spans="1:6" ht="26.4">
      <c r="A2459" s="434"/>
      <c r="B2459" s="918" t="s">
        <v>3302</v>
      </c>
      <c r="C2459" s="920"/>
      <c r="D2459" s="915"/>
      <c r="E2459" s="916"/>
      <c r="F2459" s="917"/>
    </row>
    <row r="2460" spans="1:6">
      <c r="A2460" s="434"/>
      <c r="B2460" s="918"/>
      <c r="C2460" s="920"/>
      <c r="D2460" s="915"/>
      <c r="E2460" s="916"/>
      <c r="F2460" s="917"/>
    </row>
    <row r="2461" spans="1:6">
      <c r="A2461" s="434"/>
      <c r="B2461" s="918" t="s">
        <v>3303</v>
      </c>
      <c r="C2461" s="920"/>
      <c r="D2461" s="915"/>
      <c r="E2461" s="916"/>
      <c r="F2461" s="917"/>
    </row>
    <row r="2462" spans="1:6">
      <c r="A2462" s="434"/>
      <c r="B2462" s="918" t="s">
        <v>3304</v>
      </c>
      <c r="C2462" s="920"/>
      <c r="D2462" s="915"/>
      <c r="E2462" s="916"/>
      <c r="F2462" s="917"/>
    </row>
    <row r="2463" spans="1:6">
      <c r="A2463" s="434"/>
      <c r="B2463" s="918" t="s">
        <v>3305</v>
      </c>
      <c r="C2463" s="920"/>
      <c r="D2463" s="915"/>
      <c r="E2463" s="916"/>
      <c r="F2463" s="917"/>
    </row>
    <row r="2464" spans="1:6">
      <c r="A2464" s="434"/>
      <c r="B2464" s="918"/>
      <c r="C2464" s="920"/>
      <c r="D2464" s="915"/>
      <c r="E2464" s="916"/>
      <c r="F2464" s="917"/>
    </row>
    <row r="2465" spans="1:6">
      <c r="A2465" s="434"/>
      <c r="B2465" s="918" t="s">
        <v>3306</v>
      </c>
      <c r="C2465" s="434"/>
      <c r="D2465" s="915"/>
      <c r="E2465" s="916"/>
      <c r="F2465" s="917"/>
    </row>
    <row r="2466" spans="1:6">
      <c r="A2466" s="434"/>
      <c r="B2466" s="918" t="s">
        <v>3305</v>
      </c>
      <c r="C2466" s="434"/>
      <c r="D2466" s="915"/>
      <c r="E2466" s="916"/>
      <c r="F2466" s="917"/>
    </row>
    <row r="2467" spans="1:6">
      <c r="A2467" s="434"/>
      <c r="B2467" s="918"/>
      <c r="C2467" s="434"/>
      <c r="D2467" s="915"/>
      <c r="E2467" s="916"/>
      <c r="F2467" s="917"/>
    </row>
    <row r="2468" spans="1:6" ht="26.4">
      <c r="A2468" s="434"/>
      <c r="B2468" s="918" t="s">
        <v>3352</v>
      </c>
      <c r="C2468" s="920"/>
      <c r="D2468" s="915"/>
      <c r="E2468" s="916"/>
      <c r="F2468" s="917"/>
    </row>
    <row r="2469" spans="1:6">
      <c r="A2469" s="434"/>
      <c r="B2469" s="918"/>
      <c r="C2469" s="920"/>
      <c r="D2469" s="915"/>
      <c r="E2469" s="916"/>
      <c r="F2469" s="917"/>
    </row>
    <row r="2470" spans="1:6">
      <c r="A2470" s="434"/>
      <c r="B2470" s="918" t="s">
        <v>3306</v>
      </c>
      <c r="C2470" s="434"/>
      <c r="D2470" s="915"/>
      <c r="E2470" s="916"/>
      <c r="F2470" s="917"/>
    </row>
    <row r="2471" spans="1:6">
      <c r="A2471" s="434"/>
      <c r="B2471" s="918" t="s">
        <v>3305</v>
      </c>
      <c r="C2471" s="434"/>
      <c r="D2471" s="915"/>
      <c r="E2471" s="916"/>
      <c r="F2471" s="917"/>
    </row>
    <row r="2472" spans="1:6">
      <c r="A2472" s="434"/>
      <c r="B2472" s="923"/>
      <c r="C2472" s="920"/>
      <c r="D2472" s="915"/>
      <c r="E2472" s="916"/>
      <c r="F2472" s="917"/>
    </row>
    <row r="2473" spans="1:6">
      <c r="A2473" s="434"/>
      <c r="B2473" s="918" t="s">
        <v>3340</v>
      </c>
      <c r="C2473" s="920"/>
      <c r="D2473" s="915"/>
      <c r="E2473" s="916"/>
      <c r="F2473" s="917"/>
    </row>
    <row r="2474" spans="1:6">
      <c r="A2474" s="434"/>
      <c r="B2474" s="918" t="s">
        <v>3341</v>
      </c>
      <c r="C2474" s="920"/>
      <c r="D2474" s="915"/>
      <c r="E2474" s="916"/>
      <c r="F2474" s="917"/>
    </row>
    <row r="2475" spans="1:6">
      <c r="A2475" s="434"/>
      <c r="B2475" s="918" t="s">
        <v>3468</v>
      </c>
      <c r="C2475" s="920"/>
      <c r="D2475" s="915"/>
      <c r="E2475" s="916"/>
      <c r="F2475" s="917"/>
    </row>
    <row r="2476" spans="1:6">
      <c r="A2476" s="434"/>
      <c r="B2476" s="918" t="s">
        <v>3343</v>
      </c>
      <c r="C2476" s="920"/>
      <c r="D2476" s="915"/>
      <c r="E2476" s="916"/>
      <c r="F2476" s="917"/>
    </row>
    <row r="2477" spans="1:6" ht="26.4">
      <c r="A2477" s="434"/>
      <c r="B2477" s="918" t="s">
        <v>3302</v>
      </c>
      <c r="C2477" s="920"/>
      <c r="D2477" s="915"/>
      <c r="E2477" s="916"/>
      <c r="F2477" s="917"/>
    </row>
    <row r="2478" spans="1:6">
      <c r="A2478" s="434"/>
      <c r="B2478" s="918"/>
      <c r="C2478" s="920"/>
      <c r="D2478" s="915"/>
      <c r="E2478" s="916"/>
      <c r="F2478" s="917"/>
    </row>
    <row r="2479" spans="1:6">
      <c r="A2479" s="434"/>
      <c r="B2479" s="918" t="s">
        <v>3303</v>
      </c>
      <c r="C2479" s="920"/>
      <c r="D2479" s="915"/>
      <c r="E2479" s="916"/>
      <c r="F2479" s="917"/>
    </row>
    <row r="2480" spans="1:6">
      <c r="A2480" s="434"/>
      <c r="B2480" s="918" t="s">
        <v>3304</v>
      </c>
      <c r="C2480" s="920"/>
      <c r="D2480" s="915"/>
      <c r="E2480" s="916"/>
      <c r="F2480" s="917"/>
    </row>
    <row r="2481" spans="1:6">
      <c r="A2481" s="434"/>
      <c r="B2481" s="918" t="s">
        <v>3305</v>
      </c>
      <c r="C2481" s="920"/>
      <c r="D2481" s="915"/>
      <c r="E2481" s="916"/>
      <c r="F2481" s="917"/>
    </row>
    <row r="2482" spans="1:6">
      <c r="A2482" s="434"/>
      <c r="B2482" s="918"/>
      <c r="C2482" s="920"/>
      <c r="D2482" s="915"/>
      <c r="E2482" s="916"/>
      <c r="F2482" s="917"/>
    </row>
    <row r="2483" spans="1:6">
      <c r="A2483" s="434"/>
      <c r="B2483" s="918" t="s">
        <v>3291</v>
      </c>
      <c r="C2483" s="920"/>
      <c r="D2483" s="915"/>
      <c r="E2483" s="916"/>
      <c r="F2483" s="917"/>
    </row>
    <row r="2484" spans="1:6">
      <c r="A2484" s="434"/>
      <c r="B2484" s="918" t="s">
        <v>3293</v>
      </c>
      <c r="C2484" s="920"/>
      <c r="D2484" s="915"/>
      <c r="E2484" s="916"/>
      <c r="F2484" s="917"/>
    </row>
    <row r="2485" spans="1:6" ht="26.4">
      <c r="A2485" s="434"/>
      <c r="B2485" s="922" t="s">
        <v>3294</v>
      </c>
      <c r="C2485" s="920"/>
      <c r="D2485" s="915"/>
      <c r="E2485" s="916"/>
      <c r="F2485" s="917"/>
    </row>
    <row r="2486" spans="1:6">
      <c r="A2486" s="434"/>
      <c r="B2486" s="918" t="s">
        <v>3388</v>
      </c>
      <c r="C2486" s="920"/>
      <c r="D2486" s="915"/>
      <c r="E2486" s="916"/>
      <c r="F2486" s="917"/>
    </row>
    <row r="2487" spans="1:6">
      <c r="A2487" s="434"/>
      <c r="B2487" s="918" t="s">
        <v>3350</v>
      </c>
      <c r="C2487" s="920"/>
      <c r="D2487" s="915"/>
      <c r="E2487" s="916"/>
      <c r="F2487" s="917"/>
    </row>
    <row r="2488" spans="1:6">
      <c r="A2488" s="434"/>
      <c r="B2488" s="918"/>
      <c r="C2488" s="920"/>
      <c r="D2488" s="915"/>
      <c r="E2488" s="916"/>
      <c r="F2488" s="917"/>
    </row>
    <row r="2489" spans="1:6">
      <c r="A2489" s="924"/>
      <c r="B2489" s="919" t="s">
        <v>3510</v>
      </c>
      <c r="C2489" s="920"/>
      <c r="D2489" s="915"/>
      <c r="E2489" s="916"/>
      <c r="F2489" s="917"/>
    </row>
    <row r="2490" spans="1:6">
      <c r="A2490" s="924"/>
      <c r="B2490" s="919" t="s">
        <v>3381</v>
      </c>
      <c r="C2490" s="920"/>
      <c r="D2490" s="915"/>
      <c r="E2490" s="916"/>
      <c r="F2490" s="917"/>
    </row>
    <row r="2491" spans="1:6">
      <c r="A2491" s="925"/>
      <c r="B2491" s="926" t="s">
        <v>3511</v>
      </c>
      <c r="C2491" s="357" t="s">
        <v>983</v>
      </c>
      <c r="D2491" s="927">
        <v>1</v>
      </c>
      <c r="E2491" s="928"/>
      <c r="F2491" s="929"/>
    </row>
    <row r="2492" spans="1:6" s="466" customFormat="1" ht="26.25" customHeight="1">
      <c r="A2492" s="892" t="s">
        <v>0</v>
      </c>
      <c r="B2492" s="892" t="s">
        <v>1</v>
      </c>
      <c r="C2492" s="892" t="s">
        <v>948</v>
      </c>
      <c r="D2492" s="893" t="s">
        <v>949</v>
      </c>
      <c r="E2492" s="894" t="s">
        <v>1380</v>
      </c>
      <c r="F2492" s="894" t="s">
        <v>2</v>
      </c>
    </row>
    <row r="2493" spans="1:6" ht="224.4">
      <c r="A2493" s="909">
        <f>COUNT($A$4:A2491)+1</f>
        <v>14</v>
      </c>
      <c r="B2493" s="910" t="s">
        <v>3256</v>
      </c>
      <c r="C2493" s="362"/>
      <c r="D2493" s="911"/>
      <c r="E2493" s="912"/>
      <c r="F2493" s="913"/>
    </row>
    <row r="2494" spans="1:6">
      <c r="A2494" s="914"/>
      <c r="B2494" s="448"/>
      <c r="C2494" s="434"/>
      <c r="D2494" s="915"/>
      <c r="E2494" s="916"/>
      <c r="F2494" s="917"/>
    </row>
    <row r="2495" spans="1:6">
      <c r="A2495" s="434"/>
      <c r="B2495" s="448" t="s">
        <v>3257</v>
      </c>
      <c r="C2495" s="434"/>
      <c r="D2495" s="915"/>
      <c r="E2495" s="916"/>
      <c r="F2495" s="917"/>
    </row>
    <row r="2496" spans="1:6">
      <c r="A2496" s="434"/>
      <c r="B2496" s="918" t="s">
        <v>3258</v>
      </c>
      <c r="C2496" s="434"/>
      <c r="D2496" s="915"/>
      <c r="E2496" s="916"/>
      <c r="F2496" s="917"/>
    </row>
    <row r="2497" spans="1:6">
      <c r="A2497" s="434"/>
      <c r="B2497" s="918" t="s">
        <v>3259</v>
      </c>
      <c r="C2497" s="434"/>
      <c r="D2497" s="915"/>
      <c r="E2497" s="916"/>
      <c r="F2497" s="917"/>
    </row>
    <row r="2498" spans="1:6">
      <c r="A2498" s="434"/>
      <c r="B2498" s="918" t="s">
        <v>3260</v>
      </c>
      <c r="C2498" s="434"/>
      <c r="D2498" s="915"/>
      <c r="E2498" s="916"/>
      <c r="F2498" s="917"/>
    </row>
    <row r="2499" spans="1:6">
      <c r="A2499" s="434"/>
      <c r="B2499" s="918" t="s">
        <v>3261</v>
      </c>
      <c r="C2499" s="434"/>
      <c r="D2499" s="915"/>
      <c r="E2499" s="916"/>
      <c r="F2499" s="917"/>
    </row>
    <row r="2500" spans="1:6">
      <c r="A2500" s="434"/>
      <c r="B2500" s="918" t="s">
        <v>3262</v>
      </c>
      <c r="C2500" s="434"/>
      <c r="D2500" s="915"/>
      <c r="E2500" s="916"/>
      <c r="F2500" s="917"/>
    </row>
    <row r="2501" spans="1:6">
      <c r="A2501" s="434"/>
      <c r="B2501" s="919" t="s">
        <v>3263</v>
      </c>
      <c r="C2501" s="434"/>
      <c r="D2501" s="915"/>
      <c r="E2501" s="916"/>
      <c r="F2501" s="917"/>
    </row>
    <row r="2502" spans="1:6">
      <c r="A2502" s="434"/>
      <c r="B2502" s="919" t="s">
        <v>3264</v>
      </c>
      <c r="C2502" s="434"/>
      <c r="D2502" s="915"/>
      <c r="E2502" s="916"/>
      <c r="F2502" s="917"/>
    </row>
    <row r="2503" spans="1:6" ht="26.4">
      <c r="A2503" s="434"/>
      <c r="B2503" s="919" t="s">
        <v>3265</v>
      </c>
      <c r="C2503" s="434"/>
      <c r="D2503" s="915"/>
      <c r="E2503" s="916"/>
      <c r="F2503" s="917"/>
    </row>
    <row r="2504" spans="1:6">
      <c r="A2504" s="434"/>
      <c r="B2504" s="919"/>
      <c r="C2504" s="434"/>
      <c r="D2504" s="915"/>
      <c r="E2504" s="916"/>
      <c r="F2504" s="917"/>
    </row>
    <row r="2505" spans="1:6">
      <c r="A2505" s="434"/>
      <c r="B2505" s="919" t="s">
        <v>3266</v>
      </c>
      <c r="C2505" s="434"/>
      <c r="D2505" s="915"/>
      <c r="E2505" s="916"/>
      <c r="F2505" s="917"/>
    </row>
    <row r="2506" spans="1:6">
      <c r="A2506" s="434"/>
      <c r="B2506" s="919" t="s">
        <v>3512</v>
      </c>
      <c r="C2506" s="434"/>
      <c r="D2506" s="915"/>
      <c r="E2506" s="916"/>
      <c r="F2506" s="917"/>
    </row>
    <row r="2507" spans="1:6">
      <c r="A2507" s="434"/>
      <c r="B2507" s="918" t="s">
        <v>3403</v>
      </c>
      <c r="C2507" s="434"/>
      <c r="D2507" s="915"/>
      <c r="E2507" s="916"/>
      <c r="F2507" s="917"/>
    </row>
    <row r="2508" spans="1:6">
      <c r="A2508" s="434"/>
      <c r="B2508" s="918" t="s">
        <v>3269</v>
      </c>
      <c r="C2508" s="920"/>
      <c r="D2508" s="915"/>
      <c r="E2508" s="916"/>
      <c r="F2508" s="917"/>
    </row>
    <row r="2509" spans="1:6">
      <c r="A2509" s="434"/>
      <c r="B2509" s="918" t="s">
        <v>3513</v>
      </c>
      <c r="C2509" s="920"/>
      <c r="D2509" s="915"/>
      <c r="E2509" s="916"/>
      <c r="F2509" s="917"/>
    </row>
    <row r="2510" spans="1:6">
      <c r="A2510" s="434"/>
      <c r="B2510" s="919" t="s">
        <v>3271</v>
      </c>
      <c r="C2510" s="920"/>
      <c r="D2510" s="915"/>
      <c r="E2510" s="916"/>
      <c r="F2510" s="917"/>
    </row>
    <row r="2511" spans="1:6">
      <c r="A2511" s="434"/>
      <c r="B2511" s="919" t="s">
        <v>3404</v>
      </c>
      <c r="C2511" s="920"/>
      <c r="D2511" s="915"/>
      <c r="E2511" s="916"/>
      <c r="F2511" s="917"/>
    </row>
    <row r="2512" spans="1:6">
      <c r="A2512" s="434"/>
      <c r="B2512" s="919" t="s">
        <v>3273</v>
      </c>
      <c r="C2512" s="920"/>
      <c r="D2512" s="915"/>
      <c r="E2512" s="916"/>
      <c r="F2512" s="917"/>
    </row>
    <row r="2513" spans="1:6">
      <c r="A2513" s="434"/>
      <c r="B2513" s="919" t="s">
        <v>3274</v>
      </c>
      <c r="C2513" s="920"/>
      <c r="D2513" s="915"/>
      <c r="E2513" s="916"/>
      <c r="F2513" s="917"/>
    </row>
    <row r="2514" spans="1:6">
      <c r="A2514" s="434"/>
      <c r="B2514" s="919" t="s">
        <v>3275</v>
      </c>
      <c r="C2514" s="920"/>
      <c r="D2514" s="915"/>
      <c r="E2514" s="916"/>
      <c r="F2514" s="917"/>
    </row>
    <row r="2515" spans="1:6">
      <c r="A2515" s="434"/>
      <c r="B2515" s="919" t="s">
        <v>3276</v>
      </c>
      <c r="C2515" s="920"/>
      <c r="D2515" s="915"/>
      <c r="E2515" s="916"/>
      <c r="F2515" s="917"/>
    </row>
    <row r="2516" spans="1:6">
      <c r="A2516" s="434"/>
      <c r="B2516" s="919" t="s">
        <v>3277</v>
      </c>
      <c r="C2516" s="920"/>
      <c r="D2516" s="915"/>
      <c r="E2516" s="916"/>
      <c r="F2516" s="917"/>
    </row>
    <row r="2517" spans="1:6" ht="26.4">
      <c r="A2517" s="434"/>
      <c r="B2517" s="919" t="s">
        <v>3278</v>
      </c>
      <c r="C2517" s="920"/>
      <c r="D2517" s="915"/>
      <c r="E2517" s="916"/>
      <c r="F2517" s="917"/>
    </row>
    <row r="2518" spans="1:6">
      <c r="A2518" s="434"/>
      <c r="B2518" s="919" t="s">
        <v>3279</v>
      </c>
      <c r="C2518" s="920"/>
      <c r="D2518" s="915"/>
      <c r="E2518" s="916"/>
      <c r="F2518" s="917"/>
    </row>
    <row r="2519" spans="1:6">
      <c r="A2519" s="434"/>
      <c r="B2519" s="919" t="s">
        <v>3405</v>
      </c>
      <c r="C2519" s="920"/>
      <c r="D2519" s="915"/>
      <c r="E2519" s="916"/>
      <c r="F2519" s="917"/>
    </row>
    <row r="2520" spans="1:6">
      <c r="A2520" s="434"/>
      <c r="B2520" s="919" t="s">
        <v>3281</v>
      </c>
      <c r="C2520" s="920"/>
      <c r="D2520" s="915"/>
      <c r="E2520" s="916"/>
      <c r="F2520" s="917"/>
    </row>
    <row r="2521" spans="1:6">
      <c r="A2521" s="434"/>
      <c r="B2521" s="919" t="s">
        <v>3514</v>
      </c>
      <c r="C2521" s="920"/>
      <c r="D2521" s="915"/>
      <c r="E2521" s="916"/>
      <c r="F2521" s="917"/>
    </row>
    <row r="2522" spans="1:6">
      <c r="A2522" s="434"/>
      <c r="B2522" s="919" t="s">
        <v>3500</v>
      </c>
      <c r="C2522" s="920"/>
      <c r="D2522" s="915"/>
      <c r="E2522" s="916"/>
      <c r="F2522" s="917"/>
    </row>
    <row r="2523" spans="1:6">
      <c r="A2523" s="434"/>
      <c r="B2523" s="919" t="s">
        <v>3515</v>
      </c>
      <c r="C2523" s="920"/>
      <c r="D2523" s="915"/>
      <c r="E2523" s="916"/>
      <c r="F2523" s="917"/>
    </row>
    <row r="2524" spans="1:6">
      <c r="A2524" s="434"/>
      <c r="B2524" s="919" t="s">
        <v>3283</v>
      </c>
      <c r="C2524" s="920"/>
      <c r="D2524" s="915"/>
      <c r="E2524" s="916"/>
      <c r="F2524" s="917"/>
    </row>
    <row r="2525" spans="1:6">
      <c r="A2525" s="434"/>
      <c r="B2525" s="921" t="s">
        <v>3286</v>
      </c>
      <c r="C2525" s="920"/>
      <c r="D2525" s="915"/>
      <c r="E2525" s="916"/>
      <c r="F2525" s="917"/>
    </row>
    <row r="2526" spans="1:6">
      <c r="A2526" s="434"/>
      <c r="B2526" s="921" t="s">
        <v>3287</v>
      </c>
      <c r="C2526" s="920"/>
      <c r="D2526" s="915"/>
      <c r="E2526" s="916"/>
      <c r="F2526" s="917"/>
    </row>
    <row r="2527" spans="1:6">
      <c r="A2527" s="434"/>
      <c r="B2527" s="919" t="s">
        <v>3288</v>
      </c>
      <c r="C2527" s="920"/>
      <c r="D2527" s="915"/>
      <c r="E2527" s="916"/>
      <c r="F2527" s="917"/>
    </row>
    <row r="2528" spans="1:6">
      <c r="A2528" s="434"/>
      <c r="B2528" s="919" t="s">
        <v>3289</v>
      </c>
      <c r="C2528" s="920"/>
      <c r="D2528" s="915"/>
      <c r="E2528" s="916"/>
      <c r="F2528" s="917"/>
    </row>
    <row r="2529" spans="1:6">
      <c r="A2529" s="434"/>
      <c r="B2529" s="919"/>
      <c r="C2529" s="920"/>
      <c r="D2529" s="915"/>
      <c r="E2529" s="916"/>
      <c r="F2529" s="917"/>
    </row>
    <row r="2530" spans="1:6">
      <c r="A2530" s="434"/>
      <c r="B2530" s="918" t="s">
        <v>3290</v>
      </c>
      <c r="C2530" s="920"/>
      <c r="D2530" s="915"/>
      <c r="E2530" s="916"/>
      <c r="F2530" s="917"/>
    </row>
    <row r="2531" spans="1:6">
      <c r="A2531" s="434"/>
      <c r="B2531" s="918"/>
      <c r="C2531" s="920"/>
      <c r="D2531" s="915"/>
      <c r="E2531" s="916"/>
      <c r="F2531" s="917"/>
    </row>
    <row r="2532" spans="1:6">
      <c r="A2532" s="434"/>
      <c r="B2532" s="918" t="s">
        <v>3291</v>
      </c>
      <c r="C2532" s="920"/>
      <c r="D2532" s="915"/>
      <c r="E2532" s="916"/>
      <c r="F2532" s="917"/>
    </row>
    <row r="2533" spans="1:6">
      <c r="A2533" s="434"/>
      <c r="B2533" s="918" t="s">
        <v>3292</v>
      </c>
      <c r="C2533" s="920"/>
      <c r="D2533" s="915"/>
      <c r="E2533" s="916"/>
      <c r="F2533" s="917"/>
    </row>
    <row r="2534" spans="1:6">
      <c r="A2534" s="434"/>
      <c r="B2534" s="918" t="s">
        <v>3293</v>
      </c>
      <c r="C2534" s="920"/>
      <c r="D2534" s="915"/>
      <c r="E2534" s="916"/>
      <c r="F2534" s="917"/>
    </row>
    <row r="2535" spans="1:6" ht="26.4">
      <c r="A2535" s="434"/>
      <c r="B2535" s="922" t="s">
        <v>3294</v>
      </c>
      <c r="C2535" s="920"/>
      <c r="D2535" s="915"/>
      <c r="E2535" s="916"/>
      <c r="F2535" s="917"/>
    </row>
    <row r="2536" spans="1:6">
      <c r="A2536" s="434"/>
      <c r="B2536" s="918" t="s">
        <v>3295</v>
      </c>
      <c r="C2536" s="920"/>
      <c r="D2536" s="915"/>
      <c r="E2536" s="916"/>
      <c r="F2536" s="917"/>
    </row>
    <row r="2537" spans="1:6">
      <c r="A2537" s="434"/>
      <c r="B2537" s="918" t="s">
        <v>3478</v>
      </c>
      <c r="C2537" s="920"/>
      <c r="D2537" s="915"/>
      <c r="E2537" s="916"/>
      <c r="F2537" s="917"/>
    </row>
    <row r="2538" spans="1:6">
      <c r="A2538" s="434"/>
      <c r="B2538" s="918"/>
      <c r="C2538" s="920"/>
      <c r="D2538" s="915"/>
      <c r="E2538" s="916"/>
      <c r="F2538" s="917"/>
    </row>
    <row r="2539" spans="1:6">
      <c r="A2539" s="434"/>
      <c r="B2539" s="918" t="s">
        <v>3297</v>
      </c>
      <c r="C2539" s="920"/>
      <c r="D2539" s="915"/>
      <c r="E2539" s="916"/>
      <c r="F2539" s="917"/>
    </row>
    <row r="2540" spans="1:6">
      <c r="A2540" s="434"/>
      <c r="B2540" s="918" t="s">
        <v>3298</v>
      </c>
      <c r="C2540" s="920"/>
      <c r="D2540" s="915"/>
      <c r="E2540" s="916"/>
      <c r="F2540" s="917"/>
    </row>
    <row r="2541" spans="1:6">
      <c r="A2541" s="434"/>
      <c r="B2541" s="918" t="s">
        <v>3299</v>
      </c>
      <c r="C2541" s="920"/>
      <c r="D2541" s="915"/>
      <c r="E2541" s="916"/>
      <c r="F2541" s="917"/>
    </row>
    <row r="2542" spans="1:6">
      <c r="A2542" s="434"/>
      <c r="B2542" s="918" t="s">
        <v>3300</v>
      </c>
      <c r="C2542" s="920"/>
      <c r="D2542" s="915"/>
      <c r="E2542" s="916"/>
      <c r="F2542" s="917"/>
    </row>
    <row r="2543" spans="1:6">
      <c r="A2543" s="434"/>
      <c r="B2543" s="918" t="s">
        <v>3301</v>
      </c>
      <c r="C2543" s="920"/>
      <c r="D2543" s="915"/>
      <c r="E2543" s="916"/>
      <c r="F2543" s="917"/>
    </row>
    <row r="2544" spans="1:6" ht="26.4">
      <c r="A2544" s="434"/>
      <c r="B2544" s="918" t="s">
        <v>3302</v>
      </c>
      <c r="C2544" s="920"/>
      <c r="D2544" s="915"/>
      <c r="E2544" s="916"/>
      <c r="F2544" s="917"/>
    </row>
    <row r="2545" spans="1:6">
      <c r="A2545" s="434"/>
      <c r="B2545" s="918"/>
      <c r="C2545" s="920"/>
      <c r="D2545" s="915"/>
      <c r="E2545" s="916"/>
      <c r="F2545" s="917"/>
    </row>
    <row r="2546" spans="1:6">
      <c r="A2546" s="434"/>
      <c r="B2546" s="918" t="s">
        <v>3303</v>
      </c>
      <c r="C2546" s="920"/>
      <c r="D2546" s="915"/>
      <c r="E2546" s="916"/>
      <c r="F2546" s="917"/>
    </row>
    <row r="2547" spans="1:6">
      <c r="A2547" s="434"/>
      <c r="B2547" s="918" t="s">
        <v>3304</v>
      </c>
      <c r="C2547" s="920"/>
      <c r="D2547" s="915"/>
      <c r="E2547" s="916"/>
      <c r="F2547" s="917"/>
    </row>
    <row r="2548" spans="1:6">
      <c r="A2548" s="434"/>
      <c r="B2548" s="918" t="s">
        <v>3305</v>
      </c>
      <c r="C2548" s="920"/>
      <c r="D2548" s="915"/>
      <c r="E2548" s="916"/>
      <c r="F2548" s="917"/>
    </row>
    <row r="2549" spans="1:6">
      <c r="A2549" s="434"/>
      <c r="B2549" s="918"/>
      <c r="C2549" s="434"/>
      <c r="D2549" s="915"/>
      <c r="E2549" s="916"/>
      <c r="F2549" s="917"/>
    </row>
    <row r="2550" spans="1:6">
      <c r="A2550" s="434"/>
      <c r="B2550" s="918" t="s">
        <v>3306</v>
      </c>
      <c r="C2550" s="434"/>
      <c r="D2550" s="915"/>
      <c r="E2550" s="916"/>
      <c r="F2550" s="917"/>
    </row>
    <row r="2551" spans="1:6">
      <c r="A2551" s="434"/>
      <c r="B2551" s="918" t="s">
        <v>3305</v>
      </c>
      <c r="C2551" s="434"/>
      <c r="D2551" s="915"/>
      <c r="E2551" s="916"/>
      <c r="F2551" s="917"/>
    </row>
    <row r="2552" spans="1:6">
      <c r="A2552" s="434"/>
      <c r="B2552" s="919"/>
      <c r="C2552" s="920"/>
      <c r="D2552" s="915"/>
      <c r="E2552" s="916"/>
      <c r="F2552" s="917"/>
    </row>
    <row r="2553" spans="1:6">
      <c r="A2553" s="434"/>
      <c r="B2553" s="918" t="s">
        <v>3307</v>
      </c>
      <c r="C2553" s="920"/>
      <c r="D2553" s="915"/>
      <c r="E2553" s="916"/>
      <c r="F2553" s="917"/>
    </row>
    <row r="2554" spans="1:6">
      <c r="A2554" s="434"/>
      <c r="B2554" s="918" t="s">
        <v>3308</v>
      </c>
      <c r="C2554" s="920"/>
      <c r="D2554" s="915"/>
      <c r="E2554" s="916"/>
      <c r="F2554" s="917"/>
    </row>
    <row r="2555" spans="1:6">
      <c r="A2555" s="434"/>
      <c r="B2555" s="918" t="s">
        <v>3309</v>
      </c>
      <c r="C2555" s="920"/>
      <c r="D2555" s="915"/>
      <c r="E2555" s="916"/>
      <c r="F2555" s="917"/>
    </row>
    <row r="2556" spans="1:6">
      <c r="A2556" s="434"/>
      <c r="B2556" s="918" t="s">
        <v>3365</v>
      </c>
      <c r="C2556" s="920"/>
      <c r="D2556" s="915"/>
      <c r="E2556" s="916"/>
      <c r="F2556" s="917"/>
    </row>
    <row r="2557" spans="1:6">
      <c r="A2557" s="434"/>
      <c r="B2557" s="918" t="s">
        <v>3311</v>
      </c>
      <c r="C2557" s="920"/>
      <c r="D2557" s="915"/>
      <c r="E2557" s="916"/>
      <c r="F2557" s="917"/>
    </row>
    <row r="2558" spans="1:6">
      <c r="A2558" s="434"/>
      <c r="B2558" s="918" t="s">
        <v>3312</v>
      </c>
      <c r="C2558" s="920"/>
      <c r="D2558" s="915"/>
      <c r="E2558" s="916"/>
      <c r="F2558" s="917"/>
    </row>
    <row r="2559" spans="1:6">
      <c r="A2559" s="434"/>
      <c r="B2559" s="918" t="s">
        <v>3366</v>
      </c>
      <c r="C2559" s="920"/>
      <c r="D2559" s="915"/>
      <c r="E2559" s="916"/>
      <c r="F2559" s="917"/>
    </row>
    <row r="2560" spans="1:6">
      <c r="A2560" s="434"/>
      <c r="B2560" s="918" t="s">
        <v>3314</v>
      </c>
      <c r="C2560" s="920"/>
      <c r="D2560" s="915"/>
      <c r="E2560" s="916"/>
      <c r="F2560" s="917"/>
    </row>
    <row r="2561" spans="1:6">
      <c r="A2561" s="434"/>
      <c r="B2561" s="918" t="s">
        <v>3516</v>
      </c>
      <c r="C2561" s="920"/>
      <c r="D2561" s="915"/>
      <c r="E2561" s="916"/>
      <c r="F2561" s="917"/>
    </row>
    <row r="2562" spans="1:6">
      <c r="A2562" s="434"/>
      <c r="B2562" s="918" t="s">
        <v>3316</v>
      </c>
      <c r="C2562" s="920"/>
      <c r="D2562" s="915"/>
      <c r="E2562" s="916"/>
      <c r="F2562" s="917"/>
    </row>
    <row r="2563" spans="1:6">
      <c r="A2563" s="434"/>
      <c r="B2563" s="918" t="s">
        <v>3317</v>
      </c>
      <c r="C2563" s="920"/>
      <c r="D2563" s="915"/>
      <c r="E2563" s="916"/>
      <c r="F2563" s="917"/>
    </row>
    <row r="2564" spans="1:6">
      <c r="A2564" s="434"/>
      <c r="B2564" s="918" t="s">
        <v>3318</v>
      </c>
      <c r="C2564" s="920"/>
      <c r="D2564" s="915"/>
      <c r="E2564" s="916"/>
      <c r="F2564" s="917"/>
    </row>
    <row r="2565" spans="1:6">
      <c r="A2565" s="434"/>
      <c r="B2565" s="918" t="s">
        <v>3368</v>
      </c>
      <c r="C2565" s="920"/>
      <c r="D2565" s="915"/>
      <c r="E2565" s="916"/>
      <c r="F2565" s="917"/>
    </row>
    <row r="2566" spans="1:6">
      <c r="A2566" s="434"/>
      <c r="B2566" s="918" t="s">
        <v>3314</v>
      </c>
      <c r="C2566" s="920"/>
      <c r="D2566" s="915"/>
      <c r="E2566" s="916"/>
      <c r="F2566" s="917"/>
    </row>
    <row r="2567" spans="1:6">
      <c r="A2567" s="434"/>
      <c r="B2567" s="918" t="s">
        <v>3517</v>
      </c>
      <c r="C2567" s="920"/>
      <c r="D2567" s="915"/>
      <c r="E2567" s="916"/>
      <c r="F2567" s="917"/>
    </row>
    <row r="2568" spans="1:6">
      <c r="A2568" s="434"/>
      <c r="B2568" s="918"/>
      <c r="C2568" s="920"/>
      <c r="D2568" s="915"/>
      <c r="E2568" s="916"/>
      <c r="F2568" s="917"/>
    </row>
    <row r="2569" spans="1:6">
      <c r="A2569" s="434"/>
      <c r="B2569" s="918" t="s">
        <v>3306</v>
      </c>
      <c r="C2569" s="434"/>
      <c r="D2569" s="915"/>
      <c r="E2569" s="916"/>
      <c r="F2569" s="917"/>
    </row>
    <row r="2570" spans="1:6">
      <c r="A2570" s="434"/>
      <c r="B2570" s="918" t="s">
        <v>3305</v>
      </c>
      <c r="C2570" s="434"/>
      <c r="D2570" s="915"/>
      <c r="E2570" s="916"/>
      <c r="F2570" s="917"/>
    </row>
    <row r="2571" spans="1:6">
      <c r="A2571" s="434"/>
      <c r="B2571" s="919"/>
      <c r="C2571" s="920"/>
      <c r="D2571" s="915"/>
      <c r="E2571" s="916"/>
      <c r="F2571" s="917"/>
    </row>
    <row r="2572" spans="1:6">
      <c r="A2572" s="434"/>
      <c r="B2572" s="918" t="s">
        <v>3321</v>
      </c>
      <c r="C2572" s="920"/>
      <c r="D2572" s="915"/>
      <c r="E2572" s="916"/>
      <c r="F2572" s="917"/>
    </row>
    <row r="2573" spans="1:6">
      <c r="A2573" s="434"/>
      <c r="B2573" s="918" t="s">
        <v>3518</v>
      </c>
      <c r="C2573" s="920"/>
      <c r="D2573" s="915"/>
      <c r="E2573" s="916"/>
      <c r="F2573" s="917"/>
    </row>
    <row r="2574" spans="1:6">
      <c r="A2574" s="434"/>
      <c r="B2574" s="918" t="s">
        <v>3519</v>
      </c>
      <c r="C2574" s="920"/>
      <c r="D2574" s="915"/>
      <c r="E2574" s="916"/>
      <c r="F2574" s="917"/>
    </row>
    <row r="2575" spans="1:6">
      <c r="A2575" s="434"/>
      <c r="B2575" s="918" t="s">
        <v>3324</v>
      </c>
      <c r="C2575" s="434"/>
      <c r="D2575" s="915"/>
      <c r="E2575" s="916"/>
      <c r="F2575" s="917"/>
    </row>
    <row r="2576" spans="1:6">
      <c r="A2576" s="434"/>
      <c r="B2576" s="918" t="s">
        <v>3325</v>
      </c>
      <c r="C2576" s="434"/>
      <c r="D2576" s="915"/>
      <c r="E2576" s="916"/>
      <c r="F2576" s="917"/>
    </row>
    <row r="2577" spans="1:6">
      <c r="A2577" s="434"/>
      <c r="B2577" s="918" t="s">
        <v>3326</v>
      </c>
      <c r="C2577" s="434"/>
      <c r="D2577" s="915"/>
      <c r="E2577" s="916"/>
      <c r="F2577" s="917"/>
    </row>
    <row r="2578" spans="1:6">
      <c r="A2578" s="434"/>
      <c r="B2578" s="918"/>
      <c r="C2578" s="434"/>
      <c r="D2578" s="915"/>
      <c r="E2578" s="916"/>
      <c r="F2578" s="917"/>
    </row>
    <row r="2579" spans="1:6">
      <c r="A2579" s="434"/>
      <c r="B2579" s="918" t="s">
        <v>3327</v>
      </c>
      <c r="C2579" s="434"/>
      <c r="D2579" s="915"/>
      <c r="E2579" s="916"/>
      <c r="F2579" s="917"/>
    </row>
    <row r="2580" spans="1:6">
      <c r="A2580" s="434"/>
      <c r="B2580" s="918" t="s">
        <v>3328</v>
      </c>
      <c r="C2580" s="434"/>
      <c r="D2580" s="915"/>
      <c r="E2580" s="916"/>
      <c r="F2580" s="917"/>
    </row>
    <row r="2581" spans="1:6">
      <c r="A2581" s="434"/>
      <c r="B2581" s="918" t="s">
        <v>3329</v>
      </c>
      <c r="C2581" s="434"/>
      <c r="D2581" s="915"/>
      <c r="E2581" s="916"/>
      <c r="F2581" s="917"/>
    </row>
    <row r="2582" spans="1:6" ht="26.4">
      <c r="A2582" s="434"/>
      <c r="B2582" s="918" t="s">
        <v>3302</v>
      </c>
      <c r="C2582" s="920"/>
      <c r="D2582" s="915"/>
      <c r="E2582" s="916"/>
      <c r="F2582" s="917"/>
    </row>
    <row r="2583" spans="1:6">
      <c r="A2583" s="434"/>
      <c r="B2583" s="918" t="s">
        <v>3330</v>
      </c>
      <c r="C2583" s="434"/>
      <c r="D2583" s="915"/>
      <c r="E2583" s="916"/>
      <c r="F2583" s="917"/>
    </row>
    <row r="2584" spans="1:6">
      <c r="A2584" s="434"/>
      <c r="B2584" s="918"/>
      <c r="C2584" s="434"/>
      <c r="D2584" s="915"/>
      <c r="E2584" s="916"/>
      <c r="F2584" s="917"/>
    </row>
    <row r="2585" spans="1:6">
      <c r="A2585" s="434"/>
      <c r="B2585" s="918" t="s">
        <v>3331</v>
      </c>
      <c r="C2585" s="920"/>
      <c r="D2585" s="915"/>
      <c r="E2585" s="916"/>
      <c r="F2585" s="917"/>
    </row>
    <row r="2586" spans="1:6">
      <c r="A2586" s="434"/>
      <c r="B2586" s="918" t="s">
        <v>3520</v>
      </c>
      <c r="C2586" s="920"/>
      <c r="D2586" s="915"/>
      <c r="E2586" s="916"/>
      <c r="F2586" s="917"/>
    </row>
    <row r="2587" spans="1:6">
      <c r="A2587" s="434"/>
      <c r="B2587" s="918" t="s">
        <v>3521</v>
      </c>
      <c r="C2587" s="920"/>
      <c r="D2587" s="915"/>
      <c r="E2587" s="916"/>
      <c r="F2587" s="917"/>
    </row>
    <row r="2588" spans="1:6">
      <c r="A2588" s="434"/>
      <c r="B2588" s="918" t="s">
        <v>3376</v>
      </c>
      <c r="C2588" s="434"/>
      <c r="D2588" s="915"/>
      <c r="E2588" s="916"/>
      <c r="F2588" s="917"/>
    </row>
    <row r="2589" spans="1:6">
      <c r="A2589" s="434"/>
      <c r="B2589" s="918" t="s">
        <v>3335</v>
      </c>
      <c r="C2589" s="434"/>
      <c r="D2589" s="915"/>
      <c r="E2589" s="916"/>
      <c r="F2589" s="917"/>
    </row>
    <row r="2590" spans="1:6">
      <c r="A2590" s="434"/>
      <c r="B2590" s="918" t="s">
        <v>3326</v>
      </c>
      <c r="C2590" s="434"/>
      <c r="D2590" s="915"/>
      <c r="E2590" s="916"/>
      <c r="F2590" s="917"/>
    </row>
    <row r="2591" spans="1:6">
      <c r="A2591" s="434"/>
      <c r="B2591" s="918" t="s">
        <v>3336</v>
      </c>
      <c r="C2591" s="434"/>
      <c r="D2591" s="915"/>
      <c r="E2591" s="916"/>
      <c r="F2591" s="917"/>
    </row>
    <row r="2592" spans="1:6">
      <c r="A2592" s="434"/>
      <c r="B2592" s="918" t="s">
        <v>3330</v>
      </c>
      <c r="C2592" s="434"/>
      <c r="D2592" s="915"/>
      <c r="E2592" s="916"/>
      <c r="F2592" s="917"/>
    </row>
    <row r="2593" spans="1:6">
      <c r="A2593" s="434"/>
      <c r="B2593" s="918"/>
      <c r="C2593" s="434"/>
      <c r="D2593" s="915"/>
      <c r="E2593" s="916"/>
      <c r="F2593" s="917"/>
    </row>
    <row r="2594" spans="1:6">
      <c r="A2594" s="434"/>
      <c r="B2594" s="918" t="s">
        <v>3306</v>
      </c>
      <c r="C2594" s="434"/>
      <c r="D2594" s="915"/>
      <c r="E2594" s="916"/>
      <c r="F2594" s="917"/>
    </row>
    <row r="2595" spans="1:6">
      <c r="A2595" s="434"/>
      <c r="B2595" s="918" t="s">
        <v>3305</v>
      </c>
      <c r="C2595" s="434"/>
      <c r="D2595" s="915"/>
      <c r="E2595" s="916"/>
      <c r="F2595" s="917"/>
    </row>
    <row r="2596" spans="1:6">
      <c r="A2596" s="434"/>
      <c r="B2596" s="918"/>
      <c r="C2596" s="434"/>
      <c r="D2596" s="915"/>
      <c r="E2596" s="916"/>
      <c r="F2596" s="917"/>
    </row>
    <row r="2597" spans="1:6">
      <c r="A2597" s="434"/>
      <c r="B2597" s="918" t="s">
        <v>3321</v>
      </c>
      <c r="C2597" s="434"/>
      <c r="D2597" s="915"/>
      <c r="E2597" s="916"/>
      <c r="F2597" s="917"/>
    </row>
    <row r="2598" spans="1:6">
      <c r="A2598" s="434"/>
      <c r="B2598" s="918" t="s">
        <v>3522</v>
      </c>
      <c r="C2598" s="434"/>
      <c r="D2598" s="915"/>
      <c r="E2598" s="916"/>
      <c r="F2598" s="917"/>
    </row>
    <row r="2599" spans="1:6">
      <c r="A2599" s="434"/>
      <c r="B2599" s="918" t="s">
        <v>3338</v>
      </c>
      <c r="C2599" s="434"/>
      <c r="D2599" s="915"/>
      <c r="E2599" s="916"/>
      <c r="F2599" s="917"/>
    </row>
    <row r="2600" spans="1:6">
      <c r="A2600" s="434"/>
      <c r="B2600" s="918" t="s">
        <v>3378</v>
      </c>
      <c r="C2600" s="434"/>
      <c r="D2600" s="915"/>
      <c r="E2600" s="916"/>
      <c r="F2600" s="917"/>
    </row>
    <row r="2601" spans="1:6">
      <c r="A2601" s="434"/>
      <c r="B2601" s="918" t="s">
        <v>3325</v>
      </c>
      <c r="C2601" s="434"/>
      <c r="D2601" s="915"/>
      <c r="E2601" s="916"/>
      <c r="F2601" s="917"/>
    </row>
    <row r="2602" spans="1:6">
      <c r="A2602" s="434"/>
      <c r="B2602" s="918" t="s">
        <v>3326</v>
      </c>
      <c r="C2602" s="434"/>
      <c r="D2602" s="915"/>
      <c r="E2602" s="916"/>
      <c r="F2602" s="917"/>
    </row>
    <row r="2603" spans="1:6">
      <c r="A2603" s="434"/>
      <c r="B2603" s="918"/>
      <c r="C2603" s="434"/>
      <c r="D2603" s="915"/>
      <c r="E2603" s="916"/>
      <c r="F2603" s="917"/>
    </row>
    <row r="2604" spans="1:6">
      <c r="A2604" s="434"/>
      <c r="B2604" s="918" t="s">
        <v>3306</v>
      </c>
      <c r="C2604" s="434"/>
      <c r="D2604" s="915"/>
      <c r="E2604" s="916"/>
      <c r="F2604" s="917"/>
    </row>
    <row r="2605" spans="1:6">
      <c r="A2605" s="434"/>
      <c r="B2605" s="918" t="s">
        <v>3305</v>
      </c>
      <c r="C2605" s="434"/>
      <c r="D2605" s="915"/>
      <c r="E2605" s="916"/>
      <c r="F2605" s="917"/>
    </row>
    <row r="2606" spans="1:6">
      <c r="A2606" s="434"/>
      <c r="B2606" s="918"/>
      <c r="C2606" s="434"/>
      <c r="D2606" s="915"/>
      <c r="E2606" s="916"/>
      <c r="F2606" s="917"/>
    </row>
    <row r="2607" spans="1:6">
      <c r="A2607" s="434"/>
      <c r="B2607" s="918" t="s">
        <v>3340</v>
      </c>
      <c r="C2607" s="920"/>
      <c r="D2607" s="915"/>
      <c r="E2607" s="916"/>
      <c r="F2607" s="917"/>
    </row>
    <row r="2608" spans="1:6">
      <c r="A2608" s="434"/>
      <c r="B2608" s="918" t="s">
        <v>3341</v>
      </c>
      <c r="C2608" s="920"/>
      <c r="D2608" s="915"/>
      <c r="E2608" s="916"/>
      <c r="F2608" s="917"/>
    </row>
    <row r="2609" spans="1:6">
      <c r="A2609" s="434"/>
      <c r="B2609" s="918" t="s">
        <v>3523</v>
      </c>
      <c r="C2609" s="920"/>
      <c r="D2609" s="915"/>
      <c r="E2609" s="916"/>
      <c r="F2609" s="917"/>
    </row>
    <row r="2610" spans="1:6">
      <c r="A2610" s="434"/>
      <c r="B2610" s="918" t="s">
        <v>3343</v>
      </c>
      <c r="C2610" s="920"/>
      <c r="D2610" s="915"/>
      <c r="E2610" s="916"/>
      <c r="F2610" s="917"/>
    </row>
    <row r="2611" spans="1:6" ht="26.4">
      <c r="A2611" s="434"/>
      <c r="B2611" s="918" t="s">
        <v>3302</v>
      </c>
      <c r="C2611" s="920"/>
      <c r="D2611" s="915"/>
      <c r="E2611" s="916"/>
      <c r="F2611" s="917"/>
    </row>
    <row r="2612" spans="1:6">
      <c r="A2612" s="434"/>
      <c r="B2612" s="918"/>
      <c r="C2612" s="920"/>
      <c r="D2612" s="915"/>
      <c r="E2612" s="916"/>
      <c r="F2612" s="917"/>
    </row>
    <row r="2613" spans="1:6">
      <c r="A2613" s="434"/>
      <c r="B2613" s="918" t="s">
        <v>3303</v>
      </c>
      <c r="C2613" s="920"/>
      <c r="D2613" s="915"/>
      <c r="E2613" s="916"/>
      <c r="F2613" s="917"/>
    </row>
    <row r="2614" spans="1:6">
      <c r="A2614" s="434"/>
      <c r="B2614" s="918" t="s">
        <v>3304</v>
      </c>
      <c r="C2614" s="920"/>
      <c r="D2614" s="915"/>
      <c r="E2614" s="916"/>
      <c r="F2614" s="917"/>
    </row>
    <row r="2615" spans="1:6">
      <c r="A2615" s="434"/>
      <c r="B2615" s="918" t="s">
        <v>3305</v>
      </c>
      <c r="C2615" s="920"/>
      <c r="D2615" s="915"/>
      <c r="E2615" s="916"/>
      <c r="F2615" s="917"/>
    </row>
    <row r="2616" spans="1:6">
      <c r="A2616" s="434"/>
      <c r="B2616" s="918"/>
      <c r="C2616" s="434"/>
      <c r="D2616" s="915"/>
      <c r="E2616" s="916"/>
      <c r="F2616" s="917"/>
    </row>
    <row r="2617" spans="1:6">
      <c r="A2617" s="434"/>
      <c r="B2617" s="918" t="s">
        <v>3306</v>
      </c>
      <c r="C2617" s="434"/>
      <c r="D2617" s="915"/>
      <c r="E2617" s="916"/>
      <c r="F2617" s="917"/>
    </row>
    <row r="2618" spans="1:6">
      <c r="A2618" s="434"/>
      <c r="B2618" s="918" t="s">
        <v>3305</v>
      </c>
      <c r="C2618" s="434"/>
      <c r="D2618" s="915"/>
      <c r="E2618" s="916"/>
      <c r="F2618" s="917"/>
    </row>
    <row r="2619" spans="1:6">
      <c r="A2619" s="434"/>
      <c r="B2619" s="918"/>
      <c r="C2619" s="434"/>
      <c r="D2619" s="915"/>
      <c r="E2619" s="916"/>
      <c r="F2619" s="917"/>
    </row>
    <row r="2620" spans="1:6">
      <c r="A2620" s="434"/>
      <c r="B2620" s="918" t="s">
        <v>3297</v>
      </c>
      <c r="C2620" s="434"/>
      <c r="D2620" s="915"/>
      <c r="E2620" s="916"/>
      <c r="F2620" s="917"/>
    </row>
    <row r="2621" spans="1:6">
      <c r="A2621" s="434"/>
      <c r="B2621" s="918" t="s">
        <v>3344</v>
      </c>
      <c r="C2621" s="434"/>
      <c r="D2621" s="915"/>
      <c r="E2621" s="916"/>
      <c r="F2621" s="917"/>
    </row>
    <row r="2622" spans="1:6">
      <c r="A2622" s="434"/>
      <c r="B2622" s="918" t="s">
        <v>3345</v>
      </c>
      <c r="C2622" s="434"/>
      <c r="D2622" s="915"/>
      <c r="E2622" s="916"/>
      <c r="F2622" s="917"/>
    </row>
    <row r="2623" spans="1:6">
      <c r="A2623" s="434"/>
      <c r="B2623" s="918" t="s">
        <v>3301</v>
      </c>
      <c r="C2623" s="434"/>
      <c r="D2623" s="915"/>
      <c r="E2623" s="916"/>
      <c r="F2623" s="917"/>
    </row>
    <row r="2624" spans="1:6" ht="26.4">
      <c r="A2624" s="434"/>
      <c r="B2624" s="918" t="s">
        <v>3302</v>
      </c>
      <c r="C2624" s="434"/>
      <c r="D2624" s="915"/>
      <c r="E2624" s="916"/>
      <c r="F2624" s="917"/>
    </row>
    <row r="2625" spans="1:6">
      <c r="A2625" s="434"/>
      <c r="B2625" s="918"/>
      <c r="C2625" s="434"/>
      <c r="D2625" s="915"/>
      <c r="E2625" s="916"/>
      <c r="F2625" s="917"/>
    </row>
    <row r="2626" spans="1:6">
      <c r="A2626" s="434"/>
      <c r="B2626" s="918" t="s">
        <v>3346</v>
      </c>
      <c r="C2626" s="434"/>
      <c r="D2626" s="915"/>
      <c r="E2626" s="916"/>
      <c r="F2626" s="917"/>
    </row>
    <row r="2627" spans="1:6">
      <c r="A2627" s="434"/>
      <c r="B2627" s="918" t="s">
        <v>3305</v>
      </c>
      <c r="C2627" s="434"/>
      <c r="D2627" s="915"/>
      <c r="E2627" s="916"/>
      <c r="F2627" s="917"/>
    </row>
    <row r="2628" spans="1:6">
      <c r="A2628" s="434"/>
      <c r="B2628" s="918"/>
      <c r="C2628" s="434"/>
      <c r="D2628" s="915"/>
      <c r="E2628" s="916"/>
      <c r="F2628" s="917"/>
    </row>
    <row r="2629" spans="1:6">
      <c r="A2629" s="434"/>
      <c r="B2629" s="918" t="s">
        <v>3291</v>
      </c>
      <c r="C2629" s="920"/>
      <c r="D2629" s="915"/>
      <c r="E2629" s="916"/>
      <c r="F2629" s="917"/>
    </row>
    <row r="2630" spans="1:6">
      <c r="A2630" s="434"/>
      <c r="B2630" s="918" t="s">
        <v>3293</v>
      </c>
      <c r="C2630" s="920"/>
      <c r="D2630" s="915"/>
      <c r="E2630" s="916"/>
      <c r="F2630" s="917"/>
    </row>
    <row r="2631" spans="1:6" ht="26.4">
      <c r="A2631" s="434"/>
      <c r="B2631" s="922" t="s">
        <v>3294</v>
      </c>
      <c r="C2631" s="920"/>
      <c r="D2631" s="915"/>
      <c r="E2631" s="916"/>
      <c r="F2631" s="917"/>
    </row>
    <row r="2632" spans="1:6">
      <c r="A2632" s="434"/>
      <c r="B2632" s="918" t="s">
        <v>3388</v>
      </c>
      <c r="C2632" s="920"/>
      <c r="D2632" s="915"/>
      <c r="E2632" s="916"/>
      <c r="F2632" s="917"/>
    </row>
    <row r="2633" spans="1:6">
      <c r="A2633" s="434"/>
      <c r="B2633" s="918" t="s">
        <v>3350</v>
      </c>
      <c r="C2633" s="920"/>
      <c r="D2633" s="915"/>
      <c r="E2633" s="916"/>
      <c r="F2633" s="917"/>
    </row>
    <row r="2634" spans="1:6">
      <c r="A2634" s="434"/>
      <c r="B2634" s="918"/>
      <c r="C2634" s="920"/>
      <c r="D2634" s="915"/>
      <c r="E2634" s="916"/>
      <c r="F2634" s="917"/>
    </row>
    <row r="2635" spans="1:6">
      <c r="A2635" s="434"/>
      <c r="B2635" s="918" t="s">
        <v>3349</v>
      </c>
      <c r="C2635" s="920"/>
      <c r="D2635" s="915"/>
      <c r="E2635" s="916"/>
      <c r="F2635" s="917"/>
    </row>
    <row r="2636" spans="1:6">
      <c r="A2636" s="434"/>
      <c r="B2636" s="918"/>
      <c r="C2636" s="434"/>
      <c r="D2636" s="915"/>
      <c r="E2636" s="916"/>
      <c r="F2636" s="917"/>
    </row>
    <row r="2637" spans="1:6">
      <c r="A2637" s="434"/>
      <c r="B2637" s="918" t="s">
        <v>3291</v>
      </c>
      <c r="C2637" s="920"/>
      <c r="D2637" s="915"/>
      <c r="E2637" s="916"/>
      <c r="F2637" s="917"/>
    </row>
    <row r="2638" spans="1:6">
      <c r="A2638" s="434"/>
      <c r="B2638" s="918" t="s">
        <v>3293</v>
      </c>
      <c r="C2638" s="920"/>
      <c r="D2638" s="915"/>
      <c r="E2638" s="916"/>
      <c r="F2638" s="917"/>
    </row>
    <row r="2639" spans="1:6" ht="26.4">
      <c r="A2639" s="434"/>
      <c r="B2639" s="922" t="s">
        <v>3294</v>
      </c>
      <c r="C2639" s="920"/>
      <c r="D2639" s="915"/>
      <c r="E2639" s="916"/>
      <c r="F2639" s="917"/>
    </row>
    <row r="2640" spans="1:6">
      <c r="A2640" s="434"/>
      <c r="B2640" s="918" t="s">
        <v>3347</v>
      </c>
      <c r="C2640" s="920"/>
      <c r="D2640" s="915"/>
      <c r="E2640" s="916"/>
      <c r="F2640" s="917"/>
    </row>
    <row r="2641" spans="1:6">
      <c r="A2641" s="434"/>
      <c r="B2641" s="918" t="s">
        <v>3350</v>
      </c>
      <c r="C2641" s="920"/>
      <c r="D2641" s="915"/>
      <c r="E2641" s="916"/>
      <c r="F2641" s="917"/>
    </row>
    <row r="2642" spans="1:6">
      <c r="A2642" s="434"/>
      <c r="B2642" s="918"/>
      <c r="C2642" s="920"/>
      <c r="D2642" s="915"/>
      <c r="E2642" s="916"/>
      <c r="F2642" s="917"/>
    </row>
    <row r="2643" spans="1:6">
      <c r="A2643" s="434"/>
      <c r="B2643" s="918" t="s">
        <v>3297</v>
      </c>
      <c r="C2643" s="920"/>
      <c r="D2643" s="915"/>
      <c r="E2643" s="916"/>
      <c r="F2643" s="917"/>
    </row>
    <row r="2644" spans="1:6">
      <c r="A2644" s="434"/>
      <c r="B2644" s="918" t="s">
        <v>3437</v>
      </c>
      <c r="C2644" s="920"/>
      <c r="D2644" s="915"/>
      <c r="E2644" s="916"/>
      <c r="F2644" s="917"/>
    </row>
    <row r="2645" spans="1:6">
      <c r="A2645" s="434"/>
      <c r="B2645" s="918" t="s">
        <v>3299</v>
      </c>
      <c r="C2645" s="920"/>
      <c r="D2645" s="915"/>
      <c r="E2645" s="916"/>
      <c r="F2645" s="917"/>
    </row>
    <row r="2646" spans="1:6">
      <c r="A2646" s="434"/>
      <c r="B2646" s="918" t="s">
        <v>3301</v>
      </c>
      <c r="C2646" s="920"/>
      <c r="D2646" s="915"/>
      <c r="E2646" s="916"/>
      <c r="F2646" s="917"/>
    </row>
    <row r="2647" spans="1:6" ht="26.4">
      <c r="A2647" s="434"/>
      <c r="B2647" s="918" t="s">
        <v>3302</v>
      </c>
      <c r="C2647" s="920"/>
      <c r="D2647" s="915"/>
      <c r="E2647" s="916"/>
      <c r="F2647" s="917"/>
    </row>
    <row r="2648" spans="1:6">
      <c r="A2648" s="434"/>
      <c r="B2648" s="918"/>
      <c r="C2648" s="920"/>
      <c r="D2648" s="915"/>
      <c r="E2648" s="916"/>
      <c r="F2648" s="917"/>
    </row>
    <row r="2649" spans="1:6">
      <c r="A2649" s="434"/>
      <c r="B2649" s="918" t="s">
        <v>3303</v>
      </c>
      <c r="C2649" s="920"/>
      <c r="D2649" s="915"/>
      <c r="E2649" s="916"/>
      <c r="F2649" s="917"/>
    </row>
    <row r="2650" spans="1:6">
      <c r="A2650" s="434"/>
      <c r="B2650" s="918" t="s">
        <v>3304</v>
      </c>
      <c r="C2650" s="920"/>
      <c r="D2650" s="915"/>
      <c r="E2650" s="916"/>
      <c r="F2650" s="917"/>
    </row>
    <row r="2651" spans="1:6">
      <c r="A2651" s="434"/>
      <c r="B2651" s="918" t="s">
        <v>3305</v>
      </c>
      <c r="C2651" s="920"/>
      <c r="D2651" s="915"/>
      <c r="E2651" s="916"/>
      <c r="F2651" s="917"/>
    </row>
    <row r="2652" spans="1:6">
      <c r="A2652" s="434"/>
      <c r="B2652" s="918"/>
      <c r="C2652" s="920"/>
      <c r="D2652" s="915"/>
      <c r="E2652" s="916"/>
      <c r="F2652" s="917"/>
    </row>
    <row r="2653" spans="1:6">
      <c r="A2653" s="434"/>
      <c r="B2653" s="918" t="s">
        <v>3306</v>
      </c>
      <c r="C2653" s="434"/>
      <c r="D2653" s="915"/>
      <c r="E2653" s="916"/>
      <c r="F2653" s="917"/>
    </row>
    <row r="2654" spans="1:6">
      <c r="A2654" s="434"/>
      <c r="B2654" s="918" t="s">
        <v>3305</v>
      </c>
      <c r="C2654" s="434"/>
      <c r="D2654" s="915"/>
      <c r="E2654" s="916"/>
      <c r="F2654" s="917"/>
    </row>
    <row r="2655" spans="1:6">
      <c r="A2655" s="434"/>
      <c r="B2655" s="918"/>
      <c r="C2655" s="434"/>
      <c r="D2655" s="915"/>
      <c r="E2655" s="916"/>
      <c r="F2655" s="917"/>
    </row>
    <row r="2656" spans="1:6" ht="26.4">
      <c r="A2656" s="434"/>
      <c r="B2656" s="918" t="s">
        <v>3352</v>
      </c>
      <c r="C2656" s="920"/>
      <c r="D2656" s="915"/>
      <c r="E2656" s="916"/>
      <c r="F2656" s="917"/>
    </row>
    <row r="2657" spans="1:6">
      <c r="A2657" s="434"/>
      <c r="B2657" s="918"/>
      <c r="C2657" s="920"/>
      <c r="D2657" s="915"/>
      <c r="E2657" s="916"/>
      <c r="F2657" s="917"/>
    </row>
    <row r="2658" spans="1:6">
      <c r="A2658" s="434"/>
      <c r="B2658" s="918" t="s">
        <v>3306</v>
      </c>
      <c r="C2658" s="434"/>
      <c r="D2658" s="915"/>
      <c r="E2658" s="916"/>
      <c r="F2658" s="917"/>
    </row>
    <row r="2659" spans="1:6">
      <c r="A2659" s="434"/>
      <c r="B2659" s="918" t="s">
        <v>3305</v>
      </c>
      <c r="C2659" s="434"/>
      <c r="D2659" s="915"/>
      <c r="E2659" s="916"/>
      <c r="F2659" s="917"/>
    </row>
    <row r="2660" spans="1:6">
      <c r="A2660" s="434"/>
      <c r="B2660" s="923"/>
      <c r="C2660" s="920"/>
      <c r="D2660" s="915"/>
      <c r="E2660" s="916"/>
      <c r="F2660" s="917"/>
    </row>
    <row r="2661" spans="1:6">
      <c r="A2661" s="434"/>
      <c r="B2661" s="918" t="s">
        <v>3340</v>
      </c>
      <c r="C2661" s="920"/>
      <c r="D2661" s="915"/>
      <c r="E2661" s="916"/>
      <c r="F2661" s="917"/>
    </row>
    <row r="2662" spans="1:6">
      <c r="A2662" s="434"/>
      <c r="B2662" s="918" t="s">
        <v>3341</v>
      </c>
      <c r="C2662" s="920"/>
      <c r="D2662" s="915"/>
      <c r="E2662" s="916"/>
      <c r="F2662" s="917"/>
    </row>
    <row r="2663" spans="1:6">
      <c r="A2663" s="434"/>
      <c r="B2663" s="918" t="s">
        <v>3416</v>
      </c>
      <c r="C2663" s="920"/>
      <c r="D2663" s="915"/>
      <c r="E2663" s="916"/>
      <c r="F2663" s="917"/>
    </row>
    <row r="2664" spans="1:6">
      <c r="A2664" s="434"/>
      <c r="B2664" s="918" t="s">
        <v>3343</v>
      </c>
      <c r="C2664" s="920"/>
      <c r="D2664" s="915"/>
      <c r="E2664" s="916"/>
      <c r="F2664" s="917"/>
    </row>
    <row r="2665" spans="1:6" ht="26.4">
      <c r="A2665" s="434"/>
      <c r="B2665" s="918" t="s">
        <v>3302</v>
      </c>
      <c r="C2665" s="920"/>
      <c r="D2665" s="915"/>
      <c r="E2665" s="916"/>
      <c r="F2665" s="917"/>
    </row>
    <row r="2666" spans="1:6">
      <c r="A2666" s="434"/>
      <c r="B2666" s="918"/>
      <c r="C2666" s="920"/>
      <c r="D2666" s="915"/>
      <c r="E2666" s="916"/>
      <c r="F2666" s="917"/>
    </row>
    <row r="2667" spans="1:6">
      <c r="A2667" s="434"/>
      <c r="B2667" s="918" t="s">
        <v>3303</v>
      </c>
      <c r="C2667" s="920"/>
      <c r="D2667" s="915"/>
      <c r="E2667" s="916"/>
      <c r="F2667" s="917"/>
    </row>
    <row r="2668" spans="1:6">
      <c r="A2668" s="434"/>
      <c r="B2668" s="918" t="s">
        <v>3304</v>
      </c>
      <c r="C2668" s="920"/>
      <c r="D2668" s="915"/>
      <c r="E2668" s="916"/>
      <c r="F2668" s="917"/>
    </row>
    <row r="2669" spans="1:6">
      <c r="A2669" s="434"/>
      <c r="B2669" s="918" t="s">
        <v>3305</v>
      </c>
      <c r="C2669" s="920"/>
      <c r="D2669" s="915"/>
      <c r="E2669" s="916"/>
      <c r="F2669" s="917"/>
    </row>
    <row r="2670" spans="1:6">
      <c r="A2670" s="434"/>
      <c r="B2670" s="918"/>
      <c r="C2670" s="920"/>
      <c r="D2670" s="915"/>
      <c r="E2670" s="916"/>
      <c r="F2670" s="917"/>
    </row>
    <row r="2671" spans="1:6">
      <c r="A2671" s="434"/>
      <c r="B2671" s="918" t="s">
        <v>3291</v>
      </c>
      <c r="C2671" s="920"/>
      <c r="D2671" s="915"/>
      <c r="E2671" s="916"/>
      <c r="F2671" s="917"/>
    </row>
    <row r="2672" spans="1:6">
      <c r="A2672" s="434"/>
      <c r="B2672" s="918" t="s">
        <v>3293</v>
      </c>
      <c r="C2672" s="920"/>
      <c r="D2672" s="915"/>
      <c r="E2672" s="916"/>
      <c r="F2672" s="917"/>
    </row>
    <row r="2673" spans="1:6" ht="26.4">
      <c r="A2673" s="434"/>
      <c r="B2673" s="922" t="s">
        <v>3294</v>
      </c>
      <c r="C2673" s="920"/>
      <c r="D2673" s="915"/>
      <c r="E2673" s="916"/>
      <c r="F2673" s="917"/>
    </row>
    <row r="2674" spans="1:6">
      <c r="A2674" s="434"/>
      <c r="B2674" s="918" t="s">
        <v>3347</v>
      </c>
      <c r="C2674" s="920"/>
      <c r="D2674" s="915"/>
      <c r="E2674" s="916"/>
      <c r="F2674" s="917"/>
    </row>
    <row r="2675" spans="1:6">
      <c r="A2675" s="434"/>
      <c r="B2675" s="918" t="s">
        <v>3354</v>
      </c>
      <c r="C2675" s="920"/>
      <c r="D2675" s="915"/>
      <c r="E2675" s="916"/>
      <c r="F2675" s="917"/>
    </row>
    <row r="2676" spans="1:6">
      <c r="A2676" s="434"/>
      <c r="B2676" s="918"/>
      <c r="C2676" s="920"/>
      <c r="D2676" s="915"/>
      <c r="E2676" s="916"/>
      <c r="F2676" s="917"/>
    </row>
    <row r="2677" spans="1:6" ht="26.4">
      <c r="A2677" s="924"/>
      <c r="B2677" s="919" t="s">
        <v>3524</v>
      </c>
      <c r="C2677" s="920"/>
      <c r="D2677" s="915"/>
      <c r="E2677" s="916"/>
      <c r="F2677" s="917"/>
    </row>
    <row r="2678" spans="1:6">
      <c r="A2678" s="924"/>
      <c r="B2678" s="919" t="s">
        <v>3381</v>
      </c>
      <c r="C2678" s="920"/>
      <c r="D2678" s="915"/>
      <c r="E2678" s="916"/>
      <c r="F2678" s="917"/>
    </row>
    <row r="2679" spans="1:6">
      <c r="A2679" s="925"/>
      <c r="B2679" s="926" t="s">
        <v>3418</v>
      </c>
      <c r="C2679" s="357" t="s">
        <v>983</v>
      </c>
      <c r="D2679" s="927">
        <v>1</v>
      </c>
      <c r="E2679" s="928"/>
      <c r="F2679" s="929"/>
    </row>
    <row r="2680" spans="1:6" s="466" customFormat="1" ht="26.25" customHeight="1">
      <c r="A2680" s="892" t="s">
        <v>0</v>
      </c>
      <c r="B2680" s="892" t="s">
        <v>1</v>
      </c>
      <c r="C2680" s="892" t="s">
        <v>948</v>
      </c>
      <c r="D2680" s="893" t="s">
        <v>949</v>
      </c>
      <c r="E2680" s="894" t="s">
        <v>1380</v>
      </c>
      <c r="F2680" s="894" t="s">
        <v>2</v>
      </c>
    </row>
    <row r="2681" spans="1:6" ht="224.4">
      <c r="A2681" s="909">
        <f>COUNT($A$4:A2679)+1</f>
        <v>15</v>
      </c>
      <c r="B2681" s="910" t="s">
        <v>3256</v>
      </c>
      <c r="C2681" s="362"/>
      <c r="D2681" s="911"/>
      <c r="E2681" s="912"/>
      <c r="F2681" s="913"/>
    </row>
    <row r="2682" spans="1:6">
      <c r="A2682" s="914"/>
      <c r="B2682" s="448"/>
      <c r="C2682" s="434"/>
      <c r="D2682" s="915"/>
      <c r="E2682" s="916"/>
      <c r="F2682" s="917"/>
    </row>
    <row r="2683" spans="1:6">
      <c r="A2683" s="434"/>
      <c r="B2683" s="448" t="s">
        <v>3257</v>
      </c>
      <c r="C2683" s="434"/>
      <c r="D2683" s="915"/>
      <c r="E2683" s="916"/>
      <c r="F2683" s="917"/>
    </row>
    <row r="2684" spans="1:6">
      <c r="A2684" s="434"/>
      <c r="B2684" s="918" t="s">
        <v>3258</v>
      </c>
      <c r="C2684" s="434"/>
      <c r="D2684" s="915"/>
      <c r="E2684" s="916"/>
      <c r="F2684" s="917"/>
    </row>
    <row r="2685" spans="1:6">
      <c r="A2685" s="434"/>
      <c r="B2685" s="918" t="s">
        <v>3259</v>
      </c>
      <c r="C2685" s="434"/>
      <c r="D2685" s="915"/>
      <c r="E2685" s="916"/>
      <c r="F2685" s="917"/>
    </row>
    <row r="2686" spans="1:6">
      <c r="A2686" s="434"/>
      <c r="B2686" s="918" t="s">
        <v>3260</v>
      </c>
      <c r="C2686" s="434"/>
      <c r="D2686" s="915"/>
      <c r="E2686" s="916"/>
      <c r="F2686" s="917"/>
    </row>
    <row r="2687" spans="1:6">
      <c r="A2687" s="434"/>
      <c r="B2687" s="918" t="s">
        <v>3261</v>
      </c>
      <c r="C2687" s="434"/>
      <c r="D2687" s="915"/>
      <c r="E2687" s="916"/>
      <c r="F2687" s="917"/>
    </row>
    <row r="2688" spans="1:6">
      <c r="A2688" s="434"/>
      <c r="B2688" s="918" t="s">
        <v>3262</v>
      </c>
      <c r="C2688" s="434"/>
      <c r="D2688" s="915"/>
      <c r="E2688" s="916"/>
      <c r="F2688" s="917"/>
    </row>
    <row r="2689" spans="1:6">
      <c r="A2689" s="434"/>
      <c r="B2689" s="919" t="s">
        <v>3263</v>
      </c>
      <c r="C2689" s="434"/>
      <c r="D2689" s="915"/>
      <c r="E2689" s="916"/>
      <c r="F2689" s="917"/>
    </row>
    <row r="2690" spans="1:6">
      <c r="A2690" s="434"/>
      <c r="B2690" s="919" t="s">
        <v>3264</v>
      </c>
      <c r="C2690" s="434"/>
      <c r="D2690" s="915"/>
      <c r="E2690" s="916"/>
      <c r="F2690" s="917"/>
    </row>
    <row r="2691" spans="1:6" ht="26.4">
      <c r="A2691" s="434"/>
      <c r="B2691" s="919" t="s">
        <v>3265</v>
      </c>
      <c r="C2691" s="434"/>
      <c r="D2691" s="915"/>
      <c r="E2691" s="916"/>
      <c r="F2691" s="917"/>
    </row>
    <row r="2692" spans="1:6">
      <c r="A2692" s="434"/>
      <c r="B2692" s="919"/>
      <c r="C2692" s="434"/>
      <c r="D2692" s="915"/>
      <c r="E2692" s="916"/>
      <c r="F2692" s="917"/>
    </row>
    <row r="2693" spans="1:6">
      <c r="A2693" s="434"/>
      <c r="B2693" s="919" t="s">
        <v>3266</v>
      </c>
      <c r="C2693" s="434"/>
      <c r="D2693" s="915"/>
      <c r="E2693" s="916"/>
      <c r="F2693" s="917"/>
    </row>
    <row r="2694" spans="1:6">
      <c r="A2694" s="434"/>
      <c r="B2694" s="919" t="s">
        <v>3398</v>
      </c>
      <c r="C2694" s="434"/>
      <c r="D2694" s="915"/>
      <c r="E2694" s="916"/>
      <c r="F2694" s="917"/>
    </row>
    <row r="2695" spans="1:6">
      <c r="A2695" s="434"/>
      <c r="B2695" s="918" t="s">
        <v>3403</v>
      </c>
      <c r="C2695" s="434"/>
      <c r="D2695" s="915"/>
      <c r="E2695" s="916"/>
      <c r="F2695" s="917"/>
    </row>
    <row r="2696" spans="1:6">
      <c r="A2696" s="434"/>
      <c r="B2696" s="918" t="s">
        <v>3269</v>
      </c>
      <c r="C2696" s="920"/>
      <c r="D2696" s="915"/>
      <c r="E2696" s="916"/>
      <c r="F2696" s="917"/>
    </row>
    <row r="2697" spans="1:6">
      <c r="A2697" s="434"/>
      <c r="B2697" s="918" t="s">
        <v>3513</v>
      </c>
      <c r="C2697" s="920"/>
      <c r="D2697" s="915"/>
      <c r="E2697" s="916"/>
      <c r="F2697" s="917"/>
    </row>
    <row r="2698" spans="1:6">
      <c r="A2698" s="434"/>
      <c r="B2698" s="919" t="s">
        <v>3271</v>
      </c>
      <c r="C2698" s="920"/>
      <c r="D2698" s="915"/>
      <c r="E2698" s="916"/>
      <c r="F2698" s="917"/>
    </row>
    <row r="2699" spans="1:6">
      <c r="A2699" s="434"/>
      <c r="B2699" s="919" t="s">
        <v>3404</v>
      </c>
      <c r="C2699" s="920"/>
      <c r="D2699" s="915"/>
      <c r="E2699" s="916"/>
      <c r="F2699" s="917"/>
    </row>
    <row r="2700" spans="1:6">
      <c r="A2700" s="434"/>
      <c r="B2700" s="919" t="s">
        <v>3273</v>
      </c>
      <c r="C2700" s="920"/>
      <c r="D2700" s="915"/>
      <c r="E2700" s="916"/>
      <c r="F2700" s="917"/>
    </row>
    <row r="2701" spans="1:6">
      <c r="A2701" s="434"/>
      <c r="B2701" s="919" t="s">
        <v>3274</v>
      </c>
      <c r="C2701" s="920"/>
      <c r="D2701" s="915"/>
      <c r="E2701" s="916"/>
      <c r="F2701" s="917"/>
    </row>
    <row r="2702" spans="1:6">
      <c r="A2702" s="434"/>
      <c r="B2702" s="919" t="s">
        <v>3275</v>
      </c>
      <c r="C2702" s="920"/>
      <c r="D2702" s="915"/>
      <c r="E2702" s="916"/>
      <c r="F2702" s="917"/>
    </row>
    <row r="2703" spans="1:6">
      <c r="A2703" s="434"/>
      <c r="B2703" s="919" t="s">
        <v>3276</v>
      </c>
      <c r="C2703" s="920"/>
      <c r="D2703" s="915"/>
      <c r="E2703" s="916"/>
      <c r="F2703" s="917"/>
    </row>
    <row r="2704" spans="1:6">
      <c r="A2704" s="434"/>
      <c r="B2704" s="919" t="s">
        <v>3277</v>
      </c>
      <c r="C2704" s="920"/>
      <c r="D2704" s="915"/>
      <c r="E2704" s="916"/>
      <c r="F2704" s="917"/>
    </row>
    <row r="2705" spans="1:6" ht="26.4">
      <c r="A2705" s="434"/>
      <c r="B2705" s="919" t="s">
        <v>3278</v>
      </c>
      <c r="C2705" s="920"/>
      <c r="D2705" s="915"/>
      <c r="E2705" s="916"/>
      <c r="F2705" s="917"/>
    </row>
    <row r="2706" spans="1:6">
      <c r="A2706" s="434"/>
      <c r="B2706" s="919" t="s">
        <v>3279</v>
      </c>
      <c r="C2706" s="920"/>
      <c r="D2706" s="915"/>
      <c r="E2706" s="916"/>
      <c r="F2706" s="917"/>
    </row>
    <row r="2707" spans="1:6">
      <c r="A2707" s="434"/>
      <c r="B2707" s="919" t="s">
        <v>3280</v>
      </c>
      <c r="C2707" s="920"/>
      <c r="D2707" s="915"/>
      <c r="E2707" s="916"/>
      <c r="F2707" s="917"/>
    </row>
    <row r="2708" spans="1:6">
      <c r="A2708" s="434"/>
      <c r="B2708" s="919" t="s">
        <v>3281</v>
      </c>
      <c r="C2708" s="920"/>
      <c r="D2708" s="915"/>
      <c r="E2708" s="916"/>
      <c r="F2708" s="917"/>
    </row>
    <row r="2709" spans="1:6">
      <c r="A2709" s="434"/>
      <c r="B2709" s="919" t="s">
        <v>3525</v>
      </c>
      <c r="C2709" s="920"/>
      <c r="D2709" s="915"/>
      <c r="E2709" s="916"/>
      <c r="F2709" s="917"/>
    </row>
    <row r="2710" spans="1:6">
      <c r="A2710" s="434"/>
      <c r="B2710" s="919" t="s">
        <v>3361</v>
      </c>
      <c r="C2710" s="920"/>
      <c r="D2710" s="915"/>
      <c r="E2710" s="916"/>
      <c r="F2710" s="917"/>
    </row>
    <row r="2711" spans="1:6">
      <c r="A2711" s="434"/>
      <c r="B2711" s="919" t="s">
        <v>3526</v>
      </c>
      <c r="C2711" s="920"/>
      <c r="D2711" s="915"/>
      <c r="E2711" s="916"/>
      <c r="F2711" s="917"/>
    </row>
    <row r="2712" spans="1:6">
      <c r="A2712" s="434"/>
      <c r="B2712" s="919" t="s">
        <v>3527</v>
      </c>
      <c r="C2712" s="920"/>
      <c r="D2712" s="915"/>
      <c r="E2712" s="916"/>
      <c r="F2712" s="917"/>
    </row>
    <row r="2713" spans="1:6">
      <c r="A2713" s="434"/>
      <c r="B2713" s="921" t="s">
        <v>3286</v>
      </c>
      <c r="C2713" s="920"/>
      <c r="D2713" s="915"/>
      <c r="E2713" s="916"/>
      <c r="F2713" s="917"/>
    </row>
    <row r="2714" spans="1:6">
      <c r="A2714" s="434"/>
      <c r="B2714" s="921" t="s">
        <v>3287</v>
      </c>
      <c r="C2714" s="920"/>
      <c r="D2714" s="915"/>
      <c r="E2714" s="916"/>
      <c r="F2714" s="917"/>
    </row>
    <row r="2715" spans="1:6">
      <c r="A2715" s="434"/>
      <c r="B2715" s="919" t="s">
        <v>3288</v>
      </c>
      <c r="C2715" s="920"/>
      <c r="D2715" s="915"/>
      <c r="E2715" s="916"/>
      <c r="F2715" s="917"/>
    </row>
    <row r="2716" spans="1:6">
      <c r="A2716" s="434"/>
      <c r="B2716" s="919" t="s">
        <v>3289</v>
      </c>
      <c r="C2716" s="920"/>
      <c r="D2716" s="915"/>
      <c r="E2716" s="916"/>
      <c r="F2716" s="917"/>
    </row>
    <row r="2717" spans="1:6">
      <c r="A2717" s="434"/>
      <c r="B2717" s="919"/>
      <c r="C2717" s="920"/>
      <c r="D2717" s="915"/>
      <c r="E2717" s="916"/>
      <c r="F2717" s="917"/>
    </row>
    <row r="2718" spans="1:6">
      <c r="A2718" s="434"/>
      <c r="B2718" s="918" t="s">
        <v>3290</v>
      </c>
      <c r="C2718" s="920"/>
      <c r="D2718" s="915"/>
      <c r="E2718" s="916"/>
      <c r="F2718" s="917"/>
    </row>
    <row r="2719" spans="1:6">
      <c r="A2719" s="434"/>
      <c r="B2719" s="918"/>
      <c r="C2719" s="920"/>
      <c r="D2719" s="915"/>
      <c r="E2719" s="916"/>
      <c r="F2719" s="917"/>
    </row>
    <row r="2720" spans="1:6">
      <c r="A2720" s="434"/>
      <c r="B2720" s="918" t="s">
        <v>3291</v>
      </c>
      <c r="C2720" s="920"/>
      <c r="D2720" s="915"/>
      <c r="E2720" s="916"/>
      <c r="F2720" s="917"/>
    </row>
    <row r="2721" spans="1:6">
      <c r="A2721" s="434"/>
      <c r="B2721" s="918" t="s">
        <v>3292</v>
      </c>
      <c r="C2721" s="920"/>
      <c r="D2721" s="915"/>
      <c r="E2721" s="916"/>
      <c r="F2721" s="917"/>
    </row>
    <row r="2722" spans="1:6">
      <c r="A2722" s="434"/>
      <c r="B2722" s="918" t="s">
        <v>3293</v>
      </c>
      <c r="C2722" s="920"/>
      <c r="D2722" s="915"/>
      <c r="E2722" s="916"/>
      <c r="F2722" s="917"/>
    </row>
    <row r="2723" spans="1:6" ht="26.4">
      <c r="A2723" s="434"/>
      <c r="B2723" s="922" t="s">
        <v>3294</v>
      </c>
      <c r="C2723" s="920"/>
      <c r="D2723" s="915"/>
      <c r="E2723" s="916"/>
      <c r="F2723" s="917"/>
    </row>
    <row r="2724" spans="1:6">
      <c r="A2724" s="434"/>
      <c r="B2724" s="918" t="s">
        <v>3295</v>
      </c>
      <c r="C2724" s="920"/>
      <c r="D2724" s="915"/>
      <c r="E2724" s="916"/>
      <c r="F2724" s="917"/>
    </row>
    <row r="2725" spans="1:6">
      <c r="A2725" s="434"/>
      <c r="B2725" s="918" t="s">
        <v>3528</v>
      </c>
      <c r="C2725" s="920"/>
      <c r="D2725" s="915"/>
      <c r="E2725" s="916"/>
      <c r="F2725" s="917"/>
    </row>
    <row r="2726" spans="1:6">
      <c r="A2726" s="434"/>
      <c r="B2726" s="918"/>
      <c r="C2726" s="920"/>
      <c r="D2726" s="915"/>
      <c r="E2726" s="916"/>
      <c r="F2726" s="917"/>
    </row>
    <row r="2727" spans="1:6">
      <c r="A2727" s="434"/>
      <c r="B2727" s="918" t="s">
        <v>3297</v>
      </c>
      <c r="C2727" s="920"/>
      <c r="D2727" s="915"/>
      <c r="E2727" s="916"/>
      <c r="F2727" s="917"/>
    </row>
    <row r="2728" spans="1:6">
      <c r="A2728" s="434"/>
      <c r="B2728" s="918" t="s">
        <v>3298</v>
      </c>
      <c r="C2728" s="920"/>
      <c r="D2728" s="915"/>
      <c r="E2728" s="916"/>
      <c r="F2728" s="917"/>
    </row>
    <row r="2729" spans="1:6">
      <c r="A2729" s="434"/>
      <c r="B2729" s="918" t="s">
        <v>3299</v>
      </c>
      <c r="C2729" s="920"/>
      <c r="D2729" s="915"/>
      <c r="E2729" s="916"/>
      <c r="F2729" s="917"/>
    </row>
    <row r="2730" spans="1:6">
      <c r="A2730" s="434"/>
      <c r="B2730" s="918" t="s">
        <v>3300</v>
      </c>
      <c r="C2730" s="920"/>
      <c r="D2730" s="915"/>
      <c r="E2730" s="916"/>
      <c r="F2730" s="917"/>
    </row>
    <row r="2731" spans="1:6">
      <c r="A2731" s="434"/>
      <c r="B2731" s="918" t="s">
        <v>3301</v>
      </c>
      <c r="C2731" s="920"/>
      <c r="D2731" s="915"/>
      <c r="E2731" s="916"/>
      <c r="F2731" s="917"/>
    </row>
    <row r="2732" spans="1:6" ht="26.4">
      <c r="A2732" s="434"/>
      <c r="B2732" s="918" t="s">
        <v>3302</v>
      </c>
      <c r="C2732" s="920"/>
      <c r="D2732" s="915"/>
      <c r="E2732" s="916"/>
      <c r="F2732" s="917"/>
    </row>
    <row r="2733" spans="1:6">
      <c r="A2733" s="434"/>
      <c r="B2733" s="918"/>
      <c r="C2733" s="920"/>
      <c r="D2733" s="915"/>
      <c r="E2733" s="916"/>
      <c r="F2733" s="917"/>
    </row>
    <row r="2734" spans="1:6">
      <c r="A2734" s="434"/>
      <c r="B2734" s="918" t="s">
        <v>3303</v>
      </c>
      <c r="C2734" s="920"/>
      <c r="D2734" s="915"/>
      <c r="E2734" s="916"/>
      <c r="F2734" s="917"/>
    </row>
    <row r="2735" spans="1:6">
      <c r="A2735" s="434"/>
      <c r="B2735" s="918" t="s">
        <v>3304</v>
      </c>
      <c r="C2735" s="920"/>
      <c r="D2735" s="915"/>
      <c r="E2735" s="916"/>
      <c r="F2735" s="917"/>
    </row>
    <row r="2736" spans="1:6">
      <c r="A2736" s="434"/>
      <c r="B2736" s="918" t="s">
        <v>3305</v>
      </c>
      <c r="C2736" s="920"/>
      <c r="D2736" s="915"/>
      <c r="E2736" s="916"/>
      <c r="F2736" s="917"/>
    </row>
    <row r="2737" spans="1:6">
      <c r="A2737" s="434"/>
      <c r="B2737" s="918"/>
      <c r="C2737" s="434"/>
      <c r="D2737" s="915"/>
      <c r="E2737" s="916"/>
      <c r="F2737" s="917"/>
    </row>
    <row r="2738" spans="1:6">
      <c r="A2738" s="434"/>
      <c r="B2738" s="918" t="s">
        <v>3306</v>
      </c>
      <c r="C2738" s="434"/>
      <c r="D2738" s="915"/>
      <c r="E2738" s="916"/>
      <c r="F2738" s="917"/>
    </row>
    <row r="2739" spans="1:6">
      <c r="A2739" s="434"/>
      <c r="B2739" s="918" t="s">
        <v>3305</v>
      </c>
      <c r="C2739" s="434"/>
      <c r="D2739" s="915"/>
      <c r="E2739" s="916"/>
      <c r="F2739" s="917"/>
    </row>
    <row r="2740" spans="1:6">
      <c r="A2740" s="434"/>
      <c r="B2740" s="919"/>
      <c r="C2740" s="920"/>
      <c r="D2740" s="915"/>
      <c r="E2740" s="916"/>
      <c r="F2740" s="917"/>
    </row>
    <row r="2741" spans="1:6">
      <c r="A2741" s="434"/>
      <c r="B2741" s="918" t="s">
        <v>3307</v>
      </c>
      <c r="C2741" s="920"/>
      <c r="D2741" s="915"/>
      <c r="E2741" s="916"/>
      <c r="F2741" s="917"/>
    </row>
    <row r="2742" spans="1:6">
      <c r="A2742" s="434"/>
      <c r="B2742" s="918" t="s">
        <v>3308</v>
      </c>
      <c r="C2742" s="920"/>
      <c r="D2742" s="915"/>
      <c r="E2742" s="916"/>
      <c r="F2742" s="917"/>
    </row>
    <row r="2743" spans="1:6">
      <c r="A2743" s="434"/>
      <c r="B2743" s="918" t="s">
        <v>3309</v>
      </c>
      <c r="C2743" s="920"/>
      <c r="D2743" s="915"/>
      <c r="E2743" s="916"/>
      <c r="F2743" s="917"/>
    </row>
    <row r="2744" spans="1:6">
      <c r="A2744" s="434"/>
      <c r="B2744" s="918" t="s">
        <v>3365</v>
      </c>
      <c r="C2744" s="920"/>
      <c r="D2744" s="915"/>
      <c r="E2744" s="916"/>
      <c r="F2744" s="917"/>
    </row>
    <row r="2745" spans="1:6">
      <c r="A2745" s="434"/>
      <c r="B2745" s="918" t="s">
        <v>3311</v>
      </c>
      <c r="C2745" s="920"/>
      <c r="D2745" s="915"/>
      <c r="E2745" s="916"/>
      <c r="F2745" s="917"/>
    </row>
    <row r="2746" spans="1:6">
      <c r="A2746" s="434"/>
      <c r="B2746" s="918" t="s">
        <v>3312</v>
      </c>
      <c r="C2746" s="920"/>
      <c r="D2746" s="915"/>
      <c r="E2746" s="916"/>
      <c r="F2746" s="917"/>
    </row>
    <row r="2747" spans="1:6">
      <c r="A2747" s="434"/>
      <c r="B2747" s="918" t="s">
        <v>3462</v>
      </c>
      <c r="C2747" s="920"/>
      <c r="D2747" s="915"/>
      <c r="E2747" s="916"/>
      <c r="F2747" s="917"/>
    </row>
    <row r="2748" spans="1:6">
      <c r="A2748" s="434"/>
      <c r="B2748" s="918" t="s">
        <v>3314</v>
      </c>
      <c r="C2748" s="920"/>
      <c r="D2748" s="915"/>
      <c r="E2748" s="916"/>
      <c r="F2748" s="917"/>
    </row>
    <row r="2749" spans="1:6">
      <c r="A2749" s="434"/>
      <c r="B2749" s="918" t="s">
        <v>3529</v>
      </c>
      <c r="C2749" s="920"/>
      <c r="D2749" s="915"/>
      <c r="E2749" s="916"/>
      <c r="F2749" s="917"/>
    </row>
    <row r="2750" spans="1:6">
      <c r="A2750" s="434"/>
      <c r="B2750" s="918" t="s">
        <v>3316</v>
      </c>
      <c r="C2750" s="920"/>
      <c r="D2750" s="915"/>
      <c r="E2750" s="916"/>
      <c r="F2750" s="917"/>
    </row>
    <row r="2751" spans="1:6">
      <c r="A2751" s="434"/>
      <c r="B2751" s="918" t="s">
        <v>3317</v>
      </c>
      <c r="C2751" s="920"/>
      <c r="D2751" s="915"/>
      <c r="E2751" s="916"/>
      <c r="F2751" s="917"/>
    </row>
    <row r="2752" spans="1:6">
      <c r="A2752" s="434"/>
      <c r="B2752" s="918" t="s">
        <v>3318</v>
      </c>
      <c r="C2752" s="920"/>
      <c r="D2752" s="915"/>
      <c r="E2752" s="916"/>
      <c r="F2752" s="917"/>
    </row>
    <row r="2753" spans="1:6">
      <c r="A2753" s="434"/>
      <c r="B2753" s="918" t="s">
        <v>3410</v>
      </c>
      <c r="C2753" s="920"/>
      <c r="D2753" s="915"/>
      <c r="E2753" s="916"/>
      <c r="F2753" s="917"/>
    </row>
    <row r="2754" spans="1:6">
      <c r="A2754" s="434"/>
      <c r="B2754" s="918" t="s">
        <v>3314</v>
      </c>
      <c r="C2754" s="920"/>
      <c r="D2754" s="915"/>
      <c r="E2754" s="916"/>
      <c r="F2754" s="917"/>
    </row>
    <row r="2755" spans="1:6">
      <c r="A2755" s="434"/>
      <c r="B2755" s="918" t="s">
        <v>3530</v>
      </c>
      <c r="C2755" s="920"/>
      <c r="D2755" s="915"/>
      <c r="E2755" s="916"/>
      <c r="F2755" s="917"/>
    </row>
    <row r="2756" spans="1:6">
      <c r="A2756" s="434"/>
      <c r="B2756" s="918"/>
      <c r="C2756" s="920"/>
      <c r="D2756" s="915"/>
      <c r="E2756" s="916"/>
      <c r="F2756" s="917"/>
    </row>
    <row r="2757" spans="1:6">
      <c r="A2757" s="434"/>
      <c r="B2757" s="918" t="s">
        <v>3306</v>
      </c>
      <c r="C2757" s="434"/>
      <c r="D2757" s="915"/>
      <c r="E2757" s="916"/>
      <c r="F2757" s="917"/>
    </row>
    <row r="2758" spans="1:6">
      <c r="A2758" s="434"/>
      <c r="B2758" s="918" t="s">
        <v>3305</v>
      </c>
      <c r="C2758" s="434"/>
      <c r="D2758" s="915"/>
      <c r="E2758" s="916"/>
      <c r="F2758" s="917"/>
    </row>
    <row r="2759" spans="1:6">
      <c r="A2759" s="434"/>
      <c r="B2759" s="919"/>
      <c r="C2759" s="920"/>
      <c r="D2759" s="915"/>
      <c r="E2759" s="916"/>
      <c r="F2759" s="917"/>
    </row>
    <row r="2760" spans="1:6">
      <c r="A2760" s="434"/>
      <c r="B2760" s="918" t="s">
        <v>3321</v>
      </c>
      <c r="C2760" s="920"/>
      <c r="D2760" s="915"/>
      <c r="E2760" s="916"/>
      <c r="F2760" s="917"/>
    </row>
    <row r="2761" spans="1:6">
      <c r="A2761" s="434"/>
      <c r="B2761" s="918" t="s">
        <v>3531</v>
      </c>
      <c r="C2761" s="920"/>
      <c r="D2761" s="915"/>
      <c r="E2761" s="916"/>
      <c r="F2761" s="917"/>
    </row>
    <row r="2762" spans="1:6">
      <c r="A2762" s="434"/>
      <c r="B2762" s="918" t="s">
        <v>3506</v>
      </c>
      <c r="C2762" s="920"/>
      <c r="D2762" s="915"/>
      <c r="E2762" s="916"/>
      <c r="F2762" s="917"/>
    </row>
    <row r="2763" spans="1:6">
      <c r="A2763" s="434"/>
      <c r="B2763" s="918" t="s">
        <v>3324</v>
      </c>
      <c r="C2763" s="434"/>
      <c r="D2763" s="915"/>
      <c r="E2763" s="916"/>
      <c r="F2763" s="917"/>
    </row>
    <row r="2764" spans="1:6">
      <c r="A2764" s="434"/>
      <c r="B2764" s="918" t="s">
        <v>3325</v>
      </c>
      <c r="C2764" s="434"/>
      <c r="D2764" s="915"/>
      <c r="E2764" s="916"/>
      <c r="F2764" s="917"/>
    </row>
    <row r="2765" spans="1:6">
      <c r="A2765" s="434"/>
      <c r="B2765" s="918" t="s">
        <v>3326</v>
      </c>
      <c r="C2765" s="434"/>
      <c r="D2765" s="915"/>
      <c r="E2765" s="916"/>
      <c r="F2765" s="917"/>
    </row>
    <row r="2766" spans="1:6">
      <c r="A2766" s="434"/>
      <c r="B2766" s="918"/>
      <c r="C2766" s="434"/>
      <c r="D2766" s="915"/>
      <c r="E2766" s="916"/>
      <c r="F2766" s="917"/>
    </row>
    <row r="2767" spans="1:6">
      <c r="A2767" s="434"/>
      <c r="B2767" s="918" t="s">
        <v>3327</v>
      </c>
      <c r="C2767" s="434"/>
      <c r="D2767" s="915"/>
      <c r="E2767" s="916"/>
      <c r="F2767" s="917"/>
    </row>
    <row r="2768" spans="1:6">
      <c r="A2768" s="434"/>
      <c r="B2768" s="918" t="s">
        <v>3328</v>
      </c>
      <c r="C2768" s="434"/>
      <c r="D2768" s="915"/>
      <c r="E2768" s="916"/>
      <c r="F2768" s="917"/>
    </row>
    <row r="2769" spans="1:6">
      <c r="A2769" s="434"/>
      <c r="B2769" s="918" t="s">
        <v>3329</v>
      </c>
      <c r="C2769" s="434"/>
      <c r="D2769" s="915"/>
      <c r="E2769" s="916"/>
      <c r="F2769" s="917"/>
    </row>
    <row r="2770" spans="1:6" ht="26.4">
      <c r="A2770" s="434"/>
      <c r="B2770" s="918" t="s">
        <v>3302</v>
      </c>
      <c r="C2770" s="920"/>
      <c r="D2770" s="915"/>
      <c r="E2770" s="916"/>
      <c r="F2770" s="917"/>
    </row>
    <row r="2771" spans="1:6">
      <c r="A2771" s="434"/>
      <c r="B2771" s="918" t="s">
        <v>3330</v>
      </c>
      <c r="C2771" s="434"/>
      <c r="D2771" s="915"/>
      <c r="E2771" s="916"/>
      <c r="F2771" s="917"/>
    </row>
    <row r="2772" spans="1:6">
      <c r="A2772" s="434"/>
      <c r="B2772" s="918"/>
      <c r="C2772" s="434"/>
      <c r="D2772" s="915"/>
      <c r="E2772" s="916"/>
      <c r="F2772" s="917"/>
    </row>
    <row r="2773" spans="1:6">
      <c r="A2773" s="434"/>
      <c r="B2773" s="918" t="s">
        <v>3331</v>
      </c>
      <c r="C2773" s="920"/>
      <c r="D2773" s="915"/>
      <c r="E2773" s="916"/>
      <c r="F2773" s="917"/>
    </row>
    <row r="2774" spans="1:6">
      <c r="A2774" s="434"/>
      <c r="B2774" s="918" t="s">
        <v>3532</v>
      </c>
      <c r="C2774" s="920"/>
      <c r="D2774" s="915"/>
      <c r="E2774" s="916"/>
      <c r="F2774" s="917"/>
    </row>
    <row r="2775" spans="1:6">
      <c r="A2775" s="434"/>
      <c r="B2775" s="918" t="s">
        <v>3533</v>
      </c>
      <c r="C2775" s="920"/>
      <c r="D2775" s="915"/>
      <c r="E2775" s="916"/>
      <c r="F2775" s="917"/>
    </row>
    <row r="2776" spans="1:6">
      <c r="A2776" s="434"/>
      <c r="B2776" s="918" t="s">
        <v>3376</v>
      </c>
      <c r="C2776" s="434"/>
      <c r="D2776" s="915"/>
      <c r="E2776" s="916"/>
      <c r="F2776" s="917"/>
    </row>
    <row r="2777" spans="1:6">
      <c r="A2777" s="434"/>
      <c r="B2777" s="918" t="s">
        <v>3335</v>
      </c>
      <c r="C2777" s="434"/>
      <c r="D2777" s="915"/>
      <c r="E2777" s="916"/>
      <c r="F2777" s="917"/>
    </row>
    <row r="2778" spans="1:6">
      <c r="A2778" s="434"/>
      <c r="B2778" s="918" t="s">
        <v>3326</v>
      </c>
      <c r="C2778" s="434"/>
      <c r="D2778" s="915"/>
      <c r="E2778" s="916"/>
      <c r="F2778" s="917"/>
    </row>
    <row r="2779" spans="1:6">
      <c r="A2779" s="434"/>
      <c r="B2779" s="918" t="s">
        <v>3336</v>
      </c>
      <c r="C2779" s="434"/>
      <c r="D2779" s="915"/>
      <c r="E2779" s="916"/>
      <c r="F2779" s="917"/>
    </row>
    <row r="2780" spans="1:6">
      <c r="A2780" s="434"/>
      <c r="B2780" s="918" t="s">
        <v>3330</v>
      </c>
      <c r="C2780" s="434"/>
      <c r="D2780" s="915"/>
      <c r="E2780" s="916"/>
      <c r="F2780" s="917"/>
    </row>
    <row r="2781" spans="1:6">
      <c r="A2781" s="434"/>
      <c r="B2781" s="918"/>
      <c r="C2781" s="434"/>
      <c r="D2781" s="915"/>
      <c r="E2781" s="916"/>
      <c r="F2781" s="917"/>
    </row>
    <row r="2782" spans="1:6">
      <c r="A2782" s="434"/>
      <c r="B2782" s="918" t="s">
        <v>3306</v>
      </c>
      <c r="C2782" s="434"/>
      <c r="D2782" s="915"/>
      <c r="E2782" s="916"/>
      <c r="F2782" s="917"/>
    </row>
    <row r="2783" spans="1:6">
      <c r="A2783" s="434"/>
      <c r="B2783" s="918" t="s">
        <v>3305</v>
      </c>
      <c r="C2783" s="434"/>
      <c r="D2783" s="915"/>
      <c r="E2783" s="916"/>
      <c r="F2783" s="917"/>
    </row>
    <row r="2784" spans="1:6">
      <c r="A2784" s="434"/>
      <c r="B2784" s="918"/>
      <c r="C2784" s="434"/>
      <c r="D2784" s="915"/>
      <c r="E2784" s="916"/>
      <c r="F2784" s="917"/>
    </row>
    <row r="2785" spans="1:6">
      <c r="A2785" s="434"/>
      <c r="B2785" s="918" t="s">
        <v>3321</v>
      </c>
      <c r="C2785" s="434"/>
      <c r="D2785" s="915"/>
      <c r="E2785" s="916"/>
      <c r="F2785" s="917"/>
    </row>
    <row r="2786" spans="1:6">
      <c r="A2786" s="434"/>
      <c r="B2786" s="918" t="s">
        <v>3534</v>
      </c>
      <c r="C2786" s="434"/>
      <c r="D2786" s="915"/>
      <c r="E2786" s="916"/>
      <c r="F2786" s="917"/>
    </row>
    <row r="2787" spans="1:6">
      <c r="A2787" s="434"/>
      <c r="B2787" s="918" t="s">
        <v>3338</v>
      </c>
      <c r="C2787" s="434"/>
      <c r="D2787" s="915"/>
      <c r="E2787" s="916"/>
      <c r="F2787" s="917"/>
    </row>
    <row r="2788" spans="1:6">
      <c r="A2788" s="434"/>
      <c r="B2788" s="918" t="s">
        <v>3378</v>
      </c>
      <c r="C2788" s="434"/>
      <c r="D2788" s="915"/>
      <c r="E2788" s="916"/>
      <c r="F2788" s="917"/>
    </row>
    <row r="2789" spans="1:6">
      <c r="A2789" s="434"/>
      <c r="B2789" s="918" t="s">
        <v>3325</v>
      </c>
      <c r="C2789" s="434"/>
      <c r="D2789" s="915"/>
      <c r="E2789" s="916"/>
      <c r="F2789" s="917"/>
    </row>
    <row r="2790" spans="1:6">
      <c r="A2790" s="434"/>
      <c r="B2790" s="918" t="s">
        <v>3326</v>
      </c>
      <c r="C2790" s="434"/>
      <c r="D2790" s="915"/>
      <c r="E2790" s="916"/>
      <c r="F2790" s="917"/>
    </row>
    <row r="2791" spans="1:6">
      <c r="A2791" s="434"/>
      <c r="B2791" s="918"/>
      <c r="C2791" s="434"/>
      <c r="D2791" s="915"/>
      <c r="E2791" s="916"/>
      <c r="F2791" s="917"/>
    </row>
    <row r="2792" spans="1:6">
      <c r="A2792" s="434"/>
      <c r="B2792" s="918" t="s">
        <v>3306</v>
      </c>
      <c r="C2792" s="434"/>
      <c r="D2792" s="915"/>
      <c r="E2792" s="916"/>
      <c r="F2792" s="917"/>
    </row>
    <row r="2793" spans="1:6">
      <c r="A2793" s="434"/>
      <c r="B2793" s="918" t="s">
        <v>3305</v>
      </c>
      <c r="C2793" s="434"/>
      <c r="D2793" s="915"/>
      <c r="E2793" s="916"/>
      <c r="F2793" s="917"/>
    </row>
    <row r="2794" spans="1:6">
      <c r="A2794" s="434"/>
      <c r="B2794" s="918"/>
      <c r="C2794" s="434"/>
      <c r="D2794" s="915"/>
      <c r="E2794" s="916"/>
      <c r="F2794" s="917"/>
    </row>
    <row r="2795" spans="1:6">
      <c r="A2795" s="434"/>
      <c r="B2795" s="918" t="s">
        <v>3340</v>
      </c>
      <c r="C2795" s="920"/>
      <c r="D2795" s="915"/>
      <c r="E2795" s="916"/>
      <c r="F2795" s="917"/>
    </row>
    <row r="2796" spans="1:6">
      <c r="A2796" s="434"/>
      <c r="B2796" s="918" t="s">
        <v>3341</v>
      </c>
      <c r="C2796" s="920"/>
      <c r="D2796" s="915"/>
      <c r="E2796" s="916"/>
      <c r="F2796" s="917"/>
    </row>
    <row r="2797" spans="1:6">
      <c r="A2797" s="434"/>
      <c r="B2797" s="918" t="s">
        <v>3342</v>
      </c>
      <c r="C2797" s="920"/>
      <c r="D2797" s="915"/>
      <c r="E2797" s="916"/>
      <c r="F2797" s="917"/>
    </row>
    <row r="2798" spans="1:6">
      <c r="A2798" s="434"/>
      <c r="B2798" s="918" t="s">
        <v>3343</v>
      </c>
      <c r="C2798" s="920"/>
      <c r="D2798" s="915"/>
      <c r="E2798" s="916"/>
      <c r="F2798" s="917"/>
    </row>
    <row r="2799" spans="1:6" ht="26.4">
      <c r="A2799" s="434"/>
      <c r="B2799" s="918" t="s">
        <v>3302</v>
      </c>
      <c r="C2799" s="920"/>
      <c r="D2799" s="915"/>
      <c r="E2799" s="916"/>
      <c r="F2799" s="917"/>
    </row>
    <row r="2800" spans="1:6">
      <c r="A2800" s="434"/>
      <c r="B2800" s="918"/>
      <c r="C2800" s="920"/>
      <c r="D2800" s="915"/>
      <c r="E2800" s="916"/>
      <c r="F2800" s="917"/>
    </row>
    <row r="2801" spans="1:6">
      <c r="A2801" s="434"/>
      <c r="B2801" s="918" t="s">
        <v>3303</v>
      </c>
      <c r="C2801" s="920"/>
      <c r="D2801" s="915"/>
      <c r="E2801" s="916"/>
      <c r="F2801" s="917"/>
    </row>
    <row r="2802" spans="1:6">
      <c r="A2802" s="434"/>
      <c r="B2802" s="918" t="s">
        <v>3304</v>
      </c>
      <c r="C2802" s="920"/>
      <c r="D2802" s="915"/>
      <c r="E2802" s="916"/>
      <c r="F2802" s="917"/>
    </row>
    <row r="2803" spans="1:6">
      <c r="A2803" s="434"/>
      <c r="B2803" s="918" t="s">
        <v>3305</v>
      </c>
      <c r="C2803" s="920"/>
      <c r="D2803" s="915"/>
      <c r="E2803" s="916"/>
      <c r="F2803" s="917"/>
    </row>
    <row r="2804" spans="1:6">
      <c r="A2804" s="434"/>
      <c r="B2804" s="918"/>
      <c r="C2804" s="434"/>
      <c r="D2804" s="915"/>
      <c r="E2804" s="916"/>
      <c r="F2804" s="917"/>
    </row>
    <row r="2805" spans="1:6">
      <c r="A2805" s="434"/>
      <c r="B2805" s="918" t="s">
        <v>3306</v>
      </c>
      <c r="C2805" s="434"/>
      <c r="D2805" s="915"/>
      <c r="E2805" s="916"/>
      <c r="F2805" s="917"/>
    </row>
    <row r="2806" spans="1:6">
      <c r="A2806" s="434"/>
      <c r="B2806" s="918" t="s">
        <v>3305</v>
      </c>
      <c r="C2806" s="434"/>
      <c r="D2806" s="915"/>
      <c r="E2806" s="916"/>
      <c r="F2806" s="917"/>
    </row>
    <row r="2807" spans="1:6">
      <c r="A2807" s="434"/>
      <c r="B2807" s="918"/>
      <c r="C2807" s="434"/>
      <c r="D2807" s="915"/>
      <c r="E2807" s="916"/>
      <c r="F2807" s="917"/>
    </row>
    <row r="2808" spans="1:6">
      <c r="A2808" s="434"/>
      <c r="B2808" s="918" t="s">
        <v>3297</v>
      </c>
      <c r="C2808" s="434"/>
      <c r="D2808" s="915"/>
      <c r="E2808" s="916"/>
      <c r="F2808" s="917"/>
    </row>
    <row r="2809" spans="1:6">
      <c r="A2809" s="434"/>
      <c r="B2809" s="918" t="s">
        <v>3344</v>
      </c>
      <c r="C2809" s="434"/>
      <c r="D2809" s="915"/>
      <c r="E2809" s="916"/>
      <c r="F2809" s="917"/>
    </row>
    <row r="2810" spans="1:6">
      <c r="A2810" s="434"/>
      <c r="B2810" s="918" t="s">
        <v>3345</v>
      </c>
      <c r="C2810" s="434"/>
      <c r="D2810" s="915"/>
      <c r="E2810" s="916"/>
      <c r="F2810" s="917"/>
    </row>
    <row r="2811" spans="1:6">
      <c r="A2811" s="434"/>
      <c r="B2811" s="918" t="s">
        <v>3301</v>
      </c>
      <c r="C2811" s="434"/>
      <c r="D2811" s="915"/>
      <c r="E2811" s="916"/>
      <c r="F2811" s="917"/>
    </row>
    <row r="2812" spans="1:6" ht="26.4">
      <c r="A2812" s="434"/>
      <c r="B2812" s="918" t="s">
        <v>3302</v>
      </c>
      <c r="C2812" s="434"/>
      <c r="D2812" s="915"/>
      <c r="E2812" s="916"/>
      <c r="F2812" s="917"/>
    </row>
    <row r="2813" spans="1:6">
      <c r="A2813" s="434"/>
      <c r="B2813" s="918"/>
      <c r="C2813" s="434"/>
      <c r="D2813" s="915"/>
      <c r="E2813" s="916"/>
      <c r="F2813" s="917"/>
    </row>
    <row r="2814" spans="1:6">
      <c r="A2814" s="434"/>
      <c r="B2814" s="918" t="s">
        <v>3346</v>
      </c>
      <c r="C2814" s="434"/>
      <c r="D2814" s="915"/>
      <c r="E2814" s="916"/>
      <c r="F2814" s="917"/>
    </row>
    <row r="2815" spans="1:6">
      <c r="A2815" s="434"/>
      <c r="B2815" s="918" t="s">
        <v>3305</v>
      </c>
      <c r="C2815" s="434"/>
      <c r="D2815" s="915"/>
      <c r="E2815" s="916"/>
      <c r="F2815" s="917"/>
    </row>
    <row r="2816" spans="1:6">
      <c r="A2816" s="434"/>
      <c r="B2816" s="918"/>
      <c r="C2816" s="434"/>
      <c r="D2816" s="915"/>
      <c r="E2816" s="916"/>
      <c r="F2816" s="917"/>
    </row>
    <row r="2817" spans="1:6">
      <c r="A2817" s="434"/>
      <c r="B2817" s="918" t="s">
        <v>3291</v>
      </c>
      <c r="C2817" s="920"/>
      <c r="D2817" s="915"/>
      <c r="E2817" s="916"/>
      <c r="F2817" s="917"/>
    </row>
    <row r="2818" spans="1:6">
      <c r="A2818" s="434"/>
      <c r="B2818" s="918" t="s">
        <v>3293</v>
      </c>
      <c r="C2818" s="920"/>
      <c r="D2818" s="915"/>
      <c r="E2818" s="916"/>
      <c r="F2818" s="917"/>
    </row>
    <row r="2819" spans="1:6" ht="26.4">
      <c r="A2819" s="434"/>
      <c r="B2819" s="922" t="s">
        <v>3294</v>
      </c>
      <c r="C2819" s="920"/>
      <c r="D2819" s="915"/>
      <c r="E2819" s="916"/>
      <c r="F2819" s="917"/>
    </row>
    <row r="2820" spans="1:6">
      <c r="A2820" s="434"/>
      <c r="B2820" s="918" t="s">
        <v>3388</v>
      </c>
      <c r="C2820" s="920"/>
      <c r="D2820" s="915"/>
      <c r="E2820" s="916"/>
      <c r="F2820" s="917"/>
    </row>
    <row r="2821" spans="1:6">
      <c r="A2821" s="434"/>
      <c r="B2821" s="918" t="s">
        <v>3350</v>
      </c>
      <c r="C2821" s="920"/>
      <c r="D2821" s="915"/>
      <c r="E2821" s="916"/>
      <c r="F2821" s="917"/>
    </row>
    <row r="2822" spans="1:6">
      <c r="A2822" s="434"/>
      <c r="B2822" s="918"/>
      <c r="C2822" s="920"/>
      <c r="D2822" s="915"/>
      <c r="E2822" s="916"/>
      <c r="F2822" s="917"/>
    </row>
    <row r="2823" spans="1:6">
      <c r="A2823" s="434"/>
      <c r="B2823" s="918" t="s">
        <v>3349</v>
      </c>
      <c r="C2823" s="920"/>
      <c r="D2823" s="915"/>
      <c r="E2823" s="916"/>
      <c r="F2823" s="917"/>
    </row>
    <row r="2824" spans="1:6">
      <c r="A2824" s="434"/>
      <c r="B2824" s="918"/>
      <c r="C2824" s="434"/>
      <c r="D2824" s="915"/>
      <c r="E2824" s="916"/>
      <c r="F2824" s="917"/>
    </row>
    <row r="2825" spans="1:6">
      <c r="A2825" s="434"/>
      <c r="B2825" s="918" t="s">
        <v>3291</v>
      </c>
      <c r="C2825" s="920"/>
      <c r="D2825" s="915"/>
      <c r="E2825" s="916"/>
      <c r="F2825" s="917"/>
    </row>
    <row r="2826" spans="1:6">
      <c r="A2826" s="434"/>
      <c r="B2826" s="918" t="s">
        <v>3293</v>
      </c>
      <c r="C2826" s="920"/>
      <c r="D2826" s="915"/>
      <c r="E2826" s="916"/>
      <c r="F2826" s="917"/>
    </row>
    <row r="2827" spans="1:6" ht="26.4">
      <c r="A2827" s="434"/>
      <c r="B2827" s="922" t="s">
        <v>3294</v>
      </c>
      <c r="C2827" s="920"/>
      <c r="D2827" s="915"/>
      <c r="E2827" s="916"/>
      <c r="F2827" s="917"/>
    </row>
    <row r="2828" spans="1:6">
      <c r="A2828" s="434"/>
      <c r="B2828" s="918" t="s">
        <v>3347</v>
      </c>
      <c r="C2828" s="920"/>
      <c r="D2828" s="915"/>
      <c r="E2828" s="916"/>
      <c r="F2828" s="917"/>
    </row>
    <row r="2829" spans="1:6">
      <c r="A2829" s="434"/>
      <c r="B2829" s="918" t="s">
        <v>3350</v>
      </c>
      <c r="C2829" s="920"/>
      <c r="D2829" s="915"/>
      <c r="E2829" s="916"/>
      <c r="F2829" s="917"/>
    </row>
    <row r="2830" spans="1:6">
      <c r="A2830" s="434"/>
      <c r="B2830" s="918"/>
      <c r="C2830" s="920"/>
      <c r="D2830" s="915"/>
      <c r="E2830" s="916"/>
      <c r="F2830" s="917"/>
    </row>
    <row r="2831" spans="1:6">
      <c r="A2831" s="434"/>
      <c r="B2831" s="918" t="s">
        <v>3297</v>
      </c>
      <c r="C2831" s="920"/>
      <c r="D2831" s="915"/>
      <c r="E2831" s="916"/>
      <c r="F2831" s="917"/>
    </row>
    <row r="2832" spans="1:6">
      <c r="A2832" s="434"/>
      <c r="B2832" s="918" t="s">
        <v>3437</v>
      </c>
      <c r="C2832" s="920"/>
      <c r="D2832" s="915"/>
      <c r="E2832" s="916"/>
      <c r="F2832" s="917"/>
    </row>
    <row r="2833" spans="1:6">
      <c r="A2833" s="434"/>
      <c r="B2833" s="918" t="s">
        <v>3299</v>
      </c>
      <c r="C2833" s="920"/>
      <c r="D2833" s="915"/>
      <c r="E2833" s="916"/>
      <c r="F2833" s="917"/>
    </row>
    <row r="2834" spans="1:6">
      <c r="A2834" s="434"/>
      <c r="B2834" s="918" t="s">
        <v>3301</v>
      </c>
      <c r="C2834" s="920"/>
      <c r="D2834" s="915"/>
      <c r="E2834" s="916"/>
      <c r="F2834" s="917"/>
    </row>
    <row r="2835" spans="1:6" ht="26.4">
      <c r="A2835" s="434"/>
      <c r="B2835" s="918" t="s">
        <v>3302</v>
      </c>
      <c r="C2835" s="920"/>
      <c r="D2835" s="915"/>
      <c r="E2835" s="916"/>
      <c r="F2835" s="917"/>
    </row>
    <row r="2836" spans="1:6">
      <c r="A2836" s="434"/>
      <c r="B2836" s="918"/>
      <c r="C2836" s="920"/>
      <c r="D2836" s="915"/>
      <c r="E2836" s="916"/>
      <c r="F2836" s="917"/>
    </row>
    <row r="2837" spans="1:6">
      <c r="A2837" s="434"/>
      <c r="B2837" s="918" t="s">
        <v>3303</v>
      </c>
      <c r="C2837" s="920"/>
      <c r="D2837" s="915"/>
      <c r="E2837" s="916"/>
      <c r="F2837" s="917"/>
    </row>
    <row r="2838" spans="1:6">
      <c r="A2838" s="434"/>
      <c r="B2838" s="918" t="s">
        <v>3304</v>
      </c>
      <c r="C2838" s="920"/>
      <c r="D2838" s="915"/>
      <c r="E2838" s="916"/>
      <c r="F2838" s="917"/>
    </row>
    <row r="2839" spans="1:6">
      <c r="A2839" s="434"/>
      <c r="B2839" s="918" t="s">
        <v>3305</v>
      </c>
      <c r="C2839" s="920"/>
      <c r="D2839" s="915"/>
      <c r="E2839" s="916"/>
      <c r="F2839" s="917"/>
    </row>
    <row r="2840" spans="1:6">
      <c r="A2840" s="434"/>
      <c r="B2840" s="918"/>
      <c r="C2840" s="920"/>
      <c r="D2840" s="915"/>
      <c r="E2840" s="916"/>
      <c r="F2840" s="917"/>
    </row>
    <row r="2841" spans="1:6">
      <c r="A2841" s="434"/>
      <c r="B2841" s="918" t="s">
        <v>3306</v>
      </c>
      <c r="C2841" s="434"/>
      <c r="D2841" s="915"/>
      <c r="E2841" s="916"/>
      <c r="F2841" s="917"/>
    </row>
    <row r="2842" spans="1:6">
      <c r="A2842" s="434"/>
      <c r="B2842" s="918" t="s">
        <v>3305</v>
      </c>
      <c r="C2842" s="434"/>
      <c r="D2842" s="915"/>
      <c r="E2842" s="916"/>
      <c r="F2842" s="917"/>
    </row>
    <row r="2843" spans="1:6">
      <c r="A2843" s="434"/>
      <c r="B2843" s="918"/>
      <c r="C2843" s="434"/>
      <c r="D2843" s="915"/>
      <c r="E2843" s="916"/>
      <c r="F2843" s="917"/>
    </row>
    <row r="2844" spans="1:6" ht="26.4">
      <c r="A2844" s="434"/>
      <c r="B2844" s="918" t="s">
        <v>3352</v>
      </c>
      <c r="C2844" s="920"/>
      <c r="D2844" s="915"/>
      <c r="E2844" s="916"/>
      <c r="F2844" s="917"/>
    </row>
    <row r="2845" spans="1:6">
      <c r="A2845" s="434"/>
      <c r="B2845" s="918"/>
      <c r="C2845" s="920"/>
      <c r="D2845" s="915"/>
      <c r="E2845" s="916"/>
      <c r="F2845" s="917"/>
    </row>
    <row r="2846" spans="1:6">
      <c r="A2846" s="434"/>
      <c r="B2846" s="918" t="s">
        <v>3306</v>
      </c>
      <c r="C2846" s="434"/>
      <c r="D2846" s="915"/>
      <c r="E2846" s="916"/>
      <c r="F2846" s="917"/>
    </row>
    <row r="2847" spans="1:6">
      <c r="A2847" s="434"/>
      <c r="B2847" s="918" t="s">
        <v>3305</v>
      </c>
      <c r="C2847" s="434"/>
      <c r="D2847" s="915"/>
      <c r="E2847" s="916"/>
      <c r="F2847" s="917"/>
    </row>
    <row r="2848" spans="1:6">
      <c r="A2848" s="434"/>
      <c r="B2848" s="923"/>
      <c r="C2848" s="920"/>
      <c r="D2848" s="915"/>
      <c r="E2848" s="916"/>
      <c r="F2848" s="917"/>
    </row>
    <row r="2849" spans="1:6">
      <c r="A2849" s="434"/>
      <c r="B2849" s="918" t="s">
        <v>3340</v>
      </c>
      <c r="C2849" s="920"/>
      <c r="D2849" s="915"/>
      <c r="E2849" s="916"/>
      <c r="F2849" s="917"/>
    </row>
    <row r="2850" spans="1:6">
      <c r="A2850" s="434"/>
      <c r="B2850" s="918" t="s">
        <v>3341</v>
      </c>
      <c r="C2850" s="920"/>
      <c r="D2850" s="915"/>
      <c r="E2850" s="916"/>
      <c r="F2850" s="917"/>
    </row>
    <row r="2851" spans="1:6">
      <c r="A2851" s="434"/>
      <c r="B2851" s="918" t="s">
        <v>3416</v>
      </c>
      <c r="C2851" s="920"/>
      <c r="D2851" s="915"/>
      <c r="E2851" s="916"/>
      <c r="F2851" s="917"/>
    </row>
    <row r="2852" spans="1:6">
      <c r="A2852" s="434"/>
      <c r="B2852" s="918" t="s">
        <v>3343</v>
      </c>
      <c r="C2852" s="920"/>
      <c r="D2852" s="915"/>
      <c r="E2852" s="916"/>
      <c r="F2852" s="917"/>
    </row>
    <row r="2853" spans="1:6" ht="26.4">
      <c r="A2853" s="434"/>
      <c r="B2853" s="918" t="s">
        <v>3302</v>
      </c>
      <c r="C2853" s="920"/>
      <c r="D2853" s="915"/>
      <c r="E2853" s="916"/>
      <c r="F2853" s="917"/>
    </row>
    <row r="2854" spans="1:6">
      <c r="A2854" s="434"/>
      <c r="B2854" s="918"/>
      <c r="C2854" s="920"/>
      <c r="D2854" s="915"/>
      <c r="E2854" s="916"/>
      <c r="F2854" s="917"/>
    </row>
    <row r="2855" spans="1:6">
      <c r="A2855" s="434"/>
      <c r="B2855" s="918" t="s">
        <v>3303</v>
      </c>
      <c r="C2855" s="920"/>
      <c r="D2855" s="915"/>
      <c r="E2855" s="916"/>
      <c r="F2855" s="917"/>
    </row>
    <row r="2856" spans="1:6">
      <c r="A2856" s="434"/>
      <c r="B2856" s="918" t="s">
        <v>3304</v>
      </c>
      <c r="C2856" s="920"/>
      <c r="D2856" s="915"/>
      <c r="E2856" s="916"/>
      <c r="F2856" s="917"/>
    </row>
    <row r="2857" spans="1:6">
      <c r="A2857" s="434"/>
      <c r="B2857" s="918" t="s">
        <v>3305</v>
      </c>
      <c r="C2857" s="920"/>
      <c r="D2857" s="915"/>
      <c r="E2857" s="916"/>
      <c r="F2857" s="917"/>
    </row>
    <row r="2858" spans="1:6">
      <c r="A2858" s="434"/>
      <c r="B2858" s="918"/>
      <c r="C2858" s="920"/>
      <c r="D2858" s="915"/>
      <c r="E2858" s="916"/>
      <c r="F2858" s="917"/>
    </row>
    <row r="2859" spans="1:6">
      <c r="A2859" s="434"/>
      <c r="B2859" s="918" t="s">
        <v>3291</v>
      </c>
      <c r="C2859" s="920"/>
      <c r="D2859" s="915"/>
      <c r="E2859" s="916"/>
      <c r="F2859" s="917"/>
    </row>
    <row r="2860" spans="1:6">
      <c r="A2860" s="434"/>
      <c r="B2860" s="918" t="s">
        <v>3293</v>
      </c>
      <c r="C2860" s="920"/>
      <c r="D2860" s="915"/>
      <c r="E2860" s="916"/>
      <c r="F2860" s="917"/>
    </row>
    <row r="2861" spans="1:6" ht="26.4">
      <c r="A2861" s="434"/>
      <c r="B2861" s="922" t="s">
        <v>3294</v>
      </c>
      <c r="C2861" s="920"/>
      <c r="D2861" s="915"/>
      <c r="E2861" s="916"/>
      <c r="F2861" s="917"/>
    </row>
    <row r="2862" spans="1:6">
      <c r="A2862" s="434"/>
      <c r="B2862" s="918" t="s">
        <v>3347</v>
      </c>
      <c r="C2862" s="920"/>
      <c r="D2862" s="915"/>
      <c r="E2862" s="916"/>
      <c r="F2862" s="917"/>
    </row>
    <row r="2863" spans="1:6">
      <c r="A2863" s="434"/>
      <c r="B2863" s="918" t="s">
        <v>3389</v>
      </c>
      <c r="C2863" s="920"/>
      <c r="D2863" s="915"/>
      <c r="E2863" s="916"/>
      <c r="F2863" s="917"/>
    </row>
    <row r="2864" spans="1:6">
      <c r="A2864" s="434"/>
      <c r="B2864" s="918"/>
      <c r="C2864" s="920"/>
      <c r="D2864" s="915"/>
      <c r="E2864" s="916"/>
      <c r="F2864" s="917"/>
    </row>
    <row r="2865" spans="1:6" ht="26.4">
      <c r="A2865" s="924"/>
      <c r="B2865" s="919" t="s">
        <v>3535</v>
      </c>
      <c r="C2865" s="920"/>
      <c r="D2865" s="915"/>
      <c r="E2865" s="916"/>
      <c r="F2865" s="917"/>
    </row>
    <row r="2866" spans="1:6">
      <c r="A2866" s="924"/>
      <c r="B2866" s="919" t="s">
        <v>3381</v>
      </c>
      <c r="C2866" s="920"/>
      <c r="D2866" s="915"/>
      <c r="E2866" s="916"/>
      <c r="F2866" s="917"/>
    </row>
    <row r="2867" spans="1:6">
      <c r="A2867" s="925"/>
      <c r="B2867" s="926" t="s">
        <v>3418</v>
      </c>
      <c r="C2867" s="357" t="s">
        <v>983</v>
      </c>
      <c r="D2867" s="927">
        <v>1</v>
      </c>
      <c r="E2867" s="928"/>
      <c r="F2867" s="929"/>
    </row>
    <row r="2868" spans="1:6" s="466" customFormat="1" ht="26.25" customHeight="1">
      <c r="A2868" s="892" t="s">
        <v>0</v>
      </c>
      <c r="B2868" s="892" t="s">
        <v>1</v>
      </c>
      <c r="C2868" s="892" t="s">
        <v>948</v>
      </c>
      <c r="D2868" s="893" t="s">
        <v>949</v>
      </c>
      <c r="E2868" s="894" t="s">
        <v>1380</v>
      </c>
      <c r="F2868" s="894" t="s">
        <v>2</v>
      </c>
    </row>
    <row r="2869" spans="1:6" ht="224.4">
      <c r="A2869" s="909">
        <f>COUNT($A$4:A2867)+1</f>
        <v>16</v>
      </c>
      <c r="B2869" s="910" t="s">
        <v>3256</v>
      </c>
      <c r="C2869" s="362"/>
      <c r="D2869" s="911"/>
      <c r="E2869" s="912"/>
      <c r="F2869" s="913"/>
    </row>
    <row r="2870" spans="1:6">
      <c r="A2870" s="914"/>
      <c r="B2870" s="448"/>
      <c r="C2870" s="434"/>
      <c r="D2870" s="915"/>
      <c r="E2870" s="916"/>
      <c r="F2870" s="917"/>
    </row>
    <row r="2871" spans="1:6">
      <c r="A2871" s="434"/>
      <c r="B2871" s="448" t="s">
        <v>3257</v>
      </c>
      <c r="C2871" s="434"/>
      <c r="D2871" s="915"/>
      <c r="E2871" s="916"/>
      <c r="F2871" s="917"/>
    </row>
    <row r="2872" spans="1:6">
      <c r="A2872" s="434"/>
      <c r="B2872" s="918" t="s">
        <v>3258</v>
      </c>
      <c r="C2872" s="434"/>
      <c r="D2872" s="915"/>
      <c r="E2872" s="916"/>
      <c r="F2872" s="917"/>
    </row>
    <row r="2873" spans="1:6">
      <c r="A2873" s="434"/>
      <c r="B2873" s="918" t="s">
        <v>3259</v>
      </c>
      <c r="C2873" s="434"/>
      <c r="D2873" s="915"/>
      <c r="E2873" s="916"/>
      <c r="F2873" s="917"/>
    </row>
    <row r="2874" spans="1:6">
      <c r="A2874" s="434"/>
      <c r="B2874" s="918" t="s">
        <v>3260</v>
      </c>
      <c r="C2874" s="434"/>
      <c r="D2874" s="915"/>
      <c r="E2874" s="916"/>
      <c r="F2874" s="917"/>
    </row>
    <row r="2875" spans="1:6">
      <c r="A2875" s="434"/>
      <c r="B2875" s="918" t="s">
        <v>3261</v>
      </c>
      <c r="C2875" s="434"/>
      <c r="D2875" s="915"/>
      <c r="E2875" s="916"/>
      <c r="F2875" s="917"/>
    </row>
    <row r="2876" spans="1:6">
      <c r="A2876" s="434"/>
      <c r="B2876" s="918" t="s">
        <v>3262</v>
      </c>
      <c r="C2876" s="434"/>
      <c r="D2876" s="915"/>
      <c r="E2876" s="916"/>
      <c r="F2876" s="917"/>
    </row>
    <row r="2877" spans="1:6">
      <c r="A2877" s="434"/>
      <c r="B2877" s="919" t="s">
        <v>3263</v>
      </c>
      <c r="C2877" s="434"/>
      <c r="D2877" s="915"/>
      <c r="E2877" s="916"/>
      <c r="F2877" s="917"/>
    </row>
    <row r="2878" spans="1:6">
      <c r="A2878" s="434"/>
      <c r="B2878" s="919" t="s">
        <v>3264</v>
      </c>
      <c r="C2878" s="434"/>
      <c r="D2878" s="915"/>
      <c r="E2878" s="916"/>
      <c r="F2878" s="917"/>
    </row>
    <row r="2879" spans="1:6" ht="26.4">
      <c r="A2879" s="434"/>
      <c r="B2879" s="919" t="s">
        <v>3265</v>
      </c>
      <c r="C2879" s="434"/>
      <c r="D2879" s="915"/>
      <c r="E2879" s="916"/>
      <c r="F2879" s="917"/>
    </row>
    <row r="2880" spans="1:6">
      <c r="A2880" s="434"/>
      <c r="B2880" s="919"/>
      <c r="C2880" s="434"/>
      <c r="D2880" s="915"/>
      <c r="E2880" s="916"/>
      <c r="F2880" s="917"/>
    </row>
    <row r="2881" spans="1:6">
      <c r="A2881" s="434"/>
      <c r="B2881" s="919" t="s">
        <v>3266</v>
      </c>
      <c r="C2881" s="434"/>
      <c r="D2881" s="915"/>
      <c r="E2881" s="916"/>
      <c r="F2881" s="917"/>
    </row>
    <row r="2882" spans="1:6">
      <c r="A2882" s="434"/>
      <c r="B2882" s="919" t="s">
        <v>3536</v>
      </c>
      <c r="C2882" s="434"/>
      <c r="D2882" s="915"/>
      <c r="E2882" s="916"/>
      <c r="F2882" s="917"/>
    </row>
    <row r="2883" spans="1:6">
      <c r="A2883" s="434"/>
      <c r="B2883" s="918" t="s">
        <v>3537</v>
      </c>
      <c r="C2883" s="434"/>
      <c r="D2883" s="915"/>
      <c r="E2883" s="916"/>
      <c r="F2883" s="917"/>
    </row>
    <row r="2884" spans="1:6">
      <c r="A2884" s="434"/>
      <c r="B2884" s="918" t="s">
        <v>3538</v>
      </c>
      <c r="C2884" s="920"/>
      <c r="D2884" s="915"/>
      <c r="E2884" s="916"/>
      <c r="F2884" s="917"/>
    </row>
    <row r="2885" spans="1:6">
      <c r="A2885" s="434"/>
      <c r="B2885" s="918" t="s">
        <v>3539</v>
      </c>
      <c r="C2885" s="920"/>
      <c r="D2885" s="915"/>
      <c r="E2885" s="916"/>
      <c r="F2885" s="917"/>
    </row>
    <row r="2886" spans="1:6">
      <c r="A2886" s="434"/>
      <c r="B2886" s="919" t="s">
        <v>3271</v>
      </c>
      <c r="C2886" s="920"/>
      <c r="D2886" s="915"/>
      <c r="E2886" s="916"/>
      <c r="F2886" s="917"/>
    </row>
    <row r="2887" spans="1:6">
      <c r="A2887" s="434"/>
      <c r="B2887" s="919" t="s">
        <v>3540</v>
      </c>
      <c r="C2887" s="920"/>
      <c r="D2887" s="915"/>
      <c r="E2887" s="916"/>
      <c r="F2887" s="917"/>
    </row>
    <row r="2888" spans="1:6">
      <c r="A2888" s="434"/>
      <c r="B2888" s="919" t="s">
        <v>3273</v>
      </c>
      <c r="C2888" s="920"/>
      <c r="D2888" s="915"/>
      <c r="E2888" s="916"/>
      <c r="F2888" s="917"/>
    </row>
    <row r="2889" spans="1:6">
      <c r="A2889" s="434"/>
      <c r="B2889" s="919" t="s">
        <v>3274</v>
      </c>
      <c r="C2889" s="920"/>
      <c r="D2889" s="915"/>
      <c r="E2889" s="916"/>
      <c r="F2889" s="917"/>
    </row>
    <row r="2890" spans="1:6">
      <c r="A2890" s="434"/>
      <c r="B2890" s="919" t="s">
        <v>3275</v>
      </c>
      <c r="C2890" s="920"/>
      <c r="D2890" s="915"/>
      <c r="E2890" s="916"/>
      <c r="F2890" s="917"/>
    </row>
    <row r="2891" spans="1:6">
      <c r="A2891" s="434"/>
      <c r="B2891" s="919" t="s">
        <v>3276</v>
      </c>
      <c r="C2891" s="920"/>
      <c r="D2891" s="915"/>
      <c r="E2891" s="916"/>
      <c r="F2891" s="917"/>
    </row>
    <row r="2892" spans="1:6">
      <c r="A2892" s="434"/>
      <c r="B2892" s="919" t="s">
        <v>3277</v>
      </c>
      <c r="C2892" s="920"/>
      <c r="D2892" s="915"/>
      <c r="E2892" s="916"/>
      <c r="F2892" s="917"/>
    </row>
    <row r="2893" spans="1:6" ht="26.4">
      <c r="A2893" s="434"/>
      <c r="B2893" s="919" t="s">
        <v>3278</v>
      </c>
      <c r="C2893" s="920"/>
      <c r="D2893" s="915"/>
      <c r="E2893" s="916"/>
      <c r="F2893" s="917"/>
    </row>
    <row r="2894" spans="1:6">
      <c r="A2894" s="434"/>
      <c r="B2894" s="919" t="s">
        <v>3279</v>
      </c>
      <c r="C2894" s="920"/>
      <c r="D2894" s="915"/>
      <c r="E2894" s="916"/>
      <c r="F2894" s="917"/>
    </row>
    <row r="2895" spans="1:6">
      <c r="A2895" s="434"/>
      <c r="B2895" s="919" t="s">
        <v>3405</v>
      </c>
      <c r="C2895" s="920"/>
      <c r="D2895" s="915"/>
      <c r="E2895" s="916"/>
      <c r="F2895" s="917"/>
    </row>
    <row r="2896" spans="1:6">
      <c r="A2896" s="434"/>
      <c r="B2896" s="919" t="s">
        <v>3281</v>
      </c>
      <c r="C2896" s="920"/>
      <c r="D2896" s="915"/>
      <c r="E2896" s="916"/>
      <c r="F2896" s="917"/>
    </row>
    <row r="2897" spans="1:6">
      <c r="A2897" s="434"/>
      <c r="B2897" s="919" t="s">
        <v>3541</v>
      </c>
      <c r="C2897" s="920"/>
      <c r="D2897" s="915"/>
      <c r="E2897" s="916"/>
      <c r="F2897" s="917"/>
    </row>
    <row r="2898" spans="1:6">
      <c r="A2898" s="434"/>
      <c r="B2898" s="919" t="s">
        <v>3542</v>
      </c>
      <c r="C2898" s="920"/>
      <c r="D2898" s="915"/>
      <c r="E2898" s="916"/>
      <c r="F2898" s="917"/>
    </row>
    <row r="2899" spans="1:6">
      <c r="A2899" s="434"/>
      <c r="B2899" s="919" t="s">
        <v>3543</v>
      </c>
      <c r="C2899" s="920"/>
      <c r="D2899" s="915"/>
      <c r="E2899" s="916"/>
      <c r="F2899" s="917"/>
    </row>
    <row r="2900" spans="1:6">
      <c r="A2900" s="434"/>
      <c r="B2900" s="919" t="s">
        <v>3527</v>
      </c>
      <c r="C2900" s="920"/>
      <c r="D2900" s="915"/>
      <c r="E2900" s="916"/>
      <c r="F2900" s="917"/>
    </row>
    <row r="2901" spans="1:6">
      <c r="A2901" s="434"/>
      <c r="B2901" s="921" t="s">
        <v>3286</v>
      </c>
      <c r="C2901" s="920"/>
      <c r="D2901" s="915"/>
      <c r="E2901" s="916"/>
      <c r="F2901" s="917"/>
    </row>
    <row r="2902" spans="1:6">
      <c r="A2902" s="434"/>
      <c r="B2902" s="921" t="s">
        <v>3287</v>
      </c>
      <c r="C2902" s="920"/>
      <c r="D2902" s="915"/>
      <c r="E2902" s="916"/>
      <c r="F2902" s="917"/>
    </row>
    <row r="2903" spans="1:6">
      <c r="A2903" s="434"/>
      <c r="B2903" s="919" t="s">
        <v>3288</v>
      </c>
      <c r="C2903" s="920"/>
      <c r="D2903" s="915"/>
      <c r="E2903" s="916"/>
      <c r="F2903" s="917"/>
    </row>
    <row r="2904" spans="1:6">
      <c r="A2904" s="434"/>
      <c r="B2904" s="919" t="s">
        <v>3289</v>
      </c>
      <c r="C2904" s="920"/>
      <c r="D2904" s="915"/>
      <c r="E2904" s="916"/>
      <c r="F2904" s="917"/>
    </row>
    <row r="2905" spans="1:6">
      <c r="A2905" s="434"/>
      <c r="B2905" s="919"/>
      <c r="C2905" s="920"/>
      <c r="D2905" s="915"/>
      <c r="E2905" s="916"/>
      <c r="F2905" s="917"/>
    </row>
    <row r="2906" spans="1:6">
      <c r="A2906" s="434"/>
      <c r="B2906" s="918" t="s">
        <v>3290</v>
      </c>
      <c r="C2906" s="920"/>
      <c r="D2906" s="915"/>
      <c r="E2906" s="916"/>
      <c r="F2906" s="917"/>
    </row>
    <row r="2907" spans="1:6">
      <c r="A2907" s="434"/>
      <c r="B2907" s="918"/>
      <c r="C2907" s="920"/>
      <c r="D2907" s="915"/>
      <c r="E2907" s="916"/>
      <c r="F2907" s="917"/>
    </row>
    <row r="2908" spans="1:6">
      <c r="A2908" s="434"/>
      <c r="B2908" s="918" t="s">
        <v>3291</v>
      </c>
      <c r="C2908" s="920"/>
      <c r="D2908" s="915"/>
      <c r="E2908" s="916"/>
      <c r="F2908" s="917"/>
    </row>
    <row r="2909" spans="1:6">
      <c r="A2909" s="434"/>
      <c r="B2909" s="918" t="s">
        <v>3292</v>
      </c>
      <c r="C2909" s="920"/>
      <c r="D2909" s="915"/>
      <c r="E2909" s="916"/>
      <c r="F2909" s="917"/>
    </row>
    <row r="2910" spans="1:6">
      <c r="A2910" s="434"/>
      <c r="B2910" s="918" t="s">
        <v>3293</v>
      </c>
      <c r="C2910" s="920"/>
      <c r="D2910" s="915"/>
      <c r="E2910" s="916"/>
      <c r="F2910" s="917"/>
    </row>
    <row r="2911" spans="1:6" ht="26.4">
      <c r="A2911" s="434"/>
      <c r="B2911" s="922" t="s">
        <v>3294</v>
      </c>
      <c r="C2911" s="920"/>
      <c r="D2911" s="915"/>
      <c r="E2911" s="916"/>
      <c r="F2911" s="917"/>
    </row>
    <row r="2912" spans="1:6">
      <c r="A2912" s="434"/>
      <c r="B2912" s="918" t="s">
        <v>3544</v>
      </c>
      <c r="C2912" s="920"/>
      <c r="D2912" s="915"/>
      <c r="E2912" s="916"/>
      <c r="F2912" s="917"/>
    </row>
    <row r="2913" spans="1:6">
      <c r="A2913" s="434"/>
      <c r="B2913" s="918" t="s">
        <v>3354</v>
      </c>
      <c r="C2913" s="920"/>
      <c r="D2913" s="915"/>
      <c r="E2913" s="916"/>
      <c r="F2913" s="917"/>
    </row>
    <row r="2914" spans="1:6">
      <c r="A2914" s="434"/>
      <c r="B2914" s="918"/>
      <c r="C2914" s="920"/>
      <c r="D2914" s="915"/>
      <c r="E2914" s="916"/>
      <c r="F2914" s="917"/>
    </row>
    <row r="2915" spans="1:6">
      <c r="A2915" s="434"/>
      <c r="B2915" s="918" t="s">
        <v>3297</v>
      </c>
      <c r="C2915" s="920"/>
      <c r="D2915" s="915"/>
      <c r="E2915" s="916"/>
      <c r="F2915" s="917"/>
    </row>
    <row r="2916" spans="1:6">
      <c r="A2916" s="434"/>
      <c r="B2916" s="918" t="s">
        <v>3298</v>
      </c>
      <c r="C2916" s="920"/>
      <c r="D2916" s="915"/>
      <c r="E2916" s="916"/>
      <c r="F2916" s="917"/>
    </row>
    <row r="2917" spans="1:6">
      <c r="A2917" s="434"/>
      <c r="B2917" s="918" t="s">
        <v>3299</v>
      </c>
      <c r="C2917" s="920"/>
      <c r="D2917" s="915"/>
      <c r="E2917" s="916"/>
      <c r="F2917" s="917"/>
    </row>
    <row r="2918" spans="1:6">
      <c r="A2918" s="434"/>
      <c r="B2918" s="918" t="s">
        <v>3300</v>
      </c>
      <c r="C2918" s="920"/>
      <c r="D2918" s="915"/>
      <c r="E2918" s="916"/>
      <c r="F2918" s="917"/>
    </row>
    <row r="2919" spans="1:6">
      <c r="A2919" s="434"/>
      <c r="B2919" s="918" t="s">
        <v>3301</v>
      </c>
      <c r="C2919" s="920"/>
      <c r="D2919" s="915"/>
      <c r="E2919" s="916"/>
      <c r="F2919" s="917"/>
    </row>
    <row r="2920" spans="1:6" ht="26.4">
      <c r="A2920" s="434"/>
      <c r="B2920" s="918" t="s">
        <v>3302</v>
      </c>
      <c r="C2920" s="920"/>
      <c r="D2920" s="915"/>
      <c r="E2920" s="916"/>
      <c r="F2920" s="917"/>
    </row>
    <row r="2921" spans="1:6">
      <c r="A2921" s="434"/>
      <c r="B2921" s="918"/>
      <c r="C2921" s="920"/>
      <c r="D2921" s="915"/>
      <c r="E2921" s="916"/>
      <c r="F2921" s="917"/>
    </row>
    <row r="2922" spans="1:6">
      <c r="A2922" s="434"/>
      <c r="B2922" s="918" t="s">
        <v>3303</v>
      </c>
      <c r="C2922" s="920"/>
      <c r="D2922" s="915"/>
      <c r="E2922" s="916"/>
      <c r="F2922" s="917"/>
    </row>
    <row r="2923" spans="1:6">
      <c r="A2923" s="434"/>
      <c r="B2923" s="918" t="s">
        <v>3304</v>
      </c>
      <c r="C2923" s="920"/>
      <c r="D2923" s="915"/>
      <c r="E2923" s="916"/>
      <c r="F2923" s="917"/>
    </row>
    <row r="2924" spans="1:6">
      <c r="A2924" s="434"/>
      <c r="B2924" s="918" t="s">
        <v>3305</v>
      </c>
      <c r="C2924" s="920"/>
      <c r="D2924" s="915"/>
      <c r="E2924" s="916"/>
      <c r="F2924" s="917"/>
    </row>
    <row r="2925" spans="1:6">
      <c r="A2925" s="434"/>
      <c r="B2925" s="918"/>
      <c r="C2925" s="434"/>
      <c r="D2925" s="915"/>
      <c r="E2925" s="916"/>
      <c r="F2925" s="917"/>
    </row>
    <row r="2926" spans="1:6">
      <c r="A2926" s="434"/>
      <c r="B2926" s="918" t="s">
        <v>3306</v>
      </c>
      <c r="C2926" s="434"/>
      <c r="D2926" s="915"/>
      <c r="E2926" s="916"/>
      <c r="F2926" s="917"/>
    </row>
    <row r="2927" spans="1:6">
      <c r="A2927" s="434"/>
      <c r="B2927" s="918" t="s">
        <v>3305</v>
      </c>
      <c r="C2927" s="434"/>
      <c r="D2927" s="915"/>
      <c r="E2927" s="916"/>
      <c r="F2927" s="917"/>
    </row>
    <row r="2928" spans="1:6">
      <c r="A2928" s="434"/>
      <c r="B2928" s="919"/>
      <c r="C2928" s="920"/>
      <c r="D2928" s="915"/>
      <c r="E2928" s="916"/>
      <c r="F2928" s="917"/>
    </row>
    <row r="2929" spans="1:6">
      <c r="A2929" s="434"/>
      <c r="B2929" s="918" t="s">
        <v>3307</v>
      </c>
      <c r="C2929" s="920"/>
      <c r="D2929" s="915"/>
      <c r="E2929" s="916"/>
      <c r="F2929" s="917"/>
    </row>
    <row r="2930" spans="1:6">
      <c r="A2930" s="434"/>
      <c r="B2930" s="918" t="s">
        <v>3308</v>
      </c>
      <c r="C2930" s="920"/>
      <c r="D2930" s="915"/>
      <c r="E2930" s="916"/>
      <c r="F2930" s="917"/>
    </row>
    <row r="2931" spans="1:6">
      <c r="A2931" s="434"/>
      <c r="B2931" s="918" t="s">
        <v>3309</v>
      </c>
      <c r="C2931" s="920"/>
      <c r="D2931" s="915"/>
      <c r="E2931" s="916"/>
      <c r="F2931" s="917"/>
    </row>
    <row r="2932" spans="1:6">
      <c r="A2932" s="434"/>
      <c r="B2932" s="918" t="s">
        <v>3365</v>
      </c>
      <c r="C2932" s="920"/>
      <c r="D2932" s="915"/>
      <c r="E2932" s="916"/>
      <c r="F2932" s="917"/>
    </row>
    <row r="2933" spans="1:6">
      <c r="A2933" s="434"/>
      <c r="B2933" s="918" t="s">
        <v>3311</v>
      </c>
      <c r="C2933" s="920"/>
      <c r="D2933" s="915"/>
      <c r="E2933" s="916"/>
      <c r="F2933" s="917"/>
    </row>
    <row r="2934" spans="1:6">
      <c r="A2934" s="434"/>
      <c r="B2934" s="918" t="s">
        <v>3312</v>
      </c>
      <c r="C2934" s="920"/>
      <c r="D2934" s="915"/>
      <c r="E2934" s="916"/>
      <c r="F2934" s="917"/>
    </row>
    <row r="2935" spans="1:6">
      <c r="A2935" s="434"/>
      <c r="B2935" s="918" t="s">
        <v>3545</v>
      </c>
      <c r="C2935" s="920"/>
      <c r="D2935" s="915"/>
      <c r="E2935" s="916"/>
      <c r="F2935" s="917"/>
    </row>
    <row r="2936" spans="1:6">
      <c r="A2936" s="434"/>
      <c r="B2936" s="918" t="s">
        <v>3314</v>
      </c>
      <c r="C2936" s="920"/>
      <c r="D2936" s="915"/>
      <c r="E2936" s="916"/>
      <c r="F2936" s="917"/>
    </row>
    <row r="2937" spans="1:6">
      <c r="A2937" s="434"/>
      <c r="B2937" s="918" t="s">
        <v>3546</v>
      </c>
      <c r="C2937" s="920"/>
      <c r="D2937" s="915"/>
      <c r="E2937" s="916"/>
      <c r="F2937" s="917"/>
    </row>
    <row r="2938" spans="1:6">
      <c r="A2938" s="434"/>
      <c r="B2938" s="918" t="s">
        <v>3316</v>
      </c>
      <c r="C2938" s="920"/>
      <c r="D2938" s="915"/>
      <c r="E2938" s="916"/>
      <c r="F2938" s="917"/>
    </row>
    <row r="2939" spans="1:6">
      <c r="A2939" s="434"/>
      <c r="B2939" s="918" t="s">
        <v>3317</v>
      </c>
      <c r="C2939" s="920"/>
      <c r="D2939" s="915"/>
      <c r="E2939" s="916"/>
      <c r="F2939" s="917"/>
    </row>
    <row r="2940" spans="1:6">
      <c r="A2940" s="434"/>
      <c r="B2940" s="918" t="s">
        <v>3318</v>
      </c>
      <c r="C2940" s="920"/>
      <c r="D2940" s="915"/>
      <c r="E2940" s="916"/>
      <c r="F2940" s="917"/>
    </row>
    <row r="2941" spans="1:6">
      <c r="A2941" s="434"/>
      <c r="B2941" s="918" t="s">
        <v>3410</v>
      </c>
      <c r="C2941" s="920"/>
      <c r="D2941" s="915"/>
      <c r="E2941" s="916"/>
      <c r="F2941" s="917"/>
    </row>
    <row r="2942" spans="1:6">
      <c r="A2942" s="434"/>
      <c r="B2942" s="918" t="s">
        <v>3314</v>
      </c>
      <c r="C2942" s="920"/>
      <c r="D2942" s="915"/>
      <c r="E2942" s="916"/>
      <c r="F2942" s="917"/>
    </row>
    <row r="2943" spans="1:6">
      <c r="A2943" s="434"/>
      <c r="B2943" s="918" t="s">
        <v>3547</v>
      </c>
      <c r="C2943" s="920"/>
      <c r="D2943" s="915"/>
      <c r="E2943" s="916"/>
      <c r="F2943" s="917"/>
    </row>
    <row r="2944" spans="1:6">
      <c r="A2944" s="434"/>
      <c r="B2944" s="918"/>
      <c r="C2944" s="920"/>
      <c r="D2944" s="915"/>
      <c r="E2944" s="916"/>
      <c r="F2944" s="917"/>
    </row>
    <row r="2945" spans="1:6">
      <c r="A2945" s="434"/>
      <c r="B2945" s="918" t="s">
        <v>3306</v>
      </c>
      <c r="C2945" s="434"/>
      <c r="D2945" s="915"/>
      <c r="E2945" s="916"/>
      <c r="F2945" s="917"/>
    </row>
    <row r="2946" spans="1:6">
      <c r="A2946" s="434"/>
      <c r="B2946" s="918" t="s">
        <v>3305</v>
      </c>
      <c r="C2946" s="434"/>
      <c r="D2946" s="915"/>
      <c r="E2946" s="916"/>
      <c r="F2946" s="917"/>
    </row>
    <row r="2947" spans="1:6">
      <c r="A2947" s="434"/>
      <c r="B2947" s="919"/>
      <c r="C2947" s="920"/>
      <c r="D2947" s="915"/>
      <c r="E2947" s="916"/>
      <c r="F2947" s="917"/>
    </row>
    <row r="2948" spans="1:6">
      <c r="A2948" s="434"/>
      <c r="B2948" s="918" t="s">
        <v>3321</v>
      </c>
      <c r="C2948" s="920"/>
      <c r="D2948" s="915"/>
      <c r="E2948" s="916"/>
      <c r="F2948" s="917"/>
    </row>
    <row r="2949" spans="1:6">
      <c r="A2949" s="434"/>
      <c r="B2949" s="918" t="s">
        <v>3548</v>
      </c>
      <c r="C2949" s="920"/>
      <c r="D2949" s="915"/>
      <c r="E2949" s="916"/>
      <c r="F2949" s="917"/>
    </row>
    <row r="2950" spans="1:6">
      <c r="A2950" s="434"/>
      <c r="B2950" s="918" t="s">
        <v>3549</v>
      </c>
      <c r="C2950" s="920"/>
      <c r="D2950" s="915"/>
      <c r="E2950" s="916"/>
      <c r="F2950" s="917"/>
    </row>
    <row r="2951" spans="1:6">
      <c r="A2951" s="434"/>
      <c r="B2951" s="918" t="s">
        <v>3324</v>
      </c>
      <c r="C2951" s="434"/>
      <c r="D2951" s="915"/>
      <c r="E2951" s="916"/>
      <c r="F2951" s="917"/>
    </row>
    <row r="2952" spans="1:6">
      <c r="A2952" s="434"/>
      <c r="B2952" s="918" t="s">
        <v>3325</v>
      </c>
      <c r="C2952" s="434"/>
      <c r="D2952" s="915"/>
      <c r="E2952" s="916"/>
      <c r="F2952" s="917"/>
    </row>
    <row r="2953" spans="1:6">
      <c r="A2953" s="434"/>
      <c r="B2953" s="918" t="s">
        <v>3326</v>
      </c>
      <c r="C2953" s="434"/>
      <c r="D2953" s="915"/>
      <c r="E2953" s="916"/>
      <c r="F2953" s="917"/>
    </row>
    <row r="2954" spans="1:6">
      <c r="A2954" s="434"/>
      <c r="B2954" s="918"/>
      <c r="C2954" s="434"/>
      <c r="D2954" s="915"/>
      <c r="E2954" s="916"/>
      <c r="F2954" s="917"/>
    </row>
    <row r="2955" spans="1:6">
      <c r="A2955" s="434"/>
      <c r="B2955" s="918" t="s">
        <v>3327</v>
      </c>
      <c r="C2955" s="434"/>
      <c r="D2955" s="915"/>
      <c r="E2955" s="916"/>
      <c r="F2955" s="917"/>
    </row>
    <row r="2956" spans="1:6">
      <c r="A2956" s="434"/>
      <c r="B2956" s="918" t="s">
        <v>3328</v>
      </c>
      <c r="C2956" s="434"/>
      <c r="D2956" s="915"/>
      <c r="E2956" s="916"/>
      <c r="F2956" s="917"/>
    </row>
    <row r="2957" spans="1:6">
      <c r="A2957" s="434"/>
      <c r="B2957" s="918" t="s">
        <v>3329</v>
      </c>
      <c r="C2957" s="434"/>
      <c r="D2957" s="915"/>
      <c r="E2957" s="916"/>
      <c r="F2957" s="917"/>
    </row>
    <row r="2958" spans="1:6" ht="26.4">
      <c r="A2958" s="434"/>
      <c r="B2958" s="918" t="s">
        <v>3302</v>
      </c>
      <c r="C2958" s="920"/>
      <c r="D2958" s="915"/>
      <c r="E2958" s="916"/>
      <c r="F2958" s="917"/>
    </row>
    <row r="2959" spans="1:6">
      <c r="A2959" s="434"/>
      <c r="B2959" s="918" t="s">
        <v>3330</v>
      </c>
      <c r="C2959" s="434"/>
      <c r="D2959" s="915"/>
      <c r="E2959" s="916"/>
      <c r="F2959" s="917"/>
    </row>
    <row r="2960" spans="1:6">
      <c r="A2960" s="434"/>
      <c r="B2960" s="918"/>
      <c r="C2960" s="434"/>
      <c r="D2960" s="915"/>
      <c r="E2960" s="916"/>
      <c r="F2960" s="917"/>
    </row>
    <row r="2961" spans="1:6">
      <c r="A2961" s="434"/>
      <c r="B2961" s="918" t="s">
        <v>3331</v>
      </c>
      <c r="C2961" s="920"/>
      <c r="D2961" s="915"/>
      <c r="E2961" s="916"/>
      <c r="F2961" s="917"/>
    </row>
    <row r="2962" spans="1:6">
      <c r="A2962" s="434"/>
      <c r="B2962" s="918" t="s">
        <v>3550</v>
      </c>
      <c r="C2962" s="920"/>
      <c r="D2962" s="915"/>
      <c r="E2962" s="916"/>
      <c r="F2962" s="917"/>
    </row>
    <row r="2963" spans="1:6">
      <c r="A2963" s="434"/>
      <c r="B2963" s="918" t="s">
        <v>3521</v>
      </c>
      <c r="C2963" s="920"/>
      <c r="D2963" s="915"/>
      <c r="E2963" s="916"/>
      <c r="F2963" s="917"/>
    </row>
    <row r="2964" spans="1:6">
      <c r="A2964" s="434"/>
      <c r="B2964" s="918" t="s">
        <v>3376</v>
      </c>
      <c r="C2964" s="434"/>
      <c r="D2964" s="915"/>
      <c r="E2964" s="916"/>
      <c r="F2964" s="917"/>
    </row>
    <row r="2965" spans="1:6">
      <c r="A2965" s="434"/>
      <c r="B2965" s="918" t="s">
        <v>3335</v>
      </c>
      <c r="C2965" s="434"/>
      <c r="D2965" s="915"/>
      <c r="E2965" s="916"/>
      <c r="F2965" s="917"/>
    </row>
    <row r="2966" spans="1:6">
      <c r="A2966" s="434"/>
      <c r="B2966" s="918" t="s">
        <v>3326</v>
      </c>
      <c r="C2966" s="434"/>
      <c r="D2966" s="915"/>
      <c r="E2966" s="916"/>
      <c r="F2966" s="917"/>
    </row>
    <row r="2967" spans="1:6">
      <c r="A2967" s="434"/>
      <c r="B2967" s="918" t="s">
        <v>3336</v>
      </c>
      <c r="C2967" s="434"/>
      <c r="D2967" s="915"/>
      <c r="E2967" s="916"/>
      <c r="F2967" s="917"/>
    </row>
    <row r="2968" spans="1:6">
      <c r="A2968" s="434"/>
      <c r="B2968" s="918" t="s">
        <v>3330</v>
      </c>
      <c r="C2968" s="434"/>
      <c r="D2968" s="915"/>
      <c r="E2968" s="916"/>
      <c r="F2968" s="917"/>
    </row>
    <row r="2969" spans="1:6">
      <c r="A2969" s="434"/>
      <c r="B2969" s="918"/>
      <c r="C2969" s="434"/>
      <c r="D2969" s="915"/>
      <c r="E2969" s="916"/>
      <c r="F2969" s="917"/>
    </row>
    <row r="2970" spans="1:6">
      <c r="A2970" s="434"/>
      <c r="B2970" s="918" t="s">
        <v>3306</v>
      </c>
      <c r="C2970" s="434"/>
      <c r="D2970" s="915"/>
      <c r="E2970" s="916"/>
      <c r="F2970" s="917"/>
    </row>
    <row r="2971" spans="1:6">
      <c r="A2971" s="434"/>
      <c r="B2971" s="918" t="s">
        <v>3305</v>
      </c>
      <c r="C2971" s="434"/>
      <c r="D2971" s="915"/>
      <c r="E2971" s="916"/>
      <c r="F2971" s="917"/>
    </row>
    <row r="2972" spans="1:6">
      <c r="A2972" s="434"/>
      <c r="B2972" s="918"/>
      <c r="C2972" s="434"/>
      <c r="D2972" s="915"/>
      <c r="E2972" s="916"/>
      <c r="F2972" s="917"/>
    </row>
    <row r="2973" spans="1:6">
      <c r="A2973" s="434"/>
      <c r="B2973" s="918" t="s">
        <v>3321</v>
      </c>
      <c r="C2973" s="434"/>
      <c r="D2973" s="915"/>
      <c r="E2973" s="916"/>
      <c r="F2973" s="917"/>
    </row>
    <row r="2974" spans="1:6">
      <c r="A2974" s="434"/>
      <c r="B2974" s="918" t="s">
        <v>3551</v>
      </c>
      <c r="C2974" s="434"/>
      <c r="D2974" s="915"/>
      <c r="E2974" s="916"/>
      <c r="F2974" s="917"/>
    </row>
    <row r="2975" spans="1:6">
      <c r="A2975" s="434"/>
      <c r="B2975" s="918" t="s">
        <v>3338</v>
      </c>
      <c r="C2975" s="434"/>
      <c r="D2975" s="915"/>
      <c r="E2975" s="916"/>
      <c r="F2975" s="917"/>
    </row>
    <row r="2976" spans="1:6">
      <c r="A2976" s="434"/>
      <c r="B2976" s="918" t="s">
        <v>3378</v>
      </c>
      <c r="C2976" s="434"/>
      <c r="D2976" s="915"/>
      <c r="E2976" s="916"/>
      <c r="F2976" s="917"/>
    </row>
    <row r="2977" spans="1:6">
      <c r="A2977" s="434"/>
      <c r="B2977" s="918" t="s">
        <v>3325</v>
      </c>
      <c r="C2977" s="434"/>
      <c r="D2977" s="915"/>
      <c r="E2977" s="916"/>
      <c r="F2977" s="917"/>
    </row>
    <row r="2978" spans="1:6">
      <c r="A2978" s="434"/>
      <c r="B2978" s="918" t="s">
        <v>3326</v>
      </c>
      <c r="C2978" s="434"/>
      <c r="D2978" s="915"/>
      <c r="E2978" s="916"/>
      <c r="F2978" s="917"/>
    </row>
    <row r="2979" spans="1:6">
      <c r="A2979" s="434"/>
      <c r="B2979" s="918"/>
      <c r="C2979" s="434"/>
      <c r="D2979" s="915"/>
      <c r="E2979" s="916"/>
      <c r="F2979" s="917"/>
    </row>
    <row r="2980" spans="1:6">
      <c r="A2980" s="434"/>
      <c r="B2980" s="918" t="s">
        <v>3306</v>
      </c>
      <c r="C2980" s="434"/>
      <c r="D2980" s="915"/>
      <c r="E2980" s="916"/>
      <c r="F2980" s="917"/>
    </row>
    <row r="2981" spans="1:6">
      <c r="A2981" s="434"/>
      <c r="B2981" s="918" t="s">
        <v>3305</v>
      </c>
      <c r="C2981" s="434"/>
      <c r="D2981" s="915"/>
      <c r="E2981" s="916"/>
      <c r="F2981" s="917"/>
    </row>
    <row r="2982" spans="1:6">
      <c r="A2982" s="434"/>
      <c r="B2982" s="918"/>
      <c r="C2982" s="434"/>
      <c r="D2982" s="915"/>
      <c r="E2982" s="916"/>
      <c r="F2982" s="917"/>
    </row>
    <row r="2983" spans="1:6">
      <c r="A2983" s="434"/>
      <c r="B2983" s="918" t="s">
        <v>3340</v>
      </c>
      <c r="C2983" s="920"/>
      <c r="D2983" s="915"/>
      <c r="E2983" s="916"/>
      <c r="F2983" s="917"/>
    </row>
    <row r="2984" spans="1:6">
      <c r="A2984" s="434"/>
      <c r="B2984" s="918" t="s">
        <v>3341</v>
      </c>
      <c r="C2984" s="920"/>
      <c r="D2984" s="915"/>
      <c r="E2984" s="916"/>
      <c r="F2984" s="917"/>
    </row>
    <row r="2985" spans="1:6">
      <c r="A2985" s="434"/>
      <c r="B2985" s="918" t="s">
        <v>3552</v>
      </c>
      <c r="C2985" s="920"/>
      <c r="D2985" s="915"/>
      <c r="E2985" s="916"/>
      <c r="F2985" s="917"/>
    </row>
    <row r="2986" spans="1:6">
      <c r="A2986" s="434"/>
      <c r="B2986" s="918" t="s">
        <v>3343</v>
      </c>
      <c r="C2986" s="920"/>
      <c r="D2986" s="915"/>
      <c r="E2986" s="916"/>
      <c r="F2986" s="917"/>
    </row>
    <row r="2987" spans="1:6" ht="26.4">
      <c r="A2987" s="434"/>
      <c r="B2987" s="918" t="s">
        <v>3302</v>
      </c>
      <c r="C2987" s="920"/>
      <c r="D2987" s="915"/>
      <c r="E2987" s="916"/>
      <c r="F2987" s="917"/>
    </row>
    <row r="2988" spans="1:6">
      <c r="A2988" s="434"/>
      <c r="B2988" s="918"/>
      <c r="C2988" s="920"/>
      <c r="D2988" s="915"/>
      <c r="E2988" s="916"/>
      <c r="F2988" s="917"/>
    </row>
    <row r="2989" spans="1:6">
      <c r="A2989" s="434"/>
      <c r="B2989" s="918" t="s">
        <v>3303</v>
      </c>
      <c r="C2989" s="920"/>
      <c r="D2989" s="915"/>
      <c r="E2989" s="916"/>
      <c r="F2989" s="917"/>
    </row>
    <row r="2990" spans="1:6">
      <c r="A2990" s="434"/>
      <c r="B2990" s="918" t="s">
        <v>3304</v>
      </c>
      <c r="C2990" s="920"/>
      <c r="D2990" s="915"/>
      <c r="E2990" s="916"/>
      <c r="F2990" s="917"/>
    </row>
    <row r="2991" spans="1:6">
      <c r="A2991" s="434"/>
      <c r="B2991" s="918" t="s">
        <v>3305</v>
      </c>
      <c r="C2991" s="920"/>
      <c r="D2991" s="915"/>
      <c r="E2991" s="916"/>
      <c r="F2991" s="917"/>
    </row>
    <row r="2992" spans="1:6">
      <c r="A2992" s="434"/>
      <c r="B2992" s="918"/>
      <c r="C2992" s="434"/>
      <c r="D2992" s="915"/>
      <c r="E2992" s="916"/>
      <c r="F2992" s="917"/>
    </row>
    <row r="2993" spans="1:6">
      <c r="A2993" s="434"/>
      <c r="B2993" s="918" t="s">
        <v>3306</v>
      </c>
      <c r="C2993" s="434"/>
      <c r="D2993" s="915"/>
      <c r="E2993" s="916"/>
      <c r="F2993" s="917"/>
    </row>
    <row r="2994" spans="1:6">
      <c r="A2994" s="434"/>
      <c r="B2994" s="918" t="s">
        <v>3305</v>
      </c>
      <c r="C2994" s="434"/>
      <c r="D2994" s="915"/>
      <c r="E2994" s="916"/>
      <c r="F2994" s="917"/>
    </row>
    <row r="2995" spans="1:6">
      <c r="A2995" s="434"/>
      <c r="B2995" s="918"/>
      <c r="C2995" s="434"/>
      <c r="D2995" s="915"/>
      <c r="E2995" s="916"/>
      <c r="F2995" s="917"/>
    </row>
    <row r="2996" spans="1:6">
      <c r="A2996" s="434"/>
      <c r="B2996" s="918" t="s">
        <v>3346</v>
      </c>
      <c r="C2996" s="434"/>
      <c r="D2996" s="915"/>
      <c r="E2996" s="916"/>
      <c r="F2996" s="917"/>
    </row>
    <row r="2997" spans="1:6">
      <c r="A2997" s="434"/>
      <c r="B2997" s="918" t="s">
        <v>3305</v>
      </c>
      <c r="C2997" s="434"/>
      <c r="D2997" s="915"/>
      <c r="E2997" s="916"/>
      <c r="F2997" s="917"/>
    </row>
    <row r="2998" spans="1:6">
      <c r="A2998" s="434"/>
      <c r="B2998" s="918"/>
      <c r="C2998" s="434"/>
      <c r="D2998" s="915"/>
      <c r="E2998" s="916"/>
      <c r="F2998" s="917"/>
    </row>
    <row r="2999" spans="1:6">
      <c r="A2999" s="434"/>
      <c r="B2999" s="918" t="s">
        <v>3291</v>
      </c>
      <c r="C2999" s="920"/>
      <c r="D2999" s="915"/>
      <c r="E2999" s="916"/>
      <c r="F2999" s="917"/>
    </row>
    <row r="3000" spans="1:6">
      <c r="A3000" s="434"/>
      <c r="B3000" s="918" t="s">
        <v>3293</v>
      </c>
      <c r="C3000" s="920"/>
      <c r="D3000" s="915"/>
      <c r="E3000" s="916"/>
      <c r="F3000" s="917"/>
    </row>
    <row r="3001" spans="1:6" ht="26.4">
      <c r="A3001" s="434"/>
      <c r="B3001" s="922" t="s">
        <v>3294</v>
      </c>
      <c r="C3001" s="920"/>
      <c r="D3001" s="915"/>
      <c r="E3001" s="916"/>
      <c r="F3001" s="917"/>
    </row>
    <row r="3002" spans="1:6">
      <c r="A3002" s="434"/>
      <c r="B3002" s="918" t="s">
        <v>3544</v>
      </c>
      <c r="C3002" s="920"/>
      <c r="D3002" s="915"/>
      <c r="E3002" s="916"/>
      <c r="F3002" s="917"/>
    </row>
    <row r="3003" spans="1:6">
      <c r="A3003" s="434"/>
      <c r="B3003" s="918" t="s">
        <v>3350</v>
      </c>
      <c r="C3003" s="920"/>
      <c r="D3003" s="915"/>
      <c r="E3003" s="916"/>
      <c r="F3003" s="917"/>
    </row>
    <row r="3004" spans="1:6">
      <c r="A3004" s="434"/>
      <c r="B3004" s="918"/>
      <c r="C3004" s="920"/>
      <c r="D3004" s="915"/>
      <c r="E3004" s="916"/>
      <c r="F3004" s="917"/>
    </row>
    <row r="3005" spans="1:6">
      <c r="A3005" s="434"/>
      <c r="B3005" s="918" t="s">
        <v>3349</v>
      </c>
      <c r="C3005" s="920"/>
      <c r="D3005" s="915"/>
      <c r="E3005" s="916"/>
      <c r="F3005" s="917"/>
    </row>
    <row r="3006" spans="1:6">
      <c r="A3006" s="434"/>
      <c r="B3006" s="918"/>
      <c r="C3006" s="434"/>
      <c r="D3006" s="915"/>
      <c r="E3006" s="916"/>
      <c r="F3006" s="917"/>
    </row>
    <row r="3007" spans="1:6">
      <c r="A3007" s="434"/>
      <c r="B3007" s="918" t="s">
        <v>3291</v>
      </c>
      <c r="C3007" s="920"/>
      <c r="D3007" s="915"/>
      <c r="E3007" s="916"/>
      <c r="F3007" s="917"/>
    </row>
    <row r="3008" spans="1:6">
      <c r="A3008" s="434"/>
      <c r="B3008" s="918" t="s">
        <v>3293</v>
      </c>
      <c r="C3008" s="920"/>
      <c r="D3008" s="915"/>
      <c r="E3008" s="916"/>
      <c r="F3008" s="917"/>
    </row>
    <row r="3009" spans="1:6" ht="26.4">
      <c r="A3009" s="434"/>
      <c r="B3009" s="922" t="s">
        <v>3294</v>
      </c>
      <c r="C3009" s="920"/>
      <c r="D3009" s="915"/>
      <c r="E3009" s="916"/>
      <c r="F3009" s="917"/>
    </row>
    <row r="3010" spans="1:6">
      <c r="A3010" s="434"/>
      <c r="B3010" s="918" t="s">
        <v>3544</v>
      </c>
      <c r="C3010" s="920"/>
      <c r="D3010" s="915"/>
      <c r="E3010" s="916"/>
      <c r="F3010" s="917"/>
    </row>
    <row r="3011" spans="1:6">
      <c r="A3011" s="434"/>
      <c r="B3011" s="918" t="s">
        <v>3350</v>
      </c>
      <c r="C3011" s="920"/>
      <c r="D3011" s="915"/>
      <c r="E3011" s="916"/>
      <c r="F3011" s="917"/>
    </row>
    <row r="3012" spans="1:6">
      <c r="A3012" s="434"/>
      <c r="B3012" s="918"/>
      <c r="C3012" s="920"/>
      <c r="D3012" s="915"/>
      <c r="E3012" s="916"/>
      <c r="F3012" s="917"/>
    </row>
    <row r="3013" spans="1:6">
      <c r="A3013" s="434"/>
      <c r="B3013" s="918" t="s">
        <v>3297</v>
      </c>
      <c r="C3013" s="920"/>
      <c r="D3013" s="915"/>
      <c r="E3013" s="916"/>
      <c r="F3013" s="917"/>
    </row>
    <row r="3014" spans="1:6">
      <c r="A3014" s="434"/>
      <c r="B3014" s="918" t="s">
        <v>3437</v>
      </c>
      <c r="C3014" s="920"/>
      <c r="D3014" s="915"/>
      <c r="E3014" s="916"/>
      <c r="F3014" s="917"/>
    </row>
    <row r="3015" spans="1:6">
      <c r="A3015" s="434"/>
      <c r="B3015" s="918" t="s">
        <v>3299</v>
      </c>
      <c r="C3015" s="920"/>
      <c r="D3015" s="915"/>
      <c r="E3015" s="916"/>
      <c r="F3015" s="917"/>
    </row>
    <row r="3016" spans="1:6">
      <c r="A3016" s="434"/>
      <c r="B3016" s="918" t="s">
        <v>3301</v>
      </c>
      <c r="C3016" s="920"/>
      <c r="D3016" s="915"/>
      <c r="E3016" s="916"/>
      <c r="F3016" s="917"/>
    </row>
    <row r="3017" spans="1:6" ht="26.4">
      <c r="A3017" s="434"/>
      <c r="B3017" s="918" t="s">
        <v>3302</v>
      </c>
      <c r="C3017" s="920"/>
      <c r="D3017" s="915"/>
      <c r="E3017" s="916"/>
      <c r="F3017" s="917"/>
    </row>
    <row r="3018" spans="1:6">
      <c r="A3018" s="434"/>
      <c r="B3018" s="918"/>
      <c r="C3018" s="920"/>
      <c r="D3018" s="915"/>
      <c r="E3018" s="916"/>
      <c r="F3018" s="917"/>
    </row>
    <row r="3019" spans="1:6">
      <c r="A3019" s="434"/>
      <c r="B3019" s="918" t="s">
        <v>3303</v>
      </c>
      <c r="C3019" s="920"/>
      <c r="D3019" s="915"/>
      <c r="E3019" s="916"/>
      <c r="F3019" s="917"/>
    </row>
    <row r="3020" spans="1:6">
      <c r="A3020" s="434"/>
      <c r="B3020" s="918" t="s">
        <v>3304</v>
      </c>
      <c r="C3020" s="920"/>
      <c r="D3020" s="915"/>
      <c r="E3020" s="916"/>
      <c r="F3020" s="917"/>
    </row>
    <row r="3021" spans="1:6">
      <c r="A3021" s="434"/>
      <c r="B3021" s="918" t="s">
        <v>3305</v>
      </c>
      <c r="C3021" s="920"/>
      <c r="D3021" s="915"/>
      <c r="E3021" s="916"/>
      <c r="F3021" s="917"/>
    </row>
    <row r="3022" spans="1:6">
      <c r="A3022" s="434"/>
      <c r="B3022" s="918"/>
      <c r="C3022" s="920"/>
      <c r="D3022" s="915"/>
      <c r="E3022" s="916"/>
      <c r="F3022" s="917"/>
    </row>
    <row r="3023" spans="1:6">
      <c r="A3023" s="434"/>
      <c r="B3023" s="918" t="s">
        <v>3306</v>
      </c>
      <c r="C3023" s="434"/>
      <c r="D3023" s="915"/>
      <c r="E3023" s="916"/>
      <c r="F3023" s="917"/>
    </row>
    <row r="3024" spans="1:6">
      <c r="A3024" s="434"/>
      <c r="B3024" s="918" t="s">
        <v>3305</v>
      </c>
      <c r="C3024" s="434"/>
      <c r="D3024" s="915"/>
      <c r="E3024" s="916"/>
      <c r="F3024" s="917"/>
    </row>
    <row r="3025" spans="1:6">
      <c r="A3025" s="434"/>
      <c r="B3025" s="918"/>
      <c r="C3025" s="434"/>
      <c r="D3025" s="915"/>
      <c r="E3025" s="916"/>
      <c r="F3025" s="917"/>
    </row>
    <row r="3026" spans="1:6" ht="26.4">
      <c r="A3026" s="434"/>
      <c r="B3026" s="918" t="s">
        <v>3352</v>
      </c>
      <c r="C3026" s="920"/>
      <c r="D3026" s="915"/>
      <c r="E3026" s="916"/>
      <c r="F3026" s="917"/>
    </row>
    <row r="3027" spans="1:6">
      <c r="A3027" s="434"/>
      <c r="B3027" s="918"/>
      <c r="C3027" s="920"/>
      <c r="D3027" s="915"/>
      <c r="E3027" s="916"/>
      <c r="F3027" s="917"/>
    </row>
    <row r="3028" spans="1:6">
      <c r="A3028" s="434"/>
      <c r="B3028" s="918" t="s">
        <v>3306</v>
      </c>
      <c r="C3028" s="434"/>
      <c r="D3028" s="915"/>
      <c r="E3028" s="916"/>
      <c r="F3028" s="917"/>
    </row>
    <row r="3029" spans="1:6">
      <c r="A3029" s="434"/>
      <c r="B3029" s="918" t="s">
        <v>3305</v>
      </c>
      <c r="C3029" s="434"/>
      <c r="D3029" s="915"/>
      <c r="E3029" s="916"/>
      <c r="F3029" s="917"/>
    </row>
    <row r="3030" spans="1:6">
      <c r="A3030" s="434"/>
      <c r="B3030" s="923"/>
      <c r="C3030" s="920"/>
      <c r="D3030" s="915"/>
      <c r="E3030" s="916"/>
      <c r="F3030" s="917"/>
    </row>
    <row r="3031" spans="1:6">
      <c r="A3031" s="434"/>
      <c r="B3031" s="918" t="s">
        <v>3340</v>
      </c>
      <c r="C3031" s="920"/>
      <c r="D3031" s="915"/>
      <c r="E3031" s="916"/>
      <c r="F3031" s="917"/>
    </row>
    <row r="3032" spans="1:6">
      <c r="A3032" s="434"/>
      <c r="B3032" s="918" t="s">
        <v>3341</v>
      </c>
      <c r="C3032" s="920"/>
      <c r="D3032" s="915"/>
      <c r="E3032" s="916"/>
      <c r="F3032" s="917"/>
    </row>
    <row r="3033" spans="1:6">
      <c r="A3033" s="434"/>
      <c r="B3033" s="918" t="s">
        <v>3553</v>
      </c>
      <c r="C3033" s="920"/>
      <c r="D3033" s="915"/>
      <c r="E3033" s="916"/>
      <c r="F3033" s="917"/>
    </row>
    <row r="3034" spans="1:6">
      <c r="A3034" s="434"/>
      <c r="B3034" s="918" t="s">
        <v>3343</v>
      </c>
      <c r="C3034" s="920"/>
      <c r="D3034" s="915"/>
      <c r="E3034" s="916"/>
      <c r="F3034" s="917"/>
    </row>
    <row r="3035" spans="1:6" ht="26.4">
      <c r="A3035" s="434"/>
      <c r="B3035" s="918" t="s">
        <v>3302</v>
      </c>
      <c r="C3035" s="920"/>
      <c r="D3035" s="915"/>
      <c r="E3035" s="916"/>
      <c r="F3035" s="917"/>
    </row>
    <row r="3036" spans="1:6">
      <c r="A3036" s="434"/>
      <c r="B3036" s="918"/>
      <c r="C3036" s="920"/>
      <c r="D3036" s="915"/>
      <c r="E3036" s="916"/>
      <c r="F3036" s="917"/>
    </row>
    <row r="3037" spans="1:6">
      <c r="A3037" s="434"/>
      <c r="B3037" s="918" t="s">
        <v>3303</v>
      </c>
      <c r="C3037" s="920"/>
      <c r="D3037" s="915"/>
      <c r="E3037" s="916"/>
      <c r="F3037" s="917"/>
    </row>
    <row r="3038" spans="1:6">
      <c r="A3038" s="434"/>
      <c r="B3038" s="918" t="s">
        <v>3304</v>
      </c>
      <c r="C3038" s="920"/>
      <c r="D3038" s="915"/>
      <c r="E3038" s="916"/>
      <c r="F3038" s="917"/>
    </row>
    <row r="3039" spans="1:6">
      <c r="A3039" s="434"/>
      <c r="B3039" s="918" t="s">
        <v>3305</v>
      </c>
      <c r="C3039" s="920"/>
      <c r="D3039" s="915"/>
      <c r="E3039" s="916"/>
      <c r="F3039" s="917"/>
    </row>
    <row r="3040" spans="1:6">
      <c r="A3040" s="434"/>
      <c r="B3040" s="918"/>
      <c r="C3040" s="920"/>
      <c r="D3040" s="915"/>
      <c r="E3040" s="916"/>
      <c r="F3040" s="917"/>
    </row>
    <row r="3041" spans="1:6">
      <c r="A3041" s="434"/>
      <c r="B3041" s="918" t="s">
        <v>3291</v>
      </c>
      <c r="C3041" s="920"/>
      <c r="D3041" s="915"/>
      <c r="E3041" s="916"/>
      <c r="F3041" s="917"/>
    </row>
    <row r="3042" spans="1:6">
      <c r="A3042" s="434"/>
      <c r="B3042" s="918" t="s">
        <v>3293</v>
      </c>
      <c r="C3042" s="920"/>
      <c r="D3042" s="915"/>
      <c r="E3042" s="916"/>
      <c r="F3042" s="917"/>
    </row>
    <row r="3043" spans="1:6" ht="26.4">
      <c r="A3043" s="434"/>
      <c r="B3043" s="922" t="s">
        <v>3294</v>
      </c>
      <c r="C3043" s="920"/>
      <c r="D3043" s="915"/>
      <c r="E3043" s="916"/>
      <c r="F3043" s="917"/>
    </row>
    <row r="3044" spans="1:6">
      <c r="A3044" s="434"/>
      <c r="B3044" s="918" t="s">
        <v>3544</v>
      </c>
      <c r="C3044" s="920"/>
      <c r="D3044" s="915"/>
      <c r="E3044" s="916"/>
      <c r="F3044" s="917"/>
    </row>
    <row r="3045" spans="1:6">
      <c r="A3045" s="434"/>
      <c r="B3045" s="918" t="s">
        <v>3354</v>
      </c>
      <c r="C3045" s="920"/>
      <c r="D3045" s="915"/>
      <c r="E3045" s="916"/>
      <c r="F3045" s="917"/>
    </row>
    <row r="3046" spans="1:6">
      <c r="A3046" s="434"/>
      <c r="B3046" s="918"/>
      <c r="C3046" s="920"/>
      <c r="D3046" s="915"/>
      <c r="E3046" s="916"/>
      <c r="F3046" s="917"/>
    </row>
    <row r="3047" spans="1:6">
      <c r="A3047" s="924"/>
      <c r="B3047" s="919" t="s">
        <v>3554</v>
      </c>
      <c r="C3047" s="920"/>
      <c r="D3047" s="915"/>
      <c r="E3047" s="916"/>
      <c r="F3047" s="917"/>
    </row>
    <row r="3048" spans="1:6">
      <c r="A3048" s="924"/>
      <c r="B3048" s="919" t="s">
        <v>3381</v>
      </c>
      <c r="C3048" s="920"/>
      <c r="D3048" s="915"/>
      <c r="E3048" s="916"/>
      <c r="F3048" s="917"/>
    </row>
    <row r="3049" spans="1:6">
      <c r="A3049" s="924"/>
      <c r="B3049" s="919" t="s">
        <v>3418</v>
      </c>
      <c r="C3049" s="368" t="s">
        <v>983</v>
      </c>
      <c r="D3049" s="915">
        <v>1</v>
      </c>
      <c r="E3049" s="916"/>
      <c r="F3049" s="917"/>
    </row>
    <row r="3050" spans="1:6">
      <c r="A3050" s="368"/>
      <c r="B3050" s="930"/>
      <c r="C3050" s="368"/>
      <c r="D3050" s="915"/>
      <c r="E3050" s="916"/>
      <c r="F3050" s="917"/>
    </row>
    <row r="3051" spans="1:6">
      <c r="A3051" s="931"/>
      <c r="B3051" s="919" t="s">
        <v>3555</v>
      </c>
      <c r="C3051" s="368"/>
      <c r="D3051" s="915"/>
      <c r="E3051" s="916"/>
      <c r="F3051" s="917"/>
    </row>
    <row r="3052" spans="1:6">
      <c r="A3052" s="931"/>
      <c r="B3052" s="919"/>
      <c r="C3052" s="368"/>
      <c r="D3052" s="915"/>
      <c r="E3052" s="916"/>
      <c r="F3052" s="917"/>
    </row>
    <row r="3053" spans="1:6">
      <c r="A3053" s="931"/>
      <c r="B3053" s="919" t="s">
        <v>3556</v>
      </c>
      <c r="C3053" s="368"/>
      <c r="D3053" s="915"/>
      <c r="E3053" s="916"/>
      <c r="F3053" s="917"/>
    </row>
    <row r="3054" spans="1:6">
      <c r="A3054" s="368"/>
      <c r="B3054" s="918" t="s">
        <v>3297</v>
      </c>
      <c r="C3054" s="368"/>
      <c r="D3054" s="915"/>
      <c r="E3054" s="916"/>
      <c r="F3054" s="917"/>
    </row>
    <row r="3055" spans="1:6">
      <c r="A3055" s="368"/>
      <c r="B3055" s="918" t="s">
        <v>3345</v>
      </c>
      <c r="C3055" s="368"/>
      <c r="D3055" s="915"/>
      <c r="E3055" s="916"/>
      <c r="F3055" s="917"/>
    </row>
    <row r="3056" spans="1:6">
      <c r="A3056" s="357"/>
      <c r="B3056" s="932" t="s">
        <v>3301</v>
      </c>
      <c r="C3056" s="357"/>
      <c r="D3056" s="927"/>
      <c r="E3056" s="928"/>
      <c r="F3056" s="929"/>
    </row>
    <row r="3057" spans="1:6" s="466" customFormat="1" ht="26.25" customHeight="1">
      <c r="A3057" s="892" t="s">
        <v>0</v>
      </c>
      <c r="B3057" s="892" t="s">
        <v>1</v>
      </c>
      <c r="C3057" s="892" t="s">
        <v>948</v>
      </c>
      <c r="D3057" s="893" t="s">
        <v>949</v>
      </c>
      <c r="E3057" s="894" t="s">
        <v>1380</v>
      </c>
      <c r="F3057" s="894" t="s">
        <v>2</v>
      </c>
    </row>
    <row r="3058" spans="1:6" ht="15" customHeight="1">
      <c r="A3058" s="933" t="s">
        <v>3557</v>
      </c>
      <c r="B3058" s="934" t="s">
        <v>3558</v>
      </c>
      <c r="C3058" s="935" t="s">
        <v>983</v>
      </c>
      <c r="D3058" s="936">
        <v>1</v>
      </c>
      <c r="E3058" s="937"/>
      <c r="F3058" s="938"/>
    </row>
    <row r="3059" spans="1:6">
      <c r="A3059" s="933"/>
      <c r="B3059" s="919" t="s">
        <v>3381</v>
      </c>
      <c r="C3059" s="935"/>
      <c r="D3059" s="936"/>
      <c r="E3059" s="937"/>
      <c r="F3059" s="938"/>
    </row>
    <row r="3060" spans="1:6">
      <c r="A3060" s="933"/>
      <c r="B3060" s="919" t="s">
        <v>3559</v>
      </c>
      <c r="C3060" s="935"/>
      <c r="D3060" s="936"/>
      <c r="E3060" s="937"/>
      <c r="F3060" s="938"/>
    </row>
    <row r="3061" spans="1:6">
      <c r="A3061" s="933"/>
      <c r="B3061" s="930"/>
      <c r="C3061" s="935"/>
      <c r="D3061" s="936"/>
      <c r="E3061" s="937"/>
      <c r="F3061" s="938"/>
    </row>
    <row r="3062" spans="1:6">
      <c r="A3062" s="933"/>
      <c r="B3062" s="919" t="s">
        <v>3555</v>
      </c>
      <c r="C3062" s="935"/>
      <c r="D3062" s="936"/>
      <c r="E3062" s="937"/>
      <c r="F3062" s="938"/>
    </row>
    <row r="3063" spans="1:6">
      <c r="A3063" s="933"/>
      <c r="B3063" s="919"/>
      <c r="C3063" s="935"/>
      <c r="D3063" s="936"/>
      <c r="E3063" s="937"/>
      <c r="F3063" s="938"/>
    </row>
    <row r="3064" spans="1:6">
      <c r="A3064" s="933"/>
      <c r="B3064" s="919" t="s">
        <v>3560</v>
      </c>
      <c r="C3064" s="935"/>
      <c r="D3064" s="936"/>
      <c r="E3064" s="937"/>
      <c r="F3064" s="938"/>
    </row>
    <row r="3065" spans="1:6">
      <c r="A3065" s="933"/>
      <c r="B3065" s="918" t="s">
        <v>3297</v>
      </c>
      <c r="C3065" s="935"/>
      <c r="D3065" s="936"/>
      <c r="E3065" s="937"/>
      <c r="F3065" s="938"/>
    </row>
    <row r="3066" spans="1:6">
      <c r="A3066" s="933"/>
      <c r="B3066" s="918" t="s">
        <v>3345</v>
      </c>
      <c r="C3066" s="935"/>
      <c r="D3066" s="936"/>
      <c r="E3066" s="937"/>
      <c r="F3066" s="938"/>
    </row>
    <row r="3067" spans="1:6">
      <c r="A3067" s="933"/>
      <c r="B3067" s="918" t="s">
        <v>3301</v>
      </c>
      <c r="C3067" s="935"/>
      <c r="D3067" s="936"/>
      <c r="E3067" s="937"/>
      <c r="F3067" s="938"/>
    </row>
    <row r="3068" spans="1:6">
      <c r="A3068" s="933"/>
      <c r="B3068" s="939"/>
      <c r="C3068" s="935"/>
      <c r="D3068" s="936"/>
      <c r="E3068" s="937"/>
      <c r="F3068" s="938"/>
    </row>
    <row r="3069" spans="1:6" ht="15" customHeight="1">
      <c r="A3069" s="933" t="s">
        <v>3561</v>
      </c>
      <c r="B3069" s="934" t="s">
        <v>3562</v>
      </c>
      <c r="C3069" s="935" t="s">
        <v>983</v>
      </c>
      <c r="D3069" s="936">
        <v>1</v>
      </c>
      <c r="E3069" s="937"/>
      <c r="F3069" s="938"/>
    </row>
    <row r="3070" spans="1:6">
      <c r="A3070" s="933"/>
      <c r="B3070" s="919" t="s">
        <v>3381</v>
      </c>
      <c r="C3070" s="935"/>
      <c r="D3070" s="936"/>
      <c r="E3070" s="937"/>
      <c r="F3070" s="938"/>
    </row>
    <row r="3071" spans="1:6">
      <c r="A3071" s="933"/>
      <c r="B3071" s="919" t="s">
        <v>3563</v>
      </c>
      <c r="C3071" s="935"/>
      <c r="D3071" s="936"/>
      <c r="E3071" s="937"/>
      <c r="F3071" s="938"/>
    </row>
    <row r="3072" spans="1:6">
      <c r="A3072" s="933"/>
      <c r="B3072" s="930"/>
      <c r="C3072" s="935"/>
      <c r="D3072" s="936"/>
      <c r="E3072" s="937"/>
      <c r="F3072" s="938"/>
    </row>
    <row r="3073" spans="1:6">
      <c r="A3073" s="933"/>
      <c r="B3073" s="919" t="s">
        <v>3564</v>
      </c>
      <c r="C3073" s="935"/>
      <c r="D3073" s="936"/>
      <c r="E3073" s="937"/>
      <c r="F3073" s="938"/>
    </row>
    <row r="3074" spans="1:6">
      <c r="A3074" s="933"/>
      <c r="B3074" s="919" t="s">
        <v>3560</v>
      </c>
      <c r="C3074" s="935"/>
      <c r="D3074" s="936"/>
      <c r="E3074" s="937"/>
      <c r="F3074" s="938"/>
    </row>
    <row r="3075" spans="1:6">
      <c r="A3075" s="933"/>
      <c r="B3075" s="919"/>
      <c r="C3075" s="935"/>
      <c r="D3075" s="936"/>
      <c r="E3075" s="937"/>
      <c r="F3075" s="938"/>
    </row>
    <row r="3076" spans="1:6">
      <c r="A3076" s="933"/>
      <c r="B3076" s="918" t="s">
        <v>3291</v>
      </c>
      <c r="C3076" s="935"/>
      <c r="D3076" s="936"/>
      <c r="E3076" s="937"/>
      <c r="F3076" s="938"/>
    </row>
    <row r="3077" spans="1:6">
      <c r="A3077" s="933"/>
      <c r="B3077" s="918" t="s">
        <v>3293</v>
      </c>
      <c r="C3077" s="935"/>
      <c r="D3077" s="936"/>
      <c r="E3077" s="937"/>
      <c r="F3077" s="938"/>
    </row>
    <row r="3078" spans="1:6" ht="26.4">
      <c r="A3078" s="933"/>
      <c r="B3078" s="922" t="s">
        <v>3294</v>
      </c>
      <c r="C3078" s="935"/>
      <c r="D3078" s="936"/>
      <c r="E3078" s="937"/>
      <c r="F3078" s="938"/>
    </row>
    <row r="3079" spans="1:6">
      <c r="A3079" s="933"/>
      <c r="B3079" s="918" t="s">
        <v>3347</v>
      </c>
      <c r="C3079" s="935"/>
      <c r="D3079" s="936"/>
      <c r="E3079" s="937"/>
      <c r="F3079" s="938"/>
    </row>
    <row r="3080" spans="1:6">
      <c r="A3080" s="933"/>
      <c r="B3080" s="918" t="s">
        <v>3389</v>
      </c>
      <c r="C3080" s="935"/>
      <c r="D3080" s="936"/>
      <c r="E3080" s="937"/>
      <c r="F3080" s="938"/>
    </row>
    <row r="3081" spans="1:6">
      <c r="A3081" s="933"/>
      <c r="B3081" s="918"/>
      <c r="C3081" s="935"/>
      <c r="D3081" s="936"/>
      <c r="E3081" s="937"/>
      <c r="F3081" s="938"/>
    </row>
    <row r="3082" spans="1:6">
      <c r="A3082" s="933"/>
      <c r="B3082" s="918" t="s">
        <v>3331</v>
      </c>
      <c r="C3082" s="935"/>
      <c r="D3082" s="936"/>
      <c r="E3082" s="937"/>
      <c r="F3082" s="938"/>
    </row>
    <row r="3083" spans="1:6">
      <c r="A3083" s="933"/>
      <c r="B3083" s="918" t="s">
        <v>3565</v>
      </c>
      <c r="C3083" s="935"/>
      <c r="D3083" s="936"/>
      <c r="E3083" s="937"/>
      <c r="F3083" s="938"/>
    </row>
    <row r="3084" spans="1:6">
      <c r="A3084" s="933"/>
      <c r="B3084" s="918" t="s">
        <v>3566</v>
      </c>
      <c r="C3084" s="935"/>
      <c r="D3084" s="936"/>
      <c r="E3084" s="937"/>
      <c r="F3084" s="938"/>
    </row>
    <row r="3085" spans="1:6">
      <c r="A3085" s="933"/>
      <c r="B3085" s="918" t="s">
        <v>3376</v>
      </c>
      <c r="C3085" s="935"/>
      <c r="D3085" s="936"/>
      <c r="E3085" s="937"/>
      <c r="F3085" s="938"/>
    </row>
    <row r="3086" spans="1:6">
      <c r="A3086" s="933"/>
      <c r="B3086" s="918" t="s">
        <v>3335</v>
      </c>
      <c r="C3086" s="935"/>
      <c r="D3086" s="936"/>
      <c r="E3086" s="937"/>
      <c r="F3086" s="938"/>
    </row>
    <row r="3087" spans="1:6">
      <c r="A3087" s="933"/>
      <c r="B3087" s="918" t="s">
        <v>3326</v>
      </c>
      <c r="C3087" s="935"/>
      <c r="D3087" s="936"/>
      <c r="E3087" s="937"/>
      <c r="F3087" s="938"/>
    </row>
    <row r="3088" spans="1:6">
      <c r="A3088" s="933"/>
      <c r="B3088" s="918" t="s">
        <v>3336</v>
      </c>
      <c r="C3088" s="935"/>
      <c r="D3088" s="936"/>
      <c r="E3088" s="937"/>
      <c r="F3088" s="938"/>
    </row>
    <row r="3089" spans="1:6">
      <c r="A3089" s="933"/>
      <c r="B3089" s="918" t="s">
        <v>3330</v>
      </c>
      <c r="C3089" s="935"/>
      <c r="D3089" s="936"/>
      <c r="E3089" s="937"/>
      <c r="F3089" s="938"/>
    </row>
    <row r="3090" spans="1:6">
      <c r="A3090" s="933"/>
      <c r="B3090" s="918"/>
      <c r="C3090" s="935"/>
      <c r="D3090" s="936"/>
      <c r="E3090" s="937"/>
      <c r="F3090" s="938"/>
    </row>
    <row r="3091" spans="1:6">
      <c r="A3091" s="933"/>
      <c r="B3091" s="918" t="s">
        <v>3321</v>
      </c>
      <c r="C3091" s="935"/>
      <c r="D3091" s="936"/>
      <c r="E3091" s="937"/>
      <c r="F3091" s="938"/>
    </row>
    <row r="3092" spans="1:6">
      <c r="A3092" s="933"/>
      <c r="B3092" s="918" t="s">
        <v>3567</v>
      </c>
      <c r="C3092" s="935"/>
      <c r="D3092" s="936"/>
      <c r="E3092" s="937"/>
      <c r="F3092" s="938"/>
    </row>
    <row r="3093" spans="1:6">
      <c r="A3093" s="933"/>
      <c r="B3093" s="918" t="s">
        <v>3568</v>
      </c>
      <c r="C3093" s="935"/>
      <c r="D3093" s="936"/>
      <c r="E3093" s="937"/>
      <c r="F3093" s="938"/>
    </row>
    <row r="3094" spans="1:6">
      <c r="A3094" s="933"/>
      <c r="B3094" s="918" t="s">
        <v>3569</v>
      </c>
      <c r="C3094" s="935"/>
      <c r="D3094" s="936"/>
      <c r="E3094" s="937"/>
      <c r="F3094" s="938"/>
    </row>
    <row r="3095" spans="1:6">
      <c r="A3095" s="933"/>
      <c r="B3095" s="918" t="s">
        <v>3325</v>
      </c>
      <c r="C3095" s="935"/>
      <c r="D3095" s="936"/>
      <c r="E3095" s="937"/>
      <c r="F3095" s="938"/>
    </row>
    <row r="3096" spans="1:6">
      <c r="A3096" s="933"/>
      <c r="B3096" s="918" t="s">
        <v>3326</v>
      </c>
      <c r="C3096" s="935"/>
      <c r="D3096" s="936"/>
      <c r="E3096" s="937"/>
      <c r="F3096" s="938"/>
    </row>
    <row r="3097" spans="1:6">
      <c r="A3097" s="933"/>
      <c r="B3097" s="918"/>
      <c r="C3097" s="935"/>
      <c r="D3097" s="936"/>
      <c r="E3097" s="937"/>
      <c r="F3097" s="938"/>
    </row>
    <row r="3098" spans="1:6">
      <c r="A3098" s="933"/>
      <c r="B3098" s="918" t="s">
        <v>3297</v>
      </c>
      <c r="C3098" s="935"/>
      <c r="D3098" s="936"/>
      <c r="E3098" s="937"/>
      <c r="F3098" s="938"/>
    </row>
    <row r="3099" spans="1:6">
      <c r="A3099" s="933"/>
      <c r="B3099" s="918" t="s">
        <v>3345</v>
      </c>
      <c r="C3099" s="935"/>
      <c r="D3099" s="936"/>
      <c r="E3099" s="937"/>
      <c r="F3099" s="938"/>
    </row>
    <row r="3100" spans="1:6">
      <c r="A3100" s="933"/>
      <c r="B3100" s="918" t="s">
        <v>3301</v>
      </c>
      <c r="C3100" s="935"/>
      <c r="D3100" s="936"/>
      <c r="E3100" s="937"/>
      <c r="F3100" s="938"/>
    </row>
    <row r="3101" spans="1:6">
      <c r="A3101" s="933"/>
      <c r="B3101" s="930"/>
      <c r="C3101" s="935"/>
      <c r="D3101" s="936"/>
      <c r="E3101" s="937"/>
      <c r="F3101" s="938"/>
    </row>
    <row r="3102" spans="1:6">
      <c r="A3102" s="933"/>
      <c r="B3102" s="918" t="s">
        <v>3291</v>
      </c>
      <c r="C3102" s="935"/>
      <c r="D3102" s="936"/>
      <c r="E3102" s="937"/>
      <c r="F3102" s="938"/>
    </row>
    <row r="3103" spans="1:6">
      <c r="A3103" s="933"/>
      <c r="B3103" s="918" t="s">
        <v>3293</v>
      </c>
      <c r="C3103" s="935"/>
      <c r="D3103" s="936"/>
      <c r="E3103" s="937"/>
      <c r="F3103" s="938"/>
    </row>
    <row r="3104" spans="1:6" ht="26.4">
      <c r="A3104" s="933"/>
      <c r="B3104" s="922" t="s">
        <v>3294</v>
      </c>
      <c r="C3104" s="935"/>
      <c r="D3104" s="936"/>
      <c r="E3104" s="937"/>
      <c r="F3104" s="938"/>
    </row>
    <row r="3105" spans="1:6">
      <c r="A3105" s="933"/>
      <c r="B3105" s="918" t="s">
        <v>3347</v>
      </c>
      <c r="C3105" s="935"/>
      <c r="D3105" s="936"/>
      <c r="E3105" s="937"/>
      <c r="F3105" s="938"/>
    </row>
    <row r="3106" spans="1:6">
      <c r="A3106" s="933"/>
      <c r="B3106" s="932" t="s">
        <v>3389</v>
      </c>
      <c r="C3106" s="935"/>
      <c r="D3106" s="936"/>
      <c r="E3106" s="937"/>
      <c r="F3106" s="938"/>
    </row>
    <row r="3107" spans="1:6" s="466" customFormat="1" ht="26.25" customHeight="1">
      <c r="A3107" s="892" t="s">
        <v>0</v>
      </c>
      <c r="B3107" s="892" t="s">
        <v>1</v>
      </c>
      <c r="C3107" s="892" t="s">
        <v>948</v>
      </c>
      <c r="D3107" s="893" t="s">
        <v>949</v>
      </c>
      <c r="E3107" s="894" t="s">
        <v>1380</v>
      </c>
      <c r="F3107" s="894" t="s">
        <v>2</v>
      </c>
    </row>
    <row r="3108" spans="1:6" ht="15" customHeight="1">
      <c r="A3108" s="940" t="s">
        <v>3570</v>
      </c>
      <c r="B3108" s="934" t="s">
        <v>3571</v>
      </c>
      <c r="C3108" s="349" t="s">
        <v>983</v>
      </c>
      <c r="D3108" s="941">
        <v>1</v>
      </c>
      <c r="E3108" s="633"/>
      <c r="F3108" s="663"/>
    </row>
    <row r="3109" spans="1:6">
      <c r="A3109" s="942"/>
      <c r="B3109" s="919" t="s">
        <v>3381</v>
      </c>
      <c r="C3109" s="366"/>
      <c r="D3109" s="943"/>
      <c r="E3109" s="638"/>
      <c r="F3109" s="665"/>
    </row>
    <row r="3110" spans="1:6">
      <c r="A3110" s="942"/>
      <c r="B3110" s="919" t="s">
        <v>3563</v>
      </c>
      <c r="C3110" s="366"/>
      <c r="D3110" s="943"/>
      <c r="E3110" s="638"/>
      <c r="F3110" s="665"/>
    </row>
    <row r="3111" spans="1:6">
      <c r="A3111" s="942"/>
      <c r="B3111" s="919"/>
      <c r="C3111" s="366"/>
      <c r="D3111" s="943"/>
      <c r="E3111" s="638"/>
      <c r="F3111" s="665"/>
    </row>
    <row r="3112" spans="1:6">
      <c r="A3112" s="942"/>
      <c r="B3112" s="919" t="s">
        <v>3564</v>
      </c>
      <c r="C3112" s="366"/>
      <c r="D3112" s="943"/>
      <c r="E3112" s="638"/>
      <c r="F3112" s="665"/>
    </row>
    <row r="3113" spans="1:6">
      <c r="A3113" s="942"/>
      <c r="B3113" s="919" t="s">
        <v>3572</v>
      </c>
      <c r="C3113" s="366"/>
      <c r="D3113" s="943"/>
      <c r="E3113" s="638"/>
      <c r="F3113" s="665"/>
    </row>
    <row r="3114" spans="1:6">
      <c r="A3114" s="942"/>
      <c r="B3114" s="919"/>
      <c r="C3114" s="366"/>
      <c r="D3114" s="943"/>
      <c r="E3114" s="638"/>
      <c r="F3114" s="665"/>
    </row>
    <row r="3115" spans="1:6">
      <c r="A3115" s="942"/>
      <c r="B3115" s="918" t="s">
        <v>3291</v>
      </c>
      <c r="C3115" s="366"/>
      <c r="D3115" s="943"/>
      <c r="E3115" s="638"/>
      <c r="F3115" s="665"/>
    </row>
    <row r="3116" spans="1:6">
      <c r="A3116" s="942"/>
      <c r="B3116" s="918" t="s">
        <v>3293</v>
      </c>
      <c r="C3116" s="366"/>
      <c r="D3116" s="943"/>
      <c r="E3116" s="638"/>
      <c r="F3116" s="665"/>
    </row>
    <row r="3117" spans="1:6" ht="26.4">
      <c r="A3117" s="942"/>
      <c r="B3117" s="922" t="s">
        <v>3294</v>
      </c>
      <c r="C3117" s="366"/>
      <c r="D3117" s="943"/>
      <c r="E3117" s="638"/>
      <c r="F3117" s="665"/>
    </row>
    <row r="3118" spans="1:6">
      <c r="A3118" s="942"/>
      <c r="B3118" s="918" t="s">
        <v>3573</v>
      </c>
      <c r="C3118" s="366"/>
      <c r="D3118" s="943"/>
      <c r="E3118" s="638"/>
      <c r="F3118" s="665"/>
    </row>
    <row r="3119" spans="1:6">
      <c r="A3119" s="942"/>
      <c r="B3119" s="918" t="s">
        <v>3389</v>
      </c>
      <c r="C3119" s="366"/>
      <c r="D3119" s="943"/>
      <c r="E3119" s="638"/>
      <c r="F3119" s="665"/>
    </row>
    <row r="3120" spans="1:6">
      <c r="A3120" s="942"/>
      <c r="B3120" s="918"/>
      <c r="C3120" s="366"/>
      <c r="D3120" s="943"/>
      <c r="E3120" s="638"/>
      <c r="F3120" s="665"/>
    </row>
    <row r="3121" spans="1:6">
      <c r="A3121" s="942"/>
      <c r="B3121" s="918" t="s">
        <v>3331</v>
      </c>
      <c r="C3121" s="366"/>
      <c r="D3121" s="943"/>
      <c r="E3121" s="638"/>
      <c r="F3121" s="665"/>
    </row>
    <row r="3122" spans="1:6">
      <c r="A3122" s="942"/>
      <c r="B3122" s="918" t="s">
        <v>3574</v>
      </c>
      <c r="C3122" s="366"/>
      <c r="D3122" s="943"/>
      <c r="E3122" s="638"/>
      <c r="F3122" s="665"/>
    </row>
    <row r="3123" spans="1:6">
      <c r="A3123" s="942"/>
      <c r="B3123" s="918" t="s">
        <v>3566</v>
      </c>
      <c r="C3123" s="366"/>
      <c r="D3123" s="943"/>
      <c r="E3123" s="638"/>
      <c r="F3123" s="665"/>
    </row>
    <row r="3124" spans="1:6">
      <c r="A3124" s="942"/>
      <c r="B3124" s="918" t="s">
        <v>3575</v>
      </c>
      <c r="C3124" s="366"/>
      <c r="D3124" s="943"/>
      <c r="E3124" s="638"/>
      <c r="F3124" s="665"/>
    </row>
    <row r="3125" spans="1:6">
      <c r="A3125" s="942"/>
      <c r="B3125" s="918" t="s">
        <v>3335</v>
      </c>
      <c r="C3125" s="366"/>
      <c r="D3125" s="943"/>
      <c r="E3125" s="638"/>
      <c r="F3125" s="665"/>
    </row>
    <row r="3126" spans="1:6">
      <c r="A3126" s="942"/>
      <c r="B3126" s="918" t="s">
        <v>3326</v>
      </c>
      <c r="C3126" s="366"/>
      <c r="D3126" s="943"/>
      <c r="E3126" s="638"/>
      <c r="F3126" s="665"/>
    </row>
    <row r="3127" spans="1:6">
      <c r="A3127" s="942"/>
      <c r="B3127" s="918" t="s">
        <v>3336</v>
      </c>
      <c r="C3127" s="366"/>
      <c r="D3127" s="943"/>
      <c r="E3127" s="638"/>
      <c r="F3127" s="665"/>
    </row>
    <row r="3128" spans="1:6">
      <c r="A3128" s="942"/>
      <c r="B3128" s="918" t="s">
        <v>3330</v>
      </c>
      <c r="C3128" s="366"/>
      <c r="D3128" s="943"/>
      <c r="E3128" s="638"/>
      <c r="F3128" s="665"/>
    </row>
    <row r="3129" spans="1:6">
      <c r="A3129" s="942"/>
      <c r="B3129" s="918"/>
      <c r="C3129" s="366"/>
      <c r="D3129" s="943"/>
      <c r="E3129" s="638"/>
      <c r="F3129" s="665"/>
    </row>
    <row r="3130" spans="1:6">
      <c r="A3130" s="942"/>
      <c r="B3130" s="918" t="s">
        <v>3321</v>
      </c>
      <c r="C3130" s="366"/>
      <c r="D3130" s="943"/>
      <c r="E3130" s="638"/>
      <c r="F3130" s="665"/>
    </row>
    <row r="3131" spans="1:6">
      <c r="A3131" s="942"/>
      <c r="B3131" s="918" t="s">
        <v>3576</v>
      </c>
      <c r="C3131" s="366"/>
      <c r="D3131" s="943"/>
      <c r="E3131" s="638"/>
      <c r="F3131" s="665"/>
    </row>
    <row r="3132" spans="1:6">
      <c r="A3132" s="942"/>
      <c r="B3132" s="918" t="s">
        <v>3568</v>
      </c>
      <c r="C3132" s="366"/>
      <c r="D3132" s="943"/>
      <c r="E3132" s="638"/>
      <c r="F3132" s="665"/>
    </row>
    <row r="3133" spans="1:6">
      <c r="A3133" s="942"/>
      <c r="B3133" s="918" t="s">
        <v>3569</v>
      </c>
      <c r="C3133" s="366"/>
      <c r="D3133" s="943"/>
      <c r="E3133" s="638"/>
      <c r="F3133" s="665"/>
    </row>
    <row r="3134" spans="1:6">
      <c r="A3134" s="942"/>
      <c r="B3134" s="918" t="s">
        <v>3325</v>
      </c>
      <c r="C3134" s="366"/>
      <c r="D3134" s="943"/>
      <c r="E3134" s="638"/>
      <c r="F3134" s="665"/>
    </row>
    <row r="3135" spans="1:6">
      <c r="A3135" s="942"/>
      <c r="B3135" s="918" t="s">
        <v>3326</v>
      </c>
      <c r="C3135" s="366"/>
      <c r="D3135" s="943"/>
      <c r="E3135" s="638"/>
      <c r="F3135" s="665"/>
    </row>
    <row r="3136" spans="1:6">
      <c r="A3136" s="942"/>
      <c r="B3136" s="918"/>
      <c r="C3136" s="366"/>
      <c r="D3136" s="943"/>
      <c r="E3136" s="638"/>
      <c r="F3136" s="665"/>
    </row>
    <row r="3137" spans="1:6">
      <c r="A3137" s="942"/>
      <c r="B3137" s="918" t="s">
        <v>3297</v>
      </c>
      <c r="C3137" s="366"/>
      <c r="D3137" s="943"/>
      <c r="E3137" s="638"/>
      <c r="F3137" s="665"/>
    </row>
    <row r="3138" spans="1:6">
      <c r="A3138" s="942"/>
      <c r="B3138" s="918" t="s">
        <v>3345</v>
      </c>
      <c r="C3138" s="366"/>
      <c r="D3138" s="943"/>
      <c r="E3138" s="638"/>
      <c r="F3138" s="665"/>
    </row>
    <row r="3139" spans="1:6">
      <c r="A3139" s="942"/>
      <c r="B3139" s="918" t="s">
        <v>3301</v>
      </c>
      <c r="C3139" s="366"/>
      <c r="D3139" s="943"/>
      <c r="E3139" s="638"/>
      <c r="F3139" s="665"/>
    </row>
    <row r="3140" spans="1:6">
      <c r="A3140" s="942"/>
      <c r="B3140" s="930"/>
      <c r="C3140" s="366"/>
      <c r="D3140" s="943"/>
      <c r="E3140" s="638"/>
      <c r="F3140" s="665"/>
    </row>
    <row r="3141" spans="1:6">
      <c r="A3141" s="942"/>
      <c r="B3141" s="918" t="s">
        <v>3291</v>
      </c>
      <c r="C3141" s="366"/>
      <c r="D3141" s="943"/>
      <c r="E3141" s="638"/>
      <c r="F3141" s="665"/>
    </row>
    <row r="3142" spans="1:6">
      <c r="A3142" s="942"/>
      <c r="B3142" s="918" t="s">
        <v>3293</v>
      </c>
      <c r="C3142" s="366"/>
      <c r="D3142" s="943"/>
      <c r="E3142" s="638"/>
      <c r="F3142" s="665"/>
    </row>
    <row r="3143" spans="1:6" ht="26.4">
      <c r="A3143" s="942"/>
      <c r="B3143" s="922" t="s">
        <v>3294</v>
      </c>
      <c r="C3143" s="366"/>
      <c r="D3143" s="943"/>
      <c r="E3143" s="638"/>
      <c r="F3143" s="665"/>
    </row>
    <row r="3144" spans="1:6">
      <c r="A3144" s="942"/>
      <c r="B3144" s="918" t="s">
        <v>3573</v>
      </c>
      <c r="C3144" s="366"/>
      <c r="D3144" s="943"/>
      <c r="E3144" s="638"/>
      <c r="F3144" s="665"/>
    </row>
    <row r="3145" spans="1:6">
      <c r="A3145" s="944"/>
      <c r="B3145" s="932" t="s">
        <v>3389</v>
      </c>
      <c r="C3145" s="355"/>
      <c r="D3145" s="945"/>
      <c r="E3145" s="646"/>
      <c r="F3145" s="670"/>
    </row>
    <row r="3146" spans="1:6" s="466" customFormat="1" ht="26.25" customHeight="1">
      <c r="A3146" s="892" t="s">
        <v>0</v>
      </c>
      <c r="B3146" s="892" t="s">
        <v>1</v>
      </c>
      <c r="C3146" s="892" t="s">
        <v>948</v>
      </c>
      <c r="D3146" s="893" t="s">
        <v>949</v>
      </c>
      <c r="E3146" s="894" t="s">
        <v>1380</v>
      </c>
      <c r="F3146" s="894" t="s">
        <v>2</v>
      </c>
    </row>
    <row r="3147" spans="1:6" ht="15" customHeight="1">
      <c r="A3147" s="940" t="s">
        <v>3577</v>
      </c>
      <c r="B3147" s="934" t="s">
        <v>3578</v>
      </c>
      <c r="C3147" s="349" t="s">
        <v>983</v>
      </c>
      <c r="D3147" s="941">
        <v>1</v>
      </c>
      <c r="E3147" s="633"/>
      <c r="F3147" s="663"/>
    </row>
    <row r="3148" spans="1:6">
      <c r="A3148" s="942"/>
      <c r="B3148" s="919" t="s">
        <v>3381</v>
      </c>
      <c r="C3148" s="366"/>
      <c r="D3148" s="943"/>
      <c r="E3148" s="638"/>
      <c r="F3148" s="665"/>
    </row>
    <row r="3149" spans="1:6">
      <c r="A3149" s="942"/>
      <c r="B3149" s="919" t="s">
        <v>3563</v>
      </c>
      <c r="C3149" s="366"/>
      <c r="D3149" s="943"/>
      <c r="E3149" s="638"/>
      <c r="F3149" s="665"/>
    </row>
    <row r="3150" spans="1:6">
      <c r="A3150" s="942"/>
      <c r="B3150" s="919"/>
      <c r="C3150" s="366"/>
      <c r="D3150" s="943"/>
      <c r="E3150" s="638"/>
      <c r="F3150" s="665"/>
    </row>
    <row r="3151" spans="1:6">
      <c r="A3151" s="942"/>
      <c r="B3151" s="919" t="s">
        <v>3564</v>
      </c>
      <c r="C3151" s="366"/>
      <c r="D3151" s="943"/>
      <c r="E3151" s="638"/>
      <c r="F3151" s="665"/>
    </row>
    <row r="3152" spans="1:6">
      <c r="A3152" s="942"/>
      <c r="B3152" s="919" t="s">
        <v>3572</v>
      </c>
      <c r="C3152" s="366"/>
      <c r="D3152" s="943"/>
      <c r="E3152" s="638"/>
      <c r="F3152" s="665"/>
    </row>
    <row r="3153" spans="1:6">
      <c r="A3153" s="942"/>
      <c r="B3153" s="919"/>
      <c r="C3153" s="366"/>
      <c r="D3153" s="943"/>
      <c r="E3153" s="638"/>
      <c r="F3153" s="665"/>
    </row>
    <row r="3154" spans="1:6">
      <c r="A3154" s="942"/>
      <c r="B3154" s="918" t="s">
        <v>3291</v>
      </c>
      <c r="C3154" s="366"/>
      <c r="D3154" s="943"/>
      <c r="E3154" s="638"/>
      <c r="F3154" s="665"/>
    </row>
    <row r="3155" spans="1:6">
      <c r="A3155" s="942"/>
      <c r="B3155" s="918" t="s">
        <v>3293</v>
      </c>
      <c r="C3155" s="366"/>
      <c r="D3155" s="943"/>
      <c r="E3155" s="638"/>
      <c r="F3155" s="665"/>
    </row>
    <row r="3156" spans="1:6" ht="26.4">
      <c r="A3156" s="942"/>
      <c r="B3156" s="922" t="s">
        <v>3294</v>
      </c>
      <c r="C3156" s="366"/>
      <c r="D3156" s="943"/>
      <c r="E3156" s="638"/>
      <c r="F3156" s="665"/>
    </row>
    <row r="3157" spans="1:6">
      <c r="A3157" s="942"/>
      <c r="B3157" s="918" t="s">
        <v>3573</v>
      </c>
      <c r="C3157" s="366"/>
      <c r="D3157" s="943"/>
      <c r="E3157" s="638"/>
      <c r="F3157" s="665"/>
    </row>
    <row r="3158" spans="1:6">
      <c r="A3158" s="942"/>
      <c r="B3158" s="918" t="s">
        <v>3389</v>
      </c>
      <c r="C3158" s="366"/>
      <c r="D3158" s="943"/>
      <c r="E3158" s="638"/>
      <c r="F3158" s="665"/>
    </row>
    <row r="3159" spans="1:6">
      <c r="A3159" s="942"/>
      <c r="B3159" s="918"/>
      <c r="C3159" s="366"/>
      <c r="D3159" s="943"/>
      <c r="E3159" s="638"/>
      <c r="F3159" s="665"/>
    </row>
    <row r="3160" spans="1:6">
      <c r="A3160" s="942"/>
      <c r="B3160" s="918" t="s">
        <v>3331</v>
      </c>
      <c r="C3160" s="366"/>
      <c r="D3160" s="943"/>
      <c r="E3160" s="638"/>
      <c r="F3160" s="665"/>
    </row>
    <row r="3161" spans="1:6">
      <c r="A3161" s="942"/>
      <c r="B3161" s="918" t="s">
        <v>3574</v>
      </c>
      <c r="C3161" s="366"/>
      <c r="D3161" s="943"/>
      <c r="E3161" s="638"/>
      <c r="F3161" s="665"/>
    </row>
    <row r="3162" spans="1:6">
      <c r="A3162" s="942"/>
      <c r="B3162" s="918" t="s">
        <v>3566</v>
      </c>
      <c r="C3162" s="366"/>
      <c r="D3162" s="943"/>
      <c r="E3162" s="638"/>
      <c r="F3162" s="665"/>
    </row>
    <row r="3163" spans="1:6">
      <c r="A3163" s="942"/>
      <c r="B3163" s="918" t="s">
        <v>3575</v>
      </c>
      <c r="C3163" s="366"/>
      <c r="D3163" s="943"/>
      <c r="E3163" s="638"/>
      <c r="F3163" s="665"/>
    </row>
    <row r="3164" spans="1:6">
      <c r="A3164" s="942"/>
      <c r="B3164" s="918" t="s">
        <v>3335</v>
      </c>
      <c r="C3164" s="366"/>
      <c r="D3164" s="943"/>
      <c r="E3164" s="638"/>
      <c r="F3164" s="665"/>
    </row>
    <row r="3165" spans="1:6">
      <c r="A3165" s="942"/>
      <c r="B3165" s="918" t="s">
        <v>3326</v>
      </c>
      <c r="C3165" s="366"/>
      <c r="D3165" s="943"/>
      <c r="E3165" s="638"/>
      <c r="F3165" s="665"/>
    </row>
    <row r="3166" spans="1:6">
      <c r="A3166" s="942"/>
      <c r="B3166" s="918" t="s">
        <v>3336</v>
      </c>
      <c r="C3166" s="366"/>
      <c r="D3166" s="943"/>
      <c r="E3166" s="638"/>
      <c r="F3166" s="665"/>
    </row>
    <row r="3167" spans="1:6">
      <c r="A3167" s="942"/>
      <c r="B3167" s="918" t="s">
        <v>3330</v>
      </c>
      <c r="C3167" s="366"/>
      <c r="D3167" s="943"/>
      <c r="E3167" s="638"/>
      <c r="F3167" s="665"/>
    </row>
    <row r="3168" spans="1:6">
      <c r="A3168" s="942"/>
      <c r="B3168" s="918"/>
      <c r="C3168" s="366"/>
      <c r="D3168" s="943"/>
      <c r="E3168" s="638"/>
      <c r="F3168" s="665"/>
    </row>
    <row r="3169" spans="1:6">
      <c r="A3169" s="942"/>
      <c r="B3169" s="918" t="s">
        <v>3321</v>
      </c>
      <c r="C3169" s="366"/>
      <c r="D3169" s="943"/>
      <c r="E3169" s="638"/>
      <c r="F3169" s="665"/>
    </row>
    <row r="3170" spans="1:6">
      <c r="A3170" s="942"/>
      <c r="B3170" s="918" t="s">
        <v>3576</v>
      </c>
      <c r="C3170" s="366"/>
      <c r="D3170" s="943"/>
      <c r="E3170" s="638"/>
      <c r="F3170" s="665"/>
    </row>
    <row r="3171" spans="1:6">
      <c r="A3171" s="942"/>
      <c r="B3171" s="918" t="s">
        <v>3568</v>
      </c>
      <c r="C3171" s="366"/>
      <c r="D3171" s="943"/>
      <c r="E3171" s="638"/>
      <c r="F3171" s="665"/>
    </row>
    <row r="3172" spans="1:6">
      <c r="A3172" s="942"/>
      <c r="B3172" s="918" t="s">
        <v>3569</v>
      </c>
      <c r="C3172" s="366"/>
      <c r="D3172" s="943"/>
      <c r="E3172" s="638"/>
      <c r="F3172" s="665"/>
    </row>
    <row r="3173" spans="1:6">
      <c r="A3173" s="942"/>
      <c r="B3173" s="918" t="s">
        <v>3325</v>
      </c>
      <c r="C3173" s="366"/>
      <c r="D3173" s="943"/>
      <c r="E3173" s="638"/>
      <c r="F3173" s="665"/>
    </row>
    <row r="3174" spans="1:6">
      <c r="A3174" s="942"/>
      <c r="B3174" s="918" t="s">
        <v>3326</v>
      </c>
      <c r="C3174" s="366"/>
      <c r="D3174" s="943"/>
      <c r="E3174" s="638"/>
      <c r="F3174" s="665"/>
    </row>
    <row r="3175" spans="1:6">
      <c r="A3175" s="942"/>
      <c r="B3175" s="918"/>
      <c r="C3175" s="366"/>
      <c r="D3175" s="943"/>
      <c r="E3175" s="638"/>
      <c r="F3175" s="665"/>
    </row>
    <row r="3176" spans="1:6">
      <c r="A3176" s="942"/>
      <c r="B3176" s="918" t="s">
        <v>3297</v>
      </c>
      <c r="C3176" s="366"/>
      <c r="D3176" s="943"/>
      <c r="E3176" s="638"/>
      <c r="F3176" s="665"/>
    </row>
    <row r="3177" spans="1:6">
      <c r="A3177" s="942"/>
      <c r="B3177" s="918" t="s">
        <v>3345</v>
      </c>
      <c r="C3177" s="366"/>
      <c r="D3177" s="943"/>
      <c r="E3177" s="638"/>
      <c r="F3177" s="665"/>
    </row>
    <row r="3178" spans="1:6">
      <c r="A3178" s="942"/>
      <c r="B3178" s="918" t="s">
        <v>3301</v>
      </c>
      <c r="C3178" s="366"/>
      <c r="D3178" s="943"/>
      <c r="E3178" s="638"/>
      <c r="F3178" s="665"/>
    </row>
    <row r="3179" spans="1:6">
      <c r="A3179" s="942"/>
      <c r="B3179" s="930"/>
      <c r="C3179" s="366"/>
      <c r="D3179" s="943"/>
      <c r="E3179" s="638"/>
      <c r="F3179" s="665"/>
    </row>
    <row r="3180" spans="1:6">
      <c r="A3180" s="942"/>
      <c r="B3180" s="918" t="s">
        <v>3291</v>
      </c>
      <c r="C3180" s="366"/>
      <c r="D3180" s="943"/>
      <c r="E3180" s="638"/>
      <c r="F3180" s="665"/>
    </row>
    <row r="3181" spans="1:6">
      <c r="A3181" s="942"/>
      <c r="B3181" s="918" t="s">
        <v>3293</v>
      </c>
      <c r="C3181" s="366"/>
      <c r="D3181" s="943"/>
      <c r="E3181" s="638"/>
      <c r="F3181" s="665"/>
    </row>
    <row r="3182" spans="1:6" ht="26.4">
      <c r="A3182" s="942"/>
      <c r="B3182" s="922" t="s">
        <v>3294</v>
      </c>
      <c r="C3182" s="366"/>
      <c r="D3182" s="943"/>
      <c r="E3182" s="638"/>
      <c r="F3182" s="665"/>
    </row>
    <row r="3183" spans="1:6">
      <c r="A3183" s="942"/>
      <c r="B3183" s="918" t="s">
        <v>3573</v>
      </c>
      <c r="C3183" s="366"/>
      <c r="D3183" s="943"/>
      <c r="E3183" s="638"/>
      <c r="F3183" s="665"/>
    </row>
    <row r="3184" spans="1:6">
      <c r="A3184" s="944"/>
      <c r="B3184" s="932" t="s">
        <v>3389</v>
      </c>
      <c r="C3184" s="355"/>
      <c r="D3184" s="945"/>
      <c r="E3184" s="646"/>
      <c r="F3184" s="670"/>
    </row>
    <row r="3185" spans="1:6" ht="39.6">
      <c r="A3185" s="946" t="s">
        <v>3579</v>
      </c>
      <c r="B3185" s="947" t="s">
        <v>3580</v>
      </c>
      <c r="C3185" s="416" t="s">
        <v>983</v>
      </c>
      <c r="D3185" s="948">
        <v>1</v>
      </c>
      <c r="E3185" s="949"/>
      <c r="F3185" s="950"/>
    </row>
    <row r="3186" spans="1:6" s="466" customFormat="1" ht="26.25" customHeight="1">
      <c r="A3186" s="892" t="s">
        <v>0</v>
      </c>
      <c r="B3186" s="892" t="s">
        <v>1</v>
      </c>
      <c r="C3186" s="892" t="s">
        <v>948</v>
      </c>
      <c r="D3186" s="893" t="s">
        <v>949</v>
      </c>
      <c r="E3186" s="894" t="s">
        <v>1380</v>
      </c>
      <c r="F3186" s="894" t="s">
        <v>2</v>
      </c>
    </row>
    <row r="3187" spans="1:6" ht="224.4">
      <c r="A3187" s="909">
        <f>COUNT($A$4:A3185)+1</f>
        <v>17</v>
      </c>
      <c r="B3187" s="910" t="s">
        <v>3256</v>
      </c>
      <c r="C3187" s="362"/>
      <c r="D3187" s="911"/>
      <c r="E3187" s="912"/>
      <c r="F3187" s="913"/>
    </row>
    <row r="3188" spans="1:6">
      <c r="A3188" s="914"/>
      <c r="B3188" s="448"/>
      <c r="C3188" s="434"/>
      <c r="D3188" s="915"/>
      <c r="E3188" s="916"/>
      <c r="F3188" s="917"/>
    </row>
    <row r="3189" spans="1:6">
      <c r="A3189" s="434"/>
      <c r="B3189" s="448" t="s">
        <v>3257</v>
      </c>
      <c r="C3189" s="434"/>
      <c r="D3189" s="915"/>
      <c r="E3189" s="916"/>
      <c r="F3189" s="917"/>
    </row>
    <row r="3190" spans="1:6">
      <c r="A3190" s="434"/>
      <c r="B3190" s="918" t="s">
        <v>3258</v>
      </c>
      <c r="C3190" s="434"/>
      <c r="D3190" s="915"/>
      <c r="E3190" s="916"/>
      <c r="F3190" s="917"/>
    </row>
    <row r="3191" spans="1:6">
      <c r="A3191" s="434"/>
      <c r="B3191" s="918" t="s">
        <v>3259</v>
      </c>
      <c r="C3191" s="434"/>
      <c r="D3191" s="915"/>
      <c r="E3191" s="916"/>
      <c r="F3191" s="917"/>
    </row>
    <row r="3192" spans="1:6">
      <c r="A3192" s="434"/>
      <c r="B3192" s="918" t="s">
        <v>3260</v>
      </c>
      <c r="C3192" s="434"/>
      <c r="D3192" s="915"/>
      <c r="E3192" s="916"/>
      <c r="F3192" s="917"/>
    </row>
    <row r="3193" spans="1:6">
      <c r="A3193" s="434"/>
      <c r="B3193" s="918" t="s">
        <v>3261</v>
      </c>
      <c r="C3193" s="434"/>
      <c r="D3193" s="915"/>
      <c r="E3193" s="916"/>
      <c r="F3193" s="917"/>
    </row>
    <row r="3194" spans="1:6">
      <c r="A3194" s="434"/>
      <c r="B3194" s="918" t="s">
        <v>3262</v>
      </c>
      <c r="C3194" s="434"/>
      <c r="D3194" s="915"/>
      <c r="E3194" s="916"/>
      <c r="F3194" s="917"/>
    </row>
    <row r="3195" spans="1:6">
      <c r="A3195" s="434"/>
      <c r="B3195" s="919" t="s">
        <v>3263</v>
      </c>
      <c r="C3195" s="434"/>
      <c r="D3195" s="915"/>
      <c r="E3195" s="916"/>
      <c r="F3195" s="917"/>
    </row>
    <row r="3196" spans="1:6">
      <c r="A3196" s="434"/>
      <c r="B3196" s="919" t="s">
        <v>3264</v>
      </c>
      <c r="C3196" s="434"/>
      <c r="D3196" s="915"/>
      <c r="E3196" s="916"/>
      <c r="F3196" s="917"/>
    </row>
    <row r="3197" spans="1:6" ht="26.4">
      <c r="A3197" s="434"/>
      <c r="B3197" s="919" t="s">
        <v>3265</v>
      </c>
      <c r="C3197" s="434"/>
      <c r="D3197" s="915"/>
      <c r="E3197" s="916"/>
      <c r="F3197" s="917"/>
    </row>
    <row r="3198" spans="1:6">
      <c r="A3198" s="434"/>
      <c r="B3198" s="919"/>
      <c r="C3198" s="434"/>
      <c r="D3198" s="915"/>
      <c r="E3198" s="916"/>
      <c r="F3198" s="917"/>
    </row>
    <row r="3199" spans="1:6">
      <c r="A3199" s="434"/>
      <c r="B3199" s="919" t="s">
        <v>3266</v>
      </c>
      <c r="C3199" s="434"/>
      <c r="D3199" s="915"/>
      <c r="E3199" s="916"/>
      <c r="F3199" s="917"/>
    </row>
    <row r="3200" spans="1:6">
      <c r="A3200" s="434"/>
      <c r="B3200" s="919" t="s">
        <v>3581</v>
      </c>
      <c r="C3200" s="434"/>
      <c r="D3200" s="915"/>
      <c r="E3200" s="916"/>
      <c r="F3200" s="917"/>
    </row>
    <row r="3201" spans="1:6">
      <c r="A3201" s="434"/>
      <c r="B3201" s="918" t="s">
        <v>3471</v>
      </c>
      <c r="C3201" s="434"/>
      <c r="D3201" s="915"/>
      <c r="E3201" s="916"/>
      <c r="F3201" s="917"/>
    </row>
    <row r="3202" spans="1:6">
      <c r="A3202" s="434"/>
      <c r="B3202" s="918" t="s">
        <v>3582</v>
      </c>
      <c r="C3202" s="920"/>
      <c r="D3202" s="915"/>
      <c r="E3202" s="916"/>
      <c r="F3202" s="917"/>
    </row>
    <row r="3203" spans="1:6">
      <c r="A3203" s="434"/>
      <c r="B3203" s="918" t="s">
        <v>3583</v>
      </c>
      <c r="C3203" s="920"/>
      <c r="D3203" s="915"/>
      <c r="E3203" s="916"/>
      <c r="F3203" s="917"/>
    </row>
    <row r="3204" spans="1:6">
      <c r="A3204" s="434"/>
      <c r="B3204" s="919" t="s">
        <v>3271</v>
      </c>
      <c r="C3204" s="920"/>
      <c r="D3204" s="915"/>
      <c r="E3204" s="916"/>
      <c r="F3204" s="917"/>
    </row>
    <row r="3205" spans="1:6">
      <c r="A3205" s="434"/>
      <c r="B3205" s="919" t="s">
        <v>3584</v>
      </c>
      <c r="C3205" s="920"/>
      <c r="D3205" s="915"/>
      <c r="E3205" s="916"/>
      <c r="F3205" s="917"/>
    </row>
    <row r="3206" spans="1:6">
      <c r="A3206" s="434"/>
      <c r="B3206" s="919" t="s">
        <v>3273</v>
      </c>
      <c r="C3206" s="920"/>
      <c r="D3206" s="915"/>
      <c r="E3206" s="916"/>
      <c r="F3206" s="917"/>
    </row>
    <row r="3207" spans="1:6">
      <c r="A3207" s="434"/>
      <c r="B3207" s="919" t="s">
        <v>3274</v>
      </c>
      <c r="C3207" s="920"/>
      <c r="D3207" s="915"/>
      <c r="E3207" s="916"/>
      <c r="F3207" s="917"/>
    </row>
    <row r="3208" spans="1:6">
      <c r="A3208" s="434"/>
      <c r="B3208" s="919" t="s">
        <v>3275</v>
      </c>
      <c r="C3208" s="920"/>
      <c r="D3208" s="915"/>
      <c r="E3208" s="916"/>
      <c r="F3208" s="917"/>
    </row>
    <row r="3209" spans="1:6">
      <c r="A3209" s="434"/>
      <c r="B3209" s="919" t="s">
        <v>3276</v>
      </c>
      <c r="C3209" s="920"/>
      <c r="D3209" s="915"/>
      <c r="E3209" s="916"/>
      <c r="F3209" s="917"/>
    </row>
    <row r="3210" spans="1:6">
      <c r="A3210" s="434"/>
      <c r="B3210" s="919" t="s">
        <v>3277</v>
      </c>
      <c r="C3210" s="920"/>
      <c r="D3210" s="915"/>
      <c r="E3210" s="916"/>
      <c r="F3210" s="917"/>
    </row>
    <row r="3211" spans="1:6" ht="26.4">
      <c r="A3211" s="434"/>
      <c r="B3211" s="919" t="s">
        <v>3278</v>
      </c>
      <c r="C3211" s="920"/>
      <c r="D3211" s="915"/>
      <c r="E3211" s="916"/>
      <c r="F3211" s="917"/>
    </row>
    <row r="3212" spans="1:6">
      <c r="A3212" s="434"/>
      <c r="B3212" s="919" t="s">
        <v>3279</v>
      </c>
      <c r="C3212" s="920"/>
      <c r="D3212" s="915"/>
      <c r="E3212" s="916"/>
      <c r="F3212" s="917"/>
    </row>
    <row r="3213" spans="1:6">
      <c r="A3213" s="434"/>
      <c r="B3213" s="919" t="s">
        <v>3405</v>
      </c>
      <c r="C3213" s="920"/>
      <c r="D3213" s="915"/>
      <c r="E3213" s="916"/>
      <c r="F3213" s="917"/>
    </row>
    <row r="3214" spans="1:6">
      <c r="A3214" s="434"/>
      <c r="B3214" s="919" t="s">
        <v>3281</v>
      </c>
      <c r="C3214" s="920"/>
      <c r="D3214" s="915"/>
      <c r="E3214" s="916"/>
      <c r="F3214" s="917"/>
    </row>
    <row r="3215" spans="1:6">
      <c r="A3215" s="434"/>
      <c r="B3215" s="919" t="s">
        <v>3585</v>
      </c>
      <c r="C3215" s="920"/>
      <c r="D3215" s="915"/>
      <c r="E3215" s="916"/>
      <c r="F3215" s="917"/>
    </row>
    <row r="3216" spans="1:6">
      <c r="A3216" s="434"/>
      <c r="B3216" s="919" t="s">
        <v>3502</v>
      </c>
      <c r="C3216" s="920"/>
      <c r="D3216" s="915"/>
      <c r="E3216" s="916"/>
      <c r="F3216" s="917"/>
    </row>
    <row r="3217" spans="1:6">
      <c r="A3217" s="434"/>
      <c r="B3217" s="919" t="s">
        <v>3586</v>
      </c>
      <c r="C3217" s="920"/>
      <c r="D3217" s="915"/>
      <c r="E3217" s="916"/>
      <c r="F3217" s="917"/>
    </row>
    <row r="3218" spans="1:6">
      <c r="A3218" s="434"/>
      <c r="B3218" s="919" t="s">
        <v>3283</v>
      </c>
      <c r="C3218" s="920"/>
      <c r="D3218" s="915"/>
      <c r="E3218" s="916"/>
      <c r="F3218" s="917"/>
    </row>
    <row r="3219" spans="1:6">
      <c r="A3219" s="434"/>
      <c r="B3219" s="921" t="s">
        <v>3286</v>
      </c>
      <c r="C3219" s="920"/>
      <c r="D3219" s="915"/>
      <c r="E3219" s="916"/>
      <c r="F3219" s="917"/>
    </row>
    <row r="3220" spans="1:6">
      <c r="A3220" s="434"/>
      <c r="B3220" s="921" t="s">
        <v>3287</v>
      </c>
      <c r="C3220" s="920"/>
      <c r="D3220" s="915"/>
      <c r="E3220" s="916"/>
      <c r="F3220" s="917"/>
    </row>
    <row r="3221" spans="1:6">
      <c r="A3221" s="434"/>
      <c r="B3221" s="919" t="s">
        <v>3288</v>
      </c>
      <c r="C3221" s="920"/>
      <c r="D3221" s="915"/>
      <c r="E3221" s="916"/>
      <c r="F3221" s="917"/>
    </row>
    <row r="3222" spans="1:6">
      <c r="A3222" s="434"/>
      <c r="B3222" s="919" t="s">
        <v>3289</v>
      </c>
      <c r="C3222" s="920"/>
      <c r="D3222" s="915"/>
      <c r="E3222" s="916"/>
      <c r="F3222" s="917"/>
    </row>
    <row r="3223" spans="1:6">
      <c r="A3223" s="434"/>
      <c r="B3223" s="919"/>
      <c r="C3223" s="920"/>
      <c r="D3223" s="915"/>
      <c r="E3223" s="916"/>
      <c r="F3223" s="917"/>
    </row>
    <row r="3224" spans="1:6">
      <c r="A3224" s="434"/>
      <c r="B3224" s="918" t="s">
        <v>3290</v>
      </c>
      <c r="C3224" s="920"/>
      <c r="D3224" s="915"/>
      <c r="E3224" s="916"/>
      <c r="F3224" s="917"/>
    </row>
    <row r="3225" spans="1:6">
      <c r="A3225" s="434"/>
      <c r="B3225" s="918"/>
      <c r="C3225" s="920"/>
      <c r="D3225" s="915"/>
      <c r="E3225" s="916"/>
      <c r="F3225" s="917"/>
    </row>
    <row r="3226" spans="1:6">
      <c r="A3226" s="434"/>
      <c r="B3226" s="918" t="s">
        <v>3291</v>
      </c>
      <c r="C3226" s="920"/>
      <c r="D3226" s="915"/>
      <c r="E3226" s="916"/>
      <c r="F3226" s="917"/>
    </row>
    <row r="3227" spans="1:6">
      <c r="A3227" s="434"/>
      <c r="B3227" s="918" t="s">
        <v>3292</v>
      </c>
      <c r="C3227" s="920"/>
      <c r="D3227" s="915"/>
      <c r="E3227" s="916"/>
      <c r="F3227" s="917"/>
    </row>
    <row r="3228" spans="1:6">
      <c r="A3228" s="434"/>
      <c r="B3228" s="918" t="s">
        <v>3293</v>
      </c>
      <c r="C3228" s="920"/>
      <c r="D3228" s="915"/>
      <c r="E3228" s="916"/>
      <c r="F3228" s="917"/>
    </row>
    <row r="3229" spans="1:6" ht="26.4">
      <c r="A3229" s="434"/>
      <c r="B3229" s="922" t="s">
        <v>3294</v>
      </c>
      <c r="C3229" s="920"/>
      <c r="D3229" s="915"/>
      <c r="E3229" s="916"/>
      <c r="F3229" s="917"/>
    </row>
    <row r="3230" spans="1:6">
      <c r="A3230" s="434"/>
      <c r="B3230" s="918" t="s">
        <v>3587</v>
      </c>
      <c r="C3230" s="920"/>
      <c r="D3230" s="915"/>
      <c r="E3230" s="916"/>
      <c r="F3230" s="917"/>
    </row>
    <row r="3231" spans="1:6">
      <c r="A3231" s="434"/>
      <c r="B3231" s="918" t="s">
        <v>3296</v>
      </c>
      <c r="C3231" s="920"/>
      <c r="D3231" s="915"/>
      <c r="E3231" s="916"/>
      <c r="F3231" s="917"/>
    </row>
    <row r="3232" spans="1:6">
      <c r="A3232" s="434"/>
      <c r="B3232" s="918"/>
      <c r="C3232" s="920"/>
      <c r="D3232" s="915"/>
      <c r="E3232" s="916"/>
      <c r="F3232" s="917"/>
    </row>
    <row r="3233" spans="1:6">
      <c r="A3233" s="434"/>
      <c r="B3233" s="918" t="s">
        <v>3297</v>
      </c>
      <c r="C3233" s="920"/>
      <c r="D3233" s="915"/>
      <c r="E3233" s="916"/>
      <c r="F3233" s="917"/>
    </row>
    <row r="3234" spans="1:6">
      <c r="A3234" s="434"/>
      <c r="B3234" s="918" t="s">
        <v>3298</v>
      </c>
      <c r="C3234" s="920"/>
      <c r="D3234" s="915"/>
      <c r="E3234" s="916"/>
      <c r="F3234" s="917"/>
    </row>
    <row r="3235" spans="1:6">
      <c r="A3235" s="434"/>
      <c r="B3235" s="918" t="s">
        <v>3299</v>
      </c>
      <c r="C3235" s="920"/>
      <c r="D3235" s="915"/>
      <c r="E3235" s="916"/>
      <c r="F3235" s="917"/>
    </row>
    <row r="3236" spans="1:6">
      <c r="A3236" s="434"/>
      <c r="B3236" s="918" t="s">
        <v>3300</v>
      </c>
      <c r="C3236" s="920"/>
      <c r="D3236" s="915"/>
      <c r="E3236" s="916"/>
      <c r="F3236" s="917"/>
    </row>
    <row r="3237" spans="1:6">
      <c r="A3237" s="434"/>
      <c r="B3237" s="918" t="s">
        <v>3301</v>
      </c>
      <c r="C3237" s="920"/>
      <c r="D3237" s="915"/>
      <c r="E3237" s="916"/>
      <c r="F3237" s="917"/>
    </row>
    <row r="3238" spans="1:6" ht="26.4">
      <c r="A3238" s="434"/>
      <c r="B3238" s="918" t="s">
        <v>3302</v>
      </c>
      <c r="C3238" s="920"/>
      <c r="D3238" s="915"/>
      <c r="E3238" s="916"/>
      <c r="F3238" s="917"/>
    </row>
    <row r="3239" spans="1:6">
      <c r="A3239" s="434"/>
      <c r="B3239" s="918"/>
      <c r="C3239" s="920"/>
      <c r="D3239" s="915"/>
      <c r="E3239" s="916"/>
      <c r="F3239" s="917"/>
    </row>
    <row r="3240" spans="1:6">
      <c r="A3240" s="434"/>
      <c r="B3240" s="918" t="s">
        <v>3303</v>
      </c>
      <c r="C3240" s="920"/>
      <c r="D3240" s="915"/>
      <c r="E3240" s="916"/>
      <c r="F3240" s="917"/>
    </row>
    <row r="3241" spans="1:6">
      <c r="A3241" s="434"/>
      <c r="B3241" s="918" t="s">
        <v>3304</v>
      </c>
      <c r="C3241" s="920"/>
      <c r="D3241" s="915"/>
      <c r="E3241" s="916"/>
      <c r="F3241" s="917"/>
    </row>
    <row r="3242" spans="1:6">
      <c r="A3242" s="434"/>
      <c r="B3242" s="918" t="s">
        <v>3305</v>
      </c>
      <c r="C3242" s="920"/>
      <c r="D3242" s="915"/>
      <c r="E3242" s="916"/>
      <c r="F3242" s="917"/>
    </row>
    <row r="3243" spans="1:6">
      <c r="A3243" s="434"/>
      <c r="B3243" s="918"/>
      <c r="C3243" s="434"/>
      <c r="D3243" s="915"/>
      <c r="E3243" s="916"/>
      <c r="F3243" s="917"/>
    </row>
    <row r="3244" spans="1:6">
      <c r="A3244" s="434"/>
      <c r="B3244" s="918" t="s">
        <v>3306</v>
      </c>
      <c r="C3244" s="434"/>
      <c r="D3244" s="915"/>
      <c r="E3244" s="916"/>
      <c r="F3244" s="917"/>
    </row>
    <row r="3245" spans="1:6">
      <c r="A3245" s="434"/>
      <c r="B3245" s="918" t="s">
        <v>3305</v>
      </c>
      <c r="C3245" s="434"/>
      <c r="D3245" s="915"/>
      <c r="E3245" s="916"/>
      <c r="F3245" s="917"/>
    </row>
    <row r="3246" spans="1:6">
      <c r="A3246" s="434"/>
      <c r="B3246" s="919"/>
      <c r="C3246" s="920"/>
      <c r="D3246" s="915"/>
      <c r="E3246" s="916"/>
      <c r="F3246" s="917"/>
    </row>
    <row r="3247" spans="1:6">
      <c r="A3247" s="434"/>
      <c r="B3247" s="918" t="s">
        <v>3307</v>
      </c>
      <c r="C3247" s="920"/>
      <c r="D3247" s="915"/>
      <c r="E3247" s="916"/>
      <c r="F3247" s="917"/>
    </row>
    <row r="3248" spans="1:6">
      <c r="A3248" s="434"/>
      <c r="B3248" s="918" t="s">
        <v>3308</v>
      </c>
      <c r="C3248" s="920"/>
      <c r="D3248" s="915"/>
      <c r="E3248" s="916"/>
      <c r="F3248" s="917"/>
    </row>
    <row r="3249" spans="1:6">
      <c r="A3249" s="434"/>
      <c r="B3249" s="918" t="s">
        <v>3309</v>
      </c>
      <c r="C3249" s="920"/>
      <c r="D3249" s="915"/>
      <c r="E3249" s="916"/>
      <c r="F3249" s="917"/>
    </row>
    <row r="3250" spans="1:6">
      <c r="A3250" s="434"/>
      <c r="B3250" s="918" t="s">
        <v>3588</v>
      </c>
      <c r="C3250" s="920"/>
      <c r="D3250" s="915"/>
      <c r="E3250" s="916"/>
      <c r="F3250" s="917"/>
    </row>
    <row r="3251" spans="1:6">
      <c r="A3251" s="434"/>
      <c r="B3251" s="918" t="s">
        <v>3311</v>
      </c>
      <c r="C3251" s="920"/>
      <c r="D3251" s="915"/>
      <c r="E3251" s="916"/>
      <c r="F3251" s="917"/>
    </row>
    <row r="3252" spans="1:6">
      <c r="A3252" s="434"/>
      <c r="B3252" s="918" t="s">
        <v>3312</v>
      </c>
      <c r="C3252" s="920"/>
      <c r="D3252" s="915"/>
      <c r="E3252" s="916"/>
      <c r="F3252" s="917"/>
    </row>
    <row r="3253" spans="1:6">
      <c r="A3253" s="434"/>
      <c r="B3253" s="918" t="s">
        <v>3589</v>
      </c>
      <c r="C3253" s="920"/>
      <c r="D3253" s="915"/>
      <c r="E3253" s="916"/>
      <c r="F3253" s="917"/>
    </row>
    <row r="3254" spans="1:6">
      <c r="A3254" s="434"/>
      <c r="B3254" s="918" t="s">
        <v>3314</v>
      </c>
      <c r="C3254" s="920"/>
      <c r="D3254" s="915"/>
      <c r="E3254" s="916"/>
      <c r="F3254" s="917"/>
    </row>
    <row r="3255" spans="1:6">
      <c r="A3255" s="434"/>
      <c r="B3255" s="918" t="s">
        <v>3590</v>
      </c>
      <c r="C3255" s="920"/>
      <c r="D3255" s="915"/>
      <c r="E3255" s="916"/>
      <c r="F3255" s="917"/>
    </row>
    <row r="3256" spans="1:6">
      <c r="A3256" s="434"/>
      <c r="B3256" s="918" t="s">
        <v>3316</v>
      </c>
      <c r="C3256" s="920"/>
      <c r="D3256" s="915"/>
      <c r="E3256" s="916"/>
      <c r="F3256" s="917"/>
    </row>
    <row r="3257" spans="1:6">
      <c r="A3257" s="434"/>
      <c r="B3257" s="918" t="s">
        <v>3317</v>
      </c>
      <c r="C3257" s="920"/>
      <c r="D3257" s="915"/>
      <c r="E3257" s="916"/>
      <c r="F3257" s="917"/>
    </row>
    <row r="3258" spans="1:6">
      <c r="A3258" s="434"/>
      <c r="B3258" s="918" t="s">
        <v>3318</v>
      </c>
      <c r="C3258" s="920"/>
      <c r="D3258" s="915"/>
      <c r="E3258" s="916"/>
      <c r="F3258" s="917"/>
    </row>
    <row r="3259" spans="1:6">
      <c r="A3259" s="434"/>
      <c r="B3259" s="918" t="s">
        <v>3591</v>
      </c>
      <c r="C3259" s="920"/>
      <c r="D3259" s="915"/>
      <c r="E3259" s="916"/>
      <c r="F3259" s="917"/>
    </row>
    <row r="3260" spans="1:6">
      <c r="A3260" s="434"/>
      <c r="B3260" s="918" t="s">
        <v>3314</v>
      </c>
      <c r="C3260" s="920"/>
      <c r="D3260" s="915"/>
      <c r="E3260" s="916"/>
      <c r="F3260" s="917"/>
    </row>
    <row r="3261" spans="1:6">
      <c r="A3261" s="434"/>
      <c r="B3261" s="918" t="s">
        <v>3592</v>
      </c>
      <c r="C3261" s="920"/>
      <c r="D3261" s="915"/>
      <c r="E3261" s="916"/>
      <c r="F3261" s="917"/>
    </row>
    <row r="3262" spans="1:6">
      <c r="A3262" s="434"/>
      <c r="B3262" s="918"/>
      <c r="C3262" s="920"/>
      <c r="D3262" s="915"/>
      <c r="E3262" s="916"/>
      <c r="F3262" s="917"/>
    </row>
    <row r="3263" spans="1:6">
      <c r="A3263" s="434"/>
      <c r="B3263" s="918" t="s">
        <v>3306</v>
      </c>
      <c r="C3263" s="434"/>
      <c r="D3263" s="915"/>
      <c r="E3263" s="916"/>
      <c r="F3263" s="917"/>
    </row>
    <row r="3264" spans="1:6">
      <c r="A3264" s="434"/>
      <c r="B3264" s="918" t="s">
        <v>3305</v>
      </c>
      <c r="C3264" s="434"/>
      <c r="D3264" s="915"/>
      <c r="E3264" s="916"/>
      <c r="F3264" s="917"/>
    </row>
    <row r="3265" spans="1:6">
      <c r="A3265" s="434"/>
      <c r="B3265" s="919"/>
      <c r="C3265" s="920"/>
      <c r="D3265" s="915"/>
      <c r="E3265" s="916"/>
      <c r="F3265" s="917"/>
    </row>
    <row r="3266" spans="1:6">
      <c r="A3266" s="434"/>
      <c r="B3266" s="918" t="s">
        <v>3321</v>
      </c>
      <c r="C3266" s="920"/>
      <c r="D3266" s="915"/>
      <c r="E3266" s="916"/>
      <c r="F3266" s="917"/>
    </row>
    <row r="3267" spans="1:6">
      <c r="A3267" s="434"/>
      <c r="B3267" s="918" t="s">
        <v>3593</v>
      </c>
      <c r="C3267" s="920"/>
      <c r="D3267" s="915"/>
      <c r="E3267" s="916"/>
      <c r="F3267" s="917"/>
    </row>
    <row r="3268" spans="1:6">
      <c r="A3268" s="434"/>
      <c r="B3268" s="918" t="s">
        <v>3594</v>
      </c>
      <c r="C3268" s="920"/>
      <c r="D3268" s="915"/>
      <c r="E3268" s="916"/>
      <c r="F3268" s="917"/>
    </row>
    <row r="3269" spans="1:6">
      <c r="A3269" s="434"/>
      <c r="B3269" s="918" t="s">
        <v>3324</v>
      </c>
      <c r="C3269" s="434"/>
      <c r="D3269" s="915"/>
      <c r="E3269" s="916"/>
      <c r="F3269" s="917"/>
    </row>
    <row r="3270" spans="1:6">
      <c r="A3270" s="434"/>
      <c r="B3270" s="918" t="s">
        <v>3325</v>
      </c>
      <c r="C3270" s="434"/>
      <c r="D3270" s="915"/>
      <c r="E3270" s="916"/>
      <c r="F3270" s="917"/>
    </row>
    <row r="3271" spans="1:6">
      <c r="A3271" s="434"/>
      <c r="B3271" s="918" t="s">
        <v>3326</v>
      </c>
      <c r="C3271" s="434"/>
      <c r="D3271" s="915"/>
      <c r="E3271" s="916"/>
      <c r="F3271" s="917"/>
    </row>
    <row r="3272" spans="1:6">
      <c r="A3272" s="434"/>
      <c r="B3272" s="918"/>
      <c r="C3272" s="434"/>
      <c r="D3272" s="915"/>
      <c r="E3272" s="916"/>
      <c r="F3272" s="917"/>
    </row>
    <row r="3273" spans="1:6">
      <c r="A3273" s="434"/>
      <c r="B3273" s="918" t="s">
        <v>3327</v>
      </c>
      <c r="C3273" s="434"/>
      <c r="D3273" s="915"/>
      <c r="E3273" s="916"/>
      <c r="F3273" s="917"/>
    </row>
    <row r="3274" spans="1:6">
      <c r="A3274" s="434"/>
      <c r="B3274" s="918" t="s">
        <v>3328</v>
      </c>
      <c r="C3274" s="434"/>
      <c r="D3274" s="915"/>
      <c r="E3274" s="916"/>
      <c r="F3274" s="917"/>
    </row>
    <row r="3275" spans="1:6">
      <c r="A3275" s="434"/>
      <c r="B3275" s="918" t="s">
        <v>3329</v>
      </c>
      <c r="C3275" s="434"/>
      <c r="D3275" s="915"/>
      <c r="E3275" s="916"/>
      <c r="F3275" s="917"/>
    </row>
    <row r="3276" spans="1:6" ht="26.4">
      <c r="A3276" s="434"/>
      <c r="B3276" s="918" t="s">
        <v>3302</v>
      </c>
      <c r="C3276" s="920"/>
      <c r="D3276" s="915"/>
      <c r="E3276" s="916"/>
      <c r="F3276" s="917"/>
    </row>
    <row r="3277" spans="1:6">
      <c r="A3277" s="434"/>
      <c r="B3277" s="918" t="s">
        <v>3330</v>
      </c>
      <c r="C3277" s="434"/>
      <c r="D3277" s="915"/>
      <c r="E3277" s="916"/>
      <c r="F3277" s="917"/>
    </row>
    <row r="3278" spans="1:6">
      <c r="A3278" s="434"/>
      <c r="B3278" s="918"/>
      <c r="C3278" s="434"/>
      <c r="D3278" s="915"/>
      <c r="E3278" s="916"/>
      <c r="F3278" s="917"/>
    </row>
    <row r="3279" spans="1:6">
      <c r="A3279" s="434"/>
      <c r="B3279" s="918" t="s">
        <v>3331</v>
      </c>
      <c r="C3279" s="920"/>
      <c r="D3279" s="915"/>
      <c r="E3279" s="916"/>
      <c r="F3279" s="917"/>
    </row>
    <row r="3280" spans="1:6">
      <c r="A3280" s="434"/>
      <c r="B3280" s="918" t="s">
        <v>3595</v>
      </c>
      <c r="C3280" s="920"/>
      <c r="D3280" s="915"/>
      <c r="E3280" s="916"/>
      <c r="F3280" s="917"/>
    </row>
    <row r="3281" spans="1:6">
      <c r="A3281" s="434"/>
      <c r="B3281" s="918" t="s">
        <v>3596</v>
      </c>
      <c r="C3281" s="920"/>
      <c r="D3281" s="915"/>
      <c r="E3281" s="916"/>
      <c r="F3281" s="917"/>
    </row>
    <row r="3282" spans="1:6">
      <c r="A3282" s="434"/>
      <c r="B3282" s="918" t="s">
        <v>3334</v>
      </c>
      <c r="C3282" s="434"/>
      <c r="D3282" s="915"/>
      <c r="E3282" s="916"/>
      <c r="F3282" s="917"/>
    </row>
    <row r="3283" spans="1:6">
      <c r="A3283" s="434"/>
      <c r="B3283" s="918" t="s">
        <v>3335</v>
      </c>
      <c r="C3283" s="434"/>
      <c r="D3283" s="915"/>
      <c r="E3283" s="916"/>
      <c r="F3283" s="917"/>
    </row>
    <row r="3284" spans="1:6">
      <c r="A3284" s="434"/>
      <c r="B3284" s="918" t="s">
        <v>3326</v>
      </c>
      <c r="C3284" s="434"/>
      <c r="D3284" s="915"/>
      <c r="E3284" s="916"/>
      <c r="F3284" s="917"/>
    </row>
    <row r="3285" spans="1:6">
      <c r="A3285" s="434"/>
      <c r="B3285" s="918" t="s">
        <v>3336</v>
      </c>
      <c r="C3285" s="434"/>
      <c r="D3285" s="915"/>
      <c r="E3285" s="916"/>
      <c r="F3285" s="917"/>
    </row>
    <row r="3286" spans="1:6">
      <c r="A3286" s="434"/>
      <c r="B3286" s="918" t="s">
        <v>3330</v>
      </c>
      <c r="C3286" s="434"/>
      <c r="D3286" s="915"/>
      <c r="E3286" s="916"/>
      <c r="F3286" s="917"/>
    </row>
    <row r="3287" spans="1:6">
      <c r="A3287" s="434"/>
      <c r="B3287" s="918"/>
      <c r="C3287" s="434"/>
      <c r="D3287" s="915"/>
      <c r="E3287" s="916"/>
      <c r="F3287" s="917"/>
    </row>
    <row r="3288" spans="1:6">
      <c r="A3288" s="434"/>
      <c r="B3288" s="918" t="s">
        <v>3306</v>
      </c>
      <c r="C3288" s="434"/>
      <c r="D3288" s="915"/>
      <c r="E3288" s="916"/>
      <c r="F3288" s="917"/>
    </row>
    <row r="3289" spans="1:6">
      <c r="A3289" s="434"/>
      <c r="B3289" s="918" t="s">
        <v>3305</v>
      </c>
      <c r="C3289" s="434"/>
      <c r="D3289" s="915"/>
      <c r="E3289" s="916"/>
      <c r="F3289" s="917"/>
    </row>
    <row r="3290" spans="1:6">
      <c r="A3290" s="434"/>
      <c r="B3290" s="918"/>
      <c r="C3290" s="434"/>
      <c r="D3290" s="915"/>
      <c r="E3290" s="916"/>
      <c r="F3290" s="917"/>
    </row>
    <row r="3291" spans="1:6">
      <c r="A3291" s="434"/>
      <c r="B3291" s="918" t="s">
        <v>3321</v>
      </c>
      <c r="C3291" s="434"/>
      <c r="D3291" s="915"/>
      <c r="E3291" s="916"/>
      <c r="F3291" s="917"/>
    </row>
    <row r="3292" spans="1:6">
      <c r="A3292" s="434"/>
      <c r="B3292" s="918" t="s">
        <v>3597</v>
      </c>
      <c r="C3292" s="434"/>
      <c r="D3292" s="915"/>
      <c r="E3292" s="916"/>
      <c r="F3292" s="917"/>
    </row>
    <row r="3293" spans="1:6">
      <c r="A3293" s="434"/>
      <c r="B3293" s="918" t="s">
        <v>3338</v>
      </c>
      <c r="C3293" s="434"/>
      <c r="D3293" s="915"/>
      <c r="E3293" s="916"/>
      <c r="F3293" s="917"/>
    </row>
    <row r="3294" spans="1:6">
      <c r="A3294" s="434"/>
      <c r="B3294" s="918" t="s">
        <v>3378</v>
      </c>
      <c r="C3294" s="434"/>
      <c r="D3294" s="915"/>
      <c r="E3294" s="916"/>
      <c r="F3294" s="917"/>
    </row>
    <row r="3295" spans="1:6">
      <c r="A3295" s="434"/>
      <c r="B3295" s="918" t="s">
        <v>3325</v>
      </c>
      <c r="C3295" s="434"/>
      <c r="D3295" s="915"/>
      <c r="E3295" s="916"/>
      <c r="F3295" s="917"/>
    </row>
    <row r="3296" spans="1:6">
      <c r="A3296" s="434"/>
      <c r="B3296" s="918" t="s">
        <v>3326</v>
      </c>
      <c r="C3296" s="434"/>
      <c r="D3296" s="915"/>
      <c r="E3296" s="916"/>
      <c r="F3296" s="917"/>
    </row>
    <row r="3297" spans="1:6">
      <c r="A3297" s="434"/>
      <c r="B3297" s="918"/>
      <c r="C3297" s="434"/>
      <c r="D3297" s="915"/>
      <c r="E3297" s="916"/>
      <c r="F3297" s="917"/>
    </row>
    <row r="3298" spans="1:6">
      <c r="A3298" s="434"/>
      <c r="B3298" s="918" t="s">
        <v>3306</v>
      </c>
      <c r="C3298" s="434"/>
      <c r="D3298" s="915"/>
      <c r="E3298" s="916"/>
      <c r="F3298" s="917"/>
    </row>
    <row r="3299" spans="1:6">
      <c r="A3299" s="434"/>
      <c r="B3299" s="918" t="s">
        <v>3305</v>
      </c>
      <c r="C3299" s="434"/>
      <c r="D3299" s="915"/>
      <c r="E3299" s="916"/>
      <c r="F3299" s="917"/>
    </row>
    <row r="3300" spans="1:6">
      <c r="A3300" s="434"/>
      <c r="B3300" s="918"/>
      <c r="C3300" s="434"/>
      <c r="D3300" s="915"/>
      <c r="E3300" s="916"/>
      <c r="F3300" s="917"/>
    </row>
    <row r="3301" spans="1:6">
      <c r="A3301" s="434"/>
      <c r="B3301" s="918" t="s">
        <v>3340</v>
      </c>
      <c r="C3301" s="920"/>
      <c r="D3301" s="915"/>
      <c r="E3301" s="916"/>
      <c r="F3301" s="917"/>
    </row>
    <row r="3302" spans="1:6">
      <c r="A3302" s="434"/>
      <c r="B3302" s="918" t="s">
        <v>3341</v>
      </c>
      <c r="C3302" s="920"/>
      <c r="D3302" s="915"/>
      <c r="E3302" s="916"/>
      <c r="F3302" s="917"/>
    </row>
    <row r="3303" spans="1:6">
      <c r="A3303" s="434"/>
      <c r="B3303" s="918" t="s">
        <v>3598</v>
      </c>
      <c r="C3303" s="920"/>
      <c r="D3303" s="915"/>
      <c r="E3303" s="916"/>
      <c r="F3303" s="917"/>
    </row>
    <row r="3304" spans="1:6">
      <c r="A3304" s="434"/>
      <c r="B3304" s="918" t="s">
        <v>3343</v>
      </c>
      <c r="C3304" s="920"/>
      <c r="D3304" s="915"/>
      <c r="E3304" s="916"/>
      <c r="F3304" s="917"/>
    </row>
    <row r="3305" spans="1:6" ht="26.4">
      <c r="A3305" s="434"/>
      <c r="B3305" s="918" t="s">
        <v>3302</v>
      </c>
      <c r="C3305" s="920"/>
      <c r="D3305" s="915"/>
      <c r="E3305" s="916"/>
      <c r="F3305" s="917"/>
    </row>
    <row r="3306" spans="1:6">
      <c r="A3306" s="434"/>
      <c r="B3306" s="918"/>
      <c r="C3306" s="920"/>
      <c r="D3306" s="915"/>
      <c r="E3306" s="916"/>
      <c r="F3306" s="917"/>
    </row>
    <row r="3307" spans="1:6">
      <c r="A3307" s="434"/>
      <c r="B3307" s="918" t="s">
        <v>3303</v>
      </c>
      <c r="C3307" s="920"/>
      <c r="D3307" s="915"/>
      <c r="E3307" s="916"/>
      <c r="F3307" s="917"/>
    </row>
    <row r="3308" spans="1:6">
      <c r="A3308" s="434"/>
      <c r="B3308" s="918" t="s">
        <v>3304</v>
      </c>
      <c r="C3308" s="920"/>
      <c r="D3308" s="915"/>
      <c r="E3308" s="916"/>
      <c r="F3308" s="917"/>
    </row>
    <row r="3309" spans="1:6">
      <c r="A3309" s="434"/>
      <c r="B3309" s="918" t="s">
        <v>3305</v>
      </c>
      <c r="C3309" s="920"/>
      <c r="D3309" s="915"/>
      <c r="E3309" s="916"/>
      <c r="F3309" s="917"/>
    </row>
    <row r="3310" spans="1:6">
      <c r="A3310" s="434"/>
      <c r="B3310" s="918"/>
      <c r="C3310" s="434"/>
      <c r="D3310" s="915"/>
      <c r="E3310" s="916"/>
      <c r="F3310" s="917"/>
    </row>
    <row r="3311" spans="1:6">
      <c r="A3311" s="434"/>
      <c r="B3311" s="918" t="s">
        <v>3306</v>
      </c>
      <c r="C3311" s="434"/>
      <c r="D3311" s="915"/>
      <c r="E3311" s="916"/>
      <c r="F3311" s="917"/>
    </row>
    <row r="3312" spans="1:6">
      <c r="A3312" s="434"/>
      <c r="B3312" s="918" t="s">
        <v>3305</v>
      </c>
      <c r="C3312" s="434"/>
      <c r="D3312" s="915"/>
      <c r="E3312" s="916"/>
      <c r="F3312" s="917"/>
    </row>
    <row r="3313" spans="1:6">
      <c r="A3313" s="434"/>
      <c r="B3313" s="918"/>
      <c r="C3313" s="434"/>
      <c r="D3313" s="915"/>
      <c r="E3313" s="916"/>
      <c r="F3313" s="917"/>
    </row>
    <row r="3314" spans="1:6">
      <c r="A3314" s="434"/>
      <c r="B3314" s="918" t="s">
        <v>3297</v>
      </c>
      <c r="C3314" s="434"/>
      <c r="D3314" s="915"/>
      <c r="E3314" s="916"/>
      <c r="F3314" s="917"/>
    </row>
    <row r="3315" spans="1:6">
      <c r="A3315" s="434"/>
      <c r="B3315" s="918" t="s">
        <v>3344</v>
      </c>
      <c r="C3315" s="434"/>
      <c r="D3315" s="915"/>
      <c r="E3315" s="916"/>
      <c r="F3315" s="917"/>
    </row>
    <row r="3316" spans="1:6">
      <c r="A3316" s="434"/>
      <c r="B3316" s="918" t="s">
        <v>3345</v>
      </c>
      <c r="C3316" s="434"/>
      <c r="D3316" s="915"/>
      <c r="E3316" s="916"/>
      <c r="F3316" s="917"/>
    </row>
    <row r="3317" spans="1:6">
      <c r="A3317" s="434"/>
      <c r="B3317" s="918" t="s">
        <v>3301</v>
      </c>
      <c r="C3317" s="434"/>
      <c r="D3317" s="915"/>
      <c r="E3317" s="916"/>
      <c r="F3317" s="917"/>
    </row>
    <row r="3318" spans="1:6" ht="26.4">
      <c r="A3318" s="434"/>
      <c r="B3318" s="918" t="s">
        <v>3302</v>
      </c>
      <c r="C3318" s="434"/>
      <c r="D3318" s="915"/>
      <c r="E3318" s="916"/>
      <c r="F3318" s="917"/>
    </row>
    <row r="3319" spans="1:6">
      <c r="A3319" s="434"/>
      <c r="B3319" s="918"/>
      <c r="C3319" s="434"/>
      <c r="D3319" s="915"/>
      <c r="E3319" s="916"/>
      <c r="F3319" s="917"/>
    </row>
    <row r="3320" spans="1:6">
      <c r="A3320" s="434"/>
      <c r="B3320" s="918" t="s">
        <v>3346</v>
      </c>
      <c r="C3320" s="434"/>
      <c r="D3320" s="915"/>
      <c r="E3320" s="916"/>
      <c r="F3320" s="917"/>
    </row>
    <row r="3321" spans="1:6">
      <c r="A3321" s="434"/>
      <c r="B3321" s="918" t="s">
        <v>3305</v>
      </c>
      <c r="C3321" s="434"/>
      <c r="D3321" s="915"/>
      <c r="E3321" s="916"/>
      <c r="F3321" s="917"/>
    </row>
    <row r="3322" spans="1:6">
      <c r="A3322" s="434"/>
      <c r="B3322" s="918"/>
      <c r="C3322" s="434"/>
      <c r="D3322" s="915"/>
      <c r="E3322" s="916"/>
      <c r="F3322" s="917"/>
    </row>
    <row r="3323" spans="1:6">
      <c r="A3323" s="434"/>
      <c r="B3323" s="918" t="s">
        <v>3291</v>
      </c>
      <c r="C3323" s="920"/>
      <c r="D3323" s="915"/>
      <c r="E3323" s="916"/>
      <c r="F3323" s="917"/>
    </row>
    <row r="3324" spans="1:6">
      <c r="A3324" s="434"/>
      <c r="B3324" s="918" t="s">
        <v>3293</v>
      </c>
      <c r="C3324" s="920"/>
      <c r="D3324" s="915"/>
      <c r="E3324" s="916"/>
      <c r="F3324" s="917"/>
    </row>
    <row r="3325" spans="1:6" ht="26.4">
      <c r="A3325" s="434"/>
      <c r="B3325" s="922" t="s">
        <v>3294</v>
      </c>
      <c r="C3325" s="920"/>
      <c r="D3325" s="915"/>
      <c r="E3325" s="916"/>
      <c r="F3325" s="917"/>
    </row>
    <row r="3326" spans="1:6">
      <c r="A3326" s="434"/>
      <c r="B3326" s="918" t="s">
        <v>3599</v>
      </c>
      <c r="C3326" s="920"/>
      <c r="D3326" s="915"/>
      <c r="E3326" s="916"/>
      <c r="F3326" s="917"/>
    </row>
    <row r="3327" spans="1:6">
      <c r="A3327" s="434"/>
      <c r="B3327" s="918" t="s">
        <v>3389</v>
      </c>
      <c r="C3327" s="920"/>
      <c r="D3327" s="915"/>
      <c r="E3327" s="916"/>
      <c r="F3327" s="917"/>
    </row>
    <row r="3328" spans="1:6">
      <c r="A3328" s="434"/>
      <c r="B3328" s="918"/>
      <c r="C3328" s="920"/>
      <c r="D3328" s="915"/>
      <c r="E3328" s="916"/>
      <c r="F3328" s="917"/>
    </row>
    <row r="3329" spans="1:6">
      <c r="A3329" s="434"/>
      <c r="B3329" s="918" t="s">
        <v>3349</v>
      </c>
      <c r="C3329" s="920"/>
      <c r="D3329" s="915"/>
      <c r="E3329" s="916"/>
      <c r="F3329" s="917"/>
    </row>
    <row r="3330" spans="1:6">
      <c r="A3330" s="434"/>
      <c r="B3330" s="918"/>
      <c r="C3330" s="434"/>
      <c r="D3330" s="915"/>
      <c r="E3330" s="916"/>
      <c r="F3330" s="917"/>
    </row>
    <row r="3331" spans="1:6">
      <c r="A3331" s="434"/>
      <c r="B3331" s="918" t="s">
        <v>3291</v>
      </c>
      <c r="C3331" s="920"/>
      <c r="D3331" s="915"/>
      <c r="E3331" s="916"/>
      <c r="F3331" s="917"/>
    </row>
    <row r="3332" spans="1:6">
      <c r="A3332" s="434"/>
      <c r="B3332" s="918" t="s">
        <v>3293</v>
      </c>
      <c r="C3332" s="920"/>
      <c r="D3332" s="915"/>
      <c r="E3332" s="916"/>
      <c r="F3332" s="917"/>
    </row>
    <row r="3333" spans="1:6" ht="26.4">
      <c r="A3333" s="434"/>
      <c r="B3333" s="922" t="s">
        <v>3294</v>
      </c>
      <c r="C3333" s="920"/>
      <c r="D3333" s="915"/>
      <c r="E3333" s="916"/>
      <c r="F3333" s="917"/>
    </row>
    <row r="3334" spans="1:6">
      <c r="A3334" s="434"/>
      <c r="B3334" s="918" t="s">
        <v>3599</v>
      </c>
      <c r="C3334" s="920"/>
      <c r="D3334" s="915"/>
      <c r="E3334" s="916"/>
      <c r="F3334" s="917"/>
    </row>
    <row r="3335" spans="1:6">
      <c r="A3335" s="434"/>
      <c r="B3335" s="918" t="s">
        <v>3350</v>
      </c>
      <c r="C3335" s="920"/>
      <c r="D3335" s="915"/>
      <c r="E3335" s="916"/>
      <c r="F3335" s="917"/>
    </row>
    <row r="3336" spans="1:6">
      <c r="A3336" s="434"/>
      <c r="B3336" s="918"/>
      <c r="C3336" s="920"/>
      <c r="D3336" s="915"/>
      <c r="E3336" s="916"/>
      <c r="F3336" s="917"/>
    </row>
    <row r="3337" spans="1:6">
      <c r="A3337" s="434"/>
      <c r="B3337" s="918" t="s">
        <v>3297</v>
      </c>
      <c r="C3337" s="920"/>
      <c r="D3337" s="915"/>
      <c r="E3337" s="916"/>
      <c r="F3337" s="917"/>
    </row>
    <row r="3338" spans="1:6">
      <c r="A3338" s="434"/>
      <c r="B3338" s="918" t="s">
        <v>3437</v>
      </c>
      <c r="C3338" s="920"/>
      <c r="D3338" s="915"/>
      <c r="E3338" s="916"/>
      <c r="F3338" s="917"/>
    </row>
    <row r="3339" spans="1:6">
      <c r="A3339" s="434"/>
      <c r="B3339" s="918" t="s">
        <v>3299</v>
      </c>
      <c r="C3339" s="920"/>
      <c r="D3339" s="915"/>
      <c r="E3339" s="916"/>
      <c r="F3339" s="917"/>
    </row>
    <row r="3340" spans="1:6">
      <c r="A3340" s="434"/>
      <c r="B3340" s="918" t="s">
        <v>3301</v>
      </c>
      <c r="C3340" s="920"/>
      <c r="D3340" s="915"/>
      <c r="E3340" s="916"/>
      <c r="F3340" s="917"/>
    </row>
    <row r="3341" spans="1:6" ht="26.4">
      <c r="A3341" s="434"/>
      <c r="B3341" s="918" t="s">
        <v>3302</v>
      </c>
      <c r="C3341" s="920"/>
      <c r="D3341" s="915"/>
      <c r="E3341" s="916"/>
      <c r="F3341" s="917"/>
    </row>
    <row r="3342" spans="1:6">
      <c r="A3342" s="434"/>
      <c r="B3342" s="918"/>
      <c r="C3342" s="920"/>
      <c r="D3342" s="915"/>
      <c r="E3342" s="916"/>
      <c r="F3342" s="917"/>
    </row>
    <row r="3343" spans="1:6">
      <c r="A3343" s="434"/>
      <c r="B3343" s="918" t="s">
        <v>3303</v>
      </c>
      <c r="C3343" s="920"/>
      <c r="D3343" s="915"/>
      <c r="E3343" s="916"/>
      <c r="F3343" s="917"/>
    </row>
    <row r="3344" spans="1:6">
      <c r="A3344" s="434"/>
      <c r="B3344" s="918" t="s">
        <v>3304</v>
      </c>
      <c r="C3344" s="920"/>
      <c r="D3344" s="915"/>
      <c r="E3344" s="916"/>
      <c r="F3344" s="917"/>
    </row>
    <row r="3345" spans="1:6">
      <c r="A3345" s="434"/>
      <c r="B3345" s="918" t="s">
        <v>3305</v>
      </c>
      <c r="C3345" s="920"/>
      <c r="D3345" s="915"/>
      <c r="E3345" s="916"/>
      <c r="F3345" s="917"/>
    </row>
    <row r="3346" spans="1:6">
      <c r="A3346" s="434"/>
      <c r="B3346" s="918"/>
      <c r="C3346" s="920"/>
      <c r="D3346" s="915"/>
      <c r="E3346" s="916"/>
      <c r="F3346" s="917"/>
    </row>
    <row r="3347" spans="1:6">
      <c r="A3347" s="434"/>
      <c r="B3347" s="918" t="s">
        <v>3306</v>
      </c>
      <c r="C3347" s="434"/>
      <c r="D3347" s="915"/>
      <c r="E3347" s="916"/>
      <c r="F3347" s="917"/>
    </row>
    <row r="3348" spans="1:6">
      <c r="A3348" s="434"/>
      <c r="B3348" s="918" t="s">
        <v>3305</v>
      </c>
      <c r="C3348" s="434"/>
      <c r="D3348" s="915"/>
      <c r="E3348" s="916"/>
      <c r="F3348" s="917"/>
    </row>
    <row r="3349" spans="1:6">
      <c r="A3349" s="434"/>
      <c r="B3349" s="918"/>
      <c r="C3349" s="434"/>
      <c r="D3349" s="915"/>
      <c r="E3349" s="916"/>
      <c r="F3349" s="917"/>
    </row>
    <row r="3350" spans="1:6" ht="26.4">
      <c r="A3350" s="434"/>
      <c r="B3350" s="918" t="s">
        <v>3352</v>
      </c>
      <c r="C3350" s="920"/>
      <c r="D3350" s="915"/>
      <c r="E3350" s="916"/>
      <c r="F3350" s="917"/>
    </row>
    <row r="3351" spans="1:6">
      <c r="A3351" s="434"/>
      <c r="B3351" s="918"/>
      <c r="C3351" s="920"/>
      <c r="D3351" s="915"/>
      <c r="E3351" s="916"/>
      <c r="F3351" s="917"/>
    </row>
    <row r="3352" spans="1:6">
      <c r="A3352" s="434"/>
      <c r="B3352" s="918" t="s">
        <v>3306</v>
      </c>
      <c r="C3352" s="434"/>
      <c r="D3352" s="915"/>
      <c r="E3352" s="916"/>
      <c r="F3352" s="917"/>
    </row>
    <row r="3353" spans="1:6">
      <c r="A3353" s="434"/>
      <c r="B3353" s="918" t="s">
        <v>3305</v>
      </c>
      <c r="C3353" s="434"/>
      <c r="D3353" s="915"/>
      <c r="E3353" s="916"/>
      <c r="F3353" s="917"/>
    </row>
    <row r="3354" spans="1:6">
      <c r="A3354" s="434"/>
      <c r="B3354" s="923"/>
      <c r="C3354" s="920"/>
      <c r="D3354" s="915"/>
      <c r="E3354" s="916"/>
      <c r="F3354" s="917"/>
    </row>
    <row r="3355" spans="1:6">
      <c r="A3355" s="434"/>
      <c r="B3355" s="918" t="s">
        <v>3340</v>
      </c>
      <c r="C3355" s="920"/>
      <c r="D3355" s="915"/>
      <c r="E3355" s="916"/>
      <c r="F3355" s="917"/>
    </row>
    <row r="3356" spans="1:6">
      <c r="A3356" s="434"/>
      <c r="B3356" s="918" t="s">
        <v>3341</v>
      </c>
      <c r="C3356" s="920"/>
      <c r="D3356" s="915"/>
      <c r="E3356" s="916"/>
      <c r="F3356" s="917"/>
    </row>
    <row r="3357" spans="1:6">
      <c r="A3357" s="434"/>
      <c r="B3357" s="918" t="s">
        <v>3600</v>
      </c>
      <c r="C3357" s="920"/>
      <c r="D3357" s="915"/>
      <c r="E3357" s="916"/>
      <c r="F3357" s="917"/>
    </row>
    <row r="3358" spans="1:6">
      <c r="A3358" s="434"/>
      <c r="B3358" s="918" t="s">
        <v>3343</v>
      </c>
      <c r="C3358" s="920"/>
      <c r="D3358" s="915"/>
      <c r="E3358" s="916"/>
      <c r="F3358" s="917"/>
    </row>
    <row r="3359" spans="1:6" ht="26.4">
      <c r="A3359" s="434"/>
      <c r="B3359" s="918" t="s">
        <v>3302</v>
      </c>
      <c r="C3359" s="920"/>
      <c r="D3359" s="915"/>
      <c r="E3359" s="916"/>
      <c r="F3359" s="917"/>
    </row>
    <row r="3360" spans="1:6">
      <c r="A3360" s="434"/>
      <c r="B3360" s="918"/>
      <c r="C3360" s="920"/>
      <c r="D3360" s="915"/>
      <c r="E3360" s="916"/>
      <c r="F3360" s="917"/>
    </row>
    <row r="3361" spans="1:6">
      <c r="A3361" s="434"/>
      <c r="B3361" s="918" t="s">
        <v>3303</v>
      </c>
      <c r="C3361" s="920"/>
      <c r="D3361" s="915"/>
      <c r="E3361" s="916"/>
      <c r="F3361" s="917"/>
    </row>
    <row r="3362" spans="1:6">
      <c r="A3362" s="434"/>
      <c r="B3362" s="918" t="s">
        <v>3304</v>
      </c>
      <c r="C3362" s="920"/>
      <c r="D3362" s="915"/>
      <c r="E3362" s="916"/>
      <c r="F3362" s="917"/>
    </row>
    <row r="3363" spans="1:6">
      <c r="A3363" s="434"/>
      <c r="B3363" s="918" t="s">
        <v>3305</v>
      </c>
      <c r="C3363" s="920"/>
      <c r="D3363" s="915"/>
      <c r="E3363" s="916"/>
      <c r="F3363" s="917"/>
    </row>
    <row r="3364" spans="1:6">
      <c r="A3364" s="434"/>
      <c r="B3364" s="918"/>
      <c r="C3364" s="920"/>
      <c r="D3364" s="915"/>
      <c r="E3364" s="916"/>
      <c r="F3364" s="917"/>
    </row>
    <row r="3365" spans="1:6">
      <c r="A3365" s="434"/>
      <c r="B3365" s="918" t="s">
        <v>3291</v>
      </c>
      <c r="C3365" s="920"/>
      <c r="D3365" s="915"/>
      <c r="E3365" s="916"/>
      <c r="F3365" s="917"/>
    </row>
    <row r="3366" spans="1:6">
      <c r="A3366" s="434"/>
      <c r="B3366" s="918" t="s">
        <v>3293</v>
      </c>
      <c r="C3366" s="920"/>
      <c r="D3366" s="915"/>
      <c r="E3366" s="916"/>
      <c r="F3366" s="917"/>
    </row>
    <row r="3367" spans="1:6" ht="26.4">
      <c r="A3367" s="434"/>
      <c r="B3367" s="922" t="s">
        <v>3294</v>
      </c>
      <c r="C3367" s="920"/>
      <c r="D3367" s="915"/>
      <c r="E3367" s="916"/>
      <c r="F3367" s="917"/>
    </row>
    <row r="3368" spans="1:6">
      <c r="A3368" s="434"/>
      <c r="B3368" s="918" t="s">
        <v>3599</v>
      </c>
      <c r="C3368" s="920"/>
      <c r="D3368" s="915"/>
      <c r="E3368" s="916"/>
      <c r="F3368" s="917"/>
    </row>
    <row r="3369" spans="1:6">
      <c r="A3369" s="434"/>
      <c r="B3369" s="918" t="s">
        <v>3354</v>
      </c>
      <c r="C3369" s="920"/>
      <c r="D3369" s="915"/>
      <c r="E3369" s="916"/>
      <c r="F3369" s="917"/>
    </row>
    <row r="3370" spans="1:6">
      <c r="A3370" s="434"/>
      <c r="B3370" s="918"/>
      <c r="C3370" s="920"/>
      <c r="D3370" s="915"/>
      <c r="E3370" s="916"/>
      <c r="F3370" s="917"/>
    </row>
    <row r="3371" spans="1:6">
      <c r="A3371" s="924"/>
      <c r="B3371" s="919" t="s">
        <v>3601</v>
      </c>
      <c r="C3371" s="920"/>
      <c r="D3371" s="915"/>
      <c r="E3371" s="916"/>
      <c r="F3371" s="917"/>
    </row>
    <row r="3372" spans="1:6">
      <c r="A3372" s="924"/>
      <c r="B3372" s="919" t="s">
        <v>3381</v>
      </c>
      <c r="C3372" s="920"/>
      <c r="D3372" s="915"/>
      <c r="E3372" s="916"/>
      <c r="F3372" s="917"/>
    </row>
    <row r="3373" spans="1:6">
      <c r="A3373" s="925"/>
      <c r="B3373" s="926" t="s">
        <v>3602</v>
      </c>
      <c r="C3373" s="357" t="s">
        <v>983</v>
      </c>
      <c r="D3373" s="927">
        <v>1</v>
      </c>
      <c r="E3373" s="928"/>
      <c r="F3373" s="929"/>
    </row>
    <row r="3374" spans="1:6" s="466" customFormat="1" ht="26.25" customHeight="1">
      <c r="A3374" s="892" t="s">
        <v>0</v>
      </c>
      <c r="B3374" s="892" t="s">
        <v>1</v>
      </c>
      <c r="C3374" s="892" t="s">
        <v>948</v>
      </c>
      <c r="D3374" s="893" t="s">
        <v>949</v>
      </c>
      <c r="E3374" s="894" t="s">
        <v>1380</v>
      </c>
      <c r="F3374" s="894" t="s">
        <v>2</v>
      </c>
    </row>
    <row r="3375" spans="1:6" ht="224.4">
      <c r="A3375" s="909">
        <f>COUNT($A$4:A3373)+1</f>
        <v>18</v>
      </c>
      <c r="B3375" s="910" t="s">
        <v>3256</v>
      </c>
      <c r="C3375" s="362"/>
      <c r="D3375" s="911"/>
      <c r="E3375" s="912"/>
      <c r="F3375" s="913"/>
    </row>
    <row r="3376" spans="1:6">
      <c r="A3376" s="914"/>
      <c r="B3376" s="448"/>
      <c r="C3376" s="434"/>
      <c r="D3376" s="915"/>
      <c r="E3376" s="916"/>
      <c r="F3376" s="917"/>
    </row>
    <row r="3377" spans="1:6">
      <c r="A3377" s="434"/>
      <c r="B3377" s="448" t="s">
        <v>3257</v>
      </c>
      <c r="C3377" s="434"/>
      <c r="D3377" s="915"/>
      <c r="E3377" s="916"/>
      <c r="F3377" s="917"/>
    </row>
    <row r="3378" spans="1:6">
      <c r="A3378" s="434"/>
      <c r="B3378" s="918" t="s">
        <v>3258</v>
      </c>
      <c r="C3378" s="434"/>
      <c r="D3378" s="915"/>
      <c r="E3378" s="916"/>
      <c r="F3378" s="917"/>
    </row>
    <row r="3379" spans="1:6">
      <c r="A3379" s="434"/>
      <c r="B3379" s="918" t="s">
        <v>3259</v>
      </c>
      <c r="C3379" s="434"/>
      <c r="D3379" s="915"/>
      <c r="E3379" s="916"/>
      <c r="F3379" s="917"/>
    </row>
    <row r="3380" spans="1:6">
      <c r="A3380" s="434"/>
      <c r="B3380" s="918" t="s">
        <v>3260</v>
      </c>
      <c r="C3380" s="434"/>
      <c r="D3380" s="915"/>
      <c r="E3380" s="916"/>
      <c r="F3380" s="917"/>
    </row>
    <row r="3381" spans="1:6">
      <c r="A3381" s="434"/>
      <c r="B3381" s="918" t="s">
        <v>3261</v>
      </c>
      <c r="C3381" s="434"/>
      <c r="D3381" s="915"/>
      <c r="E3381" s="916"/>
      <c r="F3381" s="917"/>
    </row>
    <row r="3382" spans="1:6">
      <c r="A3382" s="434"/>
      <c r="B3382" s="918" t="s">
        <v>3262</v>
      </c>
      <c r="C3382" s="434"/>
      <c r="D3382" s="915"/>
      <c r="E3382" s="916"/>
      <c r="F3382" s="917"/>
    </row>
    <row r="3383" spans="1:6">
      <c r="A3383" s="434"/>
      <c r="B3383" s="919" t="s">
        <v>3263</v>
      </c>
      <c r="C3383" s="434"/>
      <c r="D3383" s="915"/>
      <c r="E3383" s="916"/>
      <c r="F3383" s="917"/>
    </row>
    <row r="3384" spans="1:6">
      <c r="A3384" s="434"/>
      <c r="B3384" s="919" t="s">
        <v>3264</v>
      </c>
      <c r="C3384" s="434"/>
      <c r="D3384" s="915"/>
      <c r="E3384" s="916"/>
      <c r="F3384" s="917"/>
    </row>
    <row r="3385" spans="1:6" ht="26.4">
      <c r="A3385" s="434"/>
      <c r="B3385" s="919" t="s">
        <v>3265</v>
      </c>
      <c r="C3385" s="434"/>
      <c r="D3385" s="915"/>
      <c r="E3385" s="916"/>
      <c r="F3385" s="917"/>
    </row>
    <row r="3386" spans="1:6">
      <c r="A3386" s="434"/>
      <c r="B3386" s="919"/>
      <c r="C3386" s="434"/>
      <c r="D3386" s="915"/>
      <c r="E3386" s="916"/>
      <c r="F3386" s="917"/>
    </row>
    <row r="3387" spans="1:6">
      <c r="A3387" s="434"/>
      <c r="B3387" s="919" t="s">
        <v>3266</v>
      </c>
      <c r="C3387" s="434"/>
      <c r="D3387" s="915"/>
      <c r="E3387" s="916"/>
      <c r="F3387" s="917"/>
    </row>
    <row r="3388" spans="1:6">
      <c r="A3388" s="434"/>
      <c r="B3388" s="919" t="s">
        <v>3603</v>
      </c>
      <c r="C3388" s="434"/>
      <c r="D3388" s="915"/>
      <c r="E3388" s="916"/>
      <c r="F3388" s="917"/>
    </row>
    <row r="3389" spans="1:6">
      <c r="A3389" s="434"/>
      <c r="B3389" s="918" t="s">
        <v>3268</v>
      </c>
      <c r="C3389" s="434"/>
      <c r="D3389" s="915"/>
      <c r="E3389" s="916"/>
      <c r="F3389" s="917"/>
    </row>
    <row r="3390" spans="1:6">
      <c r="A3390" s="434"/>
      <c r="B3390" s="918" t="s">
        <v>3496</v>
      </c>
      <c r="C3390" s="920"/>
      <c r="D3390" s="915"/>
      <c r="E3390" s="916"/>
      <c r="F3390" s="917"/>
    </row>
    <row r="3391" spans="1:6">
      <c r="A3391" s="434"/>
      <c r="B3391" s="918" t="s">
        <v>3604</v>
      </c>
      <c r="C3391" s="920"/>
      <c r="D3391" s="915"/>
      <c r="E3391" s="916"/>
      <c r="F3391" s="917"/>
    </row>
    <row r="3392" spans="1:6">
      <c r="A3392" s="434"/>
      <c r="B3392" s="919" t="s">
        <v>3271</v>
      </c>
      <c r="C3392" s="920"/>
      <c r="D3392" s="915"/>
      <c r="E3392" s="916"/>
      <c r="F3392" s="917"/>
    </row>
    <row r="3393" spans="1:6">
      <c r="A3393" s="434"/>
      <c r="B3393" s="919" t="s">
        <v>3605</v>
      </c>
      <c r="C3393" s="920"/>
      <c r="D3393" s="915"/>
      <c r="E3393" s="916"/>
      <c r="F3393" s="917"/>
    </row>
    <row r="3394" spans="1:6">
      <c r="A3394" s="434"/>
      <c r="B3394" s="919" t="s">
        <v>3273</v>
      </c>
      <c r="C3394" s="920"/>
      <c r="D3394" s="915"/>
      <c r="E3394" s="916"/>
      <c r="F3394" s="917"/>
    </row>
    <row r="3395" spans="1:6">
      <c r="A3395" s="434"/>
      <c r="B3395" s="919" t="s">
        <v>3274</v>
      </c>
      <c r="C3395" s="920"/>
      <c r="D3395" s="915"/>
      <c r="E3395" s="916"/>
      <c r="F3395" s="917"/>
    </row>
    <row r="3396" spans="1:6">
      <c r="A3396" s="434"/>
      <c r="B3396" s="919" t="s">
        <v>3275</v>
      </c>
      <c r="C3396" s="920"/>
      <c r="D3396" s="915"/>
      <c r="E3396" s="916"/>
      <c r="F3396" s="917"/>
    </row>
    <row r="3397" spans="1:6">
      <c r="A3397" s="434"/>
      <c r="B3397" s="919" t="s">
        <v>3276</v>
      </c>
      <c r="C3397" s="920"/>
      <c r="D3397" s="915"/>
      <c r="E3397" s="916"/>
      <c r="F3397" s="917"/>
    </row>
    <row r="3398" spans="1:6">
      <c r="A3398" s="434"/>
      <c r="B3398" s="919" t="s">
        <v>3277</v>
      </c>
      <c r="C3398" s="920"/>
      <c r="D3398" s="915"/>
      <c r="E3398" s="916"/>
      <c r="F3398" s="917"/>
    </row>
    <row r="3399" spans="1:6" ht="26.4">
      <c r="A3399" s="434"/>
      <c r="B3399" s="919" t="s">
        <v>3278</v>
      </c>
      <c r="C3399" s="920"/>
      <c r="D3399" s="915"/>
      <c r="E3399" s="916"/>
      <c r="F3399" s="917"/>
    </row>
    <row r="3400" spans="1:6">
      <c r="A3400" s="434"/>
      <c r="B3400" s="919" t="s">
        <v>3279</v>
      </c>
      <c r="C3400" s="920"/>
      <c r="D3400" s="915"/>
      <c r="E3400" s="916"/>
      <c r="F3400" s="917"/>
    </row>
    <row r="3401" spans="1:6">
      <c r="A3401" s="434"/>
      <c r="B3401" s="919" t="s">
        <v>3280</v>
      </c>
      <c r="C3401" s="920"/>
      <c r="D3401" s="915"/>
      <c r="E3401" s="916"/>
      <c r="F3401" s="917"/>
    </row>
    <row r="3402" spans="1:6">
      <c r="A3402" s="434"/>
      <c r="B3402" s="919" t="s">
        <v>3281</v>
      </c>
      <c r="C3402" s="920"/>
      <c r="D3402" s="915"/>
      <c r="E3402" s="916"/>
      <c r="F3402" s="917"/>
    </row>
    <row r="3403" spans="1:6">
      <c r="A3403" s="434"/>
      <c r="B3403" s="919" t="s">
        <v>3606</v>
      </c>
      <c r="C3403" s="920"/>
      <c r="D3403" s="915"/>
      <c r="E3403" s="916"/>
      <c r="F3403" s="917"/>
    </row>
    <row r="3404" spans="1:6">
      <c r="A3404" s="434"/>
      <c r="B3404" s="919" t="s">
        <v>3500</v>
      </c>
      <c r="C3404" s="920"/>
      <c r="D3404" s="915"/>
      <c r="E3404" s="916"/>
      <c r="F3404" s="917"/>
    </row>
    <row r="3405" spans="1:6">
      <c r="A3405" s="434"/>
      <c r="B3405" s="919" t="s">
        <v>3607</v>
      </c>
      <c r="C3405" s="920"/>
      <c r="D3405" s="915"/>
      <c r="E3405" s="916"/>
      <c r="F3405" s="917"/>
    </row>
    <row r="3406" spans="1:6">
      <c r="A3406" s="434"/>
      <c r="B3406" s="919" t="s">
        <v>3283</v>
      </c>
      <c r="C3406" s="920"/>
      <c r="D3406" s="915"/>
      <c r="E3406" s="916"/>
      <c r="F3406" s="917"/>
    </row>
    <row r="3407" spans="1:6">
      <c r="A3407" s="434"/>
      <c r="B3407" s="921" t="s">
        <v>3286</v>
      </c>
      <c r="C3407" s="920"/>
      <c r="D3407" s="915"/>
      <c r="E3407" s="916"/>
      <c r="F3407" s="917"/>
    </row>
    <row r="3408" spans="1:6">
      <c r="A3408" s="434"/>
      <c r="B3408" s="921" t="s">
        <v>3287</v>
      </c>
      <c r="C3408" s="920"/>
      <c r="D3408" s="915"/>
      <c r="E3408" s="916"/>
      <c r="F3408" s="917"/>
    </row>
    <row r="3409" spans="1:6">
      <c r="A3409" s="434"/>
      <c r="B3409" s="919" t="s">
        <v>3288</v>
      </c>
      <c r="C3409" s="920"/>
      <c r="D3409" s="915"/>
      <c r="E3409" s="916"/>
      <c r="F3409" s="917"/>
    </row>
    <row r="3410" spans="1:6">
      <c r="A3410" s="434"/>
      <c r="B3410" s="919" t="s">
        <v>3289</v>
      </c>
      <c r="C3410" s="920"/>
      <c r="D3410" s="915"/>
      <c r="E3410" s="916"/>
      <c r="F3410" s="917"/>
    </row>
    <row r="3411" spans="1:6">
      <c r="A3411" s="434"/>
      <c r="B3411" s="919"/>
      <c r="C3411" s="920"/>
      <c r="D3411" s="915"/>
      <c r="E3411" s="916"/>
      <c r="F3411" s="917"/>
    </row>
    <row r="3412" spans="1:6">
      <c r="A3412" s="434"/>
      <c r="B3412" s="918" t="s">
        <v>3290</v>
      </c>
      <c r="C3412" s="920"/>
      <c r="D3412" s="915"/>
      <c r="E3412" s="916"/>
      <c r="F3412" s="917"/>
    </row>
    <row r="3413" spans="1:6">
      <c r="A3413" s="434"/>
      <c r="B3413" s="918"/>
      <c r="C3413" s="920"/>
      <c r="D3413" s="915"/>
      <c r="E3413" s="916"/>
      <c r="F3413" s="917"/>
    </row>
    <row r="3414" spans="1:6">
      <c r="A3414" s="434"/>
      <c r="B3414" s="918" t="s">
        <v>3291</v>
      </c>
      <c r="C3414" s="920"/>
      <c r="D3414" s="915"/>
      <c r="E3414" s="916"/>
      <c r="F3414" s="917"/>
    </row>
    <row r="3415" spans="1:6">
      <c r="A3415" s="434"/>
      <c r="B3415" s="918" t="s">
        <v>3292</v>
      </c>
      <c r="C3415" s="920"/>
      <c r="D3415" s="915"/>
      <c r="E3415" s="916"/>
      <c r="F3415" s="917"/>
    </row>
    <row r="3416" spans="1:6">
      <c r="A3416" s="434"/>
      <c r="B3416" s="918" t="s">
        <v>3293</v>
      </c>
      <c r="C3416" s="920"/>
      <c r="D3416" s="915"/>
      <c r="E3416" s="916"/>
      <c r="F3416" s="917"/>
    </row>
    <row r="3417" spans="1:6" ht="26.4">
      <c r="A3417" s="434"/>
      <c r="B3417" s="922" t="s">
        <v>3294</v>
      </c>
      <c r="C3417" s="920"/>
      <c r="D3417" s="915"/>
      <c r="E3417" s="916"/>
      <c r="F3417" s="917"/>
    </row>
    <row r="3418" spans="1:6">
      <c r="A3418" s="434"/>
      <c r="B3418" s="918" t="s">
        <v>3295</v>
      </c>
      <c r="C3418" s="920"/>
      <c r="D3418" s="915"/>
      <c r="E3418" s="916"/>
      <c r="F3418" s="917"/>
    </row>
    <row r="3419" spans="1:6">
      <c r="A3419" s="434"/>
      <c r="B3419" s="918" t="s">
        <v>3528</v>
      </c>
      <c r="C3419" s="920"/>
      <c r="D3419" s="915"/>
      <c r="E3419" s="916"/>
      <c r="F3419" s="917"/>
    </row>
    <row r="3420" spans="1:6">
      <c r="A3420" s="434"/>
      <c r="B3420" s="918"/>
      <c r="C3420" s="920"/>
      <c r="D3420" s="915"/>
      <c r="E3420" s="916"/>
      <c r="F3420" s="917"/>
    </row>
    <row r="3421" spans="1:6">
      <c r="A3421" s="434"/>
      <c r="B3421" s="918" t="s">
        <v>3297</v>
      </c>
      <c r="C3421" s="920"/>
      <c r="D3421" s="915"/>
      <c r="E3421" s="916"/>
      <c r="F3421" s="917"/>
    </row>
    <row r="3422" spans="1:6">
      <c r="A3422" s="434"/>
      <c r="B3422" s="918" t="s">
        <v>3298</v>
      </c>
      <c r="C3422" s="920"/>
      <c r="D3422" s="915"/>
      <c r="E3422" s="916"/>
      <c r="F3422" s="917"/>
    </row>
    <row r="3423" spans="1:6">
      <c r="A3423" s="434"/>
      <c r="B3423" s="918" t="s">
        <v>3299</v>
      </c>
      <c r="C3423" s="920"/>
      <c r="D3423" s="915"/>
      <c r="E3423" s="916"/>
      <c r="F3423" s="917"/>
    </row>
    <row r="3424" spans="1:6">
      <c r="A3424" s="434"/>
      <c r="B3424" s="918" t="s">
        <v>3300</v>
      </c>
      <c r="C3424" s="920"/>
      <c r="D3424" s="915"/>
      <c r="E3424" s="916"/>
      <c r="F3424" s="917"/>
    </row>
    <row r="3425" spans="1:6">
      <c r="A3425" s="434"/>
      <c r="B3425" s="918" t="s">
        <v>3301</v>
      </c>
      <c r="C3425" s="920"/>
      <c r="D3425" s="915"/>
      <c r="E3425" s="916"/>
      <c r="F3425" s="917"/>
    </row>
    <row r="3426" spans="1:6" ht="26.4">
      <c r="A3426" s="434"/>
      <c r="B3426" s="918" t="s">
        <v>3302</v>
      </c>
      <c r="C3426" s="920"/>
      <c r="D3426" s="915"/>
      <c r="E3426" s="916"/>
      <c r="F3426" s="917"/>
    </row>
    <row r="3427" spans="1:6">
      <c r="A3427" s="434"/>
      <c r="B3427" s="918"/>
      <c r="C3427" s="920"/>
      <c r="D3427" s="915"/>
      <c r="E3427" s="916"/>
      <c r="F3427" s="917"/>
    </row>
    <row r="3428" spans="1:6">
      <c r="A3428" s="434"/>
      <c r="B3428" s="918" t="s">
        <v>3303</v>
      </c>
      <c r="C3428" s="920"/>
      <c r="D3428" s="915"/>
      <c r="E3428" s="916"/>
      <c r="F3428" s="917"/>
    </row>
    <row r="3429" spans="1:6">
      <c r="A3429" s="434"/>
      <c r="B3429" s="918" t="s">
        <v>3304</v>
      </c>
      <c r="C3429" s="920"/>
      <c r="D3429" s="915"/>
      <c r="E3429" s="916"/>
      <c r="F3429" s="917"/>
    </row>
    <row r="3430" spans="1:6">
      <c r="A3430" s="434"/>
      <c r="B3430" s="918" t="s">
        <v>3305</v>
      </c>
      <c r="C3430" s="920"/>
      <c r="D3430" s="915"/>
      <c r="E3430" s="916"/>
      <c r="F3430" s="917"/>
    </row>
    <row r="3431" spans="1:6">
      <c r="A3431" s="434"/>
      <c r="B3431" s="918"/>
      <c r="C3431" s="434"/>
      <c r="D3431" s="915"/>
      <c r="E3431" s="916"/>
      <c r="F3431" s="917"/>
    </row>
    <row r="3432" spans="1:6">
      <c r="A3432" s="434"/>
      <c r="B3432" s="918" t="s">
        <v>3306</v>
      </c>
      <c r="C3432" s="434"/>
      <c r="D3432" s="915"/>
      <c r="E3432" s="916"/>
      <c r="F3432" s="917"/>
    </row>
    <row r="3433" spans="1:6">
      <c r="A3433" s="434"/>
      <c r="B3433" s="918" t="s">
        <v>3305</v>
      </c>
      <c r="C3433" s="434"/>
      <c r="D3433" s="915"/>
      <c r="E3433" s="916"/>
      <c r="F3433" s="917"/>
    </row>
    <row r="3434" spans="1:6">
      <c r="A3434" s="434"/>
      <c r="B3434" s="919"/>
      <c r="C3434" s="920"/>
      <c r="D3434" s="915"/>
      <c r="E3434" s="916"/>
      <c r="F3434" s="917"/>
    </row>
    <row r="3435" spans="1:6">
      <c r="A3435" s="434"/>
      <c r="B3435" s="918" t="s">
        <v>3307</v>
      </c>
      <c r="C3435" s="920"/>
      <c r="D3435" s="915"/>
      <c r="E3435" s="916"/>
      <c r="F3435" s="917"/>
    </row>
    <row r="3436" spans="1:6">
      <c r="A3436" s="434"/>
      <c r="B3436" s="918" t="s">
        <v>3308</v>
      </c>
      <c r="C3436" s="920"/>
      <c r="D3436" s="915"/>
      <c r="E3436" s="916"/>
      <c r="F3436" s="917"/>
    </row>
    <row r="3437" spans="1:6">
      <c r="A3437" s="434"/>
      <c r="B3437" s="918" t="s">
        <v>3309</v>
      </c>
      <c r="C3437" s="920"/>
      <c r="D3437" s="915"/>
      <c r="E3437" s="916"/>
      <c r="F3437" s="917"/>
    </row>
    <row r="3438" spans="1:6">
      <c r="A3438" s="434"/>
      <c r="B3438" s="918" t="s">
        <v>3365</v>
      </c>
      <c r="C3438" s="920"/>
      <c r="D3438" s="915"/>
      <c r="E3438" s="916"/>
      <c r="F3438" s="917"/>
    </row>
    <row r="3439" spans="1:6">
      <c r="A3439" s="434"/>
      <c r="B3439" s="918" t="s">
        <v>3311</v>
      </c>
      <c r="C3439" s="920"/>
      <c r="D3439" s="915"/>
      <c r="E3439" s="916"/>
      <c r="F3439" s="917"/>
    </row>
    <row r="3440" spans="1:6">
      <c r="A3440" s="434"/>
      <c r="B3440" s="918" t="s">
        <v>3312</v>
      </c>
      <c r="C3440" s="920"/>
      <c r="D3440" s="915"/>
      <c r="E3440" s="916"/>
      <c r="F3440" s="917"/>
    </row>
    <row r="3441" spans="1:6">
      <c r="A3441" s="434"/>
      <c r="B3441" s="918" t="s">
        <v>3313</v>
      </c>
      <c r="C3441" s="920"/>
      <c r="D3441" s="915"/>
      <c r="E3441" s="916"/>
      <c r="F3441" s="917"/>
    </row>
    <row r="3442" spans="1:6">
      <c r="A3442" s="434"/>
      <c r="B3442" s="918" t="s">
        <v>3314</v>
      </c>
      <c r="C3442" s="920"/>
      <c r="D3442" s="915"/>
      <c r="E3442" s="916"/>
      <c r="F3442" s="917"/>
    </row>
    <row r="3443" spans="1:6">
      <c r="A3443" s="434"/>
      <c r="B3443" s="918" t="s">
        <v>3608</v>
      </c>
      <c r="C3443" s="920"/>
      <c r="D3443" s="915"/>
      <c r="E3443" s="916"/>
      <c r="F3443" s="917"/>
    </row>
    <row r="3444" spans="1:6">
      <c r="A3444" s="434"/>
      <c r="B3444" s="918" t="s">
        <v>3316</v>
      </c>
      <c r="C3444" s="920"/>
      <c r="D3444" s="915"/>
      <c r="E3444" s="916"/>
      <c r="F3444" s="917"/>
    </row>
    <row r="3445" spans="1:6">
      <c r="A3445" s="434"/>
      <c r="B3445" s="918" t="s">
        <v>3317</v>
      </c>
      <c r="C3445" s="920"/>
      <c r="D3445" s="915"/>
      <c r="E3445" s="916"/>
      <c r="F3445" s="917"/>
    </row>
    <row r="3446" spans="1:6">
      <c r="A3446" s="434"/>
      <c r="B3446" s="918" t="s">
        <v>3318</v>
      </c>
      <c r="C3446" s="920"/>
      <c r="D3446" s="915"/>
      <c r="E3446" s="916"/>
      <c r="F3446" s="917"/>
    </row>
    <row r="3447" spans="1:6">
      <c r="A3447" s="434"/>
      <c r="B3447" s="918" t="s">
        <v>3410</v>
      </c>
      <c r="C3447" s="920"/>
      <c r="D3447" s="915"/>
      <c r="E3447" s="916"/>
      <c r="F3447" s="917"/>
    </row>
    <row r="3448" spans="1:6">
      <c r="A3448" s="434"/>
      <c r="B3448" s="918" t="s">
        <v>3314</v>
      </c>
      <c r="C3448" s="920"/>
      <c r="D3448" s="915"/>
      <c r="E3448" s="916"/>
      <c r="F3448" s="917"/>
    </row>
    <row r="3449" spans="1:6">
      <c r="A3449" s="434"/>
      <c r="B3449" s="918" t="s">
        <v>3609</v>
      </c>
      <c r="C3449" s="920"/>
      <c r="D3449" s="915"/>
      <c r="E3449" s="916"/>
      <c r="F3449" s="917"/>
    </row>
    <row r="3450" spans="1:6">
      <c r="A3450" s="434"/>
      <c r="B3450" s="918"/>
      <c r="C3450" s="434"/>
      <c r="D3450" s="915"/>
      <c r="E3450" s="916"/>
      <c r="F3450" s="917"/>
    </row>
    <row r="3451" spans="1:6">
      <c r="A3451" s="434"/>
      <c r="B3451" s="918" t="s">
        <v>3370</v>
      </c>
      <c r="C3451" s="434"/>
      <c r="D3451" s="915"/>
      <c r="E3451" s="916"/>
      <c r="F3451" s="917"/>
    </row>
    <row r="3452" spans="1:6">
      <c r="A3452" s="434"/>
      <c r="B3452" s="918" t="s">
        <v>3371</v>
      </c>
      <c r="C3452" s="434"/>
      <c r="D3452" s="915"/>
      <c r="E3452" s="916"/>
      <c r="F3452" s="917"/>
    </row>
    <row r="3453" spans="1:6">
      <c r="A3453" s="434"/>
      <c r="B3453" s="922" t="s">
        <v>3372</v>
      </c>
      <c r="C3453" s="434"/>
      <c r="D3453" s="915"/>
      <c r="E3453" s="916"/>
      <c r="F3453" s="917"/>
    </row>
    <row r="3454" spans="1:6">
      <c r="A3454" s="434"/>
      <c r="B3454" s="918" t="s">
        <v>3295</v>
      </c>
      <c r="C3454" s="434"/>
      <c r="D3454" s="915"/>
      <c r="E3454" s="916"/>
      <c r="F3454" s="917"/>
    </row>
    <row r="3455" spans="1:6">
      <c r="A3455" s="434"/>
      <c r="B3455" s="918" t="s">
        <v>3528</v>
      </c>
      <c r="C3455" s="434"/>
      <c r="D3455" s="915"/>
      <c r="E3455" s="916"/>
      <c r="F3455" s="917"/>
    </row>
    <row r="3456" spans="1:6">
      <c r="A3456" s="434"/>
      <c r="B3456" s="918" t="s">
        <v>3305</v>
      </c>
      <c r="C3456" s="434"/>
      <c r="D3456" s="915"/>
      <c r="E3456" s="916"/>
      <c r="F3456" s="917"/>
    </row>
    <row r="3457" spans="1:6">
      <c r="A3457" s="434"/>
      <c r="B3457" s="919"/>
      <c r="C3457" s="920"/>
      <c r="D3457" s="915"/>
      <c r="E3457" s="916"/>
      <c r="F3457" s="917"/>
    </row>
    <row r="3458" spans="1:6">
      <c r="A3458" s="434"/>
      <c r="B3458" s="918" t="s">
        <v>3321</v>
      </c>
      <c r="C3458" s="920"/>
      <c r="D3458" s="915"/>
      <c r="E3458" s="916"/>
      <c r="F3458" s="917"/>
    </row>
    <row r="3459" spans="1:6">
      <c r="A3459" s="434"/>
      <c r="B3459" s="918" t="s">
        <v>3610</v>
      </c>
      <c r="C3459" s="920"/>
      <c r="D3459" s="915"/>
      <c r="E3459" s="916"/>
      <c r="F3459" s="917"/>
    </row>
    <row r="3460" spans="1:6">
      <c r="A3460" s="434"/>
      <c r="B3460" s="918" t="s">
        <v>3323</v>
      </c>
      <c r="C3460" s="920"/>
      <c r="D3460" s="915"/>
      <c r="E3460" s="916"/>
      <c r="F3460" s="917"/>
    </row>
    <row r="3461" spans="1:6">
      <c r="A3461" s="434"/>
      <c r="B3461" s="918" t="s">
        <v>3324</v>
      </c>
      <c r="C3461" s="434"/>
      <c r="D3461" s="915"/>
      <c r="E3461" s="916"/>
      <c r="F3461" s="917"/>
    </row>
    <row r="3462" spans="1:6">
      <c r="A3462" s="434"/>
      <c r="B3462" s="918" t="s">
        <v>3325</v>
      </c>
      <c r="C3462" s="434"/>
      <c r="D3462" s="915"/>
      <c r="E3462" s="916"/>
      <c r="F3462" s="917"/>
    </row>
    <row r="3463" spans="1:6">
      <c r="A3463" s="434"/>
      <c r="B3463" s="918" t="s">
        <v>3326</v>
      </c>
      <c r="C3463" s="434"/>
      <c r="D3463" s="915"/>
      <c r="E3463" s="916"/>
      <c r="F3463" s="917"/>
    </row>
    <row r="3464" spans="1:6">
      <c r="A3464" s="434"/>
      <c r="B3464" s="918"/>
      <c r="C3464" s="434"/>
      <c r="D3464" s="915"/>
      <c r="E3464" s="916"/>
      <c r="F3464" s="917"/>
    </row>
    <row r="3465" spans="1:6">
      <c r="A3465" s="434"/>
      <c r="B3465" s="918" t="s">
        <v>3327</v>
      </c>
      <c r="C3465" s="434"/>
      <c r="D3465" s="915"/>
      <c r="E3465" s="916"/>
      <c r="F3465" s="917"/>
    </row>
    <row r="3466" spans="1:6">
      <c r="A3466" s="434"/>
      <c r="B3466" s="918" t="s">
        <v>3328</v>
      </c>
      <c r="C3466" s="434"/>
      <c r="D3466" s="915"/>
      <c r="E3466" s="916"/>
      <c r="F3466" s="917"/>
    </row>
    <row r="3467" spans="1:6">
      <c r="A3467" s="434"/>
      <c r="B3467" s="918" t="s">
        <v>3329</v>
      </c>
      <c r="C3467" s="434"/>
      <c r="D3467" s="915"/>
      <c r="E3467" s="916"/>
      <c r="F3467" s="917"/>
    </row>
    <row r="3468" spans="1:6" ht="26.4">
      <c r="A3468" s="434"/>
      <c r="B3468" s="918" t="s">
        <v>3302</v>
      </c>
      <c r="C3468" s="920"/>
      <c r="D3468" s="915"/>
      <c r="E3468" s="916"/>
      <c r="F3468" s="917"/>
    </row>
    <row r="3469" spans="1:6">
      <c r="A3469" s="434"/>
      <c r="B3469" s="918" t="s">
        <v>3330</v>
      </c>
      <c r="C3469" s="434"/>
      <c r="D3469" s="915"/>
      <c r="E3469" s="916"/>
      <c r="F3469" s="917"/>
    </row>
    <row r="3470" spans="1:6">
      <c r="A3470" s="434"/>
      <c r="B3470" s="918"/>
      <c r="C3470" s="434"/>
      <c r="D3470" s="915"/>
      <c r="E3470" s="916"/>
      <c r="F3470" s="917"/>
    </row>
    <row r="3471" spans="1:6">
      <c r="A3471" s="434"/>
      <c r="B3471" s="918" t="s">
        <v>3331</v>
      </c>
      <c r="C3471" s="920"/>
      <c r="D3471" s="915"/>
      <c r="E3471" s="916"/>
      <c r="F3471" s="917"/>
    </row>
    <row r="3472" spans="1:6">
      <c r="A3472" s="434"/>
      <c r="B3472" s="918" t="s">
        <v>3611</v>
      </c>
      <c r="C3472" s="920"/>
      <c r="D3472" s="915"/>
      <c r="E3472" s="916"/>
      <c r="F3472" s="917"/>
    </row>
    <row r="3473" spans="1:6">
      <c r="A3473" s="434"/>
      <c r="B3473" s="918" t="s">
        <v>3521</v>
      </c>
      <c r="C3473" s="920"/>
      <c r="D3473" s="915"/>
      <c r="E3473" s="916"/>
      <c r="F3473" s="917"/>
    </row>
    <row r="3474" spans="1:6">
      <c r="A3474" s="434"/>
      <c r="B3474" s="918" t="s">
        <v>3376</v>
      </c>
      <c r="C3474" s="434"/>
      <c r="D3474" s="915"/>
      <c r="E3474" s="916"/>
      <c r="F3474" s="917"/>
    </row>
    <row r="3475" spans="1:6">
      <c r="A3475" s="434"/>
      <c r="B3475" s="918" t="s">
        <v>3335</v>
      </c>
      <c r="C3475" s="434"/>
      <c r="D3475" s="915"/>
      <c r="E3475" s="916"/>
      <c r="F3475" s="917"/>
    </row>
    <row r="3476" spans="1:6">
      <c r="A3476" s="434"/>
      <c r="B3476" s="918" t="s">
        <v>3326</v>
      </c>
      <c r="C3476" s="434"/>
      <c r="D3476" s="915"/>
      <c r="E3476" s="916"/>
      <c r="F3476" s="917"/>
    </row>
    <row r="3477" spans="1:6">
      <c r="A3477" s="434"/>
      <c r="B3477" s="918" t="s">
        <v>3336</v>
      </c>
      <c r="C3477" s="434"/>
      <c r="D3477" s="915"/>
      <c r="E3477" s="916"/>
      <c r="F3477" s="917"/>
    </row>
    <row r="3478" spans="1:6">
      <c r="A3478" s="434"/>
      <c r="B3478" s="918" t="s">
        <v>3330</v>
      </c>
      <c r="C3478" s="434"/>
      <c r="D3478" s="915"/>
      <c r="E3478" s="916"/>
      <c r="F3478" s="917"/>
    </row>
    <row r="3479" spans="1:6">
      <c r="A3479" s="434"/>
      <c r="B3479" s="918"/>
      <c r="C3479" s="434"/>
      <c r="D3479" s="915"/>
      <c r="E3479" s="916"/>
      <c r="F3479" s="917"/>
    </row>
    <row r="3480" spans="1:6">
      <c r="A3480" s="434"/>
      <c r="B3480" s="918" t="s">
        <v>3306</v>
      </c>
      <c r="C3480" s="434"/>
      <c r="D3480" s="915"/>
      <c r="E3480" s="916"/>
      <c r="F3480" s="917"/>
    </row>
    <row r="3481" spans="1:6">
      <c r="A3481" s="434"/>
      <c r="B3481" s="918" t="s">
        <v>3305</v>
      </c>
      <c r="C3481" s="434"/>
      <c r="D3481" s="915"/>
      <c r="E3481" s="916"/>
      <c r="F3481" s="917"/>
    </row>
    <row r="3482" spans="1:6">
      <c r="A3482" s="434"/>
      <c r="B3482" s="918"/>
      <c r="C3482" s="434"/>
      <c r="D3482" s="915"/>
      <c r="E3482" s="916"/>
      <c r="F3482" s="917"/>
    </row>
    <row r="3483" spans="1:6">
      <c r="A3483" s="434"/>
      <c r="B3483" s="918" t="s">
        <v>3321</v>
      </c>
      <c r="C3483" s="434"/>
      <c r="D3483" s="915"/>
      <c r="E3483" s="916"/>
      <c r="F3483" s="917"/>
    </row>
    <row r="3484" spans="1:6">
      <c r="A3484" s="434"/>
      <c r="B3484" s="918" t="s">
        <v>3612</v>
      </c>
      <c r="C3484" s="434"/>
      <c r="D3484" s="915"/>
      <c r="E3484" s="916"/>
      <c r="F3484" s="917"/>
    </row>
    <row r="3485" spans="1:6">
      <c r="A3485" s="434"/>
      <c r="B3485" s="918" t="s">
        <v>3338</v>
      </c>
      <c r="C3485" s="434"/>
      <c r="D3485" s="915"/>
      <c r="E3485" s="916"/>
      <c r="F3485" s="917"/>
    </row>
    <row r="3486" spans="1:6">
      <c r="A3486" s="434"/>
      <c r="B3486" s="918" t="s">
        <v>3378</v>
      </c>
      <c r="C3486" s="434"/>
      <c r="D3486" s="915"/>
      <c r="E3486" s="916"/>
      <c r="F3486" s="917"/>
    </row>
    <row r="3487" spans="1:6">
      <c r="A3487" s="434"/>
      <c r="B3487" s="918" t="s">
        <v>3325</v>
      </c>
      <c r="C3487" s="434"/>
      <c r="D3487" s="915"/>
      <c r="E3487" s="916"/>
      <c r="F3487" s="917"/>
    </row>
    <row r="3488" spans="1:6">
      <c r="A3488" s="434"/>
      <c r="B3488" s="918" t="s">
        <v>3326</v>
      </c>
      <c r="C3488" s="434"/>
      <c r="D3488" s="915"/>
      <c r="E3488" s="916"/>
      <c r="F3488" s="917"/>
    </row>
    <row r="3489" spans="1:6">
      <c r="A3489" s="434"/>
      <c r="B3489" s="918"/>
      <c r="C3489" s="434"/>
      <c r="D3489" s="915"/>
      <c r="E3489" s="916"/>
      <c r="F3489" s="917"/>
    </row>
    <row r="3490" spans="1:6">
      <c r="A3490" s="434"/>
      <c r="B3490" s="918" t="s">
        <v>3306</v>
      </c>
      <c r="C3490" s="434"/>
      <c r="D3490" s="915"/>
      <c r="E3490" s="916"/>
      <c r="F3490" s="917"/>
    </row>
    <row r="3491" spans="1:6">
      <c r="A3491" s="434"/>
      <c r="B3491" s="918" t="s">
        <v>3305</v>
      </c>
      <c r="C3491" s="434"/>
      <c r="D3491" s="915"/>
      <c r="E3491" s="916"/>
      <c r="F3491" s="917"/>
    </row>
    <row r="3492" spans="1:6">
      <c r="A3492" s="434"/>
      <c r="B3492" s="918"/>
      <c r="C3492" s="434"/>
      <c r="D3492" s="915"/>
      <c r="E3492" s="916"/>
      <c r="F3492" s="917"/>
    </row>
    <row r="3493" spans="1:6">
      <c r="A3493" s="434"/>
      <c r="B3493" s="918" t="s">
        <v>3340</v>
      </c>
      <c r="C3493" s="920"/>
      <c r="D3493" s="915"/>
      <c r="E3493" s="916"/>
      <c r="F3493" s="917"/>
    </row>
    <row r="3494" spans="1:6">
      <c r="A3494" s="434"/>
      <c r="B3494" s="918" t="s">
        <v>3341</v>
      </c>
      <c r="C3494" s="920"/>
      <c r="D3494" s="915"/>
      <c r="E3494" s="916"/>
      <c r="F3494" s="917"/>
    </row>
    <row r="3495" spans="1:6">
      <c r="A3495" s="434"/>
      <c r="B3495" s="918" t="s">
        <v>3613</v>
      </c>
      <c r="C3495" s="920"/>
      <c r="D3495" s="915"/>
      <c r="E3495" s="916"/>
      <c r="F3495" s="917"/>
    </row>
    <row r="3496" spans="1:6">
      <c r="A3496" s="434"/>
      <c r="B3496" s="918" t="s">
        <v>3343</v>
      </c>
      <c r="C3496" s="920"/>
      <c r="D3496" s="915"/>
      <c r="E3496" s="916"/>
      <c r="F3496" s="917"/>
    </row>
    <row r="3497" spans="1:6" ht="26.4">
      <c r="A3497" s="434"/>
      <c r="B3497" s="918" t="s">
        <v>3302</v>
      </c>
      <c r="C3497" s="920"/>
      <c r="D3497" s="915"/>
      <c r="E3497" s="916"/>
      <c r="F3497" s="917"/>
    </row>
    <row r="3498" spans="1:6">
      <c r="A3498" s="434"/>
      <c r="B3498" s="918"/>
      <c r="C3498" s="920"/>
      <c r="D3498" s="915"/>
      <c r="E3498" s="916"/>
      <c r="F3498" s="917"/>
    </row>
    <row r="3499" spans="1:6">
      <c r="A3499" s="434"/>
      <c r="B3499" s="918" t="s">
        <v>3303</v>
      </c>
      <c r="C3499" s="920"/>
      <c r="D3499" s="915"/>
      <c r="E3499" s="916"/>
      <c r="F3499" s="917"/>
    </row>
    <row r="3500" spans="1:6">
      <c r="A3500" s="434"/>
      <c r="B3500" s="918" t="s">
        <v>3304</v>
      </c>
      <c r="C3500" s="920"/>
      <c r="D3500" s="915"/>
      <c r="E3500" s="916"/>
      <c r="F3500" s="917"/>
    </row>
    <row r="3501" spans="1:6">
      <c r="A3501" s="434"/>
      <c r="B3501" s="918" t="s">
        <v>3305</v>
      </c>
      <c r="C3501" s="920"/>
      <c r="D3501" s="915"/>
      <c r="E3501" s="916"/>
      <c r="F3501" s="917"/>
    </row>
    <row r="3502" spans="1:6">
      <c r="A3502" s="434"/>
      <c r="B3502" s="918"/>
      <c r="C3502" s="434"/>
      <c r="D3502" s="915"/>
      <c r="E3502" s="916"/>
      <c r="F3502" s="917"/>
    </row>
    <row r="3503" spans="1:6">
      <c r="A3503" s="434"/>
      <c r="B3503" s="918" t="s">
        <v>3306</v>
      </c>
      <c r="C3503" s="434"/>
      <c r="D3503" s="915"/>
      <c r="E3503" s="916"/>
      <c r="F3503" s="917"/>
    </row>
    <row r="3504" spans="1:6">
      <c r="A3504" s="434"/>
      <c r="B3504" s="918" t="s">
        <v>3305</v>
      </c>
      <c r="C3504" s="434"/>
      <c r="D3504" s="915"/>
      <c r="E3504" s="916"/>
      <c r="F3504" s="917"/>
    </row>
    <row r="3505" spans="1:6">
      <c r="A3505" s="434"/>
      <c r="B3505" s="918"/>
      <c r="C3505" s="434"/>
      <c r="D3505" s="915"/>
      <c r="E3505" s="916"/>
      <c r="F3505" s="917"/>
    </row>
    <row r="3506" spans="1:6">
      <c r="A3506" s="434"/>
      <c r="B3506" s="918" t="s">
        <v>3297</v>
      </c>
      <c r="C3506" s="434"/>
      <c r="D3506" s="915"/>
      <c r="E3506" s="916"/>
      <c r="F3506" s="917"/>
    </row>
    <row r="3507" spans="1:6">
      <c r="A3507" s="434"/>
      <c r="B3507" s="918" t="s">
        <v>3344</v>
      </c>
      <c r="C3507" s="434"/>
      <c r="D3507" s="915"/>
      <c r="E3507" s="916"/>
      <c r="F3507" s="917"/>
    </row>
    <row r="3508" spans="1:6">
      <c r="A3508" s="434"/>
      <c r="B3508" s="918" t="s">
        <v>3345</v>
      </c>
      <c r="C3508" s="434"/>
      <c r="D3508" s="915"/>
      <c r="E3508" s="916"/>
      <c r="F3508" s="917"/>
    </row>
    <row r="3509" spans="1:6">
      <c r="A3509" s="434"/>
      <c r="B3509" s="918" t="s">
        <v>3301</v>
      </c>
      <c r="C3509" s="434"/>
      <c r="D3509" s="915"/>
      <c r="E3509" s="916"/>
      <c r="F3509" s="917"/>
    </row>
    <row r="3510" spans="1:6" ht="26.4">
      <c r="A3510" s="434"/>
      <c r="B3510" s="918" t="s">
        <v>3302</v>
      </c>
      <c r="C3510" s="434"/>
      <c r="D3510" s="915"/>
      <c r="E3510" s="916"/>
      <c r="F3510" s="917"/>
    </row>
    <row r="3511" spans="1:6">
      <c r="A3511" s="434"/>
      <c r="B3511" s="918"/>
      <c r="C3511" s="434"/>
      <c r="D3511" s="915"/>
      <c r="E3511" s="916"/>
      <c r="F3511" s="917"/>
    </row>
    <row r="3512" spans="1:6">
      <c r="A3512" s="434"/>
      <c r="B3512" s="918" t="s">
        <v>3346</v>
      </c>
      <c r="C3512" s="434"/>
      <c r="D3512" s="915"/>
      <c r="E3512" s="916"/>
      <c r="F3512" s="917"/>
    </row>
    <row r="3513" spans="1:6">
      <c r="A3513" s="434"/>
      <c r="B3513" s="918" t="s">
        <v>3305</v>
      </c>
      <c r="C3513" s="434"/>
      <c r="D3513" s="915"/>
      <c r="E3513" s="916"/>
      <c r="F3513" s="917"/>
    </row>
    <row r="3514" spans="1:6">
      <c r="A3514" s="434"/>
      <c r="B3514" s="918"/>
      <c r="C3514" s="434"/>
      <c r="D3514" s="915"/>
      <c r="E3514" s="916"/>
      <c r="F3514" s="917"/>
    </row>
    <row r="3515" spans="1:6">
      <c r="A3515" s="434"/>
      <c r="B3515" s="918" t="s">
        <v>3291</v>
      </c>
      <c r="C3515" s="920"/>
      <c r="D3515" s="915"/>
      <c r="E3515" s="916"/>
      <c r="F3515" s="917"/>
    </row>
    <row r="3516" spans="1:6">
      <c r="A3516" s="434"/>
      <c r="B3516" s="918" t="s">
        <v>3293</v>
      </c>
      <c r="C3516" s="920"/>
      <c r="D3516" s="915"/>
      <c r="E3516" s="916"/>
      <c r="F3516" s="917"/>
    </row>
    <row r="3517" spans="1:6" ht="26.4">
      <c r="A3517" s="434"/>
      <c r="B3517" s="922" t="s">
        <v>3294</v>
      </c>
      <c r="C3517" s="920"/>
      <c r="D3517" s="915"/>
      <c r="E3517" s="916"/>
      <c r="F3517" s="917"/>
    </row>
    <row r="3518" spans="1:6">
      <c r="A3518" s="434"/>
      <c r="B3518" s="918" t="s">
        <v>3347</v>
      </c>
      <c r="C3518" s="920"/>
      <c r="D3518" s="915"/>
      <c r="E3518" s="916"/>
      <c r="F3518" s="917"/>
    </row>
    <row r="3519" spans="1:6">
      <c r="A3519" s="434"/>
      <c r="B3519" s="918" t="s">
        <v>3389</v>
      </c>
      <c r="C3519" s="920"/>
      <c r="D3519" s="915"/>
      <c r="E3519" s="916"/>
      <c r="F3519" s="917"/>
    </row>
    <row r="3520" spans="1:6">
      <c r="A3520" s="434"/>
      <c r="B3520" s="918"/>
      <c r="C3520" s="920"/>
      <c r="D3520" s="915"/>
      <c r="E3520" s="916"/>
      <c r="F3520" s="917"/>
    </row>
    <row r="3521" spans="1:6">
      <c r="A3521" s="434"/>
      <c r="B3521" s="918" t="s">
        <v>3349</v>
      </c>
      <c r="C3521" s="920"/>
      <c r="D3521" s="915"/>
      <c r="E3521" s="916"/>
      <c r="F3521" s="917"/>
    </row>
    <row r="3522" spans="1:6">
      <c r="A3522" s="434"/>
      <c r="B3522" s="918"/>
      <c r="C3522" s="434"/>
      <c r="D3522" s="915"/>
      <c r="E3522" s="916"/>
      <c r="F3522" s="917"/>
    </row>
    <row r="3523" spans="1:6">
      <c r="A3523" s="434"/>
      <c r="B3523" s="918" t="s">
        <v>3291</v>
      </c>
      <c r="C3523" s="920"/>
      <c r="D3523" s="915"/>
      <c r="E3523" s="916"/>
      <c r="F3523" s="917"/>
    </row>
    <row r="3524" spans="1:6">
      <c r="A3524" s="434"/>
      <c r="B3524" s="918" t="s">
        <v>3293</v>
      </c>
      <c r="C3524" s="920"/>
      <c r="D3524" s="915"/>
      <c r="E3524" s="916"/>
      <c r="F3524" s="917"/>
    </row>
    <row r="3525" spans="1:6" ht="26.4">
      <c r="A3525" s="434"/>
      <c r="B3525" s="922" t="s">
        <v>3294</v>
      </c>
      <c r="C3525" s="920"/>
      <c r="D3525" s="915"/>
      <c r="E3525" s="916"/>
      <c r="F3525" s="917"/>
    </row>
    <row r="3526" spans="1:6">
      <c r="A3526" s="434"/>
      <c r="B3526" s="918" t="s">
        <v>3347</v>
      </c>
      <c r="C3526" s="920"/>
      <c r="D3526" s="915"/>
      <c r="E3526" s="916"/>
      <c r="F3526" s="917"/>
    </row>
    <row r="3527" spans="1:6">
      <c r="A3527" s="434"/>
      <c r="B3527" s="918" t="s">
        <v>3389</v>
      </c>
      <c r="C3527" s="920"/>
      <c r="D3527" s="915"/>
      <c r="E3527" s="916"/>
      <c r="F3527" s="917"/>
    </row>
    <row r="3528" spans="1:6">
      <c r="A3528" s="434"/>
      <c r="B3528" s="918"/>
      <c r="C3528" s="920"/>
      <c r="D3528" s="915"/>
      <c r="E3528" s="916"/>
      <c r="F3528" s="917"/>
    </row>
    <row r="3529" spans="1:6">
      <c r="A3529" s="434"/>
      <c r="B3529" s="918" t="s">
        <v>3297</v>
      </c>
      <c r="C3529" s="920"/>
      <c r="D3529" s="915"/>
      <c r="E3529" s="916"/>
      <c r="F3529" s="917"/>
    </row>
    <row r="3530" spans="1:6">
      <c r="A3530" s="434"/>
      <c r="B3530" s="918" t="s">
        <v>3298</v>
      </c>
      <c r="C3530" s="920"/>
      <c r="D3530" s="915"/>
      <c r="E3530" s="916"/>
      <c r="F3530" s="917"/>
    </row>
    <row r="3531" spans="1:6">
      <c r="A3531" s="434"/>
      <c r="B3531" s="918" t="s">
        <v>3299</v>
      </c>
      <c r="C3531" s="920"/>
      <c r="D3531" s="915"/>
      <c r="E3531" s="916"/>
      <c r="F3531" s="917"/>
    </row>
    <row r="3532" spans="1:6">
      <c r="A3532" s="434"/>
      <c r="B3532" s="918" t="s">
        <v>3300</v>
      </c>
      <c r="C3532" s="920"/>
      <c r="D3532" s="915"/>
      <c r="E3532" s="916"/>
      <c r="F3532" s="917"/>
    </row>
    <row r="3533" spans="1:6">
      <c r="A3533" s="434"/>
      <c r="B3533" s="918" t="s">
        <v>3301</v>
      </c>
      <c r="C3533" s="920"/>
      <c r="D3533" s="915"/>
      <c r="E3533" s="916"/>
      <c r="F3533" s="917"/>
    </row>
    <row r="3534" spans="1:6" ht="26.4">
      <c r="A3534" s="434"/>
      <c r="B3534" s="918" t="s">
        <v>3302</v>
      </c>
      <c r="C3534" s="920"/>
      <c r="D3534" s="915"/>
      <c r="E3534" s="916"/>
      <c r="F3534" s="917"/>
    </row>
    <row r="3535" spans="1:6">
      <c r="A3535" s="434"/>
      <c r="B3535" s="918"/>
      <c r="C3535" s="920"/>
      <c r="D3535" s="915"/>
      <c r="E3535" s="916"/>
      <c r="F3535" s="917"/>
    </row>
    <row r="3536" spans="1:6">
      <c r="A3536" s="434"/>
      <c r="B3536" s="918" t="s">
        <v>3303</v>
      </c>
      <c r="C3536" s="920"/>
      <c r="D3536" s="915"/>
      <c r="E3536" s="916"/>
      <c r="F3536" s="917"/>
    </row>
    <row r="3537" spans="1:6">
      <c r="A3537" s="434"/>
      <c r="B3537" s="918" t="s">
        <v>3304</v>
      </c>
      <c r="C3537" s="920"/>
      <c r="D3537" s="915"/>
      <c r="E3537" s="916"/>
      <c r="F3537" s="917"/>
    </row>
    <row r="3538" spans="1:6">
      <c r="A3538" s="434"/>
      <c r="B3538" s="918" t="s">
        <v>3305</v>
      </c>
      <c r="C3538" s="920"/>
      <c r="D3538" s="915"/>
      <c r="E3538" s="916"/>
      <c r="F3538" s="917"/>
    </row>
    <row r="3539" spans="1:6">
      <c r="A3539" s="434"/>
      <c r="B3539" s="918"/>
      <c r="C3539" s="920"/>
      <c r="D3539" s="915"/>
      <c r="E3539" s="916"/>
      <c r="F3539" s="917"/>
    </row>
    <row r="3540" spans="1:6">
      <c r="A3540" s="434"/>
      <c r="B3540" s="918" t="s">
        <v>3306</v>
      </c>
      <c r="C3540" s="434"/>
      <c r="D3540" s="915"/>
      <c r="E3540" s="916"/>
      <c r="F3540" s="917"/>
    </row>
    <row r="3541" spans="1:6">
      <c r="A3541" s="434"/>
      <c r="B3541" s="918" t="s">
        <v>3305</v>
      </c>
      <c r="C3541" s="434"/>
      <c r="D3541" s="915"/>
      <c r="E3541" s="916"/>
      <c r="F3541" s="917"/>
    </row>
    <row r="3542" spans="1:6">
      <c r="A3542" s="434"/>
      <c r="B3542" s="918"/>
      <c r="C3542" s="434"/>
      <c r="D3542" s="915"/>
      <c r="E3542" s="916"/>
      <c r="F3542" s="917"/>
    </row>
    <row r="3543" spans="1:6" ht="26.4">
      <c r="A3543" s="434"/>
      <c r="B3543" s="918" t="s">
        <v>3352</v>
      </c>
      <c r="C3543" s="920"/>
      <c r="D3543" s="915"/>
      <c r="E3543" s="916"/>
      <c r="F3543" s="917"/>
    </row>
    <row r="3544" spans="1:6">
      <c r="A3544" s="434"/>
      <c r="B3544" s="918"/>
      <c r="C3544" s="920"/>
      <c r="D3544" s="915"/>
      <c r="E3544" s="916"/>
      <c r="F3544" s="917"/>
    </row>
    <row r="3545" spans="1:6">
      <c r="A3545" s="434"/>
      <c r="B3545" s="918" t="s">
        <v>3306</v>
      </c>
      <c r="C3545" s="434"/>
      <c r="D3545" s="915"/>
      <c r="E3545" s="916"/>
      <c r="F3545" s="917"/>
    </row>
    <row r="3546" spans="1:6">
      <c r="A3546" s="434"/>
      <c r="B3546" s="918" t="s">
        <v>3305</v>
      </c>
      <c r="C3546" s="434"/>
      <c r="D3546" s="915"/>
      <c r="E3546" s="916"/>
      <c r="F3546" s="917"/>
    </row>
    <row r="3547" spans="1:6">
      <c r="A3547" s="434"/>
      <c r="B3547" s="923"/>
      <c r="C3547" s="920"/>
      <c r="D3547" s="915"/>
      <c r="E3547" s="916"/>
      <c r="F3547" s="917"/>
    </row>
    <row r="3548" spans="1:6">
      <c r="A3548" s="434"/>
      <c r="B3548" s="918" t="s">
        <v>3340</v>
      </c>
      <c r="C3548" s="920"/>
      <c r="D3548" s="915"/>
      <c r="E3548" s="916"/>
      <c r="F3548" s="917"/>
    </row>
    <row r="3549" spans="1:6">
      <c r="A3549" s="434"/>
      <c r="B3549" s="918" t="s">
        <v>3341</v>
      </c>
      <c r="C3549" s="920"/>
      <c r="D3549" s="915"/>
      <c r="E3549" s="916"/>
      <c r="F3549" s="917"/>
    </row>
    <row r="3550" spans="1:6">
      <c r="A3550" s="434"/>
      <c r="B3550" s="918" t="s">
        <v>3400</v>
      </c>
      <c r="C3550" s="920"/>
      <c r="D3550" s="915"/>
      <c r="E3550" s="916"/>
      <c r="F3550" s="917"/>
    </row>
    <row r="3551" spans="1:6">
      <c r="A3551" s="434"/>
      <c r="B3551" s="918" t="s">
        <v>3343</v>
      </c>
      <c r="C3551" s="920"/>
      <c r="D3551" s="915"/>
      <c r="E3551" s="916"/>
      <c r="F3551" s="917"/>
    </row>
    <row r="3552" spans="1:6" ht="26.4">
      <c r="A3552" s="434"/>
      <c r="B3552" s="918" t="s">
        <v>3302</v>
      </c>
      <c r="C3552" s="920"/>
      <c r="D3552" s="915"/>
      <c r="E3552" s="916"/>
      <c r="F3552" s="917"/>
    </row>
    <row r="3553" spans="1:6">
      <c r="A3553" s="434"/>
      <c r="B3553" s="918"/>
      <c r="C3553" s="920"/>
      <c r="D3553" s="915"/>
      <c r="E3553" s="916"/>
      <c r="F3553" s="917"/>
    </row>
    <row r="3554" spans="1:6">
      <c r="A3554" s="434"/>
      <c r="B3554" s="918" t="s">
        <v>3303</v>
      </c>
      <c r="C3554" s="920"/>
      <c r="D3554" s="915"/>
      <c r="E3554" s="916"/>
      <c r="F3554" s="917"/>
    </row>
    <row r="3555" spans="1:6">
      <c r="A3555" s="434"/>
      <c r="B3555" s="918" t="s">
        <v>3304</v>
      </c>
      <c r="C3555" s="920"/>
      <c r="D3555" s="915"/>
      <c r="E3555" s="916"/>
      <c r="F3555" s="917"/>
    </row>
    <row r="3556" spans="1:6">
      <c r="A3556" s="434"/>
      <c r="B3556" s="918" t="s">
        <v>3305</v>
      </c>
      <c r="C3556" s="920"/>
      <c r="D3556" s="915"/>
      <c r="E3556" s="916"/>
      <c r="F3556" s="917"/>
    </row>
    <row r="3557" spans="1:6">
      <c r="A3557" s="434"/>
      <c r="B3557" s="918"/>
      <c r="C3557" s="920"/>
      <c r="D3557" s="915"/>
      <c r="E3557" s="916"/>
      <c r="F3557" s="917"/>
    </row>
    <row r="3558" spans="1:6">
      <c r="A3558" s="434"/>
      <c r="B3558" s="918" t="s">
        <v>3291</v>
      </c>
      <c r="C3558" s="920"/>
      <c r="D3558" s="915"/>
      <c r="E3558" s="916"/>
      <c r="F3558" s="917"/>
    </row>
    <row r="3559" spans="1:6">
      <c r="A3559" s="434"/>
      <c r="B3559" s="918" t="s">
        <v>3293</v>
      </c>
      <c r="C3559" s="920"/>
      <c r="D3559" s="915"/>
      <c r="E3559" s="916"/>
      <c r="F3559" s="917"/>
    </row>
    <row r="3560" spans="1:6" ht="26.4">
      <c r="A3560" s="434"/>
      <c r="B3560" s="922" t="s">
        <v>3294</v>
      </c>
      <c r="C3560" s="920"/>
      <c r="D3560" s="915"/>
      <c r="E3560" s="916"/>
      <c r="F3560" s="917"/>
    </row>
    <row r="3561" spans="1:6">
      <c r="A3561" s="434"/>
      <c r="B3561" s="918" t="s">
        <v>3347</v>
      </c>
      <c r="C3561" s="920"/>
      <c r="D3561" s="915"/>
      <c r="E3561" s="916"/>
      <c r="F3561" s="917"/>
    </row>
    <row r="3562" spans="1:6">
      <c r="A3562" s="434"/>
      <c r="B3562" s="918" t="s">
        <v>3354</v>
      </c>
      <c r="C3562" s="920"/>
      <c r="D3562" s="915"/>
      <c r="E3562" s="916"/>
      <c r="F3562" s="917"/>
    </row>
    <row r="3563" spans="1:6">
      <c r="A3563" s="434"/>
      <c r="B3563" s="918"/>
      <c r="C3563" s="920"/>
      <c r="D3563" s="915"/>
      <c r="E3563" s="916"/>
      <c r="F3563" s="917"/>
    </row>
    <row r="3564" spans="1:6">
      <c r="A3564" s="924"/>
      <c r="B3564" s="919" t="s">
        <v>3614</v>
      </c>
      <c r="C3564" s="920"/>
      <c r="D3564" s="915"/>
      <c r="E3564" s="916"/>
      <c r="F3564" s="917"/>
    </row>
    <row r="3565" spans="1:6">
      <c r="A3565" s="924"/>
      <c r="B3565" s="919" t="s">
        <v>3381</v>
      </c>
      <c r="C3565" s="920"/>
      <c r="D3565" s="915"/>
      <c r="E3565" s="916"/>
      <c r="F3565" s="917"/>
    </row>
    <row r="3566" spans="1:6">
      <c r="A3566" s="925"/>
      <c r="B3566" s="926" t="s">
        <v>3615</v>
      </c>
      <c r="C3566" s="357" t="s">
        <v>983</v>
      </c>
      <c r="D3566" s="927">
        <v>1</v>
      </c>
      <c r="E3566" s="928"/>
      <c r="F3566" s="929"/>
    </row>
    <row r="3567" spans="1:6" s="466" customFormat="1" ht="26.25" customHeight="1">
      <c r="A3567" s="892" t="s">
        <v>0</v>
      </c>
      <c r="B3567" s="892" t="s">
        <v>1</v>
      </c>
      <c r="C3567" s="892" t="s">
        <v>948</v>
      </c>
      <c r="D3567" s="893" t="s">
        <v>949</v>
      </c>
      <c r="E3567" s="894" t="s">
        <v>1380</v>
      </c>
      <c r="F3567" s="894" t="s">
        <v>2</v>
      </c>
    </row>
    <row r="3568" spans="1:6" ht="224.4">
      <c r="A3568" s="909">
        <f>COUNT($A$4:A3566)+1</f>
        <v>19</v>
      </c>
      <c r="B3568" s="910" t="s">
        <v>3256</v>
      </c>
      <c r="C3568" s="362"/>
      <c r="D3568" s="911"/>
      <c r="E3568" s="912"/>
      <c r="F3568" s="913"/>
    </row>
    <row r="3569" spans="1:6">
      <c r="A3569" s="914"/>
      <c r="B3569" s="448"/>
      <c r="C3569" s="434"/>
      <c r="D3569" s="915"/>
      <c r="E3569" s="916"/>
      <c r="F3569" s="917"/>
    </row>
    <row r="3570" spans="1:6">
      <c r="A3570" s="434"/>
      <c r="B3570" s="448" t="s">
        <v>3257</v>
      </c>
      <c r="C3570" s="434"/>
      <c r="D3570" s="915"/>
      <c r="E3570" s="916"/>
      <c r="F3570" s="917"/>
    </row>
    <row r="3571" spans="1:6">
      <c r="A3571" s="434"/>
      <c r="B3571" s="918" t="s">
        <v>3258</v>
      </c>
      <c r="C3571" s="434"/>
      <c r="D3571" s="915"/>
      <c r="E3571" s="916"/>
      <c r="F3571" s="917"/>
    </row>
    <row r="3572" spans="1:6">
      <c r="A3572" s="434"/>
      <c r="B3572" s="918" t="s">
        <v>3259</v>
      </c>
      <c r="C3572" s="434"/>
      <c r="D3572" s="915"/>
      <c r="E3572" s="916"/>
      <c r="F3572" s="917"/>
    </row>
    <row r="3573" spans="1:6">
      <c r="A3573" s="434"/>
      <c r="B3573" s="918" t="s">
        <v>3260</v>
      </c>
      <c r="C3573" s="434"/>
      <c r="D3573" s="915"/>
      <c r="E3573" s="916"/>
      <c r="F3573" s="917"/>
    </row>
    <row r="3574" spans="1:6">
      <c r="A3574" s="434"/>
      <c r="B3574" s="918" t="s">
        <v>3261</v>
      </c>
      <c r="C3574" s="434"/>
      <c r="D3574" s="915"/>
      <c r="E3574" s="916"/>
      <c r="F3574" s="917"/>
    </row>
    <row r="3575" spans="1:6">
      <c r="A3575" s="434"/>
      <c r="B3575" s="918" t="s">
        <v>3262</v>
      </c>
      <c r="C3575" s="434"/>
      <c r="D3575" s="915"/>
      <c r="E3575" s="916"/>
      <c r="F3575" s="917"/>
    </row>
    <row r="3576" spans="1:6">
      <c r="A3576" s="434"/>
      <c r="B3576" s="919" t="s">
        <v>3263</v>
      </c>
      <c r="C3576" s="434"/>
      <c r="D3576" s="915"/>
      <c r="E3576" s="916"/>
      <c r="F3576" s="917"/>
    </row>
    <row r="3577" spans="1:6">
      <c r="A3577" s="434"/>
      <c r="B3577" s="919" t="s">
        <v>3264</v>
      </c>
      <c r="C3577" s="434"/>
      <c r="D3577" s="915"/>
      <c r="E3577" s="916"/>
      <c r="F3577" s="917"/>
    </row>
    <row r="3578" spans="1:6" ht="26.4">
      <c r="A3578" s="434"/>
      <c r="B3578" s="919" t="s">
        <v>3265</v>
      </c>
      <c r="C3578" s="434"/>
      <c r="D3578" s="915"/>
      <c r="E3578" s="916"/>
      <c r="F3578" s="917"/>
    </row>
    <row r="3579" spans="1:6">
      <c r="A3579" s="434"/>
      <c r="B3579" s="919"/>
      <c r="C3579" s="434"/>
      <c r="D3579" s="915"/>
      <c r="E3579" s="916"/>
      <c r="F3579" s="917"/>
    </row>
    <row r="3580" spans="1:6">
      <c r="A3580" s="434"/>
      <c r="B3580" s="919" t="s">
        <v>3266</v>
      </c>
      <c r="C3580" s="434"/>
      <c r="D3580" s="915"/>
      <c r="E3580" s="916"/>
      <c r="F3580" s="917"/>
    </row>
    <row r="3581" spans="1:6">
      <c r="A3581" s="434"/>
      <c r="B3581" s="919" t="s">
        <v>3439</v>
      </c>
      <c r="C3581" s="434"/>
      <c r="D3581" s="915"/>
      <c r="E3581" s="916"/>
      <c r="F3581" s="917"/>
    </row>
    <row r="3582" spans="1:6">
      <c r="A3582" s="434"/>
      <c r="B3582" s="918" t="s">
        <v>3383</v>
      </c>
      <c r="C3582" s="434"/>
      <c r="D3582" s="915"/>
      <c r="E3582" s="916"/>
      <c r="F3582" s="917"/>
    </row>
    <row r="3583" spans="1:6">
      <c r="A3583" s="434"/>
      <c r="B3583" s="918" t="s">
        <v>3269</v>
      </c>
      <c r="C3583" s="920"/>
      <c r="D3583" s="915"/>
      <c r="E3583" s="916"/>
      <c r="F3583" s="917"/>
    </row>
    <row r="3584" spans="1:6">
      <c r="A3584" s="434"/>
      <c r="B3584" s="918" t="s">
        <v>3616</v>
      </c>
      <c r="C3584" s="920"/>
      <c r="D3584" s="915"/>
      <c r="E3584" s="916"/>
      <c r="F3584" s="917"/>
    </row>
    <row r="3585" spans="1:6">
      <c r="A3585" s="434"/>
      <c r="B3585" s="919" t="s">
        <v>3271</v>
      </c>
      <c r="C3585" s="920"/>
      <c r="D3585" s="915"/>
      <c r="E3585" s="916"/>
      <c r="F3585" s="917"/>
    </row>
    <row r="3586" spans="1:6">
      <c r="A3586" s="434"/>
      <c r="B3586" s="919" t="s">
        <v>3385</v>
      </c>
      <c r="C3586" s="920"/>
      <c r="D3586" s="915"/>
      <c r="E3586" s="916"/>
      <c r="F3586" s="917"/>
    </row>
    <row r="3587" spans="1:6">
      <c r="A3587" s="434"/>
      <c r="B3587" s="919" t="s">
        <v>3273</v>
      </c>
      <c r="C3587" s="920"/>
      <c r="D3587" s="915"/>
      <c r="E3587" s="916"/>
      <c r="F3587" s="917"/>
    </row>
    <row r="3588" spans="1:6">
      <c r="A3588" s="434"/>
      <c r="B3588" s="919" t="s">
        <v>3274</v>
      </c>
      <c r="C3588" s="920"/>
      <c r="D3588" s="915"/>
      <c r="E3588" s="916"/>
      <c r="F3588" s="917"/>
    </row>
    <row r="3589" spans="1:6">
      <c r="A3589" s="434"/>
      <c r="B3589" s="919" t="s">
        <v>3275</v>
      </c>
      <c r="C3589" s="920"/>
      <c r="D3589" s="915"/>
      <c r="E3589" s="916"/>
      <c r="F3589" s="917"/>
    </row>
    <row r="3590" spans="1:6">
      <c r="A3590" s="434"/>
      <c r="B3590" s="919" t="s">
        <v>3276</v>
      </c>
      <c r="C3590" s="920"/>
      <c r="D3590" s="915"/>
      <c r="E3590" s="916"/>
      <c r="F3590" s="917"/>
    </row>
    <row r="3591" spans="1:6">
      <c r="A3591" s="434"/>
      <c r="B3591" s="919" t="s">
        <v>3277</v>
      </c>
      <c r="C3591" s="920"/>
      <c r="D3591" s="915"/>
      <c r="E3591" s="916"/>
      <c r="F3591" s="917"/>
    </row>
    <row r="3592" spans="1:6" ht="26.4">
      <c r="A3592" s="434"/>
      <c r="B3592" s="919" t="s">
        <v>3278</v>
      </c>
      <c r="C3592" s="920"/>
      <c r="D3592" s="915"/>
      <c r="E3592" s="916"/>
      <c r="F3592" s="917"/>
    </row>
    <row r="3593" spans="1:6">
      <c r="A3593" s="434"/>
      <c r="B3593" s="919" t="s">
        <v>3279</v>
      </c>
      <c r="C3593" s="920"/>
      <c r="D3593" s="915"/>
      <c r="E3593" s="916"/>
      <c r="F3593" s="917"/>
    </row>
    <row r="3594" spans="1:6">
      <c r="A3594" s="434"/>
      <c r="B3594" s="919" t="s">
        <v>3280</v>
      </c>
      <c r="C3594" s="920"/>
      <c r="D3594" s="915"/>
      <c r="E3594" s="916"/>
      <c r="F3594" s="917"/>
    </row>
    <row r="3595" spans="1:6">
      <c r="A3595" s="434"/>
      <c r="B3595" s="919" t="s">
        <v>3281</v>
      </c>
      <c r="C3595" s="920"/>
      <c r="D3595" s="915"/>
      <c r="E3595" s="916"/>
      <c r="F3595" s="917"/>
    </row>
    <row r="3596" spans="1:6">
      <c r="A3596" s="434"/>
      <c r="B3596" s="919" t="s">
        <v>3386</v>
      </c>
      <c r="C3596" s="920"/>
      <c r="D3596" s="915"/>
      <c r="E3596" s="916"/>
      <c r="F3596" s="917"/>
    </row>
    <row r="3597" spans="1:6">
      <c r="A3597" s="434"/>
      <c r="B3597" s="919" t="s">
        <v>3500</v>
      </c>
      <c r="C3597" s="920"/>
      <c r="D3597" s="915"/>
      <c r="E3597" s="916"/>
      <c r="F3597" s="917"/>
    </row>
    <row r="3598" spans="1:6">
      <c r="A3598" s="434"/>
      <c r="B3598" s="919" t="s">
        <v>3387</v>
      </c>
      <c r="C3598" s="920"/>
      <c r="D3598" s="915"/>
      <c r="E3598" s="916"/>
      <c r="F3598" s="917"/>
    </row>
    <row r="3599" spans="1:6">
      <c r="A3599" s="434"/>
      <c r="B3599" s="919" t="s">
        <v>3283</v>
      </c>
      <c r="C3599" s="920"/>
      <c r="D3599" s="915"/>
      <c r="E3599" s="916"/>
      <c r="F3599" s="917"/>
    </row>
    <row r="3600" spans="1:6">
      <c r="A3600" s="434"/>
      <c r="B3600" s="921" t="s">
        <v>3286</v>
      </c>
      <c r="C3600" s="920"/>
      <c r="D3600" s="915"/>
      <c r="E3600" s="916"/>
      <c r="F3600" s="917"/>
    </row>
    <row r="3601" spans="1:6">
      <c r="A3601" s="434"/>
      <c r="B3601" s="921" t="s">
        <v>3287</v>
      </c>
      <c r="C3601" s="920"/>
      <c r="D3601" s="915"/>
      <c r="E3601" s="916"/>
      <c r="F3601" s="917"/>
    </row>
    <row r="3602" spans="1:6">
      <c r="A3602" s="434"/>
      <c r="B3602" s="919" t="s">
        <v>3288</v>
      </c>
      <c r="C3602" s="920"/>
      <c r="D3602" s="915"/>
      <c r="E3602" s="916"/>
      <c r="F3602" s="917"/>
    </row>
    <row r="3603" spans="1:6">
      <c r="A3603" s="434"/>
      <c r="B3603" s="919" t="s">
        <v>3289</v>
      </c>
      <c r="C3603" s="920"/>
      <c r="D3603" s="915"/>
      <c r="E3603" s="916"/>
      <c r="F3603" s="917"/>
    </row>
    <row r="3604" spans="1:6">
      <c r="A3604" s="434"/>
      <c r="B3604" s="919"/>
      <c r="C3604" s="920"/>
      <c r="D3604" s="915"/>
      <c r="E3604" s="916"/>
      <c r="F3604" s="917"/>
    </row>
    <row r="3605" spans="1:6">
      <c r="A3605" s="434"/>
      <c r="B3605" s="918" t="s">
        <v>3290</v>
      </c>
      <c r="C3605" s="920"/>
      <c r="D3605" s="915"/>
      <c r="E3605" s="916"/>
      <c r="F3605" s="917"/>
    </row>
    <row r="3606" spans="1:6">
      <c r="A3606" s="434"/>
      <c r="B3606" s="918"/>
      <c r="C3606" s="920"/>
      <c r="D3606" s="915"/>
      <c r="E3606" s="916"/>
      <c r="F3606" s="917"/>
    </row>
    <row r="3607" spans="1:6">
      <c r="A3607" s="434"/>
      <c r="B3607" s="918" t="s">
        <v>3291</v>
      </c>
      <c r="C3607" s="920"/>
      <c r="D3607" s="915"/>
      <c r="E3607" s="916"/>
      <c r="F3607" s="917"/>
    </row>
    <row r="3608" spans="1:6">
      <c r="A3608" s="434"/>
      <c r="B3608" s="918" t="s">
        <v>3292</v>
      </c>
      <c r="C3608" s="920"/>
      <c r="D3608" s="915"/>
      <c r="E3608" s="916"/>
      <c r="F3608" s="917"/>
    </row>
    <row r="3609" spans="1:6">
      <c r="A3609" s="434"/>
      <c r="B3609" s="918" t="s">
        <v>3293</v>
      </c>
      <c r="C3609" s="920"/>
      <c r="D3609" s="915"/>
      <c r="E3609" s="916"/>
      <c r="F3609" s="917"/>
    </row>
    <row r="3610" spans="1:6" ht="26.4">
      <c r="A3610" s="434"/>
      <c r="B3610" s="922" t="s">
        <v>3294</v>
      </c>
      <c r="C3610" s="920"/>
      <c r="D3610" s="915"/>
      <c r="E3610" s="916"/>
      <c r="F3610" s="917"/>
    </row>
    <row r="3611" spans="1:6">
      <c r="A3611" s="434"/>
      <c r="B3611" s="918" t="s">
        <v>3295</v>
      </c>
      <c r="C3611" s="920"/>
      <c r="D3611" s="915"/>
      <c r="E3611" s="916"/>
      <c r="F3611" s="917"/>
    </row>
    <row r="3612" spans="1:6">
      <c r="A3612" s="434"/>
      <c r="B3612" s="918" t="s">
        <v>3296</v>
      </c>
      <c r="C3612" s="920"/>
      <c r="D3612" s="915"/>
      <c r="E3612" s="916"/>
      <c r="F3612" s="917"/>
    </row>
    <row r="3613" spans="1:6">
      <c r="A3613" s="434"/>
      <c r="B3613" s="918"/>
      <c r="C3613" s="920"/>
      <c r="D3613" s="915"/>
      <c r="E3613" s="916"/>
      <c r="F3613" s="917"/>
    </row>
    <row r="3614" spans="1:6">
      <c r="A3614" s="434"/>
      <c r="B3614" s="918" t="s">
        <v>3297</v>
      </c>
      <c r="C3614" s="920"/>
      <c r="D3614" s="915"/>
      <c r="E3614" s="916"/>
      <c r="F3614" s="917"/>
    </row>
    <row r="3615" spans="1:6">
      <c r="A3615" s="434"/>
      <c r="B3615" s="918" t="s">
        <v>3298</v>
      </c>
      <c r="C3615" s="920"/>
      <c r="D3615" s="915"/>
      <c r="E3615" s="916"/>
      <c r="F3615" s="917"/>
    </row>
    <row r="3616" spans="1:6">
      <c r="A3616" s="434"/>
      <c r="B3616" s="918" t="s">
        <v>3299</v>
      </c>
      <c r="C3616" s="920"/>
      <c r="D3616" s="915"/>
      <c r="E3616" s="916"/>
      <c r="F3616" s="917"/>
    </row>
    <row r="3617" spans="1:6">
      <c r="A3617" s="434"/>
      <c r="B3617" s="918" t="s">
        <v>3300</v>
      </c>
      <c r="C3617" s="920"/>
      <c r="D3617" s="915"/>
      <c r="E3617" s="916"/>
      <c r="F3617" s="917"/>
    </row>
    <row r="3618" spans="1:6">
      <c r="A3618" s="434"/>
      <c r="B3618" s="918" t="s">
        <v>3301</v>
      </c>
      <c r="C3618" s="920"/>
      <c r="D3618" s="915"/>
      <c r="E3618" s="916"/>
      <c r="F3618" s="917"/>
    </row>
    <row r="3619" spans="1:6" ht="26.4">
      <c r="A3619" s="434"/>
      <c r="B3619" s="918" t="s">
        <v>3302</v>
      </c>
      <c r="C3619" s="920"/>
      <c r="D3619" s="915"/>
      <c r="E3619" s="916"/>
      <c r="F3619" s="917"/>
    </row>
    <row r="3620" spans="1:6">
      <c r="A3620" s="434"/>
      <c r="B3620" s="918"/>
      <c r="C3620" s="920"/>
      <c r="D3620" s="915"/>
      <c r="E3620" s="916"/>
      <c r="F3620" s="917"/>
    </row>
    <row r="3621" spans="1:6">
      <c r="A3621" s="434"/>
      <c r="B3621" s="918" t="s">
        <v>3303</v>
      </c>
      <c r="C3621" s="920"/>
      <c r="D3621" s="915"/>
      <c r="E3621" s="916"/>
      <c r="F3621" s="917"/>
    </row>
    <row r="3622" spans="1:6">
      <c r="A3622" s="434"/>
      <c r="B3622" s="918" t="s">
        <v>3304</v>
      </c>
      <c r="C3622" s="920"/>
      <c r="D3622" s="915"/>
      <c r="E3622" s="916"/>
      <c r="F3622" s="917"/>
    </row>
    <row r="3623" spans="1:6">
      <c r="A3623" s="434"/>
      <c r="B3623" s="918" t="s">
        <v>3305</v>
      </c>
      <c r="C3623" s="920"/>
      <c r="D3623" s="915"/>
      <c r="E3623" s="916"/>
      <c r="F3623" s="917"/>
    </row>
    <row r="3624" spans="1:6">
      <c r="A3624" s="434"/>
      <c r="B3624" s="918"/>
      <c r="C3624" s="434"/>
      <c r="D3624" s="915"/>
      <c r="E3624" s="916"/>
      <c r="F3624" s="917"/>
    </row>
    <row r="3625" spans="1:6">
      <c r="A3625" s="434"/>
      <c r="B3625" s="918" t="s">
        <v>3306</v>
      </c>
      <c r="C3625" s="434"/>
      <c r="D3625" s="915"/>
      <c r="E3625" s="916"/>
      <c r="F3625" s="917"/>
    </row>
    <row r="3626" spans="1:6">
      <c r="A3626" s="434"/>
      <c r="B3626" s="918" t="s">
        <v>3305</v>
      </c>
      <c r="C3626" s="434"/>
      <c r="D3626" s="915"/>
      <c r="E3626" s="916"/>
      <c r="F3626" s="917"/>
    </row>
    <row r="3627" spans="1:6">
      <c r="A3627" s="434"/>
      <c r="B3627" s="919"/>
      <c r="C3627" s="920"/>
      <c r="D3627" s="915"/>
      <c r="E3627" s="916"/>
      <c r="F3627" s="917"/>
    </row>
    <row r="3628" spans="1:6">
      <c r="A3628" s="434"/>
      <c r="B3628" s="918" t="s">
        <v>3307</v>
      </c>
      <c r="C3628" s="920"/>
      <c r="D3628" s="915"/>
      <c r="E3628" s="916"/>
      <c r="F3628" s="917"/>
    </row>
    <row r="3629" spans="1:6">
      <c r="A3629" s="434"/>
      <c r="B3629" s="918" t="s">
        <v>3308</v>
      </c>
      <c r="C3629" s="920"/>
      <c r="D3629" s="915"/>
      <c r="E3629" s="916"/>
      <c r="F3629" s="917"/>
    </row>
    <row r="3630" spans="1:6">
      <c r="A3630" s="434"/>
      <c r="B3630" s="918" t="s">
        <v>3309</v>
      </c>
      <c r="C3630" s="920"/>
      <c r="D3630" s="915"/>
      <c r="E3630" s="916"/>
      <c r="F3630" s="917"/>
    </row>
    <row r="3631" spans="1:6">
      <c r="A3631" s="434"/>
      <c r="B3631" s="918" t="s">
        <v>3444</v>
      </c>
      <c r="C3631" s="920"/>
      <c r="D3631" s="915"/>
      <c r="E3631" s="916"/>
      <c r="F3631" s="917"/>
    </row>
    <row r="3632" spans="1:6">
      <c r="A3632" s="434"/>
      <c r="B3632" s="918" t="s">
        <v>3311</v>
      </c>
      <c r="C3632" s="920"/>
      <c r="D3632" s="915"/>
      <c r="E3632" s="916"/>
      <c r="F3632" s="917"/>
    </row>
    <row r="3633" spans="1:6">
      <c r="A3633" s="434"/>
      <c r="B3633" s="918" t="s">
        <v>3312</v>
      </c>
      <c r="C3633" s="920"/>
      <c r="D3633" s="915"/>
      <c r="E3633" s="916"/>
      <c r="F3633" s="917"/>
    </row>
    <row r="3634" spans="1:6">
      <c r="A3634" s="434"/>
      <c r="B3634" s="918" t="s">
        <v>3617</v>
      </c>
      <c r="C3634" s="920"/>
      <c r="D3634" s="915"/>
      <c r="E3634" s="916"/>
      <c r="F3634" s="917"/>
    </row>
    <row r="3635" spans="1:6">
      <c r="A3635" s="434"/>
      <c r="B3635" s="918" t="s">
        <v>3314</v>
      </c>
      <c r="C3635" s="920"/>
      <c r="D3635" s="915"/>
      <c r="E3635" s="916"/>
      <c r="F3635" s="917"/>
    </row>
    <row r="3636" spans="1:6">
      <c r="A3636" s="434"/>
      <c r="B3636" s="918" t="s">
        <v>3618</v>
      </c>
      <c r="C3636" s="920"/>
      <c r="D3636" s="915"/>
      <c r="E3636" s="916"/>
      <c r="F3636" s="917"/>
    </row>
    <row r="3637" spans="1:6">
      <c r="A3637" s="434"/>
      <c r="B3637" s="918" t="s">
        <v>3316</v>
      </c>
      <c r="C3637" s="920"/>
      <c r="D3637" s="915"/>
      <c r="E3637" s="916"/>
      <c r="F3637" s="917"/>
    </row>
    <row r="3638" spans="1:6">
      <c r="A3638" s="434"/>
      <c r="B3638" s="918" t="s">
        <v>3317</v>
      </c>
      <c r="C3638" s="920"/>
      <c r="D3638" s="915"/>
      <c r="E3638" s="916"/>
      <c r="F3638" s="917"/>
    </row>
    <row r="3639" spans="1:6">
      <c r="A3639" s="434"/>
      <c r="B3639" s="918" t="s">
        <v>3318</v>
      </c>
      <c r="C3639" s="920"/>
      <c r="D3639" s="915"/>
      <c r="E3639" s="916"/>
      <c r="F3639" s="917"/>
    </row>
    <row r="3640" spans="1:6">
      <c r="A3640" s="434"/>
      <c r="B3640" s="918" t="s">
        <v>3410</v>
      </c>
      <c r="C3640" s="920"/>
      <c r="D3640" s="915"/>
      <c r="E3640" s="916"/>
      <c r="F3640" s="917"/>
    </row>
    <row r="3641" spans="1:6">
      <c r="A3641" s="434"/>
      <c r="B3641" s="918" t="s">
        <v>3314</v>
      </c>
      <c r="C3641" s="920"/>
      <c r="D3641" s="915"/>
      <c r="E3641" s="916"/>
      <c r="F3641" s="917"/>
    </row>
    <row r="3642" spans="1:6">
      <c r="A3642" s="434"/>
      <c r="B3642" s="918" t="s">
        <v>3619</v>
      </c>
      <c r="C3642" s="920"/>
      <c r="D3642" s="915"/>
      <c r="E3642" s="916"/>
      <c r="F3642" s="917"/>
    </row>
    <row r="3643" spans="1:6">
      <c r="A3643" s="434"/>
      <c r="B3643" s="918"/>
      <c r="C3643" s="434"/>
      <c r="D3643" s="915"/>
      <c r="E3643" s="916"/>
      <c r="F3643" s="917"/>
    </row>
    <row r="3644" spans="1:6">
      <c r="A3644" s="434"/>
      <c r="B3644" s="918" t="s">
        <v>3306</v>
      </c>
      <c r="C3644" s="434"/>
      <c r="D3644" s="915"/>
      <c r="E3644" s="916"/>
      <c r="F3644" s="917"/>
    </row>
    <row r="3645" spans="1:6">
      <c r="A3645" s="434"/>
      <c r="B3645" s="918" t="s">
        <v>3305</v>
      </c>
      <c r="C3645" s="434"/>
      <c r="D3645" s="915"/>
      <c r="E3645" s="916"/>
      <c r="F3645" s="917"/>
    </row>
    <row r="3646" spans="1:6">
      <c r="A3646" s="434"/>
      <c r="B3646" s="919"/>
      <c r="C3646" s="920"/>
      <c r="D3646" s="915"/>
      <c r="E3646" s="916"/>
      <c r="F3646" s="917"/>
    </row>
    <row r="3647" spans="1:6">
      <c r="A3647" s="434"/>
      <c r="B3647" s="918" t="s">
        <v>3321</v>
      </c>
      <c r="C3647" s="920"/>
      <c r="D3647" s="915"/>
      <c r="E3647" s="916"/>
      <c r="F3647" s="917"/>
    </row>
    <row r="3648" spans="1:6">
      <c r="A3648" s="434"/>
      <c r="B3648" s="918" t="s">
        <v>3620</v>
      </c>
      <c r="C3648" s="920"/>
      <c r="D3648" s="915"/>
      <c r="E3648" s="916"/>
      <c r="F3648" s="917"/>
    </row>
    <row r="3649" spans="1:6">
      <c r="A3649" s="434"/>
      <c r="B3649" s="918" t="s">
        <v>3621</v>
      </c>
      <c r="C3649" s="920"/>
      <c r="D3649" s="915"/>
      <c r="E3649" s="916"/>
      <c r="F3649" s="917"/>
    </row>
    <row r="3650" spans="1:6">
      <c r="A3650" s="434"/>
      <c r="B3650" s="918" t="s">
        <v>3324</v>
      </c>
      <c r="C3650" s="434"/>
      <c r="D3650" s="915"/>
      <c r="E3650" s="916"/>
      <c r="F3650" s="917"/>
    </row>
    <row r="3651" spans="1:6">
      <c r="A3651" s="434"/>
      <c r="B3651" s="918" t="s">
        <v>3325</v>
      </c>
      <c r="C3651" s="434"/>
      <c r="D3651" s="915"/>
      <c r="E3651" s="916"/>
      <c r="F3651" s="917"/>
    </row>
    <row r="3652" spans="1:6">
      <c r="A3652" s="434"/>
      <c r="B3652" s="918" t="s">
        <v>3326</v>
      </c>
      <c r="C3652" s="434"/>
      <c r="D3652" s="915"/>
      <c r="E3652" s="916"/>
      <c r="F3652" s="917"/>
    </row>
    <row r="3653" spans="1:6">
      <c r="A3653" s="434"/>
      <c r="B3653" s="918"/>
      <c r="C3653" s="434"/>
      <c r="D3653" s="915"/>
      <c r="E3653" s="916"/>
      <c r="F3653" s="917"/>
    </row>
    <row r="3654" spans="1:6">
      <c r="A3654" s="434"/>
      <c r="B3654" s="918" t="s">
        <v>3327</v>
      </c>
      <c r="C3654" s="434"/>
      <c r="D3654" s="915"/>
      <c r="E3654" s="916"/>
      <c r="F3654" s="917"/>
    </row>
    <row r="3655" spans="1:6">
      <c r="A3655" s="434"/>
      <c r="B3655" s="918" t="s">
        <v>3328</v>
      </c>
      <c r="C3655" s="434"/>
      <c r="D3655" s="915"/>
      <c r="E3655" s="916"/>
      <c r="F3655" s="917"/>
    </row>
    <row r="3656" spans="1:6">
      <c r="A3656" s="434"/>
      <c r="B3656" s="918" t="s">
        <v>3329</v>
      </c>
      <c r="C3656" s="434"/>
      <c r="D3656" s="915"/>
      <c r="E3656" s="916"/>
      <c r="F3656" s="917"/>
    </row>
    <row r="3657" spans="1:6" ht="26.4">
      <c r="A3657" s="434"/>
      <c r="B3657" s="918" t="s">
        <v>3302</v>
      </c>
      <c r="C3657" s="920"/>
      <c r="D3657" s="915"/>
      <c r="E3657" s="916"/>
      <c r="F3657" s="917"/>
    </row>
    <row r="3658" spans="1:6">
      <c r="A3658" s="434"/>
      <c r="B3658" s="918" t="s">
        <v>3330</v>
      </c>
      <c r="C3658" s="434"/>
      <c r="D3658" s="915"/>
      <c r="E3658" s="916"/>
      <c r="F3658" s="917"/>
    </row>
    <row r="3659" spans="1:6">
      <c r="A3659" s="434"/>
      <c r="B3659" s="918"/>
      <c r="C3659" s="434"/>
      <c r="D3659" s="915"/>
      <c r="E3659" s="916"/>
      <c r="F3659" s="917"/>
    </row>
    <row r="3660" spans="1:6">
      <c r="A3660" s="434"/>
      <c r="B3660" s="918" t="s">
        <v>3331</v>
      </c>
      <c r="C3660" s="920"/>
      <c r="D3660" s="915"/>
      <c r="E3660" s="916"/>
      <c r="F3660" s="917"/>
    </row>
    <row r="3661" spans="1:6">
      <c r="A3661" s="434"/>
      <c r="B3661" s="918" t="s">
        <v>3622</v>
      </c>
      <c r="C3661" s="920"/>
      <c r="D3661" s="915"/>
      <c r="E3661" s="916"/>
      <c r="F3661" s="917"/>
    </row>
    <row r="3662" spans="1:6">
      <c r="A3662" s="434"/>
      <c r="B3662" s="918" t="s">
        <v>3521</v>
      </c>
      <c r="C3662" s="920"/>
      <c r="D3662" s="915"/>
      <c r="E3662" s="916"/>
      <c r="F3662" s="917"/>
    </row>
    <row r="3663" spans="1:6">
      <c r="A3663" s="434"/>
      <c r="B3663" s="918" t="s">
        <v>3376</v>
      </c>
      <c r="C3663" s="434"/>
      <c r="D3663" s="915"/>
      <c r="E3663" s="916"/>
      <c r="F3663" s="917"/>
    </row>
    <row r="3664" spans="1:6">
      <c r="A3664" s="434"/>
      <c r="B3664" s="918" t="s">
        <v>3335</v>
      </c>
      <c r="C3664" s="434"/>
      <c r="D3664" s="915"/>
      <c r="E3664" s="916"/>
      <c r="F3664" s="917"/>
    </row>
    <row r="3665" spans="1:6">
      <c r="A3665" s="434"/>
      <c r="B3665" s="918" t="s">
        <v>3326</v>
      </c>
      <c r="C3665" s="434"/>
      <c r="D3665" s="915"/>
      <c r="E3665" s="916"/>
      <c r="F3665" s="917"/>
    </row>
    <row r="3666" spans="1:6">
      <c r="A3666" s="434"/>
      <c r="B3666" s="918" t="s">
        <v>3336</v>
      </c>
      <c r="C3666" s="434"/>
      <c r="D3666" s="915"/>
      <c r="E3666" s="916"/>
      <c r="F3666" s="917"/>
    </row>
    <row r="3667" spans="1:6">
      <c r="A3667" s="434"/>
      <c r="B3667" s="918" t="s">
        <v>3330</v>
      </c>
      <c r="C3667" s="434"/>
      <c r="D3667" s="915"/>
      <c r="E3667" s="916"/>
      <c r="F3667" s="917"/>
    </row>
    <row r="3668" spans="1:6">
      <c r="A3668" s="434"/>
      <c r="B3668" s="918"/>
      <c r="C3668" s="434"/>
      <c r="D3668" s="915"/>
      <c r="E3668" s="916"/>
      <c r="F3668" s="917"/>
    </row>
    <row r="3669" spans="1:6">
      <c r="A3669" s="434"/>
      <c r="B3669" s="918" t="s">
        <v>3306</v>
      </c>
      <c r="C3669" s="434"/>
      <c r="D3669" s="915"/>
      <c r="E3669" s="916"/>
      <c r="F3669" s="917"/>
    </row>
    <row r="3670" spans="1:6">
      <c r="A3670" s="434"/>
      <c r="B3670" s="918" t="s">
        <v>3305</v>
      </c>
      <c r="C3670" s="434"/>
      <c r="D3670" s="915"/>
      <c r="E3670" s="916"/>
      <c r="F3670" s="917"/>
    </row>
    <row r="3671" spans="1:6">
      <c r="A3671" s="434"/>
      <c r="B3671" s="918"/>
      <c r="C3671" s="434"/>
      <c r="D3671" s="915"/>
      <c r="E3671" s="916"/>
      <c r="F3671" s="917"/>
    </row>
    <row r="3672" spans="1:6">
      <c r="A3672" s="434"/>
      <c r="B3672" s="918" t="s">
        <v>3321</v>
      </c>
      <c r="C3672" s="434"/>
      <c r="D3672" s="915"/>
      <c r="E3672" s="916"/>
      <c r="F3672" s="917"/>
    </row>
    <row r="3673" spans="1:6">
      <c r="A3673" s="434"/>
      <c r="B3673" s="918" t="s">
        <v>3623</v>
      </c>
      <c r="C3673" s="434"/>
      <c r="D3673" s="915"/>
      <c r="E3673" s="916"/>
      <c r="F3673" s="917"/>
    </row>
    <row r="3674" spans="1:6">
      <c r="A3674" s="434"/>
      <c r="B3674" s="918" t="s">
        <v>3338</v>
      </c>
      <c r="C3674" s="434"/>
      <c r="D3674" s="915"/>
      <c r="E3674" s="916"/>
      <c r="F3674" s="917"/>
    </row>
    <row r="3675" spans="1:6">
      <c r="A3675" s="434"/>
      <c r="B3675" s="918" t="s">
        <v>3378</v>
      </c>
      <c r="C3675" s="434"/>
      <c r="D3675" s="915"/>
      <c r="E3675" s="916"/>
      <c r="F3675" s="917"/>
    </row>
    <row r="3676" spans="1:6">
      <c r="A3676" s="434"/>
      <c r="B3676" s="918" t="s">
        <v>3325</v>
      </c>
      <c r="C3676" s="434"/>
      <c r="D3676" s="915"/>
      <c r="E3676" s="916"/>
      <c r="F3676" s="917"/>
    </row>
    <row r="3677" spans="1:6">
      <c r="A3677" s="434"/>
      <c r="B3677" s="918" t="s">
        <v>3326</v>
      </c>
      <c r="C3677" s="434"/>
      <c r="D3677" s="915"/>
      <c r="E3677" s="916"/>
      <c r="F3677" s="917"/>
    </row>
    <row r="3678" spans="1:6">
      <c r="A3678" s="434"/>
      <c r="B3678" s="918"/>
      <c r="C3678" s="434"/>
      <c r="D3678" s="915"/>
      <c r="E3678" s="916"/>
      <c r="F3678" s="917"/>
    </row>
    <row r="3679" spans="1:6">
      <c r="A3679" s="434"/>
      <c r="B3679" s="918" t="s">
        <v>3306</v>
      </c>
      <c r="C3679" s="434"/>
      <c r="D3679" s="915"/>
      <c r="E3679" s="916"/>
      <c r="F3679" s="917"/>
    </row>
    <row r="3680" spans="1:6">
      <c r="A3680" s="434"/>
      <c r="B3680" s="918" t="s">
        <v>3305</v>
      </c>
      <c r="C3680" s="434"/>
      <c r="D3680" s="915"/>
      <c r="E3680" s="916"/>
      <c r="F3680" s="917"/>
    </row>
    <row r="3681" spans="1:6">
      <c r="A3681" s="434"/>
      <c r="B3681" s="918"/>
      <c r="C3681" s="434"/>
      <c r="D3681" s="915"/>
      <c r="E3681" s="916"/>
      <c r="F3681" s="917"/>
    </row>
    <row r="3682" spans="1:6">
      <c r="A3682" s="434"/>
      <c r="B3682" s="918" t="s">
        <v>3340</v>
      </c>
      <c r="C3682" s="920"/>
      <c r="D3682" s="915"/>
      <c r="E3682" s="916"/>
      <c r="F3682" s="917"/>
    </row>
    <row r="3683" spans="1:6">
      <c r="A3683" s="434"/>
      <c r="B3683" s="918" t="s">
        <v>3341</v>
      </c>
      <c r="C3683" s="920"/>
      <c r="D3683" s="915"/>
      <c r="E3683" s="916"/>
      <c r="F3683" s="917"/>
    </row>
    <row r="3684" spans="1:6">
      <c r="A3684" s="434"/>
      <c r="B3684" s="918" t="s">
        <v>3613</v>
      </c>
      <c r="C3684" s="920"/>
      <c r="D3684" s="915"/>
      <c r="E3684" s="916"/>
      <c r="F3684" s="917"/>
    </row>
    <row r="3685" spans="1:6">
      <c r="A3685" s="434"/>
      <c r="B3685" s="918" t="s">
        <v>3343</v>
      </c>
      <c r="C3685" s="920"/>
      <c r="D3685" s="915"/>
      <c r="E3685" s="916"/>
      <c r="F3685" s="917"/>
    </row>
    <row r="3686" spans="1:6" ht="26.4">
      <c r="A3686" s="434"/>
      <c r="B3686" s="918" t="s">
        <v>3302</v>
      </c>
      <c r="C3686" s="920"/>
      <c r="D3686" s="915"/>
      <c r="E3686" s="916"/>
      <c r="F3686" s="917"/>
    </row>
    <row r="3687" spans="1:6">
      <c r="A3687" s="434"/>
      <c r="B3687" s="918"/>
      <c r="C3687" s="920"/>
      <c r="D3687" s="915"/>
      <c r="E3687" s="916"/>
      <c r="F3687" s="917"/>
    </row>
    <row r="3688" spans="1:6">
      <c r="A3688" s="434"/>
      <c r="B3688" s="918" t="s">
        <v>3303</v>
      </c>
      <c r="C3688" s="920"/>
      <c r="D3688" s="915"/>
      <c r="E3688" s="916"/>
      <c r="F3688" s="917"/>
    </row>
    <row r="3689" spans="1:6">
      <c r="A3689" s="434"/>
      <c r="B3689" s="918" t="s">
        <v>3304</v>
      </c>
      <c r="C3689" s="920"/>
      <c r="D3689" s="915"/>
      <c r="E3689" s="916"/>
      <c r="F3689" s="917"/>
    </row>
    <row r="3690" spans="1:6">
      <c r="A3690" s="434"/>
      <c r="B3690" s="918" t="s">
        <v>3305</v>
      </c>
      <c r="C3690" s="920"/>
      <c r="D3690" s="915"/>
      <c r="E3690" s="916"/>
      <c r="F3690" s="917"/>
    </row>
    <row r="3691" spans="1:6">
      <c r="A3691" s="434"/>
      <c r="B3691" s="918"/>
      <c r="C3691" s="434"/>
      <c r="D3691" s="915"/>
      <c r="E3691" s="916"/>
      <c r="F3691" s="917"/>
    </row>
    <row r="3692" spans="1:6">
      <c r="A3692" s="434"/>
      <c r="B3692" s="918" t="s">
        <v>3306</v>
      </c>
      <c r="C3692" s="434"/>
      <c r="D3692" s="915"/>
      <c r="E3692" s="916"/>
      <c r="F3692" s="917"/>
    </row>
    <row r="3693" spans="1:6">
      <c r="A3693" s="434"/>
      <c r="B3693" s="918" t="s">
        <v>3305</v>
      </c>
      <c r="C3693" s="434"/>
      <c r="D3693" s="915"/>
      <c r="E3693" s="916"/>
      <c r="F3693" s="917"/>
    </row>
    <row r="3694" spans="1:6">
      <c r="A3694" s="434"/>
      <c r="B3694" s="918"/>
      <c r="C3694" s="434"/>
      <c r="D3694" s="915"/>
      <c r="E3694" s="916"/>
      <c r="F3694" s="917"/>
    </row>
    <row r="3695" spans="1:6">
      <c r="A3695" s="434"/>
      <c r="B3695" s="918" t="s">
        <v>3297</v>
      </c>
      <c r="C3695" s="434"/>
      <c r="D3695" s="915"/>
      <c r="E3695" s="916"/>
      <c r="F3695" s="917"/>
    </row>
    <row r="3696" spans="1:6">
      <c r="A3696" s="434"/>
      <c r="B3696" s="918" t="s">
        <v>3344</v>
      </c>
      <c r="C3696" s="434"/>
      <c r="D3696" s="915"/>
      <c r="E3696" s="916"/>
      <c r="F3696" s="917"/>
    </row>
    <row r="3697" spans="1:6">
      <c r="A3697" s="434"/>
      <c r="B3697" s="918" t="s">
        <v>3345</v>
      </c>
      <c r="C3697" s="434"/>
      <c r="D3697" s="915"/>
      <c r="E3697" s="916"/>
      <c r="F3697" s="917"/>
    </row>
    <row r="3698" spans="1:6">
      <c r="A3698" s="434"/>
      <c r="B3698" s="918" t="s">
        <v>3301</v>
      </c>
      <c r="C3698" s="434"/>
      <c r="D3698" s="915"/>
      <c r="E3698" s="916"/>
      <c r="F3698" s="917"/>
    </row>
    <row r="3699" spans="1:6" ht="26.4">
      <c r="A3699" s="434"/>
      <c r="B3699" s="918" t="s">
        <v>3302</v>
      </c>
      <c r="C3699" s="434"/>
      <c r="D3699" s="915"/>
      <c r="E3699" s="916"/>
      <c r="F3699" s="917"/>
    </row>
    <row r="3700" spans="1:6">
      <c r="A3700" s="434"/>
      <c r="B3700" s="918"/>
      <c r="C3700" s="434"/>
      <c r="D3700" s="915"/>
      <c r="E3700" s="916"/>
      <c r="F3700" s="917"/>
    </row>
    <row r="3701" spans="1:6">
      <c r="A3701" s="434"/>
      <c r="B3701" s="918" t="s">
        <v>3346</v>
      </c>
      <c r="C3701" s="434"/>
      <c r="D3701" s="915"/>
      <c r="E3701" s="916"/>
      <c r="F3701" s="917"/>
    </row>
    <row r="3702" spans="1:6">
      <c r="A3702" s="434"/>
      <c r="B3702" s="918" t="s">
        <v>3305</v>
      </c>
      <c r="C3702" s="434"/>
      <c r="D3702" s="915"/>
      <c r="E3702" s="916"/>
      <c r="F3702" s="917"/>
    </row>
    <row r="3703" spans="1:6">
      <c r="A3703" s="434"/>
      <c r="B3703" s="918"/>
      <c r="C3703" s="434"/>
      <c r="D3703" s="915"/>
      <c r="E3703" s="916"/>
      <c r="F3703" s="917"/>
    </row>
    <row r="3704" spans="1:6">
      <c r="A3704" s="434"/>
      <c r="B3704" s="918" t="s">
        <v>3291</v>
      </c>
      <c r="C3704" s="920"/>
      <c r="D3704" s="915"/>
      <c r="E3704" s="916"/>
      <c r="F3704" s="917"/>
    </row>
    <row r="3705" spans="1:6">
      <c r="A3705" s="434"/>
      <c r="B3705" s="918" t="s">
        <v>3293</v>
      </c>
      <c r="C3705" s="920"/>
      <c r="D3705" s="915"/>
      <c r="E3705" s="916"/>
      <c r="F3705" s="917"/>
    </row>
    <row r="3706" spans="1:6" ht="26.4">
      <c r="A3706" s="434"/>
      <c r="B3706" s="922" t="s">
        <v>3294</v>
      </c>
      <c r="C3706" s="920"/>
      <c r="D3706" s="915"/>
      <c r="E3706" s="916"/>
      <c r="F3706" s="917"/>
    </row>
    <row r="3707" spans="1:6">
      <c r="A3707" s="434"/>
      <c r="B3707" s="918" t="s">
        <v>3388</v>
      </c>
      <c r="C3707" s="920"/>
      <c r="D3707" s="915"/>
      <c r="E3707" s="916"/>
      <c r="F3707" s="917"/>
    </row>
    <row r="3708" spans="1:6">
      <c r="A3708" s="434"/>
      <c r="B3708" s="918" t="s">
        <v>3389</v>
      </c>
      <c r="C3708" s="920"/>
      <c r="D3708" s="915"/>
      <c r="E3708" s="916"/>
      <c r="F3708" s="917"/>
    </row>
    <row r="3709" spans="1:6">
      <c r="A3709" s="434"/>
      <c r="B3709" s="918"/>
      <c r="C3709" s="920"/>
      <c r="D3709" s="915"/>
      <c r="E3709" s="916"/>
      <c r="F3709" s="917"/>
    </row>
    <row r="3710" spans="1:6">
      <c r="A3710" s="434"/>
      <c r="B3710" s="918" t="s">
        <v>3349</v>
      </c>
      <c r="C3710" s="920"/>
      <c r="D3710" s="915"/>
      <c r="E3710" s="916"/>
      <c r="F3710" s="917"/>
    </row>
    <row r="3711" spans="1:6">
      <c r="A3711" s="434"/>
      <c r="B3711" s="918"/>
      <c r="C3711" s="434"/>
      <c r="D3711" s="915"/>
      <c r="E3711" s="916"/>
      <c r="F3711" s="917"/>
    </row>
    <row r="3712" spans="1:6">
      <c r="A3712" s="434"/>
      <c r="B3712" s="918" t="s">
        <v>3291</v>
      </c>
      <c r="C3712" s="920"/>
      <c r="D3712" s="915"/>
      <c r="E3712" s="916"/>
      <c r="F3712" s="917"/>
    </row>
    <row r="3713" spans="1:6">
      <c r="A3713" s="434"/>
      <c r="B3713" s="918" t="s">
        <v>3293</v>
      </c>
      <c r="C3713" s="920"/>
      <c r="D3713" s="915"/>
      <c r="E3713" s="916"/>
      <c r="F3713" s="917"/>
    </row>
    <row r="3714" spans="1:6" ht="26.4">
      <c r="A3714" s="434"/>
      <c r="B3714" s="922" t="s">
        <v>3294</v>
      </c>
      <c r="C3714" s="920"/>
      <c r="D3714" s="915"/>
      <c r="E3714" s="916"/>
      <c r="F3714" s="917"/>
    </row>
    <row r="3715" spans="1:6">
      <c r="A3715" s="434"/>
      <c r="B3715" s="918" t="s">
        <v>3388</v>
      </c>
      <c r="C3715" s="920"/>
      <c r="D3715" s="915"/>
      <c r="E3715" s="916"/>
      <c r="F3715" s="917"/>
    </row>
    <row r="3716" spans="1:6">
      <c r="A3716" s="434"/>
      <c r="B3716" s="918" t="s">
        <v>3389</v>
      </c>
      <c r="C3716" s="920"/>
      <c r="D3716" s="915"/>
      <c r="E3716" s="916"/>
      <c r="F3716" s="917"/>
    </row>
    <row r="3717" spans="1:6">
      <c r="A3717" s="434"/>
      <c r="B3717" s="918"/>
      <c r="C3717" s="920"/>
      <c r="D3717" s="915"/>
      <c r="E3717" s="916"/>
      <c r="F3717" s="917"/>
    </row>
    <row r="3718" spans="1:6">
      <c r="A3718" s="434"/>
      <c r="B3718" s="918" t="s">
        <v>3297</v>
      </c>
      <c r="C3718" s="920"/>
      <c r="D3718" s="915"/>
      <c r="E3718" s="916"/>
      <c r="F3718" s="917"/>
    </row>
    <row r="3719" spans="1:6">
      <c r="A3719" s="434"/>
      <c r="B3719" s="918" t="s">
        <v>3437</v>
      </c>
      <c r="C3719" s="920"/>
      <c r="D3719" s="915"/>
      <c r="E3719" s="916"/>
      <c r="F3719" s="917"/>
    </row>
    <row r="3720" spans="1:6">
      <c r="A3720" s="434"/>
      <c r="B3720" s="918" t="s">
        <v>3299</v>
      </c>
      <c r="C3720" s="920"/>
      <c r="D3720" s="915"/>
      <c r="E3720" s="916"/>
      <c r="F3720" s="917"/>
    </row>
    <row r="3721" spans="1:6">
      <c r="A3721" s="434"/>
      <c r="B3721" s="918" t="s">
        <v>3301</v>
      </c>
      <c r="C3721" s="920"/>
      <c r="D3721" s="915"/>
      <c r="E3721" s="916"/>
      <c r="F3721" s="917"/>
    </row>
    <row r="3722" spans="1:6" ht="26.4">
      <c r="A3722" s="434"/>
      <c r="B3722" s="918" t="s">
        <v>3302</v>
      </c>
      <c r="C3722" s="920"/>
      <c r="D3722" s="915"/>
      <c r="E3722" s="916"/>
      <c r="F3722" s="917"/>
    </row>
    <row r="3723" spans="1:6">
      <c r="A3723" s="434"/>
      <c r="B3723" s="918"/>
      <c r="C3723" s="920"/>
      <c r="D3723" s="915"/>
      <c r="E3723" s="916"/>
      <c r="F3723" s="917"/>
    </row>
    <row r="3724" spans="1:6">
      <c r="A3724" s="434"/>
      <c r="B3724" s="918" t="s">
        <v>3303</v>
      </c>
      <c r="C3724" s="920"/>
      <c r="D3724" s="915"/>
      <c r="E3724" s="916"/>
      <c r="F3724" s="917"/>
    </row>
    <row r="3725" spans="1:6">
      <c r="A3725" s="434"/>
      <c r="B3725" s="918" t="s">
        <v>3304</v>
      </c>
      <c r="C3725" s="920"/>
      <c r="D3725" s="915"/>
      <c r="E3725" s="916"/>
      <c r="F3725" s="917"/>
    </row>
    <row r="3726" spans="1:6">
      <c r="A3726" s="434"/>
      <c r="B3726" s="918" t="s">
        <v>3305</v>
      </c>
      <c r="C3726" s="920"/>
      <c r="D3726" s="915"/>
      <c r="E3726" s="916"/>
      <c r="F3726" s="917"/>
    </row>
    <row r="3727" spans="1:6">
      <c r="A3727" s="434"/>
      <c r="B3727" s="918"/>
      <c r="C3727" s="920"/>
      <c r="D3727" s="915"/>
      <c r="E3727" s="916"/>
      <c r="F3727" s="917"/>
    </row>
    <row r="3728" spans="1:6">
      <c r="A3728" s="434"/>
      <c r="B3728" s="918" t="s">
        <v>3306</v>
      </c>
      <c r="C3728" s="434"/>
      <c r="D3728" s="915"/>
      <c r="E3728" s="916"/>
      <c r="F3728" s="917"/>
    </row>
    <row r="3729" spans="1:6">
      <c r="A3729" s="434"/>
      <c r="B3729" s="918" t="s">
        <v>3305</v>
      </c>
      <c r="C3729" s="434"/>
      <c r="D3729" s="915"/>
      <c r="E3729" s="916"/>
      <c r="F3729" s="917"/>
    </row>
    <row r="3730" spans="1:6">
      <c r="A3730" s="434"/>
      <c r="B3730" s="918"/>
      <c r="C3730" s="434"/>
      <c r="D3730" s="915"/>
      <c r="E3730" s="916"/>
      <c r="F3730" s="917"/>
    </row>
    <row r="3731" spans="1:6" ht="26.4">
      <c r="A3731" s="434"/>
      <c r="B3731" s="918" t="s">
        <v>3352</v>
      </c>
      <c r="C3731" s="920"/>
      <c r="D3731" s="915"/>
      <c r="E3731" s="916"/>
      <c r="F3731" s="917"/>
    </row>
    <row r="3732" spans="1:6">
      <c r="A3732" s="434"/>
      <c r="B3732" s="918"/>
      <c r="C3732" s="920"/>
      <c r="D3732" s="915"/>
      <c r="E3732" s="916"/>
      <c r="F3732" s="917"/>
    </row>
    <row r="3733" spans="1:6">
      <c r="A3733" s="434"/>
      <c r="B3733" s="918" t="s">
        <v>3306</v>
      </c>
      <c r="C3733" s="434"/>
      <c r="D3733" s="915"/>
      <c r="E3733" s="916"/>
      <c r="F3733" s="917"/>
    </row>
    <row r="3734" spans="1:6">
      <c r="A3734" s="434"/>
      <c r="B3734" s="918" t="s">
        <v>3305</v>
      </c>
      <c r="C3734" s="434"/>
      <c r="D3734" s="915"/>
      <c r="E3734" s="916"/>
      <c r="F3734" s="917"/>
    </row>
    <row r="3735" spans="1:6">
      <c r="A3735" s="434"/>
      <c r="B3735" s="923"/>
      <c r="C3735" s="920"/>
      <c r="D3735" s="915"/>
      <c r="E3735" s="916"/>
      <c r="F3735" s="917"/>
    </row>
    <row r="3736" spans="1:6">
      <c r="A3736" s="434"/>
      <c r="B3736" s="918" t="s">
        <v>3340</v>
      </c>
      <c r="C3736" s="920"/>
      <c r="D3736" s="915"/>
      <c r="E3736" s="916"/>
      <c r="F3736" s="917"/>
    </row>
    <row r="3737" spans="1:6">
      <c r="A3737" s="434"/>
      <c r="B3737" s="918" t="s">
        <v>3341</v>
      </c>
      <c r="C3737" s="920"/>
      <c r="D3737" s="915"/>
      <c r="E3737" s="916"/>
      <c r="F3737" s="917"/>
    </row>
    <row r="3738" spans="1:6">
      <c r="A3738" s="434"/>
      <c r="B3738" s="918" t="s">
        <v>3400</v>
      </c>
      <c r="C3738" s="920"/>
      <c r="D3738" s="915"/>
      <c r="E3738" s="916"/>
      <c r="F3738" s="917"/>
    </row>
    <row r="3739" spans="1:6">
      <c r="A3739" s="434"/>
      <c r="B3739" s="918" t="s">
        <v>3343</v>
      </c>
      <c r="C3739" s="920"/>
      <c r="D3739" s="915"/>
      <c r="E3739" s="916"/>
      <c r="F3739" s="917"/>
    </row>
    <row r="3740" spans="1:6" ht="26.4">
      <c r="A3740" s="434"/>
      <c r="B3740" s="918" t="s">
        <v>3302</v>
      </c>
      <c r="C3740" s="920"/>
      <c r="D3740" s="915"/>
      <c r="E3740" s="916"/>
      <c r="F3740" s="917"/>
    </row>
    <row r="3741" spans="1:6">
      <c r="A3741" s="434"/>
      <c r="B3741" s="918"/>
      <c r="C3741" s="920"/>
      <c r="D3741" s="915"/>
      <c r="E3741" s="916"/>
      <c r="F3741" s="917"/>
    </row>
    <row r="3742" spans="1:6">
      <c r="A3742" s="434"/>
      <c r="B3742" s="918" t="s">
        <v>3303</v>
      </c>
      <c r="C3742" s="920"/>
      <c r="D3742" s="915"/>
      <c r="E3742" s="916"/>
      <c r="F3742" s="917"/>
    </row>
    <row r="3743" spans="1:6">
      <c r="A3743" s="434"/>
      <c r="B3743" s="918" t="s">
        <v>3304</v>
      </c>
      <c r="C3743" s="920"/>
      <c r="D3743" s="915"/>
      <c r="E3743" s="916"/>
      <c r="F3743" s="917"/>
    </row>
    <row r="3744" spans="1:6">
      <c r="A3744" s="434"/>
      <c r="B3744" s="918" t="s">
        <v>3305</v>
      </c>
      <c r="C3744" s="920"/>
      <c r="D3744" s="915"/>
      <c r="E3744" s="916"/>
      <c r="F3744" s="917"/>
    </row>
    <row r="3745" spans="1:6">
      <c r="A3745" s="434"/>
      <c r="B3745" s="918"/>
      <c r="C3745" s="920"/>
      <c r="D3745" s="915"/>
      <c r="E3745" s="916"/>
      <c r="F3745" s="917"/>
    </row>
    <row r="3746" spans="1:6">
      <c r="A3746" s="434"/>
      <c r="B3746" s="918" t="s">
        <v>3291</v>
      </c>
      <c r="C3746" s="920"/>
      <c r="D3746" s="915"/>
      <c r="E3746" s="916"/>
      <c r="F3746" s="917"/>
    </row>
    <row r="3747" spans="1:6">
      <c r="A3747" s="434"/>
      <c r="B3747" s="918" t="s">
        <v>3293</v>
      </c>
      <c r="C3747" s="920"/>
      <c r="D3747" s="915"/>
      <c r="E3747" s="916"/>
      <c r="F3747" s="917"/>
    </row>
    <row r="3748" spans="1:6" ht="26.4">
      <c r="A3748" s="434"/>
      <c r="B3748" s="922" t="s">
        <v>3294</v>
      </c>
      <c r="C3748" s="920"/>
      <c r="D3748" s="915"/>
      <c r="E3748" s="916"/>
      <c r="F3748" s="917"/>
    </row>
    <row r="3749" spans="1:6">
      <c r="A3749" s="434"/>
      <c r="B3749" s="918" t="s">
        <v>3388</v>
      </c>
      <c r="C3749" s="920"/>
      <c r="D3749" s="915"/>
      <c r="E3749" s="916"/>
      <c r="F3749" s="917"/>
    </row>
    <row r="3750" spans="1:6">
      <c r="A3750" s="434"/>
      <c r="B3750" s="918" t="s">
        <v>3401</v>
      </c>
      <c r="C3750" s="920"/>
      <c r="D3750" s="915"/>
      <c r="E3750" s="916"/>
      <c r="F3750" s="917"/>
    </row>
    <row r="3751" spans="1:6">
      <c r="A3751" s="434"/>
      <c r="B3751" s="918"/>
      <c r="C3751" s="920"/>
      <c r="D3751" s="915"/>
      <c r="E3751" s="916"/>
      <c r="F3751" s="917"/>
    </row>
    <row r="3752" spans="1:6">
      <c r="A3752" s="924"/>
      <c r="B3752" s="919" t="s">
        <v>3624</v>
      </c>
      <c r="C3752" s="920"/>
      <c r="D3752" s="915"/>
      <c r="E3752" s="916"/>
      <c r="F3752" s="917"/>
    </row>
    <row r="3753" spans="1:6">
      <c r="A3753" s="924"/>
      <c r="B3753" s="919" t="s">
        <v>3381</v>
      </c>
      <c r="C3753" s="920"/>
      <c r="D3753" s="915"/>
      <c r="E3753" s="916"/>
      <c r="F3753" s="917"/>
    </row>
    <row r="3754" spans="1:6">
      <c r="A3754" s="925"/>
      <c r="B3754" s="926" t="s">
        <v>3397</v>
      </c>
      <c r="C3754" s="357" t="s">
        <v>983</v>
      </c>
      <c r="D3754" s="927">
        <v>1</v>
      </c>
      <c r="E3754" s="928"/>
      <c r="F3754" s="929"/>
    </row>
    <row r="3755" spans="1:6" s="466" customFormat="1" ht="26.25" customHeight="1">
      <c r="A3755" s="892" t="s">
        <v>0</v>
      </c>
      <c r="B3755" s="892" t="s">
        <v>1</v>
      </c>
      <c r="C3755" s="892" t="s">
        <v>948</v>
      </c>
      <c r="D3755" s="893" t="s">
        <v>949</v>
      </c>
      <c r="E3755" s="894" t="s">
        <v>1380</v>
      </c>
      <c r="F3755" s="894" t="s">
        <v>2</v>
      </c>
    </row>
    <row r="3756" spans="1:6" ht="224.4">
      <c r="A3756" s="909">
        <f>COUNT($A$4:A3754)+1</f>
        <v>20</v>
      </c>
      <c r="B3756" s="910" t="s">
        <v>3256</v>
      </c>
      <c r="C3756" s="362"/>
      <c r="D3756" s="911"/>
      <c r="E3756" s="912"/>
      <c r="F3756" s="913"/>
    </row>
    <row r="3757" spans="1:6">
      <c r="A3757" s="914"/>
      <c r="B3757" s="448"/>
      <c r="C3757" s="434"/>
      <c r="D3757" s="915"/>
      <c r="E3757" s="916"/>
      <c r="F3757" s="917"/>
    </row>
    <row r="3758" spans="1:6">
      <c r="A3758" s="434"/>
      <c r="B3758" s="448" t="s">
        <v>3257</v>
      </c>
      <c r="C3758" s="434"/>
      <c r="D3758" s="915"/>
      <c r="E3758" s="916"/>
      <c r="F3758" s="917"/>
    </row>
    <row r="3759" spans="1:6">
      <c r="A3759" s="434"/>
      <c r="B3759" s="918" t="s">
        <v>3258</v>
      </c>
      <c r="C3759" s="434"/>
      <c r="D3759" s="915"/>
      <c r="E3759" s="916"/>
      <c r="F3759" s="917"/>
    </row>
    <row r="3760" spans="1:6">
      <c r="A3760" s="434"/>
      <c r="B3760" s="918" t="s">
        <v>3259</v>
      </c>
      <c r="C3760" s="434"/>
      <c r="D3760" s="915"/>
      <c r="E3760" s="916"/>
      <c r="F3760" s="917"/>
    </row>
    <row r="3761" spans="1:6">
      <c r="A3761" s="434"/>
      <c r="B3761" s="918" t="s">
        <v>3260</v>
      </c>
      <c r="C3761" s="434"/>
      <c r="D3761" s="915"/>
      <c r="E3761" s="916"/>
      <c r="F3761" s="917"/>
    </row>
    <row r="3762" spans="1:6">
      <c r="A3762" s="434"/>
      <c r="B3762" s="918" t="s">
        <v>3261</v>
      </c>
      <c r="C3762" s="434"/>
      <c r="D3762" s="915"/>
      <c r="E3762" s="916"/>
      <c r="F3762" s="917"/>
    </row>
    <row r="3763" spans="1:6">
      <c r="A3763" s="434"/>
      <c r="B3763" s="918" t="s">
        <v>3262</v>
      </c>
      <c r="C3763" s="434"/>
      <c r="D3763" s="915"/>
      <c r="E3763" s="916"/>
      <c r="F3763" s="917"/>
    </row>
    <row r="3764" spans="1:6">
      <c r="A3764" s="434"/>
      <c r="B3764" s="919" t="s">
        <v>3263</v>
      </c>
      <c r="C3764" s="434"/>
      <c r="D3764" s="915"/>
      <c r="E3764" s="916"/>
      <c r="F3764" s="917"/>
    </row>
    <row r="3765" spans="1:6">
      <c r="A3765" s="434"/>
      <c r="B3765" s="919" t="s">
        <v>3264</v>
      </c>
      <c r="C3765" s="434"/>
      <c r="D3765" s="915"/>
      <c r="E3765" s="916"/>
      <c r="F3765" s="917"/>
    </row>
    <row r="3766" spans="1:6" ht="26.4">
      <c r="A3766" s="434"/>
      <c r="B3766" s="919" t="s">
        <v>3265</v>
      </c>
      <c r="C3766" s="434"/>
      <c r="D3766" s="915"/>
      <c r="E3766" s="916"/>
      <c r="F3766" s="917"/>
    </row>
    <row r="3767" spans="1:6">
      <c r="A3767" s="434"/>
      <c r="B3767" s="919"/>
      <c r="C3767" s="434"/>
      <c r="D3767" s="915"/>
      <c r="E3767" s="916"/>
      <c r="F3767" s="917"/>
    </row>
    <row r="3768" spans="1:6">
      <c r="A3768" s="434"/>
      <c r="B3768" s="919" t="s">
        <v>3266</v>
      </c>
      <c r="C3768" s="434"/>
      <c r="D3768" s="915"/>
      <c r="E3768" s="916"/>
      <c r="F3768" s="917"/>
    </row>
    <row r="3769" spans="1:6">
      <c r="A3769" s="434"/>
      <c r="B3769" s="919" t="s">
        <v>3625</v>
      </c>
      <c r="C3769" s="434"/>
      <c r="D3769" s="915"/>
      <c r="E3769" s="916"/>
      <c r="F3769" s="917"/>
    </row>
    <row r="3770" spans="1:6">
      <c r="A3770" s="434"/>
      <c r="B3770" s="918" t="s">
        <v>3626</v>
      </c>
      <c r="C3770" s="434"/>
      <c r="D3770" s="915"/>
      <c r="E3770" s="916"/>
      <c r="F3770" s="917"/>
    </row>
    <row r="3771" spans="1:6">
      <c r="A3771" s="434"/>
      <c r="B3771" s="918" t="s">
        <v>3538</v>
      </c>
      <c r="C3771" s="920"/>
      <c r="D3771" s="915"/>
      <c r="E3771" s="916"/>
      <c r="F3771" s="917"/>
    </row>
    <row r="3772" spans="1:6">
      <c r="A3772" s="434"/>
      <c r="B3772" s="918" t="s">
        <v>3627</v>
      </c>
      <c r="C3772" s="920"/>
      <c r="D3772" s="915"/>
      <c r="E3772" s="916"/>
      <c r="F3772" s="917"/>
    </row>
    <row r="3773" spans="1:6">
      <c r="A3773" s="434"/>
      <c r="B3773" s="919" t="s">
        <v>3271</v>
      </c>
      <c r="C3773" s="920"/>
      <c r="D3773" s="915"/>
      <c r="E3773" s="916"/>
      <c r="F3773" s="917"/>
    </row>
    <row r="3774" spans="1:6">
      <c r="A3774" s="434"/>
      <c r="B3774" s="919" t="s">
        <v>3628</v>
      </c>
      <c r="C3774" s="920"/>
      <c r="D3774" s="915"/>
      <c r="E3774" s="916"/>
      <c r="F3774" s="917"/>
    </row>
    <row r="3775" spans="1:6">
      <c r="A3775" s="434"/>
      <c r="B3775" s="919" t="s">
        <v>3273</v>
      </c>
      <c r="C3775" s="920"/>
      <c r="D3775" s="915"/>
      <c r="E3775" s="916"/>
      <c r="F3775" s="917"/>
    </row>
    <row r="3776" spans="1:6">
      <c r="A3776" s="434"/>
      <c r="B3776" s="919" t="s">
        <v>3274</v>
      </c>
      <c r="C3776" s="920"/>
      <c r="D3776" s="915"/>
      <c r="E3776" s="916"/>
      <c r="F3776" s="917"/>
    </row>
    <row r="3777" spans="1:6">
      <c r="A3777" s="434"/>
      <c r="B3777" s="919" t="s">
        <v>3275</v>
      </c>
      <c r="C3777" s="920"/>
      <c r="D3777" s="915"/>
      <c r="E3777" s="916"/>
      <c r="F3777" s="917"/>
    </row>
    <row r="3778" spans="1:6">
      <c r="A3778" s="434"/>
      <c r="B3778" s="919" t="s">
        <v>3276</v>
      </c>
      <c r="C3778" s="920"/>
      <c r="D3778" s="915"/>
      <c r="E3778" s="916"/>
      <c r="F3778" s="917"/>
    </row>
    <row r="3779" spans="1:6">
      <c r="A3779" s="434"/>
      <c r="B3779" s="919" t="s">
        <v>3277</v>
      </c>
      <c r="C3779" s="920"/>
      <c r="D3779" s="915"/>
      <c r="E3779" s="916"/>
      <c r="F3779" s="917"/>
    </row>
    <row r="3780" spans="1:6" ht="26.4">
      <c r="A3780" s="434"/>
      <c r="B3780" s="919" t="s">
        <v>3278</v>
      </c>
      <c r="C3780" s="920"/>
      <c r="D3780" s="915"/>
      <c r="E3780" s="916"/>
      <c r="F3780" s="917"/>
    </row>
    <row r="3781" spans="1:6">
      <c r="A3781" s="434"/>
      <c r="B3781" s="919" t="s">
        <v>3279</v>
      </c>
      <c r="C3781" s="920"/>
      <c r="D3781" s="915"/>
      <c r="E3781" s="916"/>
      <c r="F3781" s="917"/>
    </row>
    <row r="3782" spans="1:6">
      <c r="A3782" s="434"/>
      <c r="B3782" s="919" t="s">
        <v>3280</v>
      </c>
      <c r="C3782" s="920"/>
      <c r="D3782" s="915"/>
      <c r="E3782" s="916"/>
      <c r="F3782" s="917"/>
    </row>
    <row r="3783" spans="1:6">
      <c r="A3783" s="434"/>
      <c r="B3783" s="919" t="s">
        <v>3281</v>
      </c>
      <c r="C3783" s="920"/>
      <c r="D3783" s="915"/>
      <c r="E3783" s="916"/>
      <c r="F3783" s="917"/>
    </row>
    <row r="3784" spans="1:6">
      <c r="A3784" s="434"/>
      <c r="B3784" s="919" t="s">
        <v>3629</v>
      </c>
      <c r="C3784" s="920"/>
      <c r="D3784" s="915"/>
      <c r="E3784" s="916"/>
      <c r="F3784" s="917"/>
    </row>
    <row r="3785" spans="1:6">
      <c r="A3785" s="434"/>
      <c r="B3785" s="919" t="s">
        <v>3630</v>
      </c>
      <c r="C3785" s="920"/>
      <c r="D3785" s="915"/>
      <c r="E3785" s="916"/>
      <c r="F3785" s="917"/>
    </row>
    <row r="3786" spans="1:6">
      <c r="A3786" s="434"/>
      <c r="B3786" s="919" t="s">
        <v>3631</v>
      </c>
      <c r="C3786" s="920"/>
      <c r="D3786" s="915"/>
      <c r="E3786" s="916"/>
      <c r="F3786" s="917"/>
    </row>
    <row r="3787" spans="1:6">
      <c r="A3787" s="434"/>
      <c r="B3787" s="919" t="s">
        <v>3361</v>
      </c>
      <c r="C3787" s="920"/>
      <c r="D3787" s="915"/>
      <c r="E3787" s="916"/>
      <c r="F3787" s="917"/>
    </row>
    <row r="3788" spans="1:6">
      <c r="A3788" s="434"/>
      <c r="B3788" s="921" t="s">
        <v>3286</v>
      </c>
      <c r="C3788" s="920"/>
      <c r="D3788" s="915"/>
      <c r="E3788" s="916"/>
      <c r="F3788" s="917"/>
    </row>
    <row r="3789" spans="1:6">
      <c r="A3789" s="434"/>
      <c r="B3789" s="921" t="s">
        <v>3287</v>
      </c>
      <c r="C3789" s="920"/>
      <c r="D3789" s="915"/>
      <c r="E3789" s="916"/>
      <c r="F3789" s="917"/>
    </row>
    <row r="3790" spans="1:6">
      <c r="A3790" s="434"/>
      <c r="B3790" s="919" t="s">
        <v>3288</v>
      </c>
      <c r="C3790" s="920"/>
      <c r="D3790" s="915"/>
      <c r="E3790" s="916"/>
      <c r="F3790" s="917"/>
    </row>
    <row r="3791" spans="1:6">
      <c r="A3791" s="434"/>
      <c r="B3791" s="919" t="s">
        <v>3289</v>
      </c>
      <c r="C3791" s="920"/>
      <c r="D3791" s="915"/>
      <c r="E3791" s="916"/>
      <c r="F3791" s="917"/>
    </row>
    <row r="3792" spans="1:6">
      <c r="A3792" s="434"/>
      <c r="B3792" s="919"/>
      <c r="C3792" s="920"/>
      <c r="D3792" s="915"/>
      <c r="E3792" s="916"/>
      <c r="F3792" s="917"/>
    </row>
    <row r="3793" spans="1:6">
      <c r="A3793" s="434"/>
      <c r="B3793" s="918" t="s">
        <v>3290</v>
      </c>
      <c r="C3793" s="920"/>
      <c r="D3793" s="915"/>
      <c r="E3793" s="916"/>
      <c r="F3793" s="917"/>
    </row>
    <row r="3794" spans="1:6">
      <c r="A3794" s="434"/>
      <c r="B3794" s="918"/>
      <c r="C3794" s="920"/>
      <c r="D3794" s="915"/>
      <c r="E3794" s="916"/>
      <c r="F3794" s="917"/>
    </row>
    <row r="3795" spans="1:6">
      <c r="A3795" s="434"/>
      <c r="B3795" s="918" t="s">
        <v>3291</v>
      </c>
      <c r="C3795" s="920"/>
      <c r="D3795" s="915"/>
      <c r="E3795" s="916"/>
      <c r="F3795" s="917"/>
    </row>
    <row r="3796" spans="1:6">
      <c r="A3796" s="434"/>
      <c r="B3796" s="918" t="s">
        <v>3292</v>
      </c>
      <c r="C3796" s="920"/>
      <c r="D3796" s="915"/>
      <c r="E3796" s="916"/>
      <c r="F3796" s="917"/>
    </row>
    <row r="3797" spans="1:6">
      <c r="A3797" s="434"/>
      <c r="B3797" s="918" t="s">
        <v>3293</v>
      </c>
      <c r="C3797" s="920"/>
      <c r="D3797" s="915"/>
      <c r="E3797" s="916"/>
      <c r="F3797" s="917"/>
    </row>
    <row r="3798" spans="1:6" ht="26.4">
      <c r="A3798" s="434"/>
      <c r="B3798" s="922" t="s">
        <v>3294</v>
      </c>
      <c r="C3798" s="920"/>
      <c r="D3798" s="915"/>
      <c r="E3798" s="916"/>
      <c r="F3798" s="917"/>
    </row>
    <row r="3799" spans="1:6">
      <c r="A3799" s="434"/>
      <c r="B3799" s="918" t="s">
        <v>3599</v>
      </c>
      <c r="C3799" s="920"/>
      <c r="D3799" s="915"/>
      <c r="E3799" s="916"/>
      <c r="F3799" s="917"/>
    </row>
    <row r="3800" spans="1:6">
      <c r="A3800" s="434"/>
      <c r="B3800" s="918" t="s">
        <v>3632</v>
      </c>
      <c r="C3800" s="920"/>
      <c r="D3800" s="915"/>
      <c r="E3800" s="916"/>
      <c r="F3800" s="917"/>
    </row>
    <row r="3801" spans="1:6">
      <c r="A3801" s="434"/>
      <c r="B3801" s="918"/>
      <c r="C3801" s="920"/>
      <c r="D3801" s="915"/>
      <c r="E3801" s="916"/>
      <c r="F3801" s="917"/>
    </row>
    <row r="3802" spans="1:6">
      <c r="A3802" s="434"/>
      <c r="B3802" s="918" t="s">
        <v>3297</v>
      </c>
      <c r="C3802" s="920"/>
      <c r="D3802" s="915"/>
      <c r="E3802" s="916"/>
      <c r="F3802" s="917"/>
    </row>
    <row r="3803" spans="1:6">
      <c r="A3803" s="434"/>
      <c r="B3803" s="918" t="s">
        <v>3298</v>
      </c>
      <c r="C3803" s="920"/>
      <c r="D3803" s="915"/>
      <c r="E3803" s="916"/>
      <c r="F3803" s="917"/>
    </row>
    <row r="3804" spans="1:6">
      <c r="A3804" s="434"/>
      <c r="B3804" s="918" t="s">
        <v>3299</v>
      </c>
      <c r="C3804" s="920"/>
      <c r="D3804" s="915"/>
      <c r="E3804" s="916"/>
      <c r="F3804" s="917"/>
    </row>
    <row r="3805" spans="1:6">
      <c r="A3805" s="434"/>
      <c r="B3805" s="918" t="s">
        <v>3300</v>
      </c>
      <c r="C3805" s="920"/>
      <c r="D3805" s="915"/>
      <c r="E3805" s="916"/>
      <c r="F3805" s="917"/>
    </row>
    <row r="3806" spans="1:6">
      <c r="A3806" s="434"/>
      <c r="B3806" s="918" t="s">
        <v>3301</v>
      </c>
      <c r="C3806" s="920"/>
      <c r="D3806" s="915"/>
      <c r="E3806" s="916"/>
      <c r="F3806" s="917"/>
    </row>
    <row r="3807" spans="1:6" ht="26.4">
      <c r="A3807" s="434"/>
      <c r="B3807" s="918" t="s">
        <v>3302</v>
      </c>
      <c r="C3807" s="920"/>
      <c r="D3807" s="915"/>
      <c r="E3807" s="916"/>
      <c r="F3807" s="917"/>
    </row>
    <row r="3808" spans="1:6">
      <c r="A3808" s="434"/>
      <c r="B3808" s="918"/>
      <c r="C3808" s="920"/>
      <c r="D3808" s="915"/>
      <c r="E3808" s="916"/>
      <c r="F3808" s="917"/>
    </row>
    <row r="3809" spans="1:6">
      <c r="A3809" s="434"/>
      <c r="B3809" s="918" t="s">
        <v>3303</v>
      </c>
      <c r="C3809" s="920"/>
      <c r="D3809" s="915"/>
      <c r="E3809" s="916"/>
      <c r="F3809" s="917"/>
    </row>
    <row r="3810" spans="1:6">
      <c r="A3810" s="434"/>
      <c r="B3810" s="918" t="s">
        <v>3304</v>
      </c>
      <c r="C3810" s="920"/>
      <c r="D3810" s="915"/>
      <c r="E3810" s="916"/>
      <c r="F3810" s="917"/>
    </row>
    <row r="3811" spans="1:6">
      <c r="A3811" s="434"/>
      <c r="B3811" s="918" t="s">
        <v>3305</v>
      </c>
      <c r="C3811" s="920"/>
      <c r="D3811" s="915"/>
      <c r="E3811" s="916"/>
      <c r="F3811" s="917"/>
    </row>
    <row r="3812" spans="1:6">
      <c r="A3812" s="434"/>
      <c r="B3812" s="918"/>
      <c r="C3812" s="434"/>
      <c r="D3812" s="915"/>
      <c r="E3812" s="916"/>
      <c r="F3812" s="917"/>
    </row>
    <row r="3813" spans="1:6">
      <c r="A3813" s="434"/>
      <c r="B3813" s="918" t="s">
        <v>3306</v>
      </c>
      <c r="C3813" s="434"/>
      <c r="D3813" s="915"/>
      <c r="E3813" s="916"/>
      <c r="F3813" s="917"/>
    </row>
    <row r="3814" spans="1:6">
      <c r="A3814" s="434"/>
      <c r="B3814" s="918" t="s">
        <v>3305</v>
      </c>
      <c r="C3814" s="434"/>
      <c r="D3814" s="915"/>
      <c r="E3814" s="916"/>
      <c r="F3814" s="917"/>
    </row>
    <row r="3815" spans="1:6">
      <c r="A3815" s="434"/>
      <c r="B3815" s="919"/>
      <c r="C3815" s="920"/>
      <c r="D3815" s="915"/>
      <c r="E3815" s="916"/>
      <c r="F3815" s="917"/>
    </row>
    <row r="3816" spans="1:6">
      <c r="A3816" s="434"/>
      <c r="B3816" s="918" t="s">
        <v>3307</v>
      </c>
      <c r="C3816" s="920"/>
      <c r="D3816" s="915"/>
      <c r="E3816" s="916"/>
      <c r="F3816" s="917"/>
    </row>
    <row r="3817" spans="1:6">
      <c r="A3817" s="434"/>
      <c r="B3817" s="918" t="s">
        <v>3308</v>
      </c>
      <c r="C3817" s="920"/>
      <c r="D3817" s="915"/>
      <c r="E3817" s="916"/>
      <c r="F3817" s="917"/>
    </row>
    <row r="3818" spans="1:6">
      <c r="A3818" s="434"/>
      <c r="B3818" s="918" t="s">
        <v>3309</v>
      </c>
      <c r="C3818" s="920"/>
      <c r="D3818" s="915"/>
      <c r="E3818" s="916"/>
      <c r="F3818" s="917"/>
    </row>
    <row r="3819" spans="1:6">
      <c r="A3819" s="434"/>
      <c r="B3819" s="918" t="s">
        <v>3444</v>
      </c>
      <c r="C3819" s="920"/>
      <c r="D3819" s="915"/>
      <c r="E3819" s="916"/>
      <c r="F3819" s="917"/>
    </row>
    <row r="3820" spans="1:6">
      <c r="A3820" s="434"/>
      <c r="B3820" s="918" t="s">
        <v>3311</v>
      </c>
      <c r="C3820" s="920"/>
      <c r="D3820" s="915"/>
      <c r="E3820" s="916"/>
      <c r="F3820" s="917"/>
    </row>
    <row r="3821" spans="1:6">
      <c r="A3821" s="434"/>
      <c r="B3821" s="918" t="s">
        <v>3312</v>
      </c>
      <c r="C3821" s="920"/>
      <c r="D3821" s="915"/>
      <c r="E3821" s="916"/>
      <c r="F3821" s="917"/>
    </row>
    <row r="3822" spans="1:6">
      <c r="A3822" s="434"/>
      <c r="B3822" s="918" t="s">
        <v>3633</v>
      </c>
      <c r="C3822" s="920"/>
      <c r="D3822" s="915"/>
      <c r="E3822" s="916"/>
      <c r="F3822" s="917"/>
    </row>
    <row r="3823" spans="1:6">
      <c r="A3823" s="434"/>
      <c r="B3823" s="918" t="s">
        <v>3314</v>
      </c>
      <c r="C3823" s="920"/>
      <c r="D3823" s="915"/>
      <c r="E3823" s="916"/>
      <c r="F3823" s="917"/>
    </row>
    <row r="3824" spans="1:6">
      <c r="A3824" s="434"/>
      <c r="B3824" s="918" t="s">
        <v>3634</v>
      </c>
      <c r="C3824" s="920"/>
      <c r="D3824" s="915"/>
      <c r="E3824" s="916"/>
      <c r="F3824" s="917"/>
    </row>
    <row r="3825" spans="1:6">
      <c r="A3825" s="434"/>
      <c r="B3825" s="918" t="s">
        <v>3316</v>
      </c>
      <c r="C3825" s="920"/>
      <c r="D3825" s="915"/>
      <c r="E3825" s="916"/>
      <c r="F3825" s="917"/>
    </row>
    <row r="3826" spans="1:6">
      <c r="A3826" s="434"/>
      <c r="B3826" s="918" t="s">
        <v>3317</v>
      </c>
      <c r="C3826" s="920"/>
      <c r="D3826" s="915"/>
      <c r="E3826" s="916"/>
      <c r="F3826" s="917"/>
    </row>
    <row r="3827" spans="1:6">
      <c r="A3827" s="434"/>
      <c r="B3827" s="918" t="s">
        <v>3318</v>
      </c>
      <c r="C3827" s="920"/>
      <c r="D3827" s="915"/>
      <c r="E3827" s="916"/>
      <c r="F3827" s="917"/>
    </row>
    <row r="3828" spans="1:6">
      <c r="A3828" s="434"/>
      <c r="B3828" s="918" t="s">
        <v>3635</v>
      </c>
      <c r="C3828" s="920"/>
      <c r="D3828" s="915"/>
      <c r="E3828" s="916"/>
      <c r="F3828" s="917"/>
    </row>
    <row r="3829" spans="1:6">
      <c r="A3829" s="434"/>
      <c r="B3829" s="918" t="s">
        <v>3314</v>
      </c>
      <c r="C3829" s="920"/>
      <c r="D3829" s="915"/>
      <c r="E3829" s="916"/>
      <c r="F3829" s="917"/>
    </row>
    <row r="3830" spans="1:6">
      <c r="A3830" s="434"/>
      <c r="B3830" s="918" t="s">
        <v>3636</v>
      </c>
      <c r="C3830" s="920"/>
      <c r="D3830" s="915"/>
      <c r="E3830" s="916"/>
      <c r="F3830" s="917"/>
    </row>
    <row r="3831" spans="1:6">
      <c r="A3831" s="434"/>
      <c r="B3831" s="918"/>
      <c r="C3831" s="434"/>
      <c r="D3831" s="915"/>
      <c r="E3831" s="916"/>
      <c r="F3831" s="917"/>
    </row>
    <row r="3832" spans="1:6">
      <c r="A3832" s="434"/>
      <c r="B3832" s="918" t="s">
        <v>3306</v>
      </c>
      <c r="C3832" s="434"/>
      <c r="D3832" s="915"/>
      <c r="E3832" s="916"/>
      <c r="F3832" s="917"/>
    </row>
    <row r="3833" spans="1:6">
      <c r="A3833" s="434"/>
      <c r="B3833" s="918" t="s">
        <v>3305</v>
      </c>
      <c r="C3833" s="434"/>
      <c r="D3833" s="915"/>
      <c r="E3833" s="916"/>
      <c r="F3833" s="917"/>
    </row>
    <row r="3834" spans="1:6">
      <c r="A3834" s="434"/>
      <c r="B3834" s="919"/>
      <c r="C3834" s="920"/>
      <c r="D3834" s="915"/>
      <c r="E3834" s="916"/>
      <c r="F3834" s="917"/>
    </row>
    <row r="3835" spans="1:6">
      <c r="A3835" s="434"/>
      <c r="B3835" s="918" t="s">
        <v>3321</v>
      </c>
      <c r="C3835" s="920"/>
      <c r="D3835" s="915"/>
      <c r="E3835" s="916"/>
      <c r="F3835" s="917"/>
    </row>
    <row r="3836" spans="1:6">
      <c r="A3836" s="434"/>
      <c r="B3836" s="918" t="s">
        <v>3637</v>
      </c>
      <c r="C3836" s="920"/>
      <c r="D3836" s="915"/>
      <c r="E3836" s="916"/>
      <c r="F3836" s="917"/>
    </row>
    <row r="3837" spans="1:6">
      <c r="A3837" s="434"/>
      <c r="B3837" s="918" t="s">
        <v>3638</v>
      </c>
      <c r="C3837" s="920"/>
      <c r="D3837" s="915"/>
      <c r="E3837" s="916"/>
      <c r="F3837" s="917"/>
    </row>
    <row r="3838" spans="1:6">
      <c r="A3838" s="434"/>
      <c r="B3838" s="918" t="s">
        <v>3324</v>
      </c>
      <c r="C3838" s="434"/>
      <c r="D3838" s="915"/>
      <c r="E3838" s="916"/>
      <c r="F3838" s="917"/>
    </row>
    <row r="3839" spans="1:6">
      <c r="A3839" s="434"/>
      <c r="B3839" s="918" t="s">
        <v>3325</v>
      </c>
      <c r="C3839" s="434"/>
      <c r="D3839" s="915"/>
      <c r="E3839" s="916"/>
      <c r="F3839" s="917"/>
    </row>
    <row r="3840" spans="1:6">
      <c r="A3840" s="434"/>
      <c r="B3840" s="918" t="s">
        <v>3326</v>
      </c>
      <c r="C3840" s="434"/>
      <c r="D3840" s="915"/>
      <c r="E3840" s="916"/>
      <c r="F3840" s="917"/>
    </row>
    <row r="3841" spans="1:6">
      <c r="A3841" s="434"/>
      <c r="B3841" s="918"/>
      <c r="C3841" s="434"/>
      <c r="D3841" s="915"/>
      <c r="E3841" s="916"/>
      <c r="F3841" s="917"/>
    </row>
    <row r="3842" spans="1:6">
      <c r="A3842" s="434"/>
      <c r="B3842" s="918" t="s">
        <v>3327</v>
      </c>
      <c r="C3842" s="434"/>
      <c r="D3842" s="915"/>
      <c r="E3842" s="916"/>
      <c r="F3842" s="917"/>
    </row>
    <row r="3843" spans="1:6">
      <c r="A3843" s="434"/>
      <c r="B3843" s="918" t="s">
        <v>3328</v>
      </c>
      <c r="C3843" s="434"/>
      <c r="D3843" s="915"/>
      <c r="E3843" s="916"/>
      <c r="F3843" s="917"/>
    </row>
    <row r="3844" spans="1:6">
      <c r="A3844" s="434"/>
      <c r="B3844" s="918" t="s">
        <v>3329</v>
      </c>
      <c r="C3844" s="434"/>
      <c r="D3844" s="915"/>
      <c r="E3844" s="916"/>
      <c r="F3844" s="917"/>
    </row>
    <row r="3845" spans="1:6" ht="26.4">
      <c r="A3845" s="434"/>
      <c r="B3845" s="918" t="s">
        <v>3302</v>
      </c>
      <c r="C3845" s="920"/>
      <c r="D3845" s="915"/>
      <c r="E3845" s="916"/>
      <c r="F3845" s="917"/>
    </row>
    <row r="3846" spans="1:6">
      <c r="A3846" s="434"/>
      <c r="B3846" s="918" t="s">
        <v>3330</v>
      </c>
      <c r="C3846" s="434"/>
      <c r="D3846" s="915"/>
      <c r="E3846" s="916"/>
      <c r="F3846" s="917"/>
    </row>
    <row r="3847" spans="1:6">
      <c r="A3847" s="434"/>
      <c r="B3847" s="918"/>
      <c r="C3847" s="434"/>
      <c r="D3847" s="915"/>
      <c r="E3847" s="916"/>
      <c r="F3847" s="917"/>
    </row>
    <row r="3848" spans="1:6">
      <c r="A3848" s="434"/>
      <c r="B3848" s="918" t="s">
        <v>3331</v>
      </c>
      <c r="C3848" s="920"/>
      <c r="D3848" s="915"/>
      <c r="E3848" s="916"/>
      <c r="F3848" s="917"/>
    </row>
    <row r="3849" spans="1:6">
      <c r="A3849" s="434"/>
      <c r="B3849" s="918" t="s">
        <v>3639</v>
      </c>
      <c r="C3849" s="920"/>
      <c r="D3849" s="915"/>
      <c r="E3849" s="916"/>
      <c r="F3849" s="917"/>
    </row>
    <row r="3850" spans="1:6">
      <c r="A3850" s="434"/>
      <c r="B3850" s="918" t="s">
        <v>3640</v>
      </c>
      <c r="C3850" s="920"/>
      <c r="D3850" s="915"/>
      <c r="E3850" s="916"/>
      <c r="F3850" s="917"/>
    </row>
    <row r="3851" spans="1:6">
      <c r="A3851" s="434"/>
      <c r="B3851" s="918" t="s">
        <v>3334</v>
      </c>
      <c r="C3851" s="434"/>
      <c r="D3851" s="915"/>
      <c r="E3851" s="916"/>
      <c r="F3851" s="917"/>
    </row>
    <row r="3852" spans="1:6">
      <c r="A3852" s="434"/>
      <c r="B3852" s="918" t="s">
        <v>3335</v>
      </c>
      <c r="C3852" s="434"/>
      <c r="D3852" s="915"/>
      <c r="E3852" s="916"/>
      <c r="F3852" s="917"/>
    </row>
    <row r="3853" spans="1:6">
      <c r="A3853" s="434"/>
      <c r="B3853" s="918" t="s">
        <v>3326</v>
      </c>
      <c r="C3853" s="434"/>
      <c r="D3853" s="915"/>
      <c r="E3853" s="916"/>
      <c r="F3853" s="917"/>
    </row>
    <row r="3854" spans="1:6">
      <c r="A3854" s="434"/>
      <c r="B3854" s="918" t="s">
        <v>3336</v>
      </c>
      <c r="C3854" s="434"/>
      <c r="D3854" s="915"/>
      <c r="E3854" s="916"/>
      <c r="F3854" s="917"/>
    </row>
    <row r="3855" spans="1:6">
      <c r="A3855" s="434"/>
      <c r="B3855" s="918" t="s">
        <v>3330</v>
      </c>
      <c r="C3855" s="434"/>
      <c r="D3855" s="915"/>
      <c r="E3855" s="916"/>
      <c r="F3855" s="917"/>
    </row>
    <row r="3856" spans="1:6">
      <c r="A3856" s="434"/>
      <c r="B3856" s="918"/>
      <c r="C3856" s="434"/>
      <c r="D3856" s="915"/>
      <c r="E3856" s="916"/>
      <c r="F3856" s="917"/>
    </row>
    <row r="3857" spans="1:6">
      <c r="A3857" s="434"/>
      <c r="B3857" s="918" t="s">
        <v>3306</v>
      </c>
      <c r="C3857" s="434"/>
      <c r="D3857" s="915"/>
      <c r="E3857" s="916"/>
      <c r="F3857" s="917"/>
    </row>
    <row r="3858" spans="1:6">
      <c r="A3858" s="434"/>
      <c r="B3858" s="918" t="s">
        <v>3305</v>
      </c>
      <c r="C3858" s="434"/>
      <c r="D3858" s="915"/>
      <c r="E3858" s="916"/>
      <c r="F3858" s="917"/>
    </row>
    <row r="3859" spans="1:6">
      <c r="A3859" s="434"/>
      <c r="B3859" s="918"/>
      <c r="C3859" s="434"/>
      <c r="D3859" s="915"/>
      <c r="E3859" s="916"/>
      <c r="F3859" s="917"/>
    </row>
    <row r="3860" spans="1:6">
      <c r="A3860" s="434"/>
      <c r="B3860" s="918" t="s">
        <v>3321</v>
      </c>
      <c r="C3860" s="434"/>
      <c r="D3860" s="915"/>
      <c r="E3860" s="916"/>
      <c r="F3860" s="917"/>
    </row>
    <row r="3861" spans="1:6">
      <c r="A3861" s="434"/>
      <c r="B3861" s="918" t="s">
        <v>3641</v>
      </c>
      <c r="C3861" s="434"/>
      <c r="D3861" s="915"/>
      <c r="E3861" s="916"/>
      <c r="F3861" s="917"/>
    </row>
    <row r="3862" spans="1:6">
      <c r="A3862" s="434"/>
      <c r="B3862" s="918" t="s">
        <v>3338</v>
      </c>
      <c r="C3862" s="434"/>
      <c r="D3862" s="915"/>
      <c r="E3862" s="916"/>
      <c r="F3862" s="917"/>
    </row>
    <row r="3863" spans="1:6">
      <c r="A3863" s="434"/>
      <c r="B3863" s="918" t="s">
        <v>3378</v>
      </c>
      <c r="C3863" s="434"/>
      <c r="D3863" s="915"/>
      <c r="E3863" s="916"/>
      <c r="F3863" s="917"/>
    </row>
    <row r="3864" spans="1:6">
      <c r="A3864" s="434"/>
      <c r="B3864" s="918" t="s">
        <v>3325</v>
      </c>
      <c r="C3864" s="434"/>
      <c r="D3864" s="915"/>
      <c r="E3864" s="916"/>
      <c r="F3864" s="917"/>
    </row>
    <row r="3865" spans="1:6">
      <c r="A3865" s="434"/>
      <c r="B3865" s="918" t="s">
        <v>3326</v>
      </c>
      <c r="C3865" s="434"/>
      <c r="D3865" s="915"/>
      <c r="E3865" s="916"/>
      <c r="F3865" s="917"/>
    </row>
    <row r="3866" spans="1:6">
      <c r="A3866" s="434"/>
      <c r="B3866" s="918"/>
      <c r="C3866" s="434"/>
      <c r="D3866" s="915"/>
      <c r="E3866" s="916"/>
      <c r="F3866" s="917"/>
    </row>
    <row r="3867" spans="1:6">
      <c r="A3867" s="434"/>
      <c r="B3867" s="918" t="s">
        <v>3306</v>
      </c>
      <c r="C3867" s="434"/>
      <c r="D3867" s="915"/>
      <c r="E3867" s="916"/>
      <c r="F3867" s="917"/>
    </row>
    <row r="3868" spans="1:6">
      <c r="A3868" s="434"/>
      <c r="B3868" s="918" t="s">
        <v>3305</v>
      </c>
      <c r="C3868" s="434"/>
      <c r="D3868" s="915"/>
      <c r="E3868" s="916"/>
      <c r="F3868" s="917"/>
    </row>
    <row r="3869" spans="1:6">
      <c r="A3869" s="434"/>
      <c r="B3869" s="918"/>
      <c r="C3869" s="434"/>
      <c r="D3869" s="915"/>
      <c r="E3869" s="916"/>
      <c r="F3869" s="917"/>
    </row>
    <row r="3870" spans="1:6">
      <c r="A3870" s="434"/>
      <c r="B3870" s="918" t="s">
        <v>3340</v>
      </c>
      <c r="C3870" s="920"/>
      <c r="D3870" s="915"/>
      <c r="E3870" s="916"/>
      <c r="F3870" s="917"/>
    </row>
    <row r="3871" spans="1:6">
      <c r="A3871" s="434"/>
      <c r="B3871" s="918" t="s">
        <v>3341</v>
      </c>
      <c r="C3871" s="920"/>
      <c r="D3871" s="915"/>
      <c r="E3871" s="916"/>
      <c r="F3871" s="917"/>
    </row>
    <row r="3872" spans="1:6">
      <c r="A3872" s="434"/>
      <c r="B3872" s="918" t="s">
        <v>3642</v>
      </c>
      <c r="C3872" s="920"/>
      <c r="D3872" s="915"/>
      <c r="E3872" s="916"/>
      <c r="F3872" s="917"/>
    </row>
    <row r="3873" spans="1:6">
      <c r="A3873" s="434"/>
      <c r="B3873" s="918" t="s">
        <v>3343</v>
      </c>
      <c r="C3873" s="920"/>
      <c r="D3873" s="915"/>
      <c r="E3873" s="916"/>
      <c r="F3873" s="917"/>
    </row>
    <row r="3874" spans="1:6" ht="26.4">
      <c r="A3874" s="434"/>
      <c r="B3874" s="918" t="s">
        <v>3302</v>
      </c>
      <c r="C3874" s="920"/>
      <c r="D3874" s="915"/>
      <c r="E3874" s="916"/>
      <c r="F3874" s="917"/>
    </row>
    <row r="3875" spans="1:6">
      <c r="A3875" s="434"/>
      <c r="B3875" s="918"/>
      <c r="C3875" s="920"/>
      <c r="D3875" s="915"/>
      <c r="E3875" s="916"/>
      <c r="F3875" s="917"/>
    </row>
    <row r="3876" spans="1:6">
      <c r="A3876" s="434"/>
      <c r="B3876" s="918" t="s">
        <v>3303</v>
      </c>
      <c r="C3876" s="920"/>
      <c r="D3876" s="915"/>
      <c r="E3876" s="916"/>
      <c r="F3876" s="917"/>
    </row>
    <row r="3877" spans="1:6">
      <c r="A3877" s="434"/>
      <c r="B3877" s="918" t="s">
        <v>3304</v>
      </c>
      <c r="C3877" s="920"/>
      <c r="D3877" s="915"/>
      <c r="E3877" s="916"/>
      <c r="F3877" s="917"/>
    </row>
    <row r="3878" spans="1:6">
      <c r="A3878" s="434"/>
      <c r="B3878" s="918" t="s">
        <v>3305</v>
      </c>
      <c r="C3878" s="920"/>
      <c r="D3878" s="915"/>
      <c r="E3878" s="916"/>
      <c r="F3878" s="917"/>
    </row>
    <row r="3879" spans="1:6">
      <c r="A3879" s="434"/>
      <c r="B3879" s="918"/>
      <c r="C3879" s="434"/>
      <c r="D3879" s="915"/>
      <c r="E3879" s="916"/>
      <c r="F3879" s="917"/>
    </row>
    <row r="3880" spans="1:6">
      <c r="A3880" s="434"/>
      <c r="B3880" s="918" t="s">
        <v>3306</v>
      </c>
      <c r="C3880" s="434"/>
      <c r="D3880" s="915"/>
      <c r="E3880" s="916"/>
      <c r="F3880" s="917"/>
    </row>
    <row r="3881" spans="1:6">
      <c r="A3881" s="434"/>
      <c r="B3881" s="918" t="s">
        <v>3305</v>
      </c>
      <c r="C3881" s="434"/>
      <c r="D3881" s="915"/>
      <c r="E3881" s="916"/>
      <c r="F3881" s="917"/>
    </row>
    <row r="3882" spans="1:6">
      <c r="A3882" s="434"/>
      <c r="B3882" s="918"/>
      <c r="C3882" s="434"/>
      <c r="D3882" s="915"/>
      <c r="E3882" s="916"/>
      <c r="F3882" s="917"/>
    </row>
    <row r="3883" spans="1:6">
      <c r="A3883" s="434"/>
      <c r="B3883" s="918" t="s">
        <v>3297</v>
      </c>
      <c r="C3883" s="434"/>
      <c r="D3883" s="915"/>
      <c r="E3883" s="916"/>
      <c r="F3883" s="917"/>
    </row>
    <row r="3884" spans="1:6">
      <c r="A3884" s="434"/>
      <c r="B3884" s="918" t="s">
        <v>3344</v>
      </c>
      <c r="C3884" s="434"/>
      <c r="D3884" s="915"/>
      <c r="E3884" s="916"/>
      <c r="F3884" s="917"/>
    </row>
    <row r="3885" spans="1:6">
      <c r="A3885" s="434"/>
      <c r="B3885" s="918" t="s">
        <v>3345</v>
      </c>
      <c r="C3885" s="434"/>
      <c r="D3885" s="915"/>
      <c r="E3885" s="916"/>
      <c r="F3885" s="917"/>
    </row>
    <row r="3886" spans="1:6">
      <c r="A3886" s="434"/>
      <c r="B3886" s="918" t="s">
        <v>3301</v>
      </c>
      <c r="C3886" s="434"/>
      <c r="D3886" s="915"/>
      <c r="E3886" s="916"/>
      <c r="F3886" s="917"/>
    </row>
    <row r="3887" spans="1:6" ht="26.4">
      <c r="A3887" s="434"/>
      <c r="B3887" s="918" t="s">
        <v>3302</v>
      </c>
      <c r="C3887" s="434"/>
      <c r="D3887" s="915"/>
      <c r="E3887" s="916"/>
      <c r="F3887" s="917"/>
    </row>
    <row r="3888" spans="1:6">
      <c r="A3888" s="434"/>
      <c r="B3888" s="918"/>
      <c r="C3888" s="434"/>
      <c r="D3888" s="915"/>
      <c r="E3888" s="916"/>
      <c r="F3888" s="917"/>
    </row>
    <row r="3889" spans="1:6">
      <c r="A3889" s="434"/>
      <c r="B3889" s="918" t="s">
        <v>3346</v>
      </c>
      <c r="C3889" s="434"/>
      <c r="D3889" s="915"/>
      <c r="E3889" s="916"/>
      <c r="F3889" s="917"/>
    </row>
    <row r="3890" spans="1:6">
      <c r="A3890" s="434"/>
      <c r="B3890" s="918" t="s">
        <v>3305</v>
      </c>
      <c r="C3890" s="434"/>
      <c r="D3890" s="915"/>
      <c r="E3890" s="916"/>
      <c r="F3890" s="917"/>
    </row>
    <row r="3891" spans="1:6">
      <c r="A3891" s="434"/>
      <c r="B3891" s="918"/>
      <c r="C3891" s="434"/>
      <c r="D3891" s="915"/>
      <c r="E3891" s="916"/>
      <c r="F3891" s="917"/>
    </row>
    <row r="3892" spans="1:6">
      <c r="A3892" s="434"/>
      <c r="B3892" s="918" t="s">
        <v>3291</v>
      </c>
      <c r="C3892" s="920"/>
      <c r="D3892" s="915"/>
      <c r="E3892" s="916"/>
      <c r="F3892" s="917"/>
    </row>
    <row r="3893" spans="1:6">
      <c r="A3893" s="434"/>
      <c r="B3893" s="918" t="s">
        <v>3293</v>
      </c>
      <c r="C3893" s="920"/>
      <c r="D3893" s="915"/>
      <c r="E3893" s="916"/>
      <c r="F3893" s="917"/>
    </row>
    <row r="3894" spans="1:6" ht="26.4">
      <c r="A3894" s="434"/>
      <c r="B3894" s="922" t="s">
        <v>3294</v>
      </c>
      <c r="C3894" s="920"/>
      <c r="D3894" s="915"/>
      <c r="E3894" s="916"/>
      <c r="F3894" s="917"/>
    </row>
    <row r="3895" spans="1:6">
      <c r="A3895" s="434"/>
      <c r="B3895" s="918" t="s">
        <v>3544</v>
      </c>
      <c r="C3895" s="920"/>
      <c r="D3895" s="915"/>
      <c r="E3895" s="916"/>
      <c r="F3895" s="917"/>
    </row>
    <row r="3896" spans="1:6">
      <c r="A3896" s="434"/>
      <c r="B3896" s="918" t="s">
        <v>3389</v>
      </c>
      <c r="C3896" s="920"/>
      <c r="D3896" s="915"/>
      <c r="E3896" s="916"/>
      <c r="F3896" s="917"/>
    </row>
    <row r="3897" spans="1:6">
      <c r="A3897" s="434"/>
      <c r="B3897" s="918"/>
      <c r="C3897" s="920"/>
      <c r="D3897" s="915"/>
      <c r="E3897" s="916"/>
      <c r="F3897" s="917"/>
    </row>
    <row r="3898" spans="1:6">
      <c r="A3898" s="434"/>
      <c r="B3898" s="918" t="s">
        <v>3349</v>
      </c>
      <c r="C3898" s="920"/>
      <c r="D3898" s="915"/>
      <c r="E3898" s="916"/>
      <c r="F3898" s="917"/>
    </row>
    <row r="3899" spans="1:6">
      <c r="A3899" s="434"/>
      <c r="B3899" s="918"/>
      <c r="C3899" s="434"/>
      <c r="D3899" s="915"/>
      <c r="E3899" s="916"/>
      <c r="F3899" s="917"/>
    </row>
    <row r="3900" spans="1:6">
      <c r="A3900" s="434"/>
      <c r="B3900" s="918" t="s">
        <v>3291</v>
      </c>
      <c r="C3900" s="920"/>
      <c r="D3900" s="915"/>
      <c r="E3900" s="916"/>
      <c r="F3900" s="917"/>
    </row>
    <row r="3901" spans="1:6">
      <c r="A3901" s="434"/>
      <c r="B3901" s="918" t="s">
        <v>3293</v>
      </c>
      <c r="C3901" s="920"/>
      <c r="D3901" s="915"/>
      <c r="E3901" s="916"/>
      <c r="F3901" s="917"/>
    </row>
    <row r="3902" spans="1:6" ht="26.4">
      <c r="A3902" s="434"/>
      <c r="B3902" s="922" t="s">
        <v>3294</v>
      </c>
      <c r="C3902" s="920"/>
      <c r="D3902" s="915"/>
      <c r="E3902" s="916"/>
      <c r="F3902" s="917"/>
    </row>
    <row r="3903" spans="1:6">
      <c r="A3903" s="434"/>
      <c r="B3903" s="918" t="s">
        <v>3544</v>
      </c>
      <c r="C3903" s="920"/>
      <c r="D3903" s="915"/>
      <c r="E3903" s="916"/>
      <c r="F3903" s="917"/>
    </row>
    <row r="3904" spans="1:6">
      <c r="A3904" s="434"/>
      <c r="B3904" s="918" t="s">
        <v>3643</v>
      </c>
      <c r="C3904" s="920"/>
      <c r="D3904" s="915"/>
      <c r="E3904" s="916"/>
      <c r="F3904" s="917"/>
    </row>
    <row r="3905" spans="1:6">
      <c r="A3905" s="434"/>
      <c r="B3905" s="918"/>
      <c r="C3905" s="920"/>
      <c r="D3905" s="915"/>
      <c r="E3905" s="916"/>
      <c r="F3905" s="917"/>
    </row>
    <row r="3906" spans="1:6">
      <c r="A3906" s="434"/>
      <c r="B3906" s="918" t="s">
        <v>3297</v>
      </c>
      <c r="C3906" s="920"/>
      <c r="D3906" s="915"/>
      <c r="E3906" s="916"/>
      <c r="F3906" s="917"/>
    </row>
    <row r="3907" spans="1:6">
      <c r="A3907" s="434"/>
      <c r="B3907" s="918" t="s">
        <v>3437</v>
      </c>
      <c r="C3907" s="920"/>
      <c r="D3907" s="915"/>
      <c r="E3907" s="916"/>
      <c r="F3907" s="917"/>
    </row>
    <row r="3908" spans="1:6">
      <c r="A3908" s="434"/>
      <c r="B3908" s="918" t="s">
        <v>3299</v>
      </c>
      <c r="C3908" s="920"/>
      <c r="D3908" s="915"/>
      <c r="E3908" s="916"/>
      <c r="F3908" s="917"/>
    </row>
    <row r="3909" spans="1:6">
      <c r="A3909" s="434"/>
      <c r="B3909" s="918" t="s">
        <v>3301</v>
      </c>
      <c r="C3909" s="920"/>
      <c r="D3909" s="915"/>
      <c r="E3909" s="916"/>
      <c r="F3909" s="917"/>
    </row>
    <row r="3910" spans="1:6" ht="26.4">
      <c r="A3910" s="434"/>
      <c r="B3910" s="918" t="s">
        <v>3302</v>
      </c>
      <c r="C3910" s="920"/>
      <c r="D3910" s="915"/>
      <c r="E3910" s="916"/>
      <c r="F3910" s="917"/>
    </row>
    <row r="3911" spans="1:6">
      <c r="A3911" s="434"/>
      <c r="B3911" s="918"/>
      <c r="C3911" s="920"/>
      <c r="D3911" s="915"/>
      <c r="E3911" s="916"/>
      <c r="F3911" s="917"/>
    </row>
    <row r="3912" spans="1:6">
      <c r="A3912" s="434"/>
      <c r="B3912" s="918" t="s">
        <v>3303</v>
      </c>
      <c r="C3912" s="920"/>
      <c r="D3912" s="915"/>
      <c r="E3912" s="916"/>
      <c r="F3912" s="917"/>
    </row>
    <row r="3913" spans="1:6">
      <c r="A3913" s="434"/>
      <c r="B3913" s="918" t="s">
        <v>3304</v>
      </c>
      <c r="C3913" s="920"/>
      <c r="D3913" s="915"/>
      <c r="E3913" s="916"/>
      <c r="F3913" s="917"/>
    </row>
    <row r="3914" spans="1:6">
      <c r="A3914" s="434"/>
      <c r="B3914" s="918" t="s">
        <v>3305</v>
      </c>
      <c r="C3914" s="920"/>
      <c r="D3914" s="915"/>
      <c r="E3914" s="916"/>
      <c r="F3914" s="917"/>
    </row>
    <row r="3915" spans="1:6">
      <c r="A3915" s="434"/>
      <c r="B3915" s="918"/>
      <c r="C3915" s="920"/>
      <c r="D3915" s="915"/>
      <c r="E3915" s="916"/>
      <c r="F3915" s="917"/>
    </row>
    <row r="3916" spans="1:6">
      <c r="A3916" s="434"/>
      <c r="B3916" s="918" t="s">
        <v>3306</v>
      </c>
      <c r="C3916" s="434"/>
      <c r="D3916" s="915"/>
      <c r="E3916" s="916"/>
      <c r="F3916" s="917"/>
    </row>
    <row r="3917" spans="1:6">
      <c r="A3917" s="434"/>
      <c r="B3917" s="918" t="s">
        <v>3305</v>
      </c>
      <c r="C3917" s="434"/>
      <c r="D3917" s="915"/>
      <c r="E3917" s="916"/>
      <c r="F3917" s="917"/>
    </row>
    <row r="3918" spans="1:6">
      <c r="A3918" s="434"/>
      <c r="B3918" s="918"/>
      <c r="C3918" s="434"/>
      <c r="D3918" s="915"/>
      <c r="E3918" s="916"/>
      <c r="F3918" s="917"/>
    </row>
    <row r="3919" spans="1:6" ht="26.4">
      <c r="A3919" s="434"/>
      <c r="B3919" s="918" t="s">
        <v>3352</v>
      </c>
      <c r="C3919" s="920"/>
      <c r="D3919" s="915"/>
      <c r="E3919" s="916"/>
      <c r="F3919" s="917"/>
    </row>
    <row r="3920" spans="1:6">
      <c r="A3920" s="434"/>
      <c r="B3920" s="918"/>
      <c r="C3920" s="920"/>
      <c r="D3920" s="915"/>
      <c r="E3920" s="916"/>
      <c r="F3920" s="917"/>
    </row>
    <row r="3921" spans="1:6">
      <c r="A3921" s="434"/>
      <c r="B3921" s="918" t="s">
        <v>3306</v>
      </c>
      <c r="C3921" s="434"/>
      <c r="D3921" s="915"/>
      <c r="E3921" s="916"/>
      <c r="F3921" s="917"/>
    </row>
    <row r="3922" spans="1:6">
      <c r="A3922" s="434"/>
      <c r="B3922" s="918" t="s">
        <v>3305</v>
      </c>
      <c r="C3922" s="434"/>
      <c r="D3922" s="915"/>
      <c r="E3922" s="916"/>
      <c r="F3922" s="917"/>
    </row>
    <row r="3923" spans="1:6">
      <c r="A3923" s="434"/>
      <c r="B3923" s="923"/>
      <c r="C3923" s="920"/>
      <c r="D3923" s="915"/>
      <c r="E3923" s="916"/>
      <c r="F3923" s="917"/>
    </row>
    <row r="3924" spans="1:6">
      <c r="A3924" s="434"/>
      <c r="B3924" s="918" t="s">
        <v>3340</v>
      </c>
      <c r="C3924" s="920"/>
      <c r="D3924" s="915"/>
      <c r="E3924" s="916"/>
      <c r="F3924" s="917"/>
    </row>
    <row r="3925" spans="1:6">
      <c r="A3925" s="434"/>
      <c r="B3925" s="918" t="s">
        <v>3341</v>
      </c>
      <c r="C3925" s="920"/>
      <c r="D3925" s="915"/>
      <c r="E3925" s="916"/>
      <c r="F3925" s="917"/>
    </row>
    <row r="3926" spans="1:6">
      <c r="A3926" s="434"/>
      <c r="B3926" s="918" t="s">
        <v>3644</v>
      </c>
      <c r="C3926" s="920"/>
      <c r="D3926" s="915"/>
      <c r="E3926" s="916"/>
      <c r="F3926" s="917"/>
    </row>
    <row r="3927" spans="1:6">
      <c r="A3927" s="434"/>
      <c r="B3927" s="918" t="s">
        <v>3343</v>
      </c>
      <c r="C3927" s="920"/>
      <c r="D3927" s="915"/>
      <c r="E3927" s="916"/>
      <c r="F3927" s="917"/>
    </row>
    <row r="3928" spans="1:6" ht="26.4">
      <c r="A3928" s="434"/>
      <c r="B3928" s="918" t="s">
        <v>3302</v>
      </c>
      <c r="C3928" s="920"/>
      <c r="D3928" s="915"/>
      <c r="E3928" s="916"/>
      <c r="F3928" s="917"/>
    </row>
    <row r="3929" spans="1:6">
      <c r="A3929" s="434"/>
      <c r="B3929" s="918"/>
      <c r="C3929" s="920"/>
      <c r="D3929" s="915"/>
      <c r="E3929" s="916"/>
      <c r="F3929" s="917"/>
    </row>
    <row r="3930" spans="1:6">
      <c r="A3930" s="434"/>
      <c r="B3930" s="918" t="s">
        <v>3303</v>
      </c>
      <c r="C3930" s="920"/>
      <c r="D3930" s="915"/>
      <c r="E3930" s="916"/>
      <c r="F3930" s="917"/>
    </row>
    <row r="3931" spans="1:6">
      <c r="A3931" s="434"/>
      <c r="B3931" s="918" t="s">
        <v>3304</v>
      </c>
      <c r="C3931" s="920"/>
      <c r="D3931" s="915"/>
      <c r="E3931" s="916"/>
      <c r="F3931" s="917"/>
    </row>
    <row r="3932" spans="1:6">
      <c r="A3932" s="434"/>
      <c r="B3932" s="918" t="s">
        <v>3305</v>
      </c>
      <c r="C3932" s="920"/>
      <c r="D3932" s="915"/>
      <c r="E3932" s="916"/>
      <c r="F3932" s="917"/>
    </row>
    <row r="3933" spans="1:6">
      <c r="A3933" s="434"/>
      <c r="B3933" s="918"/>
      <c r="C3933" s="920"/>
      <c r="D3933" s="915"/>
      <c r="E3933" s="916"/>
      <c r="F3933" s="917"/>
    </row>
    <row r="3934" spans="1:6">
      <c r="A3934" s="434"/>
      <c r="B3934" s="918" t="s">
        <v>3291</v>
      </c>
      <c r="C3934" s="920"/>
      <c r="D3934" s="915"/>
      <c r="E3934" s="916"/>
      <c r="F3934" s="917"/>
    </row>
    <row r="3935" spans="1:6">
      <c r="A3935" s="434"/>
      <c r="B3935" s="918" t="s">
        <v>3293</v>
      </c>
      <c r="C3935" s="920"/>
      <c r="D3935" s="915"/>
      <c r="E3935" s="916"/>
      <c r="F3935" s="917"/>
    </row>
    <row r="3936" spans="1:6" ht="26.4">
      <c r="A3936" s="434"/>
      <c r="B3936" s="922" t="s">
        <v>3294</v>
      </c>
      <c r="C3936" s="920"/>
      <c r="D3936" s="915"/>
      <c r="E3936" s="916"/>
      <c r="F3936" s="917"/>
    </row>
    <row r="3937" spans="1:6">
      <c r="A3937" s="434"/>
      <c r="B3937" s="918" t="s">
        <v>3544</v>
      </c>
      <c r="C3937" s="920"/>
      <c r="D3937" s="915"/>
      <c r="E3937" s="916"/>
      <c r="F3937" s="917"/>
    </row>
    <row r="3938" spans="1:6">
      <c r="A3938" s="434"/>
      <c r="B3938" s="918" t="s">
        <v>3350</v>
      </c>
      <c r="C3938" s="920"/>
      <c r="D3938" s="915"/>
      <c r="E3938" s="916"/>
      <c r="F3938" s="917"/>
    </row>
    <row r="3939" spans="1:6">
      <c r="A3939" s="434"/>
      <c r="B3939" s="918"/>
      <c r="C3939" s="920"/>
      <c r="D3939" s="915"/>
      <c r="E3939" s="916"/>
      <c r="F3939" s="917"/>
    </row>
    <row r="3940" spans="1:6">
      <c r="A3940" s="924"/>
      <c r="B3940" s="919" t="s">
        <v>3645</v>
      </c>
      <c r="C3940" s="920"/>
      <c r="D3940" s="915"/>
      <c r="E3940" s="916"/>
      <c r="F3940" s="917"/>
    </row>
    <row r="3941" spans="1:6">
      <c r="A3941" s="924"/>
      <c r="B3941" s="919" t="s">
        <v>3381</v>
      </c>
      <c r="C3941" s="920"/>
      <c r="D3941" s="915"/>
      <c r="E3941" s="916"/>
      <c r="F3941" s="917"/>
    </row>
    <row r="3942" spans="1:6">
      <c r="A3942" s="925"/>
      <c r="B3942" s="926" t="s">
        <v>3646</v>
      </c>
      <c r="C3942" s="357" t="s">
        <v>983</v>
      </c>
      <c r="D3942" s="927">
        <v>1</v>
      </c>
      <c r="E3942" s="928"/>
      <c r="F3942" s="929"/>
    </row>
    <row r="3943" spans="1:6" s="466" customFormat="1" ht="26.25" customHeight="1">
      <c r="A3943" s="892" t="s">
        <v>0</v>
      </c>
      <c r="B3943" s="892" t="s">
        <v>1</v>
      </c>
      <c r="C3943" s="892" t="s">
        <v>948</v>
      </c>
      <c r="D3943" s="893" t="s">
        <v>949</v>
      </c>
      <c r="E3943" s="894" t="s">
        <v>1380</v>
      </c>
      <c r="F3943" s="894" t="s">
        <v>2</v>
      </c>
    </row>
    <row r="3944" spans="1:6" ht="224.4">
      <c r="A3944" s="909">
        <f>COUNT($A$4:A3942)+1</f>
        <v>21</v>
      </c>
      <c r="B3944" s="910" t="s">
        <v>3256</v>
      </c>
      <c r="C3944" s="362"/>
      <c r="D3944" s="911"/>
      <c r="E3944" s="912"/>
      <c r="F3944" s="913"/>
    </row>
    <row r="3945" spans="1:6">
      <c r="A3945" s="914"/>
      <c r="B3945" s="448"/>
      <c r="C3945" s="434"/>
      <c r="D3945" s="915"/>
      <c r="E3945" s="916"/>
      <c r="F3945" s="917"/>
    </row>
    <row r="3946" spans="1:6">
      <c r="A3946" s="434"/>
      <c r="B3946" s="448" t="s">
        <v>3257</v>
      </c>
      <c r="C3946" s="434"/>
      <c r="D3946" s="915"/>
      <c r="E3946" s="916"/>
      <c r="F3946" s="917"/>
    </row>
    <row r="3947" spans="1:6">
      <c r="A3947" s="434"/>
      <c r="B3947" s="918" t="s">
        <v>3258</v>
      </c>
      <c r="C3947" s="434"/>
      <c r="D3947" s="915"/>
      <c r="E3947" s="916"/>
      <c r="F3947" s="917"/>
    </row>
    <row r="3948" spans="1:6">
      <c r="A3948" s="434"/>
      <c r="B3948" s="918" t="s">
        <v>3259</v>
      </c>
      <c r="C3948" s="434"/>
      <c r="D3948" s="915"/>
      <c r="E3948" s="916"/>
      <c r="F3948" s="917"/>
    </row>
    <row r="3949" spans="1:6">
      <c r="A3949" s="434"/>
      <c r="B3949" s="918" t="s">
        <v>3260</v>
      </c>
      <c r="C3949" s="434"/>
      <c r="D3949" s="915"/>
      <c r="E3949" s="916"/>
      <c r="F3949" s="917"/>
    </row>
    <row r="3950" spans="1:6">
      <c r="A3950" s="434"/>
      <c r="B3950" s="918" t="s">
        <v>3261</v>
      </c>
      <c r="C3950" s="434"/>
      <c r="D3950" s="915"/>
      <c r="E3950" s="916"/>
      <c r="F3950" s="917"/>
    </row>
    <row r="3951" spans="1:6">
      <c r="A3951" s="434"/>
      <c r="B3951" s="918" t="s">
        <v>3262</v>
      </c>
      <c r="C3951" s="434"/>
      <c r="D3951" s="915"/>
      <c r="E3951" s="916"/>
      <c r="F3951" s="917"/>
    </row>
    <row r="3952" spans="1:6">
      <c r="A3952" s="434"/>
      <c r="B3952" s="919" t="s">
        <v>3263</v>
      </c>
      <c r="C3952" s="434"/>
      <c r="D3952" s="915"/>
      <c r="E3952" s="916"/>
      <c r="F3952" s="917"/>
    </row>
    <row r="3953" spans="1:6">
      <c r="A3953" s="434"/>
      <c r="B3953" s="919" t="s">
        <v>3264</v>
      </c>
      <c r="C3953" s="434"/>
      <c r="D3953" s="915"/>
      <c r="E3953" s="916"/>
      <c r="F3953" s="917"/>
    </row>
    <row r="3954" spans="1:6" ht="26.4">
      <c r="A3954" s="434"/>
      <c r="B3954" s="919" t="s">
        <v>3265</v>
      </c>
      <c r="C3954" s="434"/>
      <c r="D3954" s="915"/>
      <c r="E3954" s="916"/>
      <c r="F3954" s="917"/>
    </row>
    <row r="3955" spans="1:6">
      <c r="A3955" s="434"/>
      <c r="B3955" s="919"/>
      <c r="C3955" s="434"/>
      <c r="D3955" s="915"/>
      <c r="E3955" s="916"/>
      <c r="F3955" s="917"/>
    </row>
    <row r="3956" spans="1:6">
      <c r="A3956" s="434"/>
      <c r="B3956" s="919" t="s">
        <v>3266</v>
      </c>
      <c r="C3956" s="434"/>
      <c r="D3956" s="915"/>
      <c r="E3956" s="916"/>
      <c r="F3956" s="917"/>
    </row>
    <row r="3957" spans="1:6">
      <c r="A3957" s="434"/>
      <c r="B3957" s="919" t="s">
        <v>3398</v>
      </c>
      <c r="C3957" s="434"/>
      <c r="D3957" s="915"/>
      <c r="E3957" s="916"/>
      <c r="F3957" s="917"/>
    </row>
    <row r="3958" spans="1:6">
      <c r="A3958" s="434"/>
      <c r="B3958" s="918" t="s">
        <v>3647</v>
      </c>
      <c r="C3958" s="434"/>
      <c r="D3958" s="915"/>
      <c r="E3958" s="916"/>
      <c r="F3958" s="917"/>
    </row>
    <row r="3959" spans="1:6">
      <c r="A3959" s="434"/>
      <c r="B3959" s="918" t="s">
        <v>3269</v>
      </c>
      <c r="C3959" s="920"/>
      <c r="D3959" s="915"/>
      <c r="E3959" s="916"/>
      <c r="F3959" s="917"/>
    </row>
    <row r="3960" spans="1:6">
      <c r="A3960" s="434"/>
      <c r="B3960" s="918" t="s">
        <v>3648</v>
      </c>
      <c r="C3960" s="920"/>
      <c r="D3960" s="915"/>
      <c r="E3960" s="916"/>
      <c r="F3960" s="917"/>
    </row>
    <row r="3961" spans="1:6">
      <c r="A3961" s="434"/>
      <c r="B3961" s="919" t="s">
        <v>3271</v>
      </c>
      <c r="C3961" s="920"/>
      <c r="D3961" s="915"/>
      <c r="E3961" s="916"/>
      <c r="F3961" s="917"/>
    </row>
    <row r="3962" spans="1:6">
      <c r="A3962" s="434"/>
      <c r="B3962" s="919" t="s">
        <v>3649</v>
      </c>
      <c r="C3962" s="920"/>
      <c r="D3962" s="915"/>
      <c r="E3962" s="916"/>
      <c r="F3962" s="917"/>
    </row>
    <row r="3963" spans="1:6">
      <c r="A3963" s="434"/>
      <c r="B3963" s="919" t="s">
        <v>3273</v>
      </c>
      <c r="C3963" s="920"/>
      <c r="D3963" s="915"/>
      <c r="E3963" s="916"/>
      <c r="F3963" s="917"/>
    </row>
    <row r="3964" spans="1:6">
      <c r="A3964" s="434"/>
      <c r="B3964" s="919" t="s">
        <v>3274</v>
      </c>
      <c r="C3964" s="920"/>
      <c r="D3964" s="915"/>
      <c r="E3964" s="916"/>
      <c r="F3964" s="917"/>
    </row>
    <row r="3965" spans="1:6">
      <c r="A3965" s="434"/>
      <c r="B3965" s="919" t="s">
        <v>3275</v>
      </c>
      <c r="C3965" s="920"/>
      <c r="D3965" s="915"/>
      <c r="E3965" s="916"/>
      <c r="F3965" s="917"/>
    </row>
    <row r="3966" spans="1:6">
      <c r="A3966" s="434"/>
      <c r="B3966" s="919" t="s">
        <v>3276</v>
      </c>
      <c r="C3966" s="920"/>
      <c r="D3966" s="915"/>
      <c r="E3966" s="916"/>
      <c r="F3966" s="917"/>
    </row>
    <row r="3967" spans="1:6">
      <c r="A3967" s="434"/>
      <c r="B3967" s="919" t="s">
        <v>3277</v>
      </c>
      <c r="C3967" s="920"/>
      <c r="D3967" s="915"/>
      <c r="E3967" s="916"/>
      <c r="F3967" s="917"/>
    </row>
    <row r="3968" spans="1:6" ht="26.4">
      <c r="A3968" s="434"/>
      <c r="B3968" s="919" t="s">
        <v>3278</v>
      </c>
      <c r="C3968" s="920"/>
      <c r="D3968" s="915"/>
      <c r="E3968" s="916"/>
      <c r="F3968" s="917"/>
    </row>
    <row r="3969" spans="1:6">
      <c r="A3969" s="434"/>
      <c r="B3969" s="919" t="s">
        <v>3279</v>
      </c>
      <c r="C3969" s="920"/>
      <c r="D3969" s="915"/>
      <c r="E3969" s="916"/>
      <c r="F3969" s="917"/>
    </row>
    <row r="3970" spans="1:6">
      <c r="A3970" s="434"/>
      <c r="B3970" s="919" t="s">
        <v>3405</v>
      </c>
      <c r="C3970" s="920"/>
      <c r="D3970" s="915"/>
      <c r="E3970" s="916"/>
      <c r="F3970" s="917"/>
    </row>
    <row r="3971" spans="1:6">
      <c r="A3971" s="434"/>
      <c r="B3971" s="919" t="s">
        <v>3281</v>
      </c>
      <c r="C3971" s="920"/>
      <c r="D3971" s="915"/>
      <c r="E3971" s="916"/>
      <c r="F3971" s="917"/>
    </row>
    <row r="3972" spans="1:6">
      <c r="A3972" s="434"/>
      <c r="B3972" s="919" t="s">
        <v>3650</v>
      </c>
      <c r="C3972" s="920"/>
      <c r="D3972" s="915"/>
      <c r="E3972" s="916"/>
      <c r="F3972" s="917"/>
    </row>
    <row r="3973" spans="1:6">
      <c r="A3973" s="434"/>
      <c r="B3973" s="919" t="s">
        <v>3527</v>
      </c>
      <c r="C3973" s="920"/>
      <c r="D3973" s="915"/>
      <c r="E3973" s="916"/>
      <c r="F3973" s="917"/>
    </row>
    <row r="3974" spans="1:6">
      <c r="A3974" s="434"/>
      <c r="B3974" s="919" t="s">
        <v>3651</v>
      </c>
      <c r="C3974" s="920"/>
      <c r="D3974" s="915"/>
      <c r="E3974" s="916"/>
      <c r="F3974" s="917"/>
    </row>
    <row r="3975" spans="1:6">
      <c r="A3975" s="434"/>
      <c r="B3975" s="919" t="s">
        <v>3363</v>
      </c>
      <c r="C3975" s="920"/>
      <c r="D3975" s="915"/>
      <c r="E3975" s="916"/>
      <c r="F3975" s="917"/>
    </row>
    <row r="3976" spans="1:6">
      <c r="A3976" s="434"/>
      <c r="B3976" s="921" t="s">
        <v>3286</v>
      </c>
      <c r="C3976" s="920"/>
      <c r="D3976" s="915"/>
      <c r="E3976" s="916"/>
      <c r="F3976" s="917"/>
    </row>
    <row r="3977" spans="1:6">
      <c r="A3977" s="434"/>
      <c r="B3977" s="921" t="s">
        <v>3287</v>
      </c>
      <c r="C3977" s="920"/>
      <c r="D3977" s="915"/>
      <c r="E3977" s="916"/>
      <c r="F3977" s="917"/>
    </row>
    <row r="3978" spans="1:6">
      <c r="A3978" s="434"/>
      <c r="B3978" s="919" t="s">
        <v>3288</v>
      </c>
      <c r="C3978" s="920"/>
      <c r="D3978" s="915"/>
      <c r="E3978" s="916"/>
      <c r="F3978" s="917"/>
    </row>
    <row r="3979" spans="1:6">
      <c r="A3979" s="434"/>
      <c r="B3979" s="919" t="s">
        <v>3289</v>
      </c>
      <c r="C3979" s="920"/>
      <c r="D3979" s="915"/>
      <c r="E3979" s="916"/>
      <c r="F3979" s="917"/>
    </row>
    <row r="3980" spans="1:6">
      <c r="A3980" s="434"/>
      <c r="B3980" s="919"/>
      <c r="C3980" s="920"/>
      <c r="D3980" s="915"/>
      <c r="E3980" s="916"/>
      <c r="F3980" s="917"/>
    </row>
    <row r="3981" spans="1:6">
      <c r="A3981" s="434"/>
      <c r="B3981" s="918" t="s">
        <v>3290</v>
      </c>
      <c r="C3981" s="920"/>
      <c r="D3981" s="915"/>
      <c r="E3981" s="916"/>
      <c r="F3981" s="917"/>
    </row>
    <row r="3982" spans="1:6">
      <c r="A3982" s="434"/>
      <c r="B3982" s="918"/>
      <c r="C3982" s="920"/>
      <c r="D3982" s="915"/>
      <c r="E3982" s="916"/>
      <c r="F3982" s="917"/>
    </row>
    <row r="3983" spans="1:6">
      <c r="A3983" s="434"/>
      <c r="B3983" s="918" t="s">
        <v>3291</v>
      </c>
      <c r="C3983" s="920"/>
      <c r="D3983" s="915"/>
      <c r="E3983" s="916"/>
      <c r="F3983" s="917"/>
    </row>
    <row r="3984" spans="1:6">
      <c r="A3984" s="434"/>
      <c r="B3984" s="918" t="s">
        <v>3292</v>
      </c>
      <c r="C3984" s="920"/>
      <c r="D3984" s="915"/>
      <c r="E3984" s="916"/>
      <c r="F3984" s="917"/>
    </row>
    <row r="3985" spans="1:6">
      <c r="A3985" s="434"/>
      <c r="B3985" s="918" t="s">
        <v>3293</v>
      </c>
      <c r="C3985" s="920"/>
      <c r="D3985" s="915"/>
      <c r="E3985" s="916"/>
      <c r="F3985" s="917"/>
    </row>
    <row r="3986" spans="1:6" ht="26.4">
      <c r="A3986" s="434"/>
      <c r="B3986" s="922" t="s">
        <v>3294</v>
      </c>
      <c r="C3986" s="920"/>
      <c r="D3986" s="915"/>
      <c r="E3986" s="916"/>
      <c r="F3986" s="917"/>
    </row>
    <row r="3987" spans="1:6">
      <c r="A3987" s="434"/>
      <c r="B3987" s="918" t="s">
        <v>3295</v>
      </c>
      <c r="C3987" s="920"/>
      <c r="D3987" s="915"/>
      <c r="E3987" s="916"/>
      <c r="F3987" s="917"/>
    </row>
    <row r="3988" spans="1:6">
      <c r="A3988" s="434"/>
      <c r="B3988" s="918" t="s">
        <v>3296</v>
      </c>
      <c r="C3988" s="920"/>
      <c r="D3988" s="915"/>
      <c r="E3988" s="916"/>
      <c r="F3988" s="917"/>
    </row>
    <row r="3989" spans="1:6">
      <c r="A3989" s="434"/>
      <c r="B3989" s="918"/>
      <c r="C3989" s="920"/>
      <c r="D3989" s="915"/>
      <c r="E3989" s="916"/>
      <c r="F3989" s="917"/>
    </row>
    <row r="3990" spans="1:6">
      <c r="A3990" s="434"/>
      <c r="B3990" s="918" t="s">
        <v>3297</v>
      </c>
      <c r="C3990" s="920"/>
      <c r="D3990" s="915"/>
      <c r="E3990" s="916"/>
      <c r="F3990" s="917"/>
    </row>
    <row r="3991" spans="1:6">
      <c r="A3991" s="434"/>
      <c r="B3991" s="918" t="s">
        <v>3298</v>
      </c>
      <c r="C3991" s="920"/>
      <c r="D3991" s="915"/>
      <c r="E3991" s="916"/>
      <c r="F3991" s="917"/>
    </row>
    <row r="3992" spans="1:6">
      <c r="A3992" s="434"/>
      <c r="B3992" s="918" t="s">
        <v>3299</v>
      </c>
      <c r="C3992" s="920"/>
      <c r="D3992" s="915"/>
      <c r="E3992" s="916"/>
      <c r="F3992" s="917"/>
    </row>
    <row r="3993" spans="1:6">
      <c r="A3993" s="434"/>
      <c r="B3993" s="918" t="s">
        <v>3300</v>
      </c>
      <c r="C3993" s="920"/>
      <c r="D3993" s="915"/>
      <c r="E3993" s="916"/>
      <c r="F3993" s="917"/>
    </row>
    <row r="3994" spans="1:6">
      <c r="A3994" s="434"/>
      <c r="B3994" s="918" t="s">
        <v>3301</v>
      </c>
      <c r="C3994" s="920"/>
      <c r="D3994" s="915"/>
      <c r="E3994" s="916"/>
      <c r="F3994" s="917"/>
    </row>
    <row r="3995" spans="1:6" ht="26.4">
      <c r="A3995" s="434"/>
      <c r="B3995" s="918" t="s">
        <v>3302</v>
      </c>
      <c r="C3995" s="920"/>
      <c r="D3995" s="915"/>
      <c r="E3995" s="916"/>
      <c r="F3995" s="917"/>
    </row>
    <row r="3996" spans="1:6">
      <c r="A3996" s="434"/>
      <c r="B3996" s="918"/>
      <c r="C3996" s="920"/>
      <c r="D3996" s="915"/>
      <c r="E3996" s="916"/>
      <c r="F3996" s="917"/>
    </row>
    <row r="3997" spans="1:6">
      <c r="A3997" s="434"/>
      <c r="B3997" s="918" t="s">
        <v>3303</v>
      </c>
      <c r="C3997" s="920"/>
      <c r="D3997" s="915"/>
      <c r="E3997" s="916"/>
      <c r="F3997" s="917"/>
    </row>
    <row r="3998" spans="1:6">
      <c r="A3998" s="434"/>
      <c r="B3998" s="918" t="s">
        <v>3304</v>
      </c>
      <c r="C3998" s="920"/>
      <c r="D3998" s="915"/>
      <c r="E3998" s="916"/>
      <c r="F3998" s="917"/>
    </row>
    <row r="3999" spans="1:6">
      <c r="A3999" s="434"/>
      <c r="B3999" s="918" t="s">
        <v>3305</v>
      </c>
      <c r="C3999" s="920"/>
      <c r="D3999" s="915"/>
      <c r="E3999" s="916"/>
      <c r="F3999" s="917"/>
    </row>
    <row r="4000" spans="1:6">
      <c r="A4000" s="434"/>
      <c r="B4000" s="918"/>
      <c r="C4000" s="434"/>
      <c r="D4000" s="915"/>
      <c r="E4000" s="916"/>
      <c r="F4000" s="917"/>
    </row>
    <row r="4001" spans="1:6">
      <c r="A4001" s="434"/>
      <c r="B4001" s="918" t="s">
        <v>3306</v>
      </c>
      <c r="C4001" s="434"/>
      <c r="D4001" s="915"/>
      <c r="E4001" s="916"/>
      <c r="F4001" s="917"/>
    </row>
    <row r="4002" spans="1:6">
      <c r="A4002" s="434"/>
      <c r="B4002" s="918" t="s">
        <v>3305</v>
      </c>
      <c r="C4002" s="434"/>
      <c r="D4002" s="915"/>
      <c r="E4002" s="916"/>
      <c r="F4002" s="917"/>
    </row>
    <row r="4003" spans="1:6">
      <c r="A4003" s="434"/>
      <c r="B4003" s="919"/>
      <c r="C4003" s="920"/>
      <c r="D4003" s="915"/>
      <c r="E4003" s="916"/>
      <c r="F4003" s="917"/>
    </row>
    <row r="4004" spans="1:6">
      <c r="A4004" s="434"/>
      <c r="B4004" s="918" t="s">
        <v>3307</v>
      </c>
      <c r="C4004" s="920"/>
      <c r="D4004" s="915"/>
      <c r="E4004" s="916"/>
      <c r="F4004" s="917"/>
    </row>
    <row r="4005" spans="1:6">
      <c r="A4005" s="434"/>
      <c r="B4005" s="918" t="s">
        <v>3308</v>
      </c>
      <c r="C4005" s="920"/>
      <c r="D4005" s="915"/>
      <c r="E4005" s="916"/>
      <c r="F4005" s="917"/>
    </row>
    <row r="4006" spans="1:6">
      <c r="A4006" s="434"/>
      <c r="B4006" s="918" t="s">
        <v>3309</v>
      </c>
      <c r="C4006" s="920"/>
      <c r="D4006" s="915"/>
      <c r="E4006" s="916"/>
      <c r="F4006" s="917"/>
    </row>
    <row r="4007" spans="1:6">
      <c r="A4007" s="434"/>
      <c r="B4007" s="918" t="s">
        <v>3444</v>
      </c>
      <c r="C4007" s="920"/>
      <c r="D4007" s="915"/>
      <c r="E4007" s="916"/>
      <c r="F4007" s="917"/>
    </row>
    <row r="4008" spans="1:6">
      <c r="A4008" s="434"/>
      <c r="B4008" s="918" t="s">
        <v>3311</v>
      </c>
      <c r="C4008" s="920"/>
      <c r="D4008" s="915"/>
      <c r="E4008" s="916"/>
      <c r="F4008" s="917"/>
    </row>
    <row r="4009" spans="1:6">
      <c r="A4009" s="434"/>
      <c r="B4009" s="918" t="s">
        <v>3312</v>
      </c>
      <c r="C4009" s="920"/>
      <c r="D4009" s="915"/>
      <c r="E4009" s="916"/>
      <c r="F4009" s="917"/>
    </row>
    <row r="4010" spans="1:6">
      <c r="A4010" s="434"/>
      <c r="B4010" s="918" t="s">
        <v>3652</v>
      </c>
      <c r="C4010" s="920"/>
      <c r="D4010" s="915"/>
      <c r="E4010" s="916"/>
      <c r="F4010" s="917"/>
    </row>
    <row r="4011" spans="1:6">
      <c r="A4011" s="434"/>
      <c r="B4011" s="918" t="s">
        <v>3314</v>
      </c>
      <c r="C4011" s="920"/>
      <c r="D4011" s="915"/>
      <c r="E4011" s="916"/>
      <c r="F4011" s="917"/>
    </row>
    <row r="4012" spans="1:6">
      <c r="A4012" s="434"/>
      <c r="B4012" s="918" t="s">
        <v>3653</v>
      </c>
      <c r="C4012" s="920"/>
      <c r="D4012" s="915"/>
      <c r="E4012" s="916"/>
      <c r="F4012" s="917"/>
    </row>
    <row r="4013" spans="1:6">
      <c r="A4013" s="434"/>
      <c r="B4013" s="918" t="s">
        <v>3316</v>
      </c>
      <c r="C4013" s="920"/>
      <c r="D4013" s="915"/>
      <c r="E4013" s="916"/>
      <c r="F4013" s="917"/>
    </row>
    <row r="4014" spans="1:6">
      <c r="A4014" s="434"/>
      <c r="B4014" s="918" t="s">
        <v>3317</v>
      </c>
      <c r="C4014" s="920"/>
      <c r="D4014" s="915"/>
      <c r="E4014" s="916"/>
      <c r="F4014" s="917"/>
    </row>
    <row r="4015" spans="1:6">
      <c r="A4015" s="434"/>
      <c r="B4015" s="918" t="s">
        <v>3318</v>
      </c>
      <c r="C4015" s="920"/>
      <c r="D4015" s="915"/>
      <c r="E4015" s="916"/>
      <c r="F4015" s="917"/>
    </row>
    <row r="4016" spans="1:6">
      <c r="A4016" s="434"/>
      <c r="B4016" s="918" t="s">
        <v>3482</v>
      </c>
      <c r="C4016" s="920"/>
      <c r="D4016" s="915"/>
      <c r="E4016" s="916"/>
      <c r="F4016" s="917"/>
    </row>
    <row r="4017" spans="1:6">
      <c r="A4017" s="434"/>
      <c r="B4017" s="918" t="s">
        <v>3314</v>
      </c>
      <c r="C4017" s="920"/>
      <c r="D4017" s="915"/>
      <c r="E4017" s="916"/>
      <c r="F4017" s="917"/>
    </row>
    <row r="4018" spans="1:6">
      <c r="A4018" s="434"/>
      <c r="B4018" s="918" t="s">
        <v>3654</v>
      </c>
      <c r="C4018" s="920"/>
      <c r="D4018" s="915"/>
      <c r="E4018" s="916"/>
      <c r="F4018" s="917"/>
    </row>
    <row r="4019" spans="1:6">
      <c r="A4019" s="434"/>
      <c r="B4019" s="918"/>
      <c r="C4019" s="434"/>
      <c r="D4019" s="915"/>
      <c r="E4019" s="916"/>
      <c r="F4019" s="917"/>
    </row>
    <row r="4020" spans="1:6">
      <c r="A4020" s="434"/>
      <c r="B4020" s="918" t="s">
        <v>3306</v>
      </c>
      <c r="C4020" s="434"/>
      <c r="D4020" s="915"/>
      <c r="E4020" s="916"/>
      <c r="F4020" s="917"/>
    </row>
    <row r="4021" spans="1:6">
      <c r="A4021" s="434"/>
      <c r="B4021" s="918" t="s">
        <v>3305</v>
      </c>
      <c r="C4021" s="434"/>
      <c r="D4021" s="915"/>
      <c r="E4021" s="916"/>
      <c r="F4021" s="917"/>
    </row>
    <row r="4022" spans="1:6">
      <c r="A4022" s="434"/>
      <c r="B4022" s="919"/>
      <c r="C4022" s="920"/>
      <c r="D4022" s="915"/>
      <c r="E4022" s="916"/>
      <c r="F4022" s="917"/>
    </row>
    <row r="4023" spans="1:6">
      <c r="A4023" s="434"/>
      <c r="B4023" s="918" t="s">
        <v>3321</v>
      </c>
      <c r="C4023" s="920"/>
      <c r="D4023" s="915"/>
      <c r="E4023" s="916"/>
      <c r="F4023" s="917"/>
    </row>
    <row r="4024" spans="1:6">
      <c r="A4024" s="434"/>
      <c r="B4024" s="918" t="s">
        <v>3655</v>
      </c>
      <c r="C4024" s="920"/>
      <c r="D4024" s="915"/>
      <c r="E4024" s="916"/>
      <c r="F4024" s="917"/>
    </row>
    <row r="4025" spans="1:6">
      <c r="A4025" s="434"/>
      <c r="B4025" s="918" t="s">
        <v>3656</v>
      </c>
      <c r="C4025" s="920"/>
      <c r="D4025" s="915"/>
      <c r="E4025" s="916"/>
      <c r="F4025" s="917"/>
    </row>
    <row r="4026" spans="1:6">
      <c r="A4026" s="434"/>
      <c r="B4026" s="918" t="s">
        <v>3324</v>
      </c>
      <c r="C4026" s="434"/>
      <c r="D4026" s="915"/>
      <c r="E4026" s="916"/>
      <c r="F4026" s="917"/>
    </row>
    <row r="4027" spans="1:6">
      <c r="A4027" s="434"/>
      <c r="B4027" s="918" t="s">
        <v>3325</v>
      </c>
      <c r="C4027" s="434"/>
      <c r="D4027" s="915"/>
      <c r="E4027" s="916"/>
      <c r="F4027" s="917"/>
    </row>
    <row r="4028" spans="1:6">
      <c r="A4028" s="434"/>
      <c r="B4028" s="918" t="s">
        <v>3326</v>
      </c>
      <c r="C4028" s="434"/>
      <c r="D4028" s="915"/>
      <c r="E4028" s="916"/>
      <c r="F4028" s="917"/>
    </row>
    <row r="4029" spans="1:6">
      <c r="A4029" s="434"/>
      <c r="B4029" s="918"/>
      <c r="C4029" s="434"/>
      <c r="D4029" s="915"/>
      <c r="E4029" s="916"/>
      <c r="F4029" s="917"/>
    </row>
    <row r="4030" spans="1:6">
      <c r="A4030" s="434"/>
      <c r="B4030" s="918" t="s">
        <v>3327</v>
      </c>
      <c r="C4030" s="434"/>
      <c r="D4030" s="915"/>
      <c r="E4030" s="916"/>
      <c r="F4030" s="917"/>
    </row>
    <row r="4031" spans="1:6">
      <c r="A4031" s="434"/>
      <c r="B4031" s="918" t="s">
        <v>3328</v>
      </c>
      <c r="C4031" s="434"/>
      <c r="D4031" s="915"/>
      <c r="E4031" s="916"/>
      <c r="F4031" s="917"/>
    </row>
    <row r="4032" spans="1:6">
      <c r="A4032" s="434"/>
      <c r="B4032" s="918" t="s">
        <v>3329</v>
      </c>
      <c r="C4032" s="434"/>
      <c r="D4032" s="915"/>
      <c r="E4032" s="916"/>
      <c r="F4032" s="917"/>
    </row>
    <row r="4033" spans="1:6" ht="26.4">
      <c r="A4033" s="434"/>
      <c r="B4033" s="918" t="s">
        <v>3302</v>
      </c>
      <c r="C4033" s="920"/>
      <c r="D4033" s="915"/>
      <c r="E4033" s="916"/>
      <c r="F4033" s="917"/>
    </row>
    <row r="4034" spans="1:6">
      <c r="A4034" s="434"/>
      <c r="B4034" s="918" t="s">
        <v>3330</v>
      </c>
      <c r="C4034" s="434"/>
      <c r="D4034" s="915"/>
      <c r="E4034" s="916"/>
      <c r="F4034" s="917"/>
    </row>
    <row r="4035" spans="1:6">
      <c r="A4035" s="434"/>
      <c r="B4035" s="918"/>
      <c r="C4035" s="434"/>
      <c r="D4035" s="915"/>
      <c r="E4035" s="916"/>
      <c r="F4035" s="917"/>
    </row>
    <row r="4036" spans="1:6">
      <c r="A4036" s="434"/>
      <c r="B4036" s="918" t="s">
        <v>3331</v>
      </c>
      <c r="C4036" s="920"/>
      <c r="D4036" s="915"/>
      <c r="E4036" s="916"/>
      <c r="F4036" s="917"/>
    </row>
    <row r="4037" spans="1:6">
      <c r="A4037" s="434"/>
      <c r="B4037" s="918" t="s">
        <v>3657</v>
      </c>
      <c r="C4037" s="920"/>
      <c r="D4037" s="915"/>
      <c r="E4037" s="916"/>
      <c r="F4037" s="917"/>
    </row>
    <row r="4038" spans="1:6">
      <c r="A4038" s="434"/>
      <c r="B4038" s="918" t="s">
        <v>3488</v>
      </c>
      <c r="C4038" s="920"/>
      <c r="D4038" s="915"/>
      <c r="E4038" s="916"/>
      <c r="F4038" s="917"/>
    </row>
    <row r="4039" spans="1:6">
      <c r="A4039" s="434"/>
      <c r="B4039" s="918" t="s">
        <v>3334</v>
      </c>
      <c r="C4039" s="434"/>
      <c r="D4039" s="915"/>
      <c r="E4039" s="916"/>
      <c r="F4039" s="917"/>
    </row>
    <row r="4040" spans="1:6">
      <c r="A4040" s="434"/>
      <c r="B4040" s="918" t="s">
        <v>3335</v>
      </c>
      <c r="C4040" s="434"/>
      <c r="D4040" s="915"/>
      <c r="E4040" s="916"/>
      <c r="F4040" s="917"/>
    </row>
    <row r="4041" spans="1:6">
      <c r="A4041" s="434"/>
      <c r="B4041" s="918" t="s">
        <v>3326</v>
      </c>
      <c r="C4041" s="434"/>
      <c r="D4041" s="915"/>
      <c r="E4041" s="916"/>
      <c r="F4041" s="917"/>
    </row>
    <row r="4042" spans="1:6">
      <c r="A4042" s="434"/>
      <c r="B4042" s="918" t="s">
        <v>3336</v>
      </c>
      <c r="C4042" s="434"/>
      <c r="D4042" s="915"/>
      <c r="E4042" s="916"/>
      <c r="F4042" s="917"/>
    </row>
    <row r="4043" spans="1:6">
      <c r="A4043" s="434"/>
      <c r="B4043" s="918" t="s">
        <v>3330</v>
      </c>
      <c r="C4043" s="434"/>
      <c r="D4043" s="915"/>
      <c r="E4043" s="916"/>
      <c r="F4043" s="917"/>
    </row>
    <row r="4044" spans="1:6">
      <c r="A4044" s="434"/>
      <c r="B4044" s="918"/>
      <c r="C4044" s="434"/>
      <c r="D4044" s="915"/>
      <c r="E4044" s="916"/>
      <c r="F4044" s="917"/>
    </row>
    <row r="4045" spans="1:6">
      <c r="A4045" s="434"/>
      <c r="B4045" s="918" t="s">
        <v>3306</v>
      </c>
      <c r="C4045" s="434"/>
      <c r="D4045" s="915"/>
      <c r="E4045" s="916"/>
      <c r="F4045" s="917"/>
    </row>
    <row r="4046" spans="1:6">
      <c r="A4046" s="434"/>
      <c r="B4046" s="918" t="s">
        <v>3305</v>
      </c>
      <c r="C4046" s="434"/>
      <c r="D4046" s="915"/>
      <c r="E4046" s="916"/>
      <c r="F4046" s="917"/>
    </row>
    <row r="4047" spans="1:6">
      <c r="A4047" s="434"/>
      <c r="B4047" s="918"/>
      <c r="C4047" s="434"/>
      <c r="D4047" s="915"/>
      <c r="E4047" s="916"/>
      <c r="F4047" s="917"/>
    </row>
    <row r="4048" spans="1:6">
      <c r="A4048" s="434"/>
      <c r="B4048" s="918" t="s">
        <v>3321</v>
      </c>
      <c r="C4048" s="434"/>
      <c r="D4048" s="915"/>
      <c r="E4048" s="916"/>
      <c r="F4048" s="917"/>
    </row>
    <row r="4049" spans="1:6">
      <c r="A4049" s="434"/>
      <c r="B4049" s="918" t="s">
        <v>3658</v>
      </c>
      <c r="C4049" s="434"/>
      <c r="D4049" s="915"/>
      <c r="E4049" s="916"/>
      <c r="F4049" s="917"/>
    </row>
    <row r="4050" spans="1:6">
      <c r="A4050" s="434"/>
      <c r="B4050" s="918" t="s">
        <v>3338</v>
      </c>
      <c r="C4050" s="434"/>
      <c r="D4050" s="915"/>
      <c r="E4050" s="916"/>
      <c r="F4050" s="917"/>
    </row>
    <row r="4051" spans="1:6">
      <c r="A4051" s="434"/>
      <c r="B4051" s="918" t="s">
        <v>3378</v>
      </c>
      <c r="C4051" s="434"/>
      <c r="D4051" s="915"/>
      <c r="E4051" s="916"/>
      <c r="F4051" s="917"/>
    </row>
    <row r="4052" spans="1:6">
      <c r="A4052" s="434"/>
      <c r="B4052" s="918" t="s">
        <v>3325</v>
      </c>
      <c r="C4052" s="434"/>
      <c r="D4052" s="915"/>
      <c r="E4052" s="916"/>
      <c r="F4052" s="917"/>
    </row>
    <row r="4053" spans="1:6">
      <c r="A4053" s="434"/>
      <c r="B4053" s="918" t="s">
        <v>3326</v>
      </c>
      <c r="C4053" s="434"/>
      <c r="D4053" s="915"/>
      <c r="E4053" s="916"/>
      <c r="F4053" s="917"/>
    </row>
    <row r="4054" spans="1:6">
      <c r="A4054" s="434"/>
      <c r="B4054" s="918"/>
      <c r="C4054" s="434"/>
      <c r="D4054" s="915"/>
      <c r="E4054" s="916"/>
      <c r="F4054" s="917"/>
    </row>
    <row r="4055" spans="1:6">
      <c r="A4055" s="434"/>
      <c r="B4055" s="918" t="s">
        <v>3306</v>
      </c>
      <c r="C4055" s="434"/>
      <c r="D4055" s="915"/>
      <c r="E4055" s="916"/>
      <c r="F4055" s="917"/>
    </row>
    <row r="4056" spans="1:6">
      <c r="A4056" s="434"/>
      <c r="B4056" s="918" t="s">
        <v>3305</v>
      </c>
      <c r="C4056" s="434"/>
      <c r="D4056" s="915"/>
      <c r="E4056" s="916"/>
      <c r="F4056" s="917"/>
    </row>
    <row r="4057" spans="1:6">
      <c r="A4057" s="434"/>
      <c r="B4057" s="918"/>
      <c r="C4057" s="434"/>
      <c r="D4057" s="915"/>
      <c r="E4057" s="916"/>
      <c r="F4057" s="917"/>
    </row>
    <row r="4058" spans="1:6">
      <c r="A4058" s="434"/>
      <c r="B4058" s="918" t="s">
        <v>3340</v>
      </c>
      <c r="C4058" s="920"/>
      <c r="D4058" s="915"/>
      <c r="E4058" s="916"/>
      <c r="F4058" s="917"/>
    </row>
    <row r="4059" spans="1:6">
      <c r="A4059" s="434"/>
      <c r="B4059" s="918" t="s">
        <v>3341</v>
      </c>
      <c r="C4059" s="920"/>
      <c r="D4059" s="915"/>
      <c r="E4059" s="916"/>
      <c r="F4059" s="917"/>
    </row>
    <row r="4060" spans="1:6">
      <c r="A4060" s="434"/>
      <c r="B4060" s="918" t="s">
        <v>3659</v>
      </c>
      <c r="C4060" s="920"/>
      <c r="D4060" s="915"/>
      <c r="E4060" s="916"/>
      <c r="F4060" s="917"/>
    </row>
    <row r="4061" spans="1:6">
      <c r="A4061" s="434"/>
      <c r="B4061" s="918" t="s">
        <v>3343</v>
      </c>
      <c r="C4061" s="920"/>
      <c r="D4061" s="915"/>
      <c r="E4061" s="916"/>
      <c r="F4061" s="917"/>
    </row>
    <row r="4062" spans="1:6" ht="26.4">
      <c r="A4062" s="434"/>
      <c r="B4062" s="918" t="s">
        <v>3302</v>
      </c>
      <c r="C4062" s="920"/>
      <c r="D4062" s="915"/>
      <c r="E4062" s="916"/>
      <c r="F4062" s="917"/>
    </row>
    <row r="4063" spans="1:6">
      <c r="A4063" s="434"/>
      <c r="B4063" s="918"/>
      <c r="C4063" s="920"/>
      <c r="D4063" s="915"/>
      <c r="E4063" s="916"/>
      <c r="F4063" s="917"/>
    </row>
    <row r="4064" spans="1:6">
      <c r="A4064" s="434"/>
      <c r="B4064" s="918" t="s">
        <v>3303</v>
      </c>
      <c r="C4064" s="920"/>
      <c r="D4064" s="915"/>
      <c r="E4064" s="916"/>
      <c r="F4064" s="917"/>
    </row>
    <row r="4065" spans="1:6">
      <c r="A4065" s="434"/>
      <c r="B4065" s="918" t="s">
        <v>3304</v>
      </c>
      <c r="C4065" s="920"/>
      <c r="D4065" s="915"/>
      <c r="E4065" s="916"/>
      <c r="F4065" s="917"/>
    </row>
    <row r="4066" spans="1:6">
      <c r="A4066" s="434"/>
      <c r="B4066" s="918" t="s">
        <v>3305</v>
      </c>
      <c r="C4066" s="920"/>
      <c r="D4066" s="915"/>
      <c r="E4066" s="916"/>
      <c r="F4066" s="917"/>
    </row>
    <row r="4067" spans="1:6">
      <c r="A4067" s="434"/>
      <c r="B4067" s="918"/>
      <c r="C4067" s="434"/>
      <c r="D4067" s="915"/>
      <c r="E4067" s="916"/>
      <c r="F4067" s="917"/>
    </row>
    <row r="4068" spans="1:6">
      <c r="A4068" s="434"/>
      <c r="B4068" s="918" t="s">
        <v>3306</v>
      </c>
      <c r="C4068" s="434"/>
      <c r="D4068" s="915"/>
      <c r="E4068" s="916"/>
      <c r="F4068" s="917"/>
    </row>
    <row r="4069" spans="1:6">
      <c r="A4069" s="434"/>
      <c r="B4069" s="918" t="s">
        <v>3305</v>
      </c>
      <c r="C4069" s="434"/>
      <c r="D4069" s="915"/>
      <c r="E4069" s="916"/>
      <c r="F4069" s="917"/>
    </row>
    <row r="4070" spans="1:6">
      <c r="A4070" s="434"/>
      <c r="B4070" s="918"/>
      <c r="C4070" s="434"/>
      <c r="D4070" s="915"/>
      <c r="E4070" s="916"/>
      <c r="F4070" s="917"/>
    </row>
    <row r="4071" spans="1:6">
      <c r="A4071" s="434"/>
      <c r="B4071" s="918" t="s">
        <v>3297</v>
      </c>
      <c r="C4071" s="434"/>
      <c r="D4071" s="915"/>
      <c r="E4071" s="916"/>
      <c r="F4071" s="917"/>
    </row>
    <row r="4072" spans="1:6">
      <c r="A4072" s="434"/>
      <c r="B4072" s="918" t="s">
        <v>3344</v>
      </c>
      <c r="C4072" s="434"/>
      <c r="D4072" s="915"/>
      <c r="E4072" s="916"/>
      <c r="F4072" s="917"/>
    </row>
    <row r="4073" spans="1:6">
      <c r="A4073" s="434"/>
      <c r="B4073" s="918" t="s">
        <v>3345</v>
      </c>
      <c r="C4073" s="434"/>
      <c r="D4073" s="915"/>
      <c r="E4073" s="916"/>
      <c r="F4073" s="917"/>
    </row>
    <row r="4074" spans="1:6">
      <c r="A4074" s="434"/>
      <c r="B4074" s="918" t="s">
        <v>3301</v>
      </c>
      <c r="C4074" s="434"/>
      <c r="D4074" s="915"/>
      <c r="E4074" s="916"/>
      <c r="F4074" s="917"/>
    </row>
    <row r="4075" spans="1:6" ht="26.4">
      <c r="A4075" s="434"/>
      <c r="B4075" s="918" t="s">
        <v>3302</v>
      </c>
      <c r="C4075" s="434"/>
      <c r="D4075" s="915"/>
      <c r="E4075" s="916"/>
      <c r="F4075" s="917"/>
    </row>
    <row r="4076" spans="1:6">
      <c r="A4076" s="434"/>
      <c r="B4076" s="918"/>
      <c r="C4076" s="434"/>
      <c r="D4076" s="915"/>
      <c r="E4076" s="916"/>
      <c r="F4076" s="917"/>
    </row>
    <row r="4077" spans="1:6">
      <c r="A4077" s="434"/>
      <c r="B4077" s="918" t="s">
        <v>3346</v>
      </c>
      <c r="C4077" s="434"/>
      <c r="D4077" s="915"/>
      <c r="E4077" s="916"/>
      <c r="F4077" s="917"/>
    </row>
    <row r="4078" spans="1:6">
      <c r="A4078" s="434"/>
      <c r="B4078" s="918" t="s">
        <v>3305</v>
      </c>
      <c r="C4078" s="434"/>
      <c r="D4078" s="915"/>
      <c r="E4078" s="916"/>
      <c r="F4078" s="917"/>
    </row>
    <row r="4079" spans="1:6">
      <c r="A4079" s="434"/>
      <c r="B4079" s="918"/>
      <c r="C4079" s="434"/>
      <c r="D4079" s="915"/>
      <c r="E4079" s="916"/>
      <c r="F4079" s="917"/>
    </row>
    <row r="4080" spans="1:6">
      <c r="A4080" s="434"/>
      <c r="B4080" s="918" t="s">
        <v>3291</v>
      </c>
      <c r="C4080" s="920"/>
      <c r="D4080" s="915"/>
      <c r="E4080" s="916"/>
      <c r="F4080" s="917"/>
    </row>
    <row r="4081" spans="1:6">
      <c r="A4081" s="434"/>
      <c r="B4081" s="918" t="s">
        <v>3293</v>
      </c>
      <c r="C4081" s="920"/>
      <c r="D4081" s="915"/>
      <c r="E4081" s="916"/>
      <c r="F4081" s="917"/>
    </row>
    <row r="4082" spans="1:6" ht="26.4">
      <c r="A4082" s="434"/>
      <c r="B4082" s="922" t="s">
        <v>3294</v>
      </c>
      <c r="C4082" s="920"/>
      <c r="D4082" s="915"/>
      <c r="E4082" s="916"/>
      <c r="F4082" s="917"/>
    </row>
    <row r="4083" spans="1:6">
      <c r="A4083" s="434"/>
      <c r="B4083" s="918" t="s">
        <v>3347</v>
      </c>
      <c r="C4083" s="920"/>
      <c r="D4083" s="915"/>
      <c r="E4083" s="916"/>
      <c r="F4083" s="917"/>
    </row>
    <row r="4084" spans="1:6">
      <c r="A4084" s="434"/>
      <c r="B4084" s="918" t="s">
        <v>3389</v>
      </c>
      <c r="C4084" s="920"/>
      <c r="D4084" s="915"/>
      <c r="E4084" s="916"/>
      <c r="F4084" s="917"/>
    </row>
    <row r="4085" spans="1:6">
      <c r="A4085" s="434"/>
      <c r="B4085" s="918"/>
      <c r="C4085" s="920"/>
      <c r="D4085" s="915"/>
      <c r="E4085" s="916"/>
      <c r="F4085" s="917"/>
    </row>
    <row r="4086" spans="1:6">
      <c r="A4086" s="434"/>
      <c r="B4086" s="918" t="s">
        <v>3349</v>
      </c>
      <c r="C4086" s="920"/>
      <c r="D4086" s="915"/>
      <c r="E4086" s="916"/>
      <c r="F4086" s="917"/>
    </row>
    <row r="4087" spans="1:6">
      <c r="A4087" s="434"/>
      <c r="B4087" s="918"/>
      <c r="C4087" s="434"/>
      <c r="D4087" s="915"/>
      <c r="E4087" s="916"/>
      <c r="F4087" s="917"/>
    </row>
    <row r="4088" spans="1:6">
      <c r="A4088" s="434"/>
      <c r="B4088" s="918" t="s">
        <v>3291</v>
      </c>
      <c r="C4088" s="920"/>
      <c r="D4088" s="915"/>
      <c r="E4088" s="916"/>
      <c r="F4088" s="917"/>
    </row>
    <row r="4089" spans="1:6">
      <c r="A4089" s="434"/>
      <c r="B4089" s="918" t="s">
        <v>3293</v>
      </c>
      <c r="C4089" s="920"/>
      <c r="D4089" s="915"/>
      <c r="E4089" s="916"/>
      <c r="F4089" s="917"/>
    </row>
    <row r="4090" spans="1:6" ht="26.4">
      <c r="A4090" s="434"/>
      <c r="B4090" s="922" t="s">
        <v>3294</v>
      </c>
      <c r="C4090" s="920"/>
      <c r="D4090" s="915"/>
      <c r="E4090" s="916"/>
      <c r="F4090" s="917"/>
    </row>
    <row r="4091" spans="1:6">
      <c r="A4091" s="434"/>
      <c r="B4091" s="918" t="s">
        <v>3347</v>
      </c>
      <c r="C4091" s="920"/>
      <c r="D4091" s="915"/>
      <c r="E4091" s="916"/>
      <c r="F4091" s="917"/>
    </row>
    <row r="4092" spans="1:6">
      <c r="A4092" s="434"/>
      <c r="B4092" s="918" t="s">
        <v>3643</v>
      </c>
      <c r="C4092" s="920"/>
      <c r="D4092" s="915"/>
      <c r="E4092" s="916"/>
      <c r="F4092" s="917"/>
    </row>
    <row r="4093" spans="1:6">
      <c r="A4093" s="434"/>
      <c r="B4093" s="918"/>
      <c r="C4093" s="920"/>
      <c r="D4093" s="915"/>
      <c r="E4093" s="916"/>
      <c r="F4093" s="917"/>
    </row>
    <row r="4094" spans="1:6">
      <c r="A4094" s="434"/>
      <c r="B4094" s="918" t="s">
        <v>3297</v>
      </c>
      <c r="C4094" s="920"/>
      <c r="D4094" s="915"/>
      <c r="E4094" s="916"/>
      <c r="F4094" s="917"/>
    </row>
    <row r="4095" spans="1:6">
      <c r="A4095" s="434"/>
      <c r="B4095" s="918" t="s">
        <v>3437</v>
      </c>
      <c r="C4095" s="920"/>
      <c r="D4095" s="915"/>
      <c r="E4095" s="916"/>
      <c r="F4095" s="917"/>
    </row>
    <row r="4096" spans="1:6">
      <c r="A4096" s="434"/>
      <c r="B4096" s="918" t="s">
        <v>3299</v>
      </c>
      <c r="C4096" s="920"/>
      <c r="D4096" s="915"/>
      <c r="E4096" s="916"/>
      <c r="F4096" s="917"/>
    </row>
    <row r="4097" spans="1:6">
      <c r="A4097" s="434"/>
      <c r="B4097" s="918" t="s">
        <v>3301</v>
      </c>
      <c r="C4097" s="920"/>
      <c r="D4097" s="915"/>
      <c r="E4097" s="916"/>
      <c r="F4097" s="917"/>
    </row>
    <row r="4098" spans="1:6" ht="26.4">
      <c r="A4098" s="434"/>
      <c r="B4098" s="918" t="s">
        <v>3302</v>
      </c>
      <c r="C4098" s="920"/>
      <c r="D4098" s="915"/>
      <c r="E4098" s="916"/>
      <c r="F4098" s="917"/>
    </row>
    <row r="4099" spans="1:6">
      <c r="A4099" s="434"/>
      <c r="B4099" s="918"/>
      <c r="C4099" s="920"/>
      <c r="D4099" s="915"/>
      <c r="E4099" s="916"/>
      <c r="F4099" s="917"/>
    </row>
    <row r="4100" spans="1:6">
      <c r="A4100" s="434"/>
      <c r="B4100" s="918" t="s">
        <v>3303</v>
      </c>
      <c r="C4100" s="920"/>
      <c r="D4100" s="915"/>
      <c r="E4100" s="916"/>
      <c r="F4100" s="917"/>
    </row>
    <row r="4101" spans="1:6">
      <c r="A4101" s="434"/>
      <c r="B4101" s="918" t="s">
        <v>3304</v>
      </c>
      <c r="C4101" s="920"/>
      <c r="D4101" s="915"/>
      <c r="E4101" s="916"/>
      <c r="F4101" s="917"/>
    </row>
    <row r="4102" spans="1:6">
      <c r="A4102" s="434"/>
      <c r="B4102" s="918" t="s">
        <v>3305</v>
      </c>
      <c r="C4102" s="920"/>
      <c r="D4102" s="915"/>
      <c r="E4102" s="916"/>
      <c r="F4102" s="917"/>
    </row>
    <row r="4103" spans="1:6">
      <c r="A4103" s="434"/>
      <c r="B4103" s="918"/>
      <c r="C4103" s="920"/>
      <c r="D4103" s="915"/>
      <c r="E4103" s="916"/>
      <c r="F4103" s="917"/>
    </row>
    <row r="4104" spans="1:6">
      <c r="A4104" s="434"/>
      <c r="B4104" s="918" t="s">
        <v>3306</v>
      </c>
      <c r="C4104" s="434"/>
      <c r="D4104" s="915"/>
      <c r="E4104" s="916"/>
      <c r="F4104" s="917"/>
    </row>
    <row r="4105" spans="1:6">
      <c r="A4105" s="434"/>
      <c r="B4105" s="918" t="s">
        <v>3305</v>
      </c>
      <c r="C4105" s="434"/>
      <c r="D4105" s="915"/>
      <c r="E4105" s="916"/>
      <c r="F4105" s="917"/>
    </row>
    <row r="4106" spans="1:6">
      <c r="A4106" s="434"/>
      <c r="B4106" s="918"/>
      <c r="C4106" s="434"/>
      <c r="D4106" s="915"/>
      <c r="E4106" s="916"/>
      <c r="F4106" s="917"/>
    </row>
    <row r="4107" spans="1:6" ht="26.4">
      <c r="A4107" s="434"/>
      <c r="B4107" s="918" t="s">
        <v>3352</v>
      </c>
      <c r="C4107" s="920"/>
      <c r="D4107" s="915"/>
      <c r="E4107" s="916"/>
      <c r="F4107" s="917"/>
    </row>
    <row r="4108" spans="1:6">
      <c r="A4108" s="434"/>
      <c r="B4108" s="918"/>
      <c r="C4108" s="920"/>
      <c r="D4108" s="915"/>
      <c r="E4108" s="916"/>
      <c r="F4108" s="917"/>
    </row>
    <row r="4109" spans="1:6">
      <c r="A4109" s="434"/>
      <c r="B4109" s="918" t="s">
        <v>3306</v>
      </c>
      <c r="C4109" s="434"/>
      <c r="D4109" s="915"/>
      <c r="E4109" s="916"/>
      <c r="F4109" s="917"/>
    </row>
    <row r="4110" spans="1:6">
      <c r="A4110" s="434"/>
      <c r="B4110" s="918" t="s">
        <v>3305</v>
      </c>
      <c r="C4110" s="434"/>
      <c r="D4110" s="915"/>
      <c r="E4110" s="916"/>
      <c r="F4110" s="917"/>
    </row>
    <row r="4111" spans="1:6">
      <c r="A4111" s="434"/>
      <c r="B4111" s="923"/>
      <c r="C4111" s="920"/>
      <c r="D4111" s="915"/>
      <c r="E4111" s="916"/>
      <c r="F4111" s="917"/>
    </row>
    <row r="4112" spans="1:6">
      <c r="A4112" s="434"/>
      <c r="B4112" s="918" t="s">
        <v>3340</v>
      </c>
      <c r="C4112" s="920"/>
      <c r="D4112" s="915"/>
      <c r="E4112" s="916"/>
      <c r="F4112" s="917"/>
    </row>
    <row r="4113" spans="1:6">
      <c r="A4113" s="434"/>
      <c r="B4113" s="918" t="s">
        <v>3341</v>
      </c>
      <c r="C4113" s="920"/>
      <c r="D4113" s="915"/>
      <c r="E4113" s="916"/>
      <c r="F4113" s="917"/>
    </row>
    <row r="4114" spans="1:6">
      <c r="A4114" s="434"/>
      <c r="B4114" s="918" t="s">
        <v>3660</v>
      </c>
      <c r="C4114" s="920"/>
      <c r="D4114" s="915"/>
      <c r="E4114" s="916"/>
      <c r="F4114" s="917"/>
    </row>
    <row r="4115" spans="1:6">
      <c r="A4115" s="434"/>
      <c r="B4115" s="918" t="s">
        <v>3343</v>
      </c>
      <c r="C4115" s="920"/>
      <c r="D4115" s="915"/>
      <c r="E4115" s="916"/>
      <c r="F4115" s="917"/>
    </row>
    <row r="4116" spans="1:6" ht="26.4">
      <c r="A4116" s="434"/>
      <c r="B4116" s="918" t="s">
        <v>3302</v>
      </c>
      <c r="C4116" s="920"/>
      <c r="D4116" s="915"/>
      <c r="E4116" s="916"/>
      <c r="F4116" s="917"/>
    </row>
    <row r="4117" spans="1:6">
      <c r="A4117" s="434"/>
      <c r="B4117" s="918"/>
      <c r="C4117" s="920"/>
      <c r="D4117" s="915"/>
      <c r="E4117" s="916"/>
      <c r="F4117" s="917"/>
    </row>
    <row r="4118" spans="1:6">
      <c r="A4118" s="434"/>
      <c r="B4118" s="918" t="s">
        <v>3303</v>
      </c>
      <c r="C4118" s="920"/>
      <c r="D4118" s="915"/>
      <c r="E4118" s="916"/>
      <c r="F4118" s="917"/>
    </row>
    <row r="4119" spans="1:6">
      <c r="A4119" s="434"/>
      <c r="B4119" s="918" t="s">
        <v>3304</v>
      </c>
      <c r="C4119" s="920"/>
      <c r="D4119" s="915"/>
      <c r="E4119" s="916"/>
      <c r="F4119" s="917"/>
    </row>
    <row r="4120" spans="1:6">
      <c r="A4120" s="434"/>
      <c r="B4120" s="918" t="s">
        <v>3305</v>
      </c>
      <c r="C4120" s="920"/>
      <c r="D4120" s="915"/>
      <c r="E4120" s="916"/>
      <c r="F4120" s="917"/>
    </row>
    <row r="4121" spans="1:6">
      <c r="A4121" s="434"/>
      <c r="B4121" s="918"/>
      <c r="C4121" s="920"/>
      <c r="D4121" s="915"/>
      <c r="E4121" s="916"/>
      <c r="F4121" s="917"/>
    </row>
    <row r="4122" spans="1:6">
      <c r="A4122" s="434"/>
      <c r="B4122" s="918" t="s">
        <v>3291</v>
      </c>
      <c r="C4122" s="920"/>
      <c r="D4122" s="915"/>
      <c r="E4122" s="916"/>
      <c r="F4122" s="917"/>
    </row>
    <row r="4123" spans="1:6">
      <c r="A4123" s="434"/>
      <c r="B4123" s="918" t="s">
        <v>3293</v>
      </c>
      <c r="C4123" s="920"/>
      <c r="D4123" s="915"/>
      <c r="E4123" s="916"/>
      <c r="F4123" s="917"/>
    </row>
    <row r="4124" spans="1:6" ht="26.4">
      <c r="A4124" s="434"/>
      <c r="B4124" s="922" t="s">
        <v>3294</v>
      </c>
      <c r="C4124" s="920"/>
      <c r="D4124" s="915"/>
      <c r="E4124" s="916"/>
      <c r="F4124" s="917"/>
    </row>
    <row r="4125" spans="1:6">
      <c r="A4125" s="434"/>
      <c r="B4125" s="918" t="s">
        <v>3347</v>
      </c>
      <c r="C4125" s="920"/>
      <c r="D4125" s="915"/>
      <c r="E4125" s="916"/>
      <c r="F4125" s="917"/>
    </row>
    <row r="4126" spans="1:6">
      <c r="A4126" s="434"/>
      <c r="B4126" s="918" t="s">
        <v>3350</v>
      </c>
      <c r="C4126" s="920"/>
      <c r="D4126" s="915"/>
      <c r="E4126" s="916"/>
      <c r="F4126" s="917"/>
    </row>
    <row r="4127" spans="1:6">
      <c r="A4127" s="434"/>
      <c r="B4127" s="918"/>
      <c r="C4127" s="920"/>
      <c r="D4127" s="915"/>
      <c r="E4127" s="916"/>
      <c r="F4127" s="917"/>
    </row>
    <row r="4128" spans="1:6">
      <c r="A4128" s="924"/>
      <c r="B4128" s="919" t="s">
        <v>3661</v>
      </c>
      <c r="C4128" s="920"/>
      <c r="D4128" s="915"/>
      <c r="E4128" s="916"/>
      <c r="F4128" s="917"/>
    </row>
    <row r="4129" spans="1:6">
      <c r="A4129" s="924"/>
      <c r="B4129" s="919" t="s">
        <v>3381</v>
      </c>
      <c r="C4129" s="920"/>
      <c r="D4129" s="915"/>
      <c r="E4129" s="916"/>
      <c r="F4129" s="917"/>
    </row>
    <row r="4130" spans="1:6">
      <c r="A4130" s="925"/>
      <c r="B4130" s="926" t="s">
        <v>3662</v>
      </c>
      <c r="C4130" s="357" t="s">
        <v>983</v>
      </c>
      <c r="D4130" s="927">
        <v>1</v>
      </c>
      <c r="E4130" s="928"/>
      <c r="F4130" s="929"/>
    </row>
    <row r="4131" spans="1:6" s="466" customFormat="1" ht="26.25" customHeight="1">
      <c r="A4131" s="892" t="s">
        <v>0</v>
      </c>
      <c r="B4131" s="892" t="s">
        <v>1</v>
      </c>
      <c r="C4131" s="892" t="s">
        <v>948</v>
      </c>
      <c r="D4131" s="893" t="s">
        <v>949</v>
      </c>
      <c r="E4131" s="894" t="s">
        <v>1380</v>
      </c>
      <c r="F4131" s="894" t="s">
        <v>2</v>
      </c>
    </row>
    <row r="4132" spans="1:6" ht="224.4">
      <c r="A4132" s="909">
        <f>COUNT($A$4:A4130)+1</f>
        <v>22</v>
      </c>
      <c r="B4132" s="910" t="s">
        <v>3256</v>
      </c>
      <c r="C4132" s="362"/>
      <c r="D4132" s="911"/>
      <c r="E4132" s="912"/>
      <c r="F4132" s="913"/>
    </row>
    <row r="4133" spans="1:6">
      <c r="A4133" s="914"/>
      <c r="B4133" s="448"/>
      <c r="C4133" s="434"/>
      <c r="D4133" s="915"/>
      <c r="E4133" s="916"/>
      <c r="F4133" s="917"/>
    </row>
    <row r="4134" spans="1:6">
      <c r="A4134" s="434"/>
      <c r="B4134" s="448" t="s">
        <v>3257</v>
      </c>
      <c r="C4134" s="434"/>
      <c r="D4134" s="915"/>
      <c r="E4134" s="916"/>
      <c r="F4134" s="917"/>
    </row>
    <row r="4135" spans="1:6">
      <c r="A4135" s="434"/>
      <c r="B4135" s="918" t="s">
        <v>3258</v>
      </c>
      <c r="C4135" s="434"/>
      <c r="D4135" s="915"/>
      <c r="E4135" s="916"/>
      <c r="F4135" s="917"/>
    </row>
    <row r="4136" spans="1:6">
      <c r="A4136" s="434"/>
      <c r="B4136" s="918" t="s">
        <v>3259</v>
      </c>
      <c r="C4136" s="434"/>
      <c r="D4136" s="915"/>
      <c r="E4136" s="916"/>
      <c r="F4136" s="917"/>
    </row>
    <row r="4137" spans="1:6">
      <c r="A4137" s="434"/>
      <c r="B4137" s="918" t="s">
        <v>3260</v>
      </c>
      <c r="C4137" s="434"/>
      <c r="D4137" s="915"/>
      <c r="E4137" s="916"/>
      <c r="F4137" s="917"/>
    </row>
    <row r="4138" spans="1:6">
      <c r="A4138" s="434"/>
      <c r="B4138" s="918" t="s">
        <v>3261</v>
      </c>
      <c r="C4138" s="434"/>
      <c r="D4138" s="915"/>
      <c r="E4138" s="916"/>
      <c r="F4138" s="917"/>
    </row>
    <row r="4139" spans="1:6">
      <c r="A4139" s="434"/>
      <c r="B4139" s="918" t="s">
        <v>3262</v>
      </c>
      <c r="C4139" s="434"/>
      <c r="D4139" s="915"/>
      <c r="E4139" s="916"/>
      <c r="F4139" s="917"/>
    </row>
    <row r="4140" spans="1:6">
      <c r="A4140" s="434"/>
      <c r="B4140" s="919" t="s">
        <v>3263</v>
      </c>
      <c r="C4140" s="434"/>
      <c r="D4140" s="915"/>
      <c r="E4140" s="916"/>
      <c r="F4140" s="917"/>
    </row>
    <row r="4141" spans="1:6">
      <c r="A4141" s="434"/>
      <c r="B4141" s="919" t="s">
        <v>3264</v>
      </c>
      <c r="C4141" s="434"/>
      <c r="D4141" s="915"/>
      <c r="E4141" s="916"/>
      <c r="F4141" s="917"/>
    </row>
    <row r="4142" spans="1:6" ht="26.4">
      <c r="A4142" s="434"/>
      <c r="B4142" s="919" t="s">
        <v>3265</v>
      </c>
      <c r="C4142" s="434"/>
      <c r="D4142" s="915"/>
      <c r="E4142" s="916"/>
      <c r="F4142" s="917"/>
    </row>
    <row r="4143" spans="1:6">
      <c r="A4143" s="434"/>
      <c r="B4143" s="919"/>
      <c r="C4143" s="434"/>
      <c r="D4143" s="915"/>
      <c r="E4143" s="916"/>
      <c r="F4143" s="917"/>
    </row>
    <row r="4144" spans="1:6">
      <c r="A4144" s="434"/>
      <c r="B4144" s="919" t="s">
        <v>3266</v>
      </c>
      <c r="C4144" s="434"/>
      <c r="D4144" s="915"/>
      <c r="E4144" s="916"/>
      <c r="F4144" s="917"/>
    </row>
    <row r="4145" spans="1:6">
      <c r="A4145" s="434"/>
      <c r="B4145" s="919" t="s">
        <v>3663</v>
      </c>
      <c r="C4145" s="434"/>
      <c r="D4145" s="915"/>
      <c r="E4145" s="916"/>
      <c r="F4145" s="917"/>
    </row>
    <row r="4146" spans="1:6">
      <c r="A4146" s="434"/>
      <c r="B4146" s="918" t="s">
        <v>3268</v>
      </c>
      <c r="C4146" s="434"/>
      <c r="D4146" s="915"/>
      <c r="E4146" s="916"/>
      <c r="F4146" s="917"/>
    </row>
    <row r="4147" spans="1:6">
      <c r="A4147" s="434"/>
      <c r="B4147" s="918" t="s">
        <v>3582</v>
      </c>
      <c r="C4147" s="920"/>
      <c r="D4147" s="915"/>
      <c r="E4147" s="916"/>
      <c r="F4147" s="917"/>
    </row>
    <row r="4148" spans="1:6">
      <c r="A4148" s="434"/>
      <c r="B4148" s="918" t="s">
        <v>3664</v>
      </c>
      <c r="C4148" s="920"/>
      <c r="D4148" s="915"/>
      <c r="E4148" s="916"/>
      <c r="F4148" s="917"/>
    </row>
    <row r="4149" spans="1:6">
      <c r="A4149" s="434"/>
      <c r="B4149" s="919" t="s">
        <v>3271</v>
      </c>
      <c r="C4149" s="920"/>
      <c r="D4149" s="915"/>
      <c r="E4149" s="916"/>
      <c r="F4149" s="917"/>
    </row>
    <row r="4150" spans="1:6">
      <c r="A4150" s="434"/>
      <c r="B4150" s="919" t="s">
        <v>3665</v>
      </c>
      <c r="C4150" s="920"/>
      <c r="D4150" s="915"/>
      <c r="E4150" s="916"/>
      <c r="F4150" s="917"/>
    </row>
    <row r="4151" spans="1:6">
      <c r="A4151" s="434"/>
      <c r="B4151" s="919" t="s">
        <v>3273</v>
      </c>
      <c r="C4151" s="920"/>
      <c r="D4151" s="915"/>
      <c r="E4151" s="916"/>
      <c r="F4151" s="917"/>
    </row>
    <row r="4152" spans="1:6">
      <c r="A4152" s="434"/>
      <c r="B4152" s="919" t="s">
        <v>3274</v>
      </c>
      <c r="C4152" s="920"/>
      <c r="D4152" s="915"/>
      <c r="E4152" s="916"/>
      <c r="F4152" s="917"/>
    </row>
    <row r="4153" spans="1:6">
      <c r="A4153" s="434"/>
      <c r="B4153" s="919" t="s">
        <v>3275</v>
      </c>
      <c r="C4153" s="920"/>
      <c r="D4153" s="915"/>
      <c r="E4153" s="916"/>
      <c r="F4153" s="917"/>
    </row>
    <row r="4154" spans="1:6">
      <c r="A4154" s="434"/>
      <c r="B4154" s="919" t="s">
        <v>3276</v>
      </c>
      <c r="C4154" s="920"/>
      <c r="D4154" s="915"/>
      <c r="E4154" s="916"/>
      <c r="F4154" s="917"/>
    </row>
    <row r="4155" spans="1:6">
      <c r="A4155" s="434"/>
      <c r="B4155" s="919" t="s">
        <v>3277</v>
      </c>
      <c r="C4155" s="920"/>
      <c r="D4155" s="915"/>
      <c r="E4155" s="916"/>
      <c r="F4155" s="917"/>
    </row>
    <row r="4156" spans="1:6" ht="26.4">
      <c r="A4156" s="434"/>
      <c r="B4156" s="919" t="s">
        <v>3278</v>
      </c>
      <c r="C4156" s="920"/>
      <c r="D4156" s="915"/>
      <c r="E4156" s="916"/>
      <c r="F4156" s="917"/>
    </row>
    <row r="4157" spans="1:6">
      <c r="A4157" s="434"/>
      <c r="B4157" s="919" t="s">
        <v>3279</v>
      </c>
      <c r="C4157" s="920"/>
      <c r="D4157" s="915"/>
      <c r="E4157" s="916"/>
      <c r="F4157" s="917"/>
    </row>
    <row r="4158" spans="1:6">
      <c r="A4158" s="434"/>
      <c r="B4158" s="919" t="s">
        <v>3458</v>
      </c>
      <c r="C4158" s="920"/>
      <c r="D4158" s="915"/>
      <c r="E4158" s="916"/>
      <c r="F4158" s="917"/>
    </row>
    <row r="4159" spans="1:6">
      <c r="A4159" s="434"/>
      <c r="B4159" s="919" t="s">
        <v>3281</v>
      </c>
      <c r="C4159" s="920"/>
      <c r="D4159" s="915"/>
      <c r="E4159" s="916"/>
      <c r="F4159" s="917"/>
    </row>
    <row r="4160" spans="1:6">
      <c r="A4160" s="434"/>
      <c r="B4160" s="919" t="s">
        <v>3666</v>
      </c>
      <c r="C4160" s="920"/>
      <c r="D4160" s="915"/>
      <c r="E4160" s="916"/>
      <c r="F4160" s="917"/>
    </row>
    <row r="4161" spans="1:6">
      <c r="A4161" s="434"/>
      <c r="B4161" s="919" t="s">
        <v>3527</v>
      </c>
      <c r="C4161" s="920"/>
      <c r="D4161" s="915"/>
      <c r="E4161" s="916"/>
      <c r="F4161" s="917"/>
    </row>
    <row r="4162" spans="1:6">
      <c r="A4162" s="434"/>
      <c r="B4162" s="919" t="s">
        <v>3667</v>
      </c>
      <c r="C4162" s="920"/>
      <c r="D4162" s="915"/>
      <c r="E4162" s="916"/>
      <c r="F4162" s="917"/>
    </row>
    <row r="4163" spans="1:6">
      <c r="A4163" s="434"/>
      <c r="B4163" s="919" t="s">
        <v>3363</v>
      </c>
      <c r="C4163" s="920"/>
      <c r="D4163" s="915"/>
      <c r="E4163" s="916"/>
      <c r="F4163" s="917"/>
    </row>
    <row r="4164" spans="1:6">
      <c r="A4164" s="434"/>
      <c r="B4164" s="921" t="s">
        <v>3286</v>
      </c>
      <c r="C4164" s="920"/>
      <c r="D4164" s="915"/>
      <c r="E4164" s="916"/>
      <c r="F4164" s="917"/>
    </row>
    <row r="4165" spans="1:6">
      <c r="A4165" s="434"/>
      <c r="B4165" s="921" t="s">
        <v>3287</v>
      </c>
      <c r="C4165" s="920"/>
      <c r="D4165" s="915"/>
      <c r="E4165" s="916"/>
      <c r="F4165" s="917"/>
    </row>
    <row r="4166" spans="1:6">
      <c r="A4166" s="434"/>
      <c r="B4166" s="919" t="s">
        <v>3288</v>
      </c>
      <c r="C4166" s="920"/>
      <c r="D4166" s="915"/>
      <c r="E4166" s="916"/>
      <c r="F4166" s="917"/>
    </row>
    <row r="4167" spans="1:6">
      <c r="A4167" s="434"/>
      <c r="B4167" s="919" t="s">
        <v>3289</v>
      </c>
      <c r="C4167" s="920"/>
      <c r="D4167" s="915"/>
      <c r="E4167" s="916"/>
      <c r="F4167" s="917"/>
    </row>
    <row r="4168" spans="1:6">
      <c r="A4168" s="434"/>
      <c r="B4168" s="919"/>
      <c r="C4168" s="920"/>
      <c r="D4168" s="915"/>
      <c r="E4168" s="916"/>
      <c r="F4168" s="917"/>
    </row>
    <row r="4169" spans="1:6">
      <c r="A4169" s="434"/>
      <c r="B4169" s="918" t="s">
        <v>3290</v>
      </c>
      <c r="C4169" s="920"/>
      <c r="D4169" s="915"/>
      <c r="E4169" s="916"/>
      <c r="F4169" s="917"/>
    </row>
    <row r="4170" spans="1:6">
      <c r="A4170" s="434"/>
      <c r="B4170" s="918"/>
      <c r="C4170" s="920"/>
      <c r="D4170" s="915"/>
      <c r="E4170" s="916"/>
      <c r="F4170" s="917"/>
    </row>
    <row r="4171" spans="1:6">
      <c r="A4171" s="434"/>
      <c r="B4171" s="918" t="s">
        <v>3291</v>
      </c>
      <c r="C4171" s="920"/>
      <c r="D4171" s="915"/>
      <c r="E4171" s="916"/>
      <c r="F4171" s="917"/>
    </row>
    <row r="4172" spans="1:6">
      <c r="A4172" s="434"/>
      <c r="B4172" s="918" t="s">
        <v>3292</v>
      </c>
      <c r="C4172" s="920"/>
      <c r="D4172" s="915"/>
      <c r="E4172" s="916"/>
      <c r="F4172" s="917"/>
    </row>
    <row r="4173" spans="1:6">
      <c r="A4173" s="434"/>
      <c r="B4173" s="918" t="s">
        <v>3293</v>
      </c>
      <c r="C4173" s="920"/>
      <c r="D4173" s="915"/>
      <c r="E4173" s="916"/>
      <c r="F4173" s="917"/>
    </row>
    <row r="4174" spans="1:6" ht="26.4">
      <c r="A4174" s="434"/>
      <c r="B4174" s="922" t="s">
        <v>3294</v>
      </c>
      <c r="C4174" s="920"/>
      <c r="D4174" s="915"/>
      <c r="E4174" s="916"/>
      <c r="F4174" s="917"/>
    </row>
    <row r="4175" spans="1:6">
      <c r="A4175" s="434"/>
      <c r="B4175" s="918" t="s">
        <v>3295</v>
      </c>
      <c r="C4175" s="920"/>
      <c r="D4175" s="915"/>
      <c r="E4175" s="916"/>
      <c r="F4175" s="917"/>
    </row>
    <row r="4176" spans="1:6">
      <c r="A4176" s="434"/>
      <c r="B4176" s="918" t="s">
        <v>3632</v>
      </c>
      <c r="C4176" s="920"/>
      <c r="D4176" s="915"/>
      <c r="E4176" s="916"/>
      <c r="F4176" s="917"/>
    </row>
    <row r="4177" spans="1:6">
      <c r="A4177" s="434"/>
      <c r="B4177" s="918"/>
      <c r="C4177" s="920"/>
      <c r="D4177" s="915"/>
      <c r="E4177" s="916"/>
      <c r="F4177" s="917"/>
    </row>
    <row r="4178" spans="1:6">
      <c r="A4178" s="434"/>
      <c r="B4178" s="918" t="s">
        <v>3297</v>
      </c>
      <c r="C4178" s="920"/>
      <c r="D4178" s="915"/>
      <c r="E4178" s="916"/>
      <c r="F4178" s="917"/>
    </row>
    <row r="4179" spans="1:6">
      <c r="A4179" s="434"/>
      <c r="B4179" s="918" t="s">
        <v>3298</v>
      </c>
      <c r="C4179" s="920"/>
      <c r="D4179" s="915"/>
      <c r="E4179" s="916"/>
      <c r="F4179" s="917"/>
    </row>
    <row r="4180" spans="1:6">
      <c r="A4180" s="434"/>
      <c r="B4180" s="918" t="s">
        <v>3299</v>
      </c>
      <c r="C4180" s="920"/>
      <c r="D4180" s="915"/>
      <c r="E4180" s="916"/>
      <c r="F4180" s="917"/>
    </row>
    <row r="4181" spans="1:6">
      <c r="A4181" s="434"/>
      <c r="B4181" s="918" t="s">
        <v>3300</v>
      </c>
      <c r="C4181" s="920"/>
      <c r="D4181" s="915"/>
      <c r="E4181" s="916"/>
      <c r="F4181" s="917"/>
    </row>
    <row r="4182" spans="1:6">
      <c r="A4182" s="434"/>
      <c r="B4182" s="918" t="s">
        <v>3301</v>
      </c>
      <c r="C4182" s="920"/>
      <c r="D4182" s="915"/>
      <c r="E4182" s="916"/>
      <c r="F4182" s="917"/>
    </row>
    <row r="4183" spans="1:6" ht="26.4">
      <c r="A4183" s="434"/>
      <c r="B4183" s="918" t="s">
        <v>3302</v>
      </c>
      <c r="C4183" s="920"/>
      <c r="D4183" s="915"/>
      <c r="E4183" s="916"/>
      <c r="F4183" s="917"/>
    </row>
    <row r="4184" spans="1:6">
      <c r="A4184" s="434"/>
      <c r="B4184" s="918"/>
      <c r="C4184" s="920"/>
      <c r="D4184" s="915"/>
      <c r="E4184" s="916"/>
      <c r="F4184" s="917"/>
    </row>
    <row r="4185" spans="1:6">
      <c r="A4185" s="434"/>
      <c r="B4185" s="918" t="s">
        <v>3303</v>
      </c>
      <c r="C4185" s="920"/>
      <c r="D4185" s="915"/>
      <c r="E4185" s="916"/>
      <c r="F4185" s="917"/>
    </row>
    <row r="4186" spans="1:6">
      <c r="A4186" s="434"/>
      <c r="B4186" s="918" t="s">
        <v>3304</v>
      </c>
      <c r="C4186" s="920"/>
      <c r="D4186" s="915"/>
      <c r="E4186" s="916"/>
      <c r="F4186" s="917"/>
    </row>
    <row r="4187" spans="1:6">
      <c r="A4187" s="434"/>
      <c r="B4187" s="918" t="s">
        <v>3305</v>
      </c>
      <c r="C4187" s="920"/>
      <c r="D4187" s="915"/>
      <c r="E4187" s="916"/>
      <c r="F4187" s="917"/>
    </row>
    <row r="4188" spans="1:6">
      <c r="A4188" s="434"/>
      <c r="B4188" s="918"/>
      <c r="C4188" s="434"/>
      <c r="D4188" s="915"/>
      <c r="E4188" s="916"/>
      <c r="F4188" s="917"/>
    </row>
    <row r="4189" spans="1:6">
      <c r="A4189" s="434"/>
      <c r="B4189" s="918" t="s">
        <v>3306</v>
      </c>
      <c r="C4189" s="434"/>
      <c r="D4189" s="915"/>
      <c r="E4189" s="916"/>
      <c r="F4189" s="917"/>
    </row>
    <row r="4190" spans="1:6">
      <c r="A4190" s="434"/>
      <c r="B4190" s="918" t="s">
        <v>3305</v>
      </c>
      <c r="C4190" s="434"/>
      <c r="D4190" s="915"/>
      <c r="E4190" s="916"/>
      <c r="F4190" s="917"/>
    </row>
    <row r="4191" spans="1:6">
      <c r="A4191" s="434"/>
      <c r="B4191" s="919"/>
      <c r="C4191" s="920"/>
      <c r="D4191" s="915"/>
      <c r="E4191" s="916"/>
      <c r="F4191" s="917"/>
    </row>
    <row r="4192" spans="1:6">
      <c r="A4192" s="434"/>
      <c r="B4192" s="918" t="s">
        <v>3307</v>
      </c>
      <c r="C4192" s="920"/>
      <c r="D4192" s="915"/>
      <c r="E4192" s="916"/>
      <c r="F4192" s="917"/>
    </row>
    <row r="4193" spans="1:6">
      <c r="A4193" s="434"/>
      <c r="B4193" s="918" t="s">
        <v>3308</v>
      </c>
      <c r="C4193" s="920"/>
      <c r="D4193" s="915"/>
      <c r="E4193" s="916"/>
      <c r="F4193" s="917"/>
    </row>
    <row r="4194" spans="1:6">
      <c r="A4194" s="434"/>
      <c r="B4194" s="918" t="s">
        <v>3309</v>
      </c>
      <c r="C4194" s="920"/>
      <c r="D4194" s="915"/>
      <c r="E4194" s="916"/>
      <c r="F4194" s="917"/>
    </row>
    <row r="4195" spans="1:6">
      <c r="A4195" s="434"/>
      <c r="B4195" s="918" t="s">
        <v>3668</v>
      </c>
      <c r="C4195" s="920"/>
      <c r="D4195" s="915"/>
      <c r="E4195" s="916"/>
      <c r="F4195" s="917"/>
    </row>
    <row r="4196" spans="1:6">
      <c r="A4196" s="434"/>
      <c r="B4196" s="918" t="s">
        <v>3311</v>
      </c>
      <c r="C4196" s="920"/>
      <c r="D4196" s="915"/>
      <c r="E4196" s="916"/>
      <c r="F4196" s="917"/>
    </row>
    <row r="4197" spans="1:6">
      <c r="A4197" s="434"/>
      <c r="B4197" s="918" t="s">
        <v>3312</v>
      </c>
      <c r="C4197" s="920"/>
      <c r="D4197" s="915"/>
      <c r="E4197" s="916"/>
      <c r="F4197" s="917"/>
    </row>
    <row r="4198" spans="1:6">
      <c r="A4198" s="434"/>
      <c r="B4198" s="918" t="s">
        <v>3669</v>
      </c>
      <c r="C4198" s="920"/>
      <c r="D4198" s="915"/>
      <c r="E4198" s="916"/>
      <c r="F4198" s="917"/>
    </row>
    <row r="4199" spans="1:6">
      <c r="A4199" s="434"/>
      <c r="B4199" s="918" t="s">
        <v>3314</v>
      </c>
      <c r="C4199" s="920"/>
      <c r="D4199" s="915"/>
      <c r="E4199" s="916"/>
      <c r="F4199" s="917"/>
    </row>
    <row r="4200" spans="1:6">
      <c r="A4200" s="434"/>
      <c r="B4200" s="918" t="s">
        <v>3670</v>
      </c>
      <c r="C4200" s="920"/>
      <c r="D4200" s="915"/>
      <c r="E4200" s="916"/>
      <c r="F4200" s="917"/>
    </row>
    <row r="4201" spans="1:6">
      <c r="A4201" s="434"/>
      <c r="B4201" s="918" t="s">
        <v>3316</v>
      </c>
      <c r="C4201" s="920"/>
      <c r="D4201" s="915"/>
      <c r="E4201" s="916"/>
      <c r="F4201" s="917"/>
    </row>
    <row r="4202" spans="1:6">
      <c r="A4202" s="434"/>
      <c r="B4202" s="918" t="s">
        <v>3317</v>
      </c>
      <c r="C4202" s="920"/>
      <c r="D4202" s="915"/>
      <c r="E4202" s="916"/>
      <c r="F4202" s="917"/>
    </row>
    <row r="4203" spans="1:6">
      <c r="A4203" s="434"/>
      <c r="B4203" s="918" t="s">
        <v>3318</v>
      </c>
      <c r="C4203" s="920"/>
      <c r="D4203" s="915"/>
      <c r="E4203" s="916"/>
      <c r="F4203" s="917"/>
    </row>
    <row r="4204" spans="1:6">
      <c r="A4204" s="434"/>
      <c r="B4204" s="918" t="s">
        <v>3410</v>
      </c>
      <c r="C4204" s="920"/>
      <c r="D4204" s="915"/>
      <c r="E4204" s="916"/>
      <c r="F4204" s="917"/>
    </row>
    <row r="4205" spans="1:6">
      <c r="A4205" s="434"/>
      <c r="B4205" s="918" t="s">
        <v>3314</v>
      </c>
      <c r="C4205" s="920"/>
      <c r="D4205" s="915"/>
      <c r="E4205" s="916"/>
      <c r="F4205" s="917"/>
    </row>
    <row r="4206" spans="1:6">
      <c r="A4206" s="434"/>
      <c r="B4206" s="918" t="s">
        <v>3671</v>
      </c>
      <c r="C4206" s="920"/>
      <c r="D4206" s="915"/>
      <c r="E4206" s="916"/>
      <c r="F4206" s="917"/>
    </row>
    <row r="4207" spans="1:6">
      <c r="A4207" s="434"/>
      <c r="B4207" s="918"/>
      <c r="C4207" s="434"/>
      <c r="D4207" s="915"/>
      <c r="E4207" s="916"/>
      <c r="F4207" s="917"/>
    </row>
    <row r="4208" spans="1:6">
      <c r="A4208" s="434"/>
      <c r="B4208" s="918" t="s">
        <v>3306</v>
      </c>
      <c r="C4208" s="434"/>
      <c r="D4208" s="915"/>
      <c r="E4208" s="916"/>
      <c r="F4208" s="917"/>
    </row>
    <row r="4209" spans="1:6">
      <c r="A4209" s="434"/>
      <c r="B4209" s="918" t="s">
        <v>3305</v>
      </c>
      <c r="C4209" s="434"/>
      <c r="D4209" s="915"/>
      <c r="E4209" s="916"/>
      <c r="F4209" s="917"/>
    </row>
    <row r="4210" spans="1:6">
      <c r="A4210" s="434"/>
      <c r="B4210" s="919"/>
      <c r="C4210" s="920"/>
      <c r="D4210" s="915"/>
      <c r="E4210" s="916"/>
      <c r="F4210" s="917"/>
    </row>
    <row r="4211" spans="1:6">
      <c r="A4211" s="434"/>
      <c r="B4211" s="918" t="s">
        <v>3321</v>
      </c>
      <c r="C4211" s="920"/>
      <c r="D4211" s="915"/>
      <c r="E4211" s="916"/>
      <c r="F4211" s="917"/>
    </row>
    <row r="4212" spans="1:6">
      <c r="A4212" s="434"/>
      <c r="B4212" s="918" t="s">
        <v>3672</v>
      </c>
      <c r="C4212" s="920"/>
      <c r="D4212" s="915"/>
      <c r="E4212" s="916"/>
      <c r="F4212" s="917"/>
    </row>
    <row r="4213" spans="1:6">
      <c r="A4213" s="434"/>
      <c r="B4213" s="918" t="s">
        <v>3673</v>
      </c>
      <c r="C4213" s="920"/>
      <c r="D4213" s="915"/>
      <c r="E4213" s="916"/>
      <c r="F4213" s="917"/>
    </row>
    <row r="4214" spans="1:6">
      <c r="A4214" s="434"/>
      <c r="B4214" s="918" t="s">
        <v>3324</v>
      </c>
      <c r="C4214" s="434"/>
      <c r="D4214" s="915"/>
      <c r="E4214" s="916"/>
      <c r="F4214" s="917"/>
    </row>
    <row r="4215" spans="1:6">
      <c r="A4215" s="434"/>
      <c r="B4215" s="918" t="s">
        <v>3325</v>
      </c>
      <c r="C4215" s="434"/>
      <c r="D4215" s="915"/>
      <c r="E4215" s="916"/>
      <c r="F4215" s="917"/>
    </row>
    <row r="4216" spans="1:6">
      <c r="A4216" s="434"/>
      <c r="B4216" s="918" t="s">
        <v>3326</v>
      </c>
      <c r="C4216" s="434"/>
      <c r="D4216" s="915"/>
      <c r="E4216" s="916"/>
      <c r="F4216" s="917"/>
    </row>
    <row r="4217" spans="1:6">
      <c r="A4217" s="434"/>
      <c r="B4217" s="918"/>
      <c r="C4217" s="434"/>
      <c r="D4217" s="915"/>
      <c r="E4217" s="916"/>
      <c r="F4217" s="917"/>
    </row>
    <row r="4218" spans="1:6">
      <c r="A4218" s="434"/>
      <c r="B4218" s="918" t="s">
        <v>3327</v>
      </c>
      <c r="C4218" s="434"/>
      <c r="D4218" s="915"/>
      <c r="E4218" s="916"/>
      <c r="F4218" s="917"/>
    </row>
    <row r="4219" spans="1:6">
      <c r="A4219" s="434"/>
      <c r="B4219" s="918" t="s">
        <v>3328</v>
      </c>
      <c r="C4219" s="434"/>
      <c r="D4219" s="915"/>
      <c r="E4219" s="916"/>
      <c r="F4219" s="917"/>
    </row>
    <row r="4220" spans="1:6">
      <c r="A4220" s="434"/>
      <c r="B4220" s="918" t="s">
        <v>3329</v>
      </c>
      <c r="C4220" s="434"/>
      <c r="D4220" s="915"/>
      <c r="E4220" s="916"/>
      <c r="F4220" s="917"/>
    </row>
    <row r="4221" spans="1:6" ht="26.4">
      <c r="A4221" s="434"/>
      <c r="B4221" s="918" t="s">
        <v>3302</v>
      </c>
      <c r="C4221" s="920"/>
      <c r="D4221" s="915"/>
      <c r="E4221" s="916"/>
      <c r="F4221" s="917"/>
    </row>
    <row r="4222" spans="1:6">
      <c r="A4222" s="434"/>
      <c r="B4222" s="918" t="s">
        <v>3330</v>
      </c>
      <c r="C4222" s="434"/>
      <c r="D4222" s="915"/>
      <c r="E4222" s="916"/>
      <c r="F4222" s="917"/>
    </row>
    <row r="4223" spans="1:6">
      <c r="A4223" s="434"/>
      <c r="B4223" s="918"/>
      <c r="C4223" s="434"/>
      <c r="D4223" s="915"/>
      <c r="E4223" s="916"/>
      <c r="F4223" s="917"/>
    </row>
    <row r="4224" spans="1:6">
      <c r="A4224" s="434"/>
      <c r="B4224" s="918" t="s">
        <v>3331</v>
      </c>
      <c r="C4224" s="920"/>
      <c r="D4224" s="915"/>
      <c r="E4224" s="916"/>
      <c r="F4224" s="917"/>
    </row>
    <row r="4225" spans="1:6">
      <c r="A4225" s="434"/>
      <c r="B4225" s="918" t="s">
        <v>3674</v>
      </c>
      <c r="C4225" s="920"/>
      <c r="D4225" s="915"/>
      <c r="E4225" s="916"/>
      <c r="F4225" s="917"/>
    </row>
    <row r="4226" spans="1:6">
      <c r="A4226" s="434"/>
      <c r="B4226" s="918" t="s">
        <v>3521</v>
      </c>
      <c r="C4226" s="920"/>
      <c r="D4226" s="915"/>
      <c r="E4226" s="916"/>
      <c r="F4226" s="917"/>
    </row>
    <row r="4227" spans="1:6">
      <c r="A4227" s="434"/>
      <c r="B4227" s="918" t="s">
        <v>3376</v>
      </c>
      <c r="C4227" s="434"/>
      <c r="D4227" s="915"/>
      <c r="E4227" s="916"/>
      <c r="F4227" s="917"/>
    </row>
    <row r="4228" spans="1:6">
      <c r="A4228" s="434"/>
      <c r="B4228" s="918" t="s">
        <v>3335</v>
      </c>
      <c r="C4228" s="434"/>
      <c r="D4228" s="915"/>
      <c r="E4228" s="916"/>
      <c r="F4228" s="917"/>
    </row>
    <row r="4229" spans="1:6">
      <c r="A4229" s="434"/>
      <c r="B4229" s="918" t="s">
        <v>3326</v>
      </c>
      <c r="C4229" s="434"/>
      <c r="D4229" s="915"/>
      <c r="E4229" s="916"/>
      <c r="F4229" s="917"/>
    </row>
    <row r="4230" spans="1:6">
      <c r="A4230" s="434"/>
      <c r="B4230" s="918" t="s">
        <v>3336</v>
      </c>
      <c r="C4230" s="434"/>
      <c r="D4230" s="915"/>
      <c r="E4230" s="916"/>
      <c r="F4230" s="917"/>
    </row>
    <row r="4231" spans="1:6">
      <c r="A4231" s="434"/>
      <c r="B4231" s="918" t="s">
        <v>3330</v>
      </c>
      <c r="C4231" s="434"/>
      <c r="D4231" s="915"/>
      <c r="E4231" s="916"/>
      <c r="F4231" s="917"/>
    </row>
    <row r="4232" spans="1:6">
      <c r="A4232" s="434"/>
      <c r="B4232" s="918"/>
      <c r="C4232" s="434"/>
      <c r="D4232" s="915"/>
      <c r="E4232" s="916"/>
      <c r="F4232" s="917"/>
    </row>
    <row r="4233" spans="1:6">
      <c r="A4233" s="434"/>
      <c r="B4233" s="918" t="s">
        <v>3306</v>
      </c>
      <c r="C4233" s="434"/>
      <c r="D4233" s="915"/>
      <c r="E4233" s="916"/>
      <c r="F4233" s="917"/>
    </row>
    <row r="4234" spans="1:6">
      <c r="A4234" s="434"/>
      <c r="B4234" s="918" t="s">
        <v>3305</v>
      </c>
      <c r="C4234" s="434"/>
      <c r="D4234" s="915"/>
      <c r="E4234" s="916"/>
      <c r="F4234" s="917"/>
    </row>
    <row r="4235" spans="1:6">
      <c r="A4235" s="434"/>
      <c r="B4235" s="918"/>
      <c r="C4235" s="434"/>
      <c r="D4235" s="915"/>
      <c r="E4235" s="916"/>
      <c r="F4235" s="917"/>
    </row>
    <row r="4236" spans="1:6">
      <c r="A4236" s="434"/>
      <c r="B4236" s="918" t="s">
        <v>3321</v>
      </c>
      <c r="C4236" s="434"/>
      <c r="D4236" s="915"/>
      <c r="E4236" s="916"/>
      <c r="F4236" s="917"/>
    </row>
    <row r="4237" spans="1:6">
      <c r="A4237" s="434"/>
      <c r="B4237" s="918" t="s">
        <v>3675</v>
      </c>
      <c r="C4237" s="434"/>
      <c r="D4237" s="915"/>
      <c r="E4237" s="916"/>
      <c r="F4237" s="917"/>
    </row>
    <row r="4238" spans="1:6">
      <c r="A4238" s="434"/>
      <c r="B4238" s="918" t="s">
        <v>3338</v>
      </c>
      <c r="C4238" s="434"/>
      <c r="D4238" s="915"/>
      <c r="E4238" s="916"/>
      <c r="F4238" s="917"/>
    </row>
    <row r="4239" spans="1:6">
      <c r="A4239" s="434"/>
      <c r="B4239" s="918" t="s">
        <v>3378</v>
      </c>
      <c r="C4239" s="434"/>
      <c r="D4239" s="915"/>
      <c r="E4239" s="916"/>
      <c r="F4239" s="917"/>
    </row>
    <row r="4240" spans="1:6">
      <c r="A4240" s="434"/>
      <c r="B4240" s="918" t="s">
        <v>3325</v>
      </c>
      <c r="C4240" s="434"/>
      <c r="D4240" s="915"/>
      <c r="E4240" s="916"/>
      <c r="F4240" s="917"/>
    </row>
    <row r="4241" spans="1:6">
      <c r="A4241" s="434"/>
      <c r="B4241" s="918" t="s">
        <v>3326</v>
      </c>
      <c r="C4241" s="434"/>
      <c r="D4241" s="915"/>
      <c r="E4241" s="916"/>
      <c r="F4241" s="917"/>
    </row>
    <row r="4242" spans="1:6">
      <c r="A4242" s="434"/>
      <c r="B4242" s="918"/>
      <c r="C4242" s="434"/>
      <c r="D4242" s="915"/>
      <c r="E4242" s="916"/>
      <c r="F4242" s="917"/>
    </row>
    <row r="4243" spans="1:6">
      <c r="A4243" s="434"/>
      <c r="B4243" s="918" t="s">
        <v>3306</v>
      </c>
      <c r="C4243" s="434"/>
      <c r="D4243" s="915"/>
      <c r="E4243" s="916"/>
      <c r="F4243" s="917"/>
    </row>
    <row r="4244" spans="1:6">
      <c r="A4244" s="434"/>
      <c r="B4244" s="918" t="s">
        <v>3305</v>
      </c>
      <c r="C4244" s="434"/>
      <c r="D4244" s="915"/>
      <c r="E4244" s="916"/>
      <c r="F4244" s="917"/>
    </row>
    <row r="4245" spans="1:6">
      <c r="A4245" s="434"/>
      <c r="B4245" s="918"/>
      <c r="C4245" s="434"/>
      <c r="D4245" s="915"/>
      <c r="E4245" s="916"/>
      <c r="F4245" s="917"/>
    </row>
    <row r="4246" spans="1:6">
      <c r="A4246" s="434"/>
      <c r="B4246" s="918" t="s">
        <v>3340</v>
      </c>
      <c r="C4246" s="920"/>
      <c r="D4246" s="915"/>
      <c r="E4246" s="916"/>
      <c r="F4246" s="917"/>
    </row>
    <row r="4247" spans="1:6">
      <c r="A4247" s="434"/>
      <c r="B4247" s="918" t="s">
        <v>3341</v>
      </c>
      <c r="C4247" s="920"/>
      <c r="D4247" s="915"/>
      <c r="E4247" s="916"/>
      <c r="F4247" s="917"/>
    </row>
    <row r="4248" spans="1:6">
      <c r="A4248" s="434"/>
      <c r="B4248" s="918" t="s">
        <v>3342</v>
      </c>
      <c r="C4248" s="920"/>
      <c r="D4248" s="915"/>
      <c r="E4248" s="916"/>
      <c r="F4248" s="917"/>
    </row>
    <row r="4249" spans="1:6">
      <c r="A4249" s="434"/>
      <c r="B4249" s="918" t="s">
        <v>3343</v>
      </c>
      <c r="C4249" s="920"/>
      <c r="D4249" s="915"/>
      <c r="E4249" s="916"/>
      <c r="F4249" s="917"/>
    </row>
    <row r="4250" spans="1:6" ht="26.4">
      <c r="A4250" s="434"/>
      <c r="B4250" s="918" t="s">
        <v>3302</v>
      </c>
      <c r="C4250" s="920"/>
      <c r="D4250" s="915"/>
      <c r="E4250" s="916"/>
      <c r="F4250" s="917"/>
    </row>
    <row r="4251" spans="1:6">
      <c r="A4251" s="434"/>
      <c r="B4251" s="918"/>
      <c r="C4251" s="920"/>
      <c r="D4251" s="915"/>
      <c r="E4251" s="916"/>
      <c r="F4251" s="917"/>
    </row>
    <row r="4252" spans="1:6">
      <c r="A4252" s="434"/>
      <c r="B4252" s="918" t="s">
        <v>3303</v>
      </c>
      <c r="C4252" s="920"/>
      <c r="D4252" s="915"/>
      <c r="E4252" s="916"/>
      <c r="F4252" s="917"/>
    </row>
    <row r="4253" spans="1:6">
      <c r="A4253" s="434"/>
      <c r="B4253" s="918" t="s">
        <v>3304</v>
      </c>
      <c r="C4253" s="920"/>
      <c r="D4253" s="915"/>
      <c r="E4253" s="916"/>
      <c r="F4253" s="917"/>
    </row>
    <row r="4254" spans="1:6">
      <c r="A4254" s="434"/>
      <c r="B4254" s="918" t="s">
        <v>3305</v>
      </c>
      <c r="C4254" s="920"/>
      <c r="D4254" s="915"/>
      <c r="E4254" s="916"/>
      <c r="F4254" s="917"/>
    </row>
    <row r="4255" spans="1:6">
      <c r="A4255" s="434"/>
      <c r="B4255" s="918"/>
      <c r="C4255" s="434"/>
      <c r="D4255" s="915"/>
      <c r="E4255" s="916"/>
      <c r="F4255" s="917"/>
    </row>
    <row r="4256" spans="1:6">
      <c r="A4256" s="434"/>
      <c r="B4256" s="918" t="s">
        <v>3306</v>
      </c>
      <c r="C4256" s="434"/>
      <c r="D4256" s="915"/>
      <c r="E4256" s="916"/>
      <c r="F4256" s="917"/>
    </row>
    <row r="4257" spans="1:6">
      <c r="A4257" s="434"/>
      <c r="B4257" s="918" t="s">
        <v>3305</v>
      </c>
      <c r="C4257" s="434"/>
      <c r="D4257" s="915"/>
      <c r="E4257" s="916"/>
      <c r="F4257" s="917"/>
    </row>
    <row r="4258" spans="1:6">
      <c r="A4258" s="434"/>
      <c r="B4258" s="918"/>
      <c r="C4258" s="434"/>
      <c r="D4258" s="915"/>
      <c r="E4258" s="916"/>
      <c r="F4258" s="917"/>
    </row>
    <row r="4259" spans="1:6">
      <c r="A4259" s="434"/>
      <c r="B4259" s="918" t="s">
        <v>3297</v>
      </c>
      <c r="C4259" s="434"/>
      <c r="D4259" s="915"/>
      <c r="E4259" s="916"/>
      <c r="F4259" s="917"/>
    </row>
    <row r="4260" spans="1:6">
      <c r="A4260" s="434"/>
      <c r="B4260" s="918" t="s">
        <v>3344</v>
      </c>
      <c r="C4260" s="434"/>
      <c r="D4260" s="915"/>
      <c r="E4260" s="916"/>
      <c r="F4260" s="917"/>
    </row>
    <row r="4261" spans="1:6">
      <c r="A4261" s="434"/>
      <c r="B4261" s="918" t="s">
        <v>3345</v>
      </c>
      <c r="C4261" s="434"/>
      <c r="D4261" s="915"/>
      <c r="E4261" s="916"/>
      <c r="F4261" s="917"/>
    </row>
    <row r="4262" spans="1:6">
      <c r="A4262" s="434"/>
      <c r="B4262" s="918" t="s">
        <v>3301</v>
      </c>
      <c r="C4262" s="434"/>
      <c r="D4262" s="915"/>
      <c r="E4262" s="916"/>
      <c r="F4262" s="917"/>
    </row>
    <row r="4263" spans="1:6" ht="26.4">
      <c r="A4263" s="434"/>
      <c r="B4263" s="918" t="s">
        <v>3676</v>
      </c>
      <c r="C4263" s="434"/>
      <c r="D4263" s="915"/>
      <c r="E4263" s="916"/>
      <c r="F4263" s="917"/>
    </row>
    <row r="4264" spans="1:6">
      <c r="A4264" s="434"/>
      <c r="B4264" s="918"/>
      <c r="C4264" s="434"/>
      <c r="D4264" s="915"/>
      <c r="E4264" s="916"/>
      <c r="F4264" s="917"/>
    </row>
    <row r="4265" spans="1:6">
      <c r="A4265" s="434"/>
      <c r="B4265" s="918" t="s">
        <v>3346</v>
      </c>
      <c r="C4265" s="434"/>
      <c r="D4265" s="915"/>
      <c r="E4265" s="916"/>
      <c r="F4265" s="917"/>
    </row>
    <row r="4266" spans="1:6">
      <c r="A4266" s="434"/>
      <c r="B4266" s="918" t="s">
        <v>3305</v>
      </c>
      <c r="C4266" s="434"/>
      <c r="D4266" s="915"/>
      <c r="E4266" s="916"/>
      <c r="F4266" s="917"/>
    </row>
    <row r="4267" spans="1:6">
      <c r="A4267" s="434"/>
      <c r="B4267" s="918"/>
      <c r="C4267" s="434"/>
      <c r="D4267" s="915"/>
      <c r="E4267" s="916"/>
      <c r="F4267" s="917"/>
    </row>
    <row r="4268" spans="1:6">
      <c r="A4268" s="434"/>
      <c r="B4268" s="918" t="s">
        <v>3297</v>
      </c>
      <c r="C4268" s="434"/>
      <c r="D4268" s="915"/>
      <c r="E4268" s="916"/>
      <c r="F4268" s="917"/>
    </row>
    <row r="4269" spans="1:6">
      <c r="A4269" s="434"/>
      <c r="B4269" s="918" t="s">
        <v>3677</v>
      </c>
      <c r="C4269" s="434"/>
      <c r="D4269" s="915"/>
      <c r="E4269" s="916"/>
      <c r="F4269" s="917"/>
    </row>
    <row r="4270" spans="1:6">
      <c r="A4270" s="434"/>
      <c r="B4270" s="918" t="s">
        <v>3678</v>
      </c>
      <c r="C4270" s="434"/>
      <c r="D4270" s="915"/>
      <c r="E4270" s="916"/>
      <c r="F4270" s="917"/>
    </row>
    <row r="4271" spans="1:6">
      <c r="A4271" s="434"/>
      <c r="B4271" s="918" t="s">
        <v>3301</v>
      </c>
      <c r="C4271" s="434"/>
      <c r="D4271" s="915"/>
      <c r="E4271" s="916"/>
      <c r="F4271" s="917"/>
    </row>
    <row r="4272" spans="1:6" ht="26.4">
      <c r="A4272" s="434"/>
      <c r="B4272" s="918" t="s">
        <v>3676</v>
      </c>
      <c r="C4272" s="434"/>
      <c r="D4272" s="915"/>
      <c r="E4272" s="916"/>
      <c r="F4272" s="917"/>
    </row>
    <row r="4273" spans="1:6">
      <c r="A4273" s="434"/>
      <c r="B4273" s="918"/>
      <c r="C4273" s="434"/>
      <c r="D4273" s="915"/>
      <c r="E4273" s="916"/>
      <c r="F4273" s="917"/>
    </row>
    <row r="4274" spans="1:6">
      <c r="A4274" s="434"/>
      <c r="B4274" s="918" t="s">
        <v>3291</v>
      </c>
      <c r="C4274" s="920"/>
      <c r="D4274" s="915"/>
      <c r="E4274" s="916"/>
      <c r="F4274" s="917"/>
    </row>
    <row r="4275" spans="1:6">
      <c r="A4275" s="434"/>
      <c r="B4275" s="918" t="s">
        <v>3293</v>
      </c>
      <c r="C4275" s="920"/>
      <c r="D4275" s="915"/>
      <c r="E4275" s="916"/>
      <c r="F4275" s="917"/>
    </row>
    <row r="4276" spans="1:6" ht="26.4">
      <c r="A4276" s="434"/>
      <c r="B4276" s="922" t="s">
        <v>3294</v>
      </c>
      <c r="C4276" s="920"/>
      <c r="D4276" s="915"/>
      <c r="E4276" s="916"/>
      <c r="F4276" s="917"/>
    </row>
    <row r="4277" spans="1:6">
      <c r="A4277" s="434"/>
      <c r="B4277" s="918" t="s">
        <v>3573</v>
      </c>
      <c r="C4277" s="920"/>
      <c r="D4277" s="915"/>
      <c r="E4277" s="916"/>
      <c r="F4277" s="917"/>
    </row>
    <row r="4278" spans="1:6">
      <c r="A4278" s="434"/>
      <c r="B4278" s="918" t="s">
        <v>3643</v>
      </c>
      <c r="C4278" s="920"/>
      <c r="D4278" s="915"/>
      <c r="E4278" s="916"/>
      <c r="F4278" s="917"/>
    </row>
    <row r="4279" spans="1:6">
      <c r="A4279" s="434"/>
      <c r="B4279" s="918"/>
      <c r="C4279" s="920"/>
      <c r="D4279" s="915"/>
      <c r="E4279" s="916"/>
      <c r="F4279" s="917"/>
    </row>
    <row r="4280" spans="1:6">
      <c r="A4280" s="434"/>
      <c r="B4280" s="918" t="s">
        <v>3349</v>
      </c>
      <c r="C4280" s="920"/>
      <c r="D4280" s="915"/>
      <c r="E4280" s="916"/>
      <c r="F4280" s="917"/>
    </row>
    <row r="4281" spans="1:6">
      <c r="A4281" s="434"/>
      <c r="B4281" s="918"/>
      <c r="C4281" s="434"/>
      <c r="D4281" s="915"/>
      <c r="E4281" s="916"/>
      <c r="F4281" s="917"/>
    </row>
    <row r="4282" spans="1:6">
      <c r="A4282" s="434"/>
      <c r="B4282" s="918" t="s">
        <v>3291</v>
      </c>
      <c r="C4282" s="920"/>
      <c r="D4282" s="915"/>
      <c r="E4282" s="916"/>
      <c r="F4282" s="917"/>
    </row>
    <row r="4283" spans="1:6">
      <c r="A4283" s="434"/>
      <c r="B4283" s="918" t="s">
        <v>3293</v>
      </c>
      <c r="C4283" s="920"/>
      <c r="D4283" s="915"/>
      <c r="E4283" s="916"/>
      <c r="F4283" s="917"/>
    </row>
    <row r="4284" spans="1:6" ht="26.4">
      <c r="A4284" s="434"/>
      <c r="B4284" s="922" t="s">
        <v>3294</v>
      </c>
      <c r="C4284" s="920"/>
      <c r="D4284" s="915"/>
      <c r="E4284" s="916"/>
      <c r="F4284" s="917"/>
    </row>
    <row r="4285" spans="1:6">
      <c r="A4285" s="434"/>
      <c r="B4285" s="918" t="s">
        <v>3573</v>
      </c>
      <c r="C4285" s="920"/>
      <c r="D4285" s="915"/>
      <c r="E4285" s="916"/>
      <c r="F4285" s="917"/>
    </row>
    <row r="4286" spans="1:6">
      <c r="A4286" s="434"/>
      <c r="B4286" s="918" t="s">
        <v>3643</v>
      </c>
      <c r="C4286" s="920"/>
      <c r="D4286" s="915"/>
      <c r="E4286" s="916"/>
      <c r="F4286" s="917"/>
    </row>
    <row r="4287" spans="1:6">
      <c r="A4287" s="434"/>
      <c r="B4287" s="918"/>
      <c r="C4287" s="920"/>
      <c r="D4287" s="915"/>
      <c r="E4287" s="916"/>
      <c r="F4287" s="917"/>
    </row>
    <row r="4288" spans="1:6">
      <c r="A4288" s="434"/>
      <c r="B4288" s="918" t="s">
        <v>3297</v>
      </c>
      <c r="C4288" s="920"/>
      <c r="D4288" s="915"/>
      <c r="E4288" s="916"/>
      <c r="F4288" s="917"/>
    </row>
    <row r="4289" spans="1:6">
      <c r="A4289" s="434"/>
      <c r="B4289" s="918" t="s">
        <v>3437</v>
      </c>
      <c r="C4289" s="920"/>
      <c r="D4289" s="915"/>
      <c r="E4289" s="916"/>
      <c r="F4289" s="917"/>
    </row>
    <row r="4290" spans="1:6">
      <c r="A4290" s="434"/>
      <c r="B4290" s="918" t="s">
        <v>3299</v>
      </c>
      <c r="C4290" s="920"/>
      <c r="D4290" s="915"/>
      <c r="E4290" s="916"/>
      <c r="F4290" s="917"/>
    </row>
    <row r="4291" spans="1:6">
      <c r="A4291" s="434"/>
      <c r="B4291" s="918" t="s">
        <v>3301</v>
      </c>
      <c r="C4291" s="920"/>
      <c r="D4291" s="915"/>
      <c r="E4291" s="916"/>
      <c r="F4291" s="917"/>
    </row>
    <row r="4292" spans="1:6" ht="26.4">
      <c r="A4292" s="434"/>
      <c r="B4292" s="918" t="s">
        <v>3302</v>
      </c>
      <c r="C4292" s="920"/>
      <c r="D4292" s="915"/>
      <c r="E4292" s="916"/>
      <c r="F4292" s="917"/>
    </row>
    <row r="4293" spans="1:6">
      <c r="A4293" s="434"/>
      <c r="B4293" s="918"/>
      <c r="C4293" s="920"/>
      <c r="D4293" s="915"/>
      <c r="E4293" s="916"/>
      <c r="F4293" s="917"/>
    </row>
    <row r="4294" spans="1:6">
      <c r="A4294" s="434"/>
      <c r="B4294" s="918" t="s">
        <v>3303</v>
      </c>
      <c r="C4294" s="920"/>
      <c r="D4294" s="915"/>
      <c r="E4294" s="916"/>
      <c r="F4294" s="917"/>
    </row>
    <row r="4295" spans="1:6">
      <c r="A4295" s="434"/>
      <c r="B4295" s="918" t="s">
        <v>3304</v>
      </c>
      <c r="C4295" s="920"/>
      <c r="D4295" s="915"/>
      <c r="E4295" s="916"/>
      <c r="F4295" s="917"/>
    </row>
    <row r="4296" spans="1:6">
      <c r="A4296" s="434"/>
      <c r="B4296" s="918" t="s">
        <v>3305</v>
      </c>
      <c r="C4296" s="920"/>
      <c r="D4296" s="915"/>
      <c r="E4296" s="916"/>
      <c r="F4296" s="917"/>
    </row>
    <row r="4297" spans="1:6">
      <c r="A4297" s="434"/>
      <c r="B4297" s="918"/>
      <c r="C4297" s="920"/>
      <c r="D4297" s="915"/>
      <c r="E4297" s="916"/>
      <c r="F4297" s="917"/>
    </row>
    <row r="4298" spans="1:6">
      <c r="A4298" s="434"/>
      <c r="B4298" s="918" t="s">
        <v>3306</v>
      </c>
      <c r="C4298" s="434"/>
      <c r="D4298" s="915"/>
      <c r="E4298" s="916"/>
      <c r="F4298" s="917"/>
    </row>
    <row r="4299" spans="1:6">
      <c r="A4299" s="434"/>
      <c r="B4299" s="918" t="s">
        <v>3305</v>
      </c>
      <c r="C4299" s="434"/>
      <c r="D4299" s="915"/>
      <c r="E4299" s="916"/>
      <c r="F4299" s="917"/>
    </row>
    <row r="4300" spans="1:6">
      <c r="A4300" s="434"/>
      <c r="B4300" s="918"/>
      <c r="C4300" s="434"/>
      <c r="D4300" s="915"/>
      <c r="E4300" s="916"/>
      <c r="F4300" s="917"/>
    </row>
    <row r="4301" spans="1:6" ht="26.4">
      <c r="A4301" s="434"/>
      <c r="B4301" s="918" t="s">
        <v>3352</v>
      </c>
      <c r="C4301" s="920"/>
      <c r="D4301" s="915"/>
      <c r="E4301" s="916"/>
      <c r="F4301" s="917"/>
    </row>
    <row r="4302" spans="1:6">
      <c r="A4302" s="434"/>
      <c r="B4302" s="918"/>
      <c r="C4302" s="920"/>
      <c r="D4302" s="915"/>
      <c r="E4302" s="916"/>
      <c r="F4302" s="917"/>
    </row>
    <row r="4303" spans="1:6">
      <c r="A4303" s="434"/>
      <c r="B4303" s="918" t="s">
        <v>3306</v>
      </c>
      <c r="C4303" s="434"/>
      <c r="D4303" s="915"/>
      <c r="E4303" s="916"/>
      <c r="F4303" s="917"/>
    </row>
    <row r="4304" spans="1:6">
      <c r="A4304" s="434"/>
      <c r="B4304" s="918" t="s">
        <v>3305</v>
      </c>
      <c r="C4304" s="434"/>
      <c r="D4304" s="915"/>
      <c r="E4304" s="916"/>
      <c r="F4304" s="917"/>
    </row>
    <row r="4305" spans="1:6">
      <c r="A4305" s="434"/>
      <c r="B4305" s="923"/>
      <c r="C4305" s="920"/>
      <c r="D4305" s="915"/>
      <c r="E4305" s="916"/>
      <c r="F4305" s="917"/>
    </row>
    <row r="4306" spans="1:6">
      <c r="A4306" s="434"/>
      <c r="B4306" s="918" t="s">
        <v>3340</v>
      </c>
      <c r="C4306" s="920"/>
      <c r="D4306" s="915"/>
      <c r="E4306" s="916"/>
      <c r="F4306" s="917"/>
    </row>
    <row r="4307" spans="1:6">
      <c r="A4307" s="434"/>
      <c r="B4307" s="918" t="s">
        <v>3341</v>
      </c>
      <c r="C4307" s="920"/>
      <c r="D4307" s="915"/>
      <c r="E4307" s="916"/>
      <c r="F4307" s="917"/>
    </row>
    <row r="4308" spans="1:6">
      <c r="A4308" s="434"/>
      <c r="B4308" s="918" t="s">
        <v>3416</v>
      </c>
      <c r="C4308" s="920"/>
      <c r="D4308" s="915"/>
      <c r="E4308" s="916"/>
      <c r="F4308" s="917"/>
    </row>
    <row r="4309" spans="1:6">
      <c r="A4309" s="434"/>
      <c r="B4309" s="918" t="s">
        <v>3343</v>
      </c>
      <c r="C4309" s="920"/>
      <c r="D4309" s="915"/>
      <c r="E4309" s="916"/>
      <c r="F4309" s="917"/>
    </row>
    <row r="4310" spans="1:6" ht="26.4">
      <c r="A4310" s="434"/>
      <c r="B4310" s="918" t="s">
        <v>3302</v>
      </c>
      <c r="C4310" s="920"/>
      <c r="D4310" s="915"/>
      <c r="E4310" s="916"/>
      <c r="F4310" s="917"/>
    </row>
    <row r="4311" spans="1:6">
      <c r="A4311" s="434"/>
      <c r="B4311" s="918"/>
      <c r="C4311" s="920"/>
      <c r="D4311" s="915"/>
      <c r="E4311" s="916"/>
      <c r="F4311" s="917"/>
    </row>
    <row r="4312" spans="1:6">
      <c r="A4312" s="434"/>
      <c r="B4312" s="918" t="s">
        <v>3303</v>
      </c>
      <c r="C4312" s="920"/>
      <c r="D4312" s="915"/>
      <c r="E4312" s="916"/>
      <c r="F4312" s="917"/>
    </row>
    <row r="4313" spans="1:6">
      <c r="A4313" s="434"/>
      <c r="B4313" s="918" t="s">
        <v>3304</v>
      </c>
      <c r="C4313" s="920"/>
      <c r="D4313" s="915"/>
      <c r="E4313" s="916"/>
      <c r="F4313" s="917"/>
    </row>
    <row r="4314" spans="1:6">
      <c r="A4314" s="434"/>
      <c r="B4314" s="918" t="s">
        <v>3305</v>
      </c>
      <c r="C4314" s="920"/>
      <c r="D4314" s="915"/>
      <c r="E4314" s="916"/>
      <c r="F4314" s="917"/>
    </row>
    <row r="4315" spans="1:6">
      <c r="A4315" s="434"/>
      <c r="B4315" s="918"/>
      <c r="C4315" s="920"/>
      <c r="D4315" s="915"/>
      <c r="E4315" s="916"/>
      <c r="F4315" s="917"/>
    </row>
    <row r="4316" spans="1:6">
      <c r="A4316" s="434"/>
      <c r="B4316" s="918" t="s">
        <v>3291</v>
      </c>
      <c r="C4316" s="920"/>
      <c r="D4316" s="915"/>
      <c r="E4316" s="916"/>
      <c r="F4316" s="917"/>
    </row>
    <row r="4317" spans="1:6">
      <c r="A4317" s="434"/>
      <c r="B4317" s="918" t="s">
        <v>3293</v>
      </c>
      <c r="C4317" s="920"/>
      <c r="D4317" s="915"/>
      <c r="E4317" s="916"/>
      <c r="F4317" s="917"/>
    </row>
    <row r="4318" spans="1:6" ht="26.4">
      <c r="A4318" s="434"/>
      <c r="B4318" s="922" t="s">
        <v>3294</v>
      </c>
      <c r="C4318" s="920"/>
      <c r="D4318" s="915"/>
      <c r="E4318" s="916"/>
      <c r="F4318" s="917"/>
    </row>
    <row r="4319" spans="1:6">
      <c r="A4319" s="434"/>
      <c r="B4319" s="918" t="s">
        <v>3573</v>
      </c>
      <c r="C4319" s="920"/>
      <c r="D4319" s="915"/>
      <c r="E4319" s="916"/>
      <c r="F4319" s="917"/>
    </row>
    <row r="4320" spans="1:6">
      <c r="A4320" s="434"/>
      <c r="B4320" s="918" t="s">
        <v>3350</v>
      </c>
      <c r="C4320" s="920"/>
      <c r="D4320" s="915"/>
      <c r="E4320" s="916"/>
      <c r="F4320" s="917"/>
    </row>
    <row r="4321" spans="1:6">
      <c r="A4321" s="434"/>
      <c r="B4321" s="918"/>
      <c r="C4321" s="920"/>
      <c r="D4321" s="915"/>
      <c r="E4321" s="916"/>
      <c r="F4321" s="917"/>
    </row>
    <row r="4322" spans="1:6">
      <c r="A4322" s="924"/>
      <c r="B4322" s="919" t="s">
        <v>3679</v>
      </c>
      <c r="C4322" s="920"/>
      <c r="D4322" s="915"/>
      <c r="E4322" s="916"/>
      <c r="F4322" s="917"/>
    </row>
    <row r="4323" spans="1:6">
      <c r="A4323" s="924"/>
      <c r="B4323" s="919" t="s">
        <v>3381</v>
      </c>
      <c r="C4323" s="920"/>
      <c r="D4323" s="915"/>
      <c r="E4323" s="916"/>
      <c r="F4323" s="917"/>
    </row>
    <row r="4324" spans="1:6">
      <c r="A4324" s="925"/>
      <c r="B4324" s="926" t="s">
        <v>3680</v>
      </c>
      <c r="C4324" s="357" t="s">
        <v>983</v>
      </c>
      <c r="D4324" s="927">
        <v>1</v>
      </c>
      <c r="E4324" s="928"/>
      <c r="F4324" s="929"/>
    </row>
    <row r="4325" spans="1:6" s="466" customFormat="1" ht="26.25" customHeight="1">
      <c r="A4325" s="892" t="s">
        <v>0</v>
      </c>
      <c r="B4325" s="892" t="s">
        <v>1</v>
      </c>
      <c r="C4325" s="892" t="s">
        <v>948</v>
      </c>
      <c r="D4325" s="893" t="s">
        <v>949</v>
      </c>
      <c r="E4325" s="894" t="s">
        <v>1380</v>
      </c>
      <c r="F4325" s="894" t="s">
        <v>2</v>
      </c>
    </row>
    <row r="4326" spans="1:6" ht="224.4">
      <c r="A4326" s="909">
        <f>COUNT($A$4:A4324)+1</f>
        <v>23</v>
      </c>
      <c r="B4326" s="910" t="s">
        <v>3256</v>
      </c>
      <c r="C4326" s="362"/>
      <c r="D4326" s="911"/>
      <c r="E4326" s="912"/>
      <c r="F4326" s="913"/>
    </row>
    <row r="4327" spans="1:6">
      <c r="A4327" s="914"/>
      <c r="B4327" s="448"/>
      <c r="C4327" s="434"/>
      <c r="D4327" s="915"/>
      <c r="E4327" s="916"/>
      <c r="F4327" s="917"/>
    </row>
    <row r="4328" spans="1:6">
      <c r="A4328" s="434"/>
      <c r="B4328" s="448" t="s">
        <v>3257</v>
      </c>
      <c r="C4328" s="434"/>
      <c r="D4328" s="915"/>
      <c r="E4328" s="916"/>
      <c r="F4328" s="917"/>
    </row>
    <row r="4329" spans="1:6">
      <c r="A4329" s="434"/>
      <c r="B4329" s="918" t="s">
        <v>3258</v>
      </c>
      <c r="C4329" s="434"/>
      <c r="D4329" s="915"/>
      <c r="E4329" s="916"/>
      <c r="F4329" s="917"/>
    </row>
    <row r="4330" spans="1:6">
      <c r="A4330" s="434"/>
      <c r="B4330" s="918" t="s">
        <v>3259</v>
      </c>
      <c r="C4330" s="434"/>
      <c r="D4330" s="915"/>
      <c r="E4330" s="916"/>
      <c r="F4330" s="917"/>
    </row>
    <row r="4331" spans="1:6">
      <c r="A4331" s="434"/>
      <c r="B4331" s="918" t="s">
        <v>3260</v>
      </c>
      <c r="C4331" s="434"/>
      <c r="D4331" s="915"/>
      <c r="E4331" s="916"/>
      <c r="F4331" s="917"/>
    </row>
    <row r="4332" spans="1:6">
      <c r="A4332" s="434"/>
      <c r="B4332" s="918" t="s">
        <v>3261</v>
      </c>
      <c r="C4332" s="434"/>
      <c r="D4332" s="915"/>
      <c r="E4332" s="916"/>
      <c r="F4332" s="917"/>
    </row>
    <row r="4333" spans="1:6">
      <c r="A4333" s="434"/>
      <c r="B4333" s="918" t="s">
        <v>3262</v>
      </c>
      <c r="C4333" s="434"/>
      <c r="D4333" s="915"/>
      <c r="E4333" s="916"/>
      <c r="F4333" s="917"/>
    </row>
    <row r="4334" spans="1:6">
      <c r="A4334" s="434"/>
      <c r="B4334" s="919" t="s">
        <v>3263</v>
      </c>
      <c r="C4334" s="434"/>
      <c r="D4334" s="915"/>
      <c r="E4334" s="916"/>
      <c r="F4334" s="917"/>
    </row>
    <row r="4335" spans="1:6">
      <c r="A4335" s="434"/>
      <c r="B4335" s="919" t="s">
        <v>3264</v>
      </c>
      <c r="C4335" s="434"/>
      <c r="D4335" s="915"/>
      <c r="E4335" s="916"/>
      <c r="F4335" s="917"/>
    </row>
    <row r="4336" spans="1:6" ht="26.4">
      <c r="A4336" s="434"/>
      <c r="B4336" s="919" t="s">
        <v>3265</v>
      </c>
      <c r="C4336" s="434"/>
      <c r="D4336" s="915"/>
      <c r="E4336" s="916"/>
      <c r="F4336" s="917"/>
    </row>
    <row r="4337" spans="1:6">
      <c r="A4337" s="434"/>
      <c r="B4337" s="919"/>
      <c r="C4337" s="434"/>
      <c r="D4337" s="915"/>
      <c r="E4337" s="916"/>
      <c r="F4337" s="917"/>
    </row>
    <row r="4338" spans="1:6">
      <c r="A4338" s="434"/>
      <c r="B4338" s="919" t="s">
        <v>3266</v>
      </c>
      <c r="C4338" s="434"/>
      <c r="D4338" s="915"/>
      <c r="E4338" s="916"/>
      <c r="F4338" s="917"/>
    </row>
    <row r="4339" spans="1:6">
      <c r="A4339" s="434"/>
      <c r="B4339" s="919" t="s">
        <v>3423</v>
      </c>
      <c r="C4339" s="434"/>
      <c r="D4339" s="915"/>
      <c r="E4339" s="916"/>
      <c r="F4339" s="917"/>
    </row>
    <row r="4340" spans="1:6">
      <c r="A4340" s="434"/>
      <c r="B4340" s="918" t="s">
        <v>3681</v>
      </c>
      <c r="C4340" s="434"/>
      <c r="D4340" s="915"/>
      <c r="E4340" s="916"/>
      <c r="F4340" s="917"/>
    </row>
    <row r="4341" spans="1:6">
      <c r="A4341" s="434"/>
      <c r="B4341" s="918" t="s">
        <v>3582</v>
      </c>
      <c r="C4341" s="920"/>
      <c r="D4341" s="915"/>
      <c r="E4341" s="916"/>
      <c r="F4341" s="917"/>
    </row>
    <row r="4342" spans="1:6">
      <c r="A4342" s="434"/>
      <c r="B4342" s="918" t="s">
        <v>3682</v>
      </c>
      <c r="C4342" s="920"/>
      <c r="D4342" s="915"/>
      <c r="E4342" s="916"/>
      <c r="F4342" s="917"/>
    </row>
    <row r="4343" spans="1:6">
      <c r="A4343" s="434"/>
      <c r="B4343" s="919" t="s">
        <v>3271</v>
      </c>
      <c r="C4343" s="920"/>
      <c r="D4343" s="915"/>
      <c r="E4343" s="916"/>
      <c r="F4343" s="917"/>
    </row>
    <row r="4344" spans="1:6">
      <c r="A4344" s="434"/>
      <c r="B4344" s="919" t="s">
        <v>3683</v>
      </c>
      <c r="C4344" s="920"/>
      <c r="D4344" s="915"/>
      <c r="E4344" s="916"/>
      <c r="F4344" s="917"/>
    </row>
    <row r="4345" spans="1:6">
      <c r="A4345" s="434"/>
      <c r="B4345" s="919" t="s">
        <v>3273</v>
      </c>
      <c r="C4345" s="920"/>
      <c r="D4345" s="915"/>
      <c r="E4345" s="916"/>
      <c r="F4345" s="917"/>
    </row>
    <row r="4346" spans="1:6">
      <c r="A4346" s="434"/>
      <c r="B4346" s="919" t="s">
        <v>3274</v>
      </c>
      <c r="C4346" s="920"/>
      <c r="D4346" s="915"/>
      <c r="E4346" s="916"/>
      <c r="F4346" s="917"/>
    </row>
    <row r="4347" spans="1:6">
      <c r="A4347" s="434"/>
      <c r="B4347" s="919" t="s">
        <v>3275</v>
      </c>
      <c r="C4347" s="920"/>
      <c r="D4347" s="915"/>
      <c r="E4347" s="916"/>
      <c r="F4347" s="917"/>
    </row>
    <row r="4348" spans="1:6">
      <c r="A4348" s="434"/>
      <c r="B4348" s="919" t="s">
        <v>3276</v>
      </c>
      <c r="C4348" s="920"/>
      <c r="D4348" s="915"/>
      <c r="E4348" s="916"/>
      <c r="F4348" s="917"/>
    </row>
    <row r="4349" spans="1:6">
      <c r="A4349" s="434"/>
      <c r="B4349" s="919" t="s">
        <v>3277</v>
      </c>
      <c r="C4349" s="920"/>
      <c r="D4349" s="915"/>
      <c r="E4349" s="916"/>
      <c r="F4349" s="917"/>
    </row>
    <row r="4350" spans="1:6" ht="26.4">
      <c r="A4350" s="434"/>
      <c r="B4350" s="919" t="s">
        <v>3278</v>
      </c>
      <c r="C4350" s="920"/>
      <c r="D4350" s="915"/>
      <c r="E4350" s="916"/>
      <c r="F4350" s="917"/>
    </row>
    <row r="4351" spans="1:6">
      <c r="A4351" s="434"/>
      <c r="B4351" s="919" t="s">
        <v>3279</v>
      </c>
      <c r="C4351" s="920"/>
      <c r="D4351" s="915"/>
      <c r="E4351" s="916"/>
      <c r="F4351" s="917"/>
    </row>
    <row r="4352" spans="1:6">
      <c r="A4352" s="434"/>
      <c r="B4352" s="919" t="s">
        <v>3405</v>
      </c>
      <c r="C4352" s="920"/>
      <c r="D4352" s="915"/>
      <c r="E4352" s="916"/>
      <c r="F4352" s="917"/>
    </row>
    <row r="4353" spans="1:6">
      <c r="A4353" s="434"/>
      <c r="B4353" s="919" t="s">
        <v>3281</v>
      </c>
      <c r="C4353" s="920"/>
      <c r="D4353" s="915"/>
      <c r="E4353" s="916"/>
      <c r="F4353" s="917"/>
    </row>
    <row r="4354" spans="1:6">
      <c r="A4354" s="434"/>
      <c r="B4354" s="919" t="s">
        <v>3684</v>
      </c>
      <c r="C4354" s="920"/>
      <c r="D4354" s="915"/>
      <c r="E4354" s="916"/>
      <c r="F4354" s="917"/>
    </row>
    <row r="4355" spans="1:6">
      <c r="A4355" s="434"/>
      <c r="B4355" s="919" t="s">
        <v>3685</v>
      </c>
      <c r="C4355" s="920"/>
      <c r="D4355" s="915"/>
      <c r="E4355" s="916"/>
      <c r="F4355" s="917"/>
    </row>
    <row r="4356" spans="1:6">
      <c r="A4356" s="434"/>
      <c r="B4356" s="919" t="s">
        <v>3686</v>
      </c>
      <c r="C4356" s="920"/>
      <c r="D4356" s="915"/>
      <c r="E4356" s="916"/>
      <c r="F4356" s="917"/>
    </row>
    <row r="4357" spans="1:6">
      <c r="A4357" s="434"/>
      <c r="B4357" s="919" t="s">
        <v>3283</v>
      </c>
      <c r="C4357" s="920"/>
      <c r="D4357" s="915"/>
      <c r="E4357" s="916"/>
      <c r="F4357" s="917"/>
    </row>
    <row r="4358" spans="1:6">
      <c r="A4358" s="434"/>
      <c r="B4358" s="921" t="s">
        <v>3286</v>
      </c>
      <c r="C4358" s="920"/>
      <c r="D4358" s="915"/>
      <c r="E4358" s="916"/>
      <c r="F4358" s="917"/>
    </row>
    <row r="4359" spans="1:6">
      <c r="A4359" s="434"/>
      <c r="B4359" s="921" t="s">
        <v>3287</v>
      </c>
      <c r="C4359" s="920"/>
      <c r="D4359" s="915"/>
      <c r="E4359" s="916"/>
      <c r="F4359" s="917"/>
    </row>
    <row r="4360" spans="1:6">
      <c r="A4360" s="434"/>
      <c r="B4360" s="919" t="s">
        <v>3288</v>
      </c>
      <c r="C4360" s="920"/>
      <c r="D4360" s="915"/>
      <c r="E4360" s="916"/>
      <c r="F4360" s="917"/>
    </row>
    <row r="4361" spans="1:6">
      <c r="A4361" s="434"/>
      <c r="B4361" s="919" t="s">
        <v>3289</v>
      </c>
      <c r="C4361" s="920"/>
      <c r="D4361" s="915"/>
      <c r="E4361" s="916"/>
      <c r="F4361" s="917"/>
    </row>
    <row r="4362" spans="1:6">
      <c r="A4362" s="434"/>
      <c r="B4362" s="919"/>
      <c r="C4362" s="920"/>
      <c r="D4362" s="915"/>
      <c r="E4362" s="916"/>
      <c r="F4362" s="917"/>
    </row>
    <row r="4363" spans="1:6">
      <c r="A4363" s="434"/>
      <c r="B4363" s="918" t="s">
        <v>3290</v>
      </c>
      <c r="C4363" s="920"/>
      <c r="D4363" s="915"/>
      <c r="E4363" s="916"/>
      <c r="F4363" s="917"/>
    </row>
    <row r="4364" spans="1:6">
      <c r="A4364" s="434"/>
      <c r="B4364" s="918"/>
      <c r="C4364" s="920"/>
      <c r="D4364" s="915"/>
      <c r="E4364" s="916"/>
      <c r="F4364" s="917"/>
    </row>
    <row r="4365" spans="1:6">
      <c r="A4365" s="434"/>
      <c r="B4365" s="918" t="s">
        <v>3291</v>
      </c>
      <c r="C4365" s="920"/>
      <c r="D4365" s="915"/>
      <c r="E4365" s="916"/>
      <c r="F4365" s="917"/>
    </row>
    <row r="4366" spans="1:6">
      <c r="A4366" s="434"/>
      <c r="B4366" s="918" t="s">
        <v>3292</v>
      </c>
      <c r="C4366" s="920"/>
      <c r="D4366" s="915"/>
      <c r="E4366" s="916"/>
      <c r="F4366" s="917"/>
    </row>
    <row r="4367" spans="1:6">
      <c r="A4367" s="434"/>
      <c r="B4367" s="918" t="s">
        <v>3293</v>
      </c>
      <c r="C4367" s="920"/>
      <c r="D4367" s="915"/>
      <c r="E4367" s="916"/>
      <c r="F4367" s="917"/>
    </row>
    <row r="4368" spans="1:6" ht="26.4">
      <c r="A4368" s="434"/>
      <c r="B4368" s="922" t="s">
        <v>3294</v>
      </c>
      <c r="C4368" s="920"/>
      <c r="D4368" s="915"/>
      <c r="E4368" s="916"/>
      <c r="F4368" s="917"/>
    </row>
    <row r="4369" spans="1:6">
      <c r="A4369" s="434"/>
      <c r="B4369" s="918" t="s">
        <v>3388</v>
      </c>
      <c r="C4369" s="920"/>
      <c r="D4369" s="915"/>
      <c r="E4369" s="916"/>
      <c r="F4369" s="917"/>
    </row>
    <row r="4370" spans="1:6">
      <c r="A4370" s="434"/>
      <c r="B4370" s="918" t="s">
        <v>3632</v>
      </c>
      <c r="C4370" s="920"/>
      <c r="D4370" s="915"/>
      <c r="E4370" s="916"/>
      <c r="F4370" s="917"/>
    </row>
    <row r="4371" spans="1:6">
      <c r="A4371" s="434"/>
      <c r="B4371" s="918"/>
      <c r="C4371" s="920"/>
      <c r="D4371" s="915"/>
      <c r="E4371" s="916"/>
      <c r="F4371" s="917"/>
    </row>
    <row r="4372" spans="1:6">
      <c r="A4372" s="434"/>
      <c r="B4372" s="918" t="s">
        <v>3297</v>
      </c>
      <c r="C4372" s="920"/>
      <c r="D4372" s="915"/>
      <c r="E4372" s="916"/>
      <c r="F4372" s="917"/>
    </row>
    <row r="4373" spans="1:6">
      <c r="A4373" s="434"/>
      <c r="B4373" s="918" t="s">
        <v>3298</v>
      </c>
      <c r="C4373" s="920"/>
      <c r="D4373" s="915"/>
      <c r="E4373" s="916"/>
      <c r="F4373" s="917"/>
    </row>
    <row r="4374" spans="1:6">
      <c r="A4374" s="434"/>
      <c r="B4374" s="918" t="s">
        <v>3299</v>
      </c>
      <c r="C4374" s="920"/>
      <c r="D4374" s="915"/>
      <c r="E4374" s="916"/>
      <c r="F4374" s="917"/>
    </row>
    <row r="4375" spans="1:6">
      <c r="A4375" s="434"/>
      <c r="B4375" s="918" t="s">
        <v>3300</v>
      </c>
      <c r="C4375" s="920"/>
      <c r="D4375" s="915"/>
      <c r="E4375" s="916"/>
      <c r="F4375" s="917"/>
    </row>
    <row r="4376" spans="1:6">
      <c r="A4376" s="434"/>
      <c r="B4376" s="918" t="s">
        <v>3301</v>
      </c>
      <c r="C4376" s="920"/>
      <c r="D4376" s="915"/>
      <c r="E4376" s="916"/>
      <c r="F4376" s="917"/>
    </row>
    <row r="4377" spans="1:6" ht="26.4">
      <c r="A4377" s="434"/>
      <c r="B4377" s="918" t="s">
        <v>3676</v>
      </c>
      <c r="C4377" s="920"/>
      <c r="D4377" s="915"/>
      <c r="E4377" s="916"/>
      <c r="F4377" s="917"/>
    </row>
    <row r="4378" spans="1:6">
      <c r="A4378" s="434"/>
      <c r="B4378" s="918"/>
      <c r="C4378" s="920"/>
      <c r="D4378" s="915"/>
      <c r="E4378" s="916"/>
      <c r="F4378" s="917"/>
    </row>
    <row r="4379" spans="1:6">
      <c r="A4379" s="434"/>
      <c r="B4379" s="918" t="s">
        <v>3303</v>
      </c>
      <c r="C4379" s="920"/>
      <c r="D4379" s="915"/>
      <c r="E4379" s="916"/>
      <c r="F4379" s="917"/>
    </row>
    <row r="4380" spans="1:6">
      <c r="A4380" s="434"/>
      <c r="B4380" s="918" t="s">
        <v>3304</v>
      </c>
      <c r="C4380" s="920"/>
      <c r="D4380" s="915"/>
      <c r="E4380" s="916"/>
      <c r="F4380" s="917"/>
    </row>
    <row r="4381" spans="1:6">
      <c r="A4381" s="434"/>
      <c r="B4381" s="918" t="s">
        <v>3305</v>
      </c>
      <c r="C4381" s="920"/>
      <c r="D4381" s="915"/>
      <c r="E4381" s="916"/>
      <c r="F4381" s="917"/>
    </row>
    <row r="4382" spans="1:6">
      <c r="A4382" s="434"/>
      <c r="B4382" s="918"/>
      <c r="C4382" s="434"/>
      <c r="D4382" s="915"/>
      <c r="E4382" s="916"/>
      <c r="F4382" s="917"/>
    </row>
    <row r="4383" spans="1:6">
      <c r="A4383" s="434"/>
      <c r="B4383" s="918" t="s">
        <v>3306</v>
      </c>
      <c r="C4383" s="434"/>
      <c r="D4383" s="915"/>
      <c r="E4383" s="916"/>
      <c r="F4383" s="917"/>
    </row>
    <row r="4384" spans="1:6">
      <c r="A4384" s="434"/>
      <c r="B4384" s="918" t="s">
        <v>3305</v>
      </c>
      <c r="C4384" s="434"/>
      <c r="D4384" s="915"/>
      <c r="E4384" s="916"/>
      <c r="F4384" s="917"/>
    </row>
    <row r="4385" spans="1:6">
      <c r="A4385" s="434"/>
      <c r="B4385" s="919"/>
      <c r="C4385" s="920"/>
      <c r="D4385" s="915"/>
      <c r="E4385" s="916"/>
      <c r="F4385" s="917"/>
    </row>
    <row r="4386" spans="1:6">
      <c r="A4386" s="434"/>
      <c r="B4386" s="918" t="s">
        <v>3307</v>
      </c>
      <c r="C4386" s="920"/>
      <c r="D4386" s="915"/>
      <c r="E4386" s="916"/>
      <c r="F4386" s="917"/>
    </row>
    <row r="4387" spans="1:6">
      <c r="A4387" s="434"/>
      <c r="B4387" s="918" t="s">
        <v>3308</v>
      </c>
      <c r="C4387" s="920"/>
      <c r="D4387" s="915"/>
      <c r="E4387" s="916"/>
      <c r="F4387" s="917"/>
    </row>
    <row r="4388" spans="1:6">
      <c r="A4388" s="434"/>
      <c r="B4388" s="918" t="s">
        <v>3309</v>
      </c>
      <c r="C4388" s="920"/>
      <c r="D4388" s="915"/>
      <c r="E4388" s="916"/>
      <c r="F4388" s="917"/>
    </row>
    <row r="4389" spans="1:6">
      <c r="A4389" s="434"/>
      <c r="B4389" s="918" t="s">
        <v>3444</v>
      </c>
      <c r="C4389" s="920"/>
      <c r="D4389" s="915"/>
      <c r="E4389" s="916"/>
      <c r="F4389" s="917"/>
    </row>
    <row r="4390" spans="1:6">
      <c r="A4390" s="434"/>
      <c r="B4390" s="918" t="s">
        <v>3311</v>
      </c>
      <c r="C4390" s="920"/>
      <c r="D4390" s="915"/>
      <c r="E4390" s="916"/>
      <c r="F4390" s="917"/>
    </row>
    <row r="4391" spans="1:6">
      <c r="A4391" s="434"/>
      <c r="B4391" s="918" t="s">
        <v>3312</v>
      </c>
      <c r="C4391" s="920"/>
      <c r="D4391" s="915"/>
      <c r="E4391" s="916"/>
      <c r="F4391" s="917"/>
    </row>
    <row r="4392" spans="1:6">
      <c r="A4392" s="434"/>
      <c r="B4392" s="918" t="s">
        <v>3445</v>
      </c>
      <c r="C4392" s="920"/>
      <c r="D4392" s="915"/>
      <c r="E4392" s="916"/>
      <c r="F4392" s="917"/>
    </row>
    <row r="4393" spans="1:6">
      <c r="A4393" s="434"/>
      <c r="B4393" s="918" t="s">
        <v>3314</v>
      </c>
      <c r="C4393" s="920"/>
      <c r="D4393" s="915"/>
      <c r="E4393" s="916"/>
      <c r="F4393" s="917"/>
    </row>
    <row r="4394" spans="1:6">
      <c r="A4394" s="434"/>
      <c r="B4394" s="918" t="s">
        <v>3687</v>
      </c>
      <c r="C4394" s="920"/>
      <c r="D4394" s="915"/>
      <c r="E4394" s="916"/>
      <c r="F4394" s="917"/>
    </row>
    <row r="4395" spans="1:6">
      <c r="A4395" s="434"/>
      <c r="B4395" s="918" t="s">
        <v>3316</v>
      </c>
      <c r="C4395" s="920"/>
      <c r="D4395" s="915"/>
      <c r="E4395" s="916"/>
      <c r="F4395" s="917"/>
    </row>
    <row r="4396" spans="1:6">
      <c r="A4396" s="434"/>
      <c r="B4396" s="918" t="s">
        <v>3317</v>
      </c>
      <c r="C4396" s="920"/>
      <c r="D4396" s="915"/>
      <c r="E4396" s="916"/>
      <c r="F4396" s="917"/>
    </row>
    <row r="4397" spans="1:6">
      <c r="A4397" s="434"/>
      <c r="B4397" s="918" t="s">
        <v>3318</v>
      </c>
      <c r="C4397" s="920"/>
      <c r="D4397" s="915"/>
      <c r="E4397" s="916"/>
      <c r="F4397" s="917"/>
    </row>
    <row r="4398" spans="1:6">
      <c r="A4398" s="434"/>
      <c r="B4398" s="918" t="s">
        <v>3410</v>
      </c>
      <c r="C4398" s="920"/>
      <c r="D4398" s="915"/>
      <c r="E4398" s="916"/>
      <c r="F4398" s="917"/>
    </row>
    <row r="4399" spans="1:6">
      <c r="A4399" s="434"/>
      <c r="B4399" s="918" t="s">
        <v>3314</v>
      </c>
      <c r="C4399" s="920"/>
      <c r="D4399" s="915"/>
      <c r="E4399" s="916"/>
      <c r="F4399" s="917"/>
    </row>
    <row r="4400" spans="1:6">
      <c r="A4400" s="434"/>
      <c r="B4400" s="918" t="s">
        <v>3688</v>
      </c>
      <c r="C4400" s="920"/>
      <c r="D4400" s="915"/>
      <c r="E4400" s="916"/>
      <c r="F4400" s="917"/>
    </row>
    <row r="4401" spans="1:6">
      <c r="A4401" s="434"/>
      <c r="B4401" s="918"/>
      <c r="C4401" s="434"/>
      <c r="D4401" s="915"/>
      <c r="E4401" s="916"/>
      <c r="F4401" s="917"/>
    </row>
    <row r="4402" spans="1:6">
      <c r="A4402" s="434"/>
      <c r="B4402" s="918" t="s">
        <v>3306</v>
      </c>
      <c r="C4402" s="434"/>
      <c r="D4402" s="915"/>
      <c r="E4402" s="916"/>
      <c r="F4402" s="917"/>
    </row>
    <row r="4403" spans="1:6">
      <c r="A4403" s="434"/>
      <c r="B4403" s="918" t="s">
        <v>3305</v>
      </c>
      <c r="C4403" s="434"/>
      <c r="D4403" s="915"/>
      <c r="E4403" s="916"/>
      <c r="F4403" s="917"/>
    </row>
    <row r="4404" spans="1:6">
      <c r="A4404" s="434"/>
      <c r="B4404" s="919"/>
      <c r="C4404" s="920"/>
      <c r="D4404" s="915"/>
      <c r="E4404" s="916"/>
      <c r="F4404" s="917"/>
    </row>
    <row r="4405" spans="1:6">
      <c r="A4405" s="434"/>
      <c r="B4405" s="918" t="s">
        <v>3321</v>
      </c>
      <c r="C4405" s="920"/>
      <c r="D4405" s="915"/>
      <c r="E4405" s="916"/>
      <c r="F4405" s="917"/>
    </row>
    <row r="4406" spans="1:6">
      <c r="A4406" s="434"/>
      <c r="B4406" s="918" t="s">
        <v>3689</v>
      </c>
      <c r="C4406" s="920"/>
      <c r="D4406" s="915"/>
      <c r="E4406" s="916"/>
      <c r="F4406" s="917"/>
    </row>
    <row r="4407" spans="1:6">
      <c r="A4407" s="434"/>
      <c r="B4407" s="918" t="s">
        <v>3690</v>
      </c>
      <c r="C4407" s="920"/>
      <c r="D4407" s="915"/>
      <c r="E4407" s="916"/>
      <c r="F4407" s="917"/>
    </row>
    <row r="4408" spans="1:6">
      <c r="A4408" s="434"/>
      <c r="B4408" s="918" t="s">
        <v>3324</v>
      </c>
      <c r="C4408" s="434"/>
      <c r="D4408" s="915"/>
      <c r="E4408" s="916"/>
      <c r="F4408" s="917"/>
    </row>
    <row r="4409" spans="1:6">
      <c r="A4409" s="434"/>
      <c r="B4409" s="918" t="s">
        <v>3325</v>
      </c>
      <c r="C4409" s="434"/>
      <c r="D4409" s="915"/>
      <c r="E4409" s="916"/>
      <c r="F4409" s="917"/>
    </row>
    <row r="4410" spans="1:6">
      <c r="A4410" s="434"/>
      <c r="B4410" s="918" t="s">
        <v>3326</v>
      </c>
      <c r="C4410" s="434"/>
      <c r="D4410" s="915"/>
      <c r="E4410" s="916"/>
      <c r="F4410" s="917"/>
    </row>
    <row r="4411" spans="1:6">
      <c r="A4411" s="434"/>
      <c r="B4411" s="918"/>
      <c r="C4411" s="434"/>
      <c r="D4411" s="915"/>
      <c r="E4411" s="916"/>
      <c r="F4411" s="917"/>
    </row>
    <row r="4412" spans="1:6">
      <c r="A4412" s="434"/>
      <c r="B4412" s="918" t="s">
        <v>3327</v>
      </c>
      <c r="C4412" s="434"/>
      <c r="D4412" s="915"/>
      <c r="E4412" s="916"/>
      <c r="F4412" s="917"/>
    </row>
    <row r="4413" spans="1:6">
      <c r="A4413" s="434"/>
      <c r="B4413" s="918" t="s">
        <v>3328</v>
      </c>
      <c r="C4413" s="434"/>
      <c r="D4413" s="915"/>
      <c r="E4413" s="916"/>
      <c r="F4413" s="917"/>
    </row>
    <row r="4414" spans="1:6">
      <c r="A4414" s="434"/>
      <c r="B4414" s="918" t="s">
        <v>3329</v>
      </c>
      <c r="C4414" s="434"/>
      <c r="D4414" s="915"/>
      <c r="E4414" s="916"/>
      <c r="F4414" s="917"/>
    </row>
    <row r="4415" spans="1:6" ht="26.4">
      <c r="A4415" s="434"/>
      <c r="B4415" s="918" t="s">
        <v>3302</v>
      </c>
      <c r="C4415" s="920"/>
      <c r="D4415" s="915"/>
      <c r="E4415" s="916"/>
      <c r="F4415" s="917"/>
    </row>
    <row r="4416" spans="1:6">
      <c r="A4416" s="434"/>
      <c r="B4416" s="918" t="s">
        <v>3330</v>
      </c>
      <c r="C4416" s="434"/>
      <c r="D4416" s="915"/>
      <c r="E4416" s="916"/>
      <c r="F4416" s="917"/>
    </row>
    <row r="4417" spans="1:6">
      <c r="A4417" s="434"/>
      <c r="B4417" s="918"/>
      <c r="C4417" s="434"/>
      <c r="D4417" s="915"/>
      <c r="E4417" s="916"/>
      <c r="F4417" s="917"/>
    </row>
    <row r="4418" spans="1:6">
      <c r="A4418" s="434"/>
      <c r="B4418" s="918" t="s">
        <v>3331</v>
      </c>
      <c r="C4418" s="920"/>
      <c r="D4418" s="915"/>
      <c r="E4418" s="916"/>
      <c r="F4418" s="917"/>
    </row>
    <row r="4419" spans="1:6">
      <c r="A4419" s="434"/>
      <c r="B4419" s="918" t="s">
        <v>3691</v>
      </c>
      <c r="C4419" s="920"/>
      <c r="D4419" s="915"/>
      <c r="E4419" s="916"/>
      <c r="F4419" s="917"/>
    </row>
    <row r="4420" spans="1:6">
      <c r="A4420" s="434"/>
      <c r="B4420" s="918" t="s">
        <v>3521</v>
      </c>
      <c r="C4420" s="920"/>
      <c r="D4420" s="915"/>
      <c r="E4420" s="916"/>
      <c r="F4420" s="917"/>
    </row>
    <row r="4421" spans="1:6">
      <c r="A4421" s="434"/>
      <c r="B4421" s="918" t="s">
        <v>3376</v>
      </c>
      <c r="C4421" s="434"/>
      <c r="D4421" s="915"/>
      <c r="E4421" s="916"/>
      <c r="F4421" s="917"/>
    </row>
    <row r="4422" spans="1:6">
      <c r="A4422" s="434"/>
      <c r="B4422" s="918" t="s">
        <v>3335</v>
      </c>
      <c r="C4422" s="434"/>
      <c r="D4422" s="915"/>
      <c r="E4422" s="916"/>
      <c r="F4422" s="917"/>
    </row>
    <row r="4423" spans="1:6">
      <c r="A4423" s="434"/>
      <c r="B4423" s="918" t="s">
        <v>3326</v>
      </c>
      <c r="C4423" s="434"/>
      <c r="D4423" s="915"/>
      <c r="E4423" s="916"/>
      <c r="F4423" s="917"/>
    </row>
    <row r="4424" spans="1:6">
      <c r="A4424" s="434"/>
      <c r="B4424" s="918" t="s">
        <v>3336</v>
      </c>
      <c r="C4424" s="434"/>
      <c r="D4424" s="915"/>
      <c r="E4424" s="916"/>
      <c r="F4424" s="917"/>
    </row>
    <row r="4425" spans="1:6">
      <c r="A4425" s="434"/>
      <c r="B4425" s="918" t="s">
        <v>3330</v>
      </c>
      <c r="C4425" s="434"/>
      <c r="D4425" s="915"/>
      <c r="E4425" s="916"/>
      <c r="F4425" s="917"/>
    </row>
    <row r="4426" spans="1:6">
      <c r="A4426" s="434"/>
      <c r="B4426" s="918"/>
      <c r="C4426" s="434"/>
      <c r="D4426" s="915"/>
      <c r="E4426" s="916"/>
      <c r="F4426" s="917"/>
    </row>
    <row r="4427" spans="1:6">
      <c r="A4427" s="434"/>
      <c r="B4427" s="918" t="s">
        <v>3306</v>
      </c>
      <c r="C4427" s="434"/>
      <c r="D4427" s="915"/>
      <c r="E4427" s="916"/>
      <c r="F4427" s="917"/>
    </row>
    <row r="4428" spans="1:6">
      <c r="A4428" s="434"/>
      <c r="B4428" s="918" t="s">
        <v>3305</v>
      </c>
      <c r="C4428" s="434"/>
      <c r="D4428" s="915"/>
      <c r="E4428" s="916"/>
      <c r="F4428" s="917"/>
    </row>
    <row r="4429" spans="1:6">
      <c r="A4429" s="434"/>
      <c r="B4429" s="918"/>
      <c r="C4429" s="434"/>
      <c r="D4429" s="915"/>
      <c r="E4429" s="916"/>
      <c r="F4429" s="917"/>
    </row>
    <row r="4430" spans="1:6">
      <c r="A4430" s="434"/>
      <c r="B4430" s="918" t="s">
        <v>3321</v>
      </c>
      <c r="C4430" s="434"/>
      <c r="D4430" s="915"/>
      <c r="E4430" s="916"/>
      <c r="F4430" s="917"/>
    </row>
    <row r="4431" spans="1:6">
      <c r="A4431" s="434"/>
      <c r="B4431" s="918" t="s">
        <v>3692</v>
      </c>
      <c r="C4431" s="434"/>
      <c r="D4431" s="915"/>
      <c r="E4431" s="916"/>
      <c r="F4431" s="917"/>
    </row>
    <row r="4432" spans="1:6">
      <c r="A4432" s="434"/>
      <c r="B4432" s="918" t="s">
        <v>3338</v>
      </c>
      <c r="C4432" s="434"/>
      <c r="D4432" s="915"/>
      <c r="E4432" s="916"/>
      <c r="F4432" s="917"/>
    </row>
    <row r="4433" spans="1:6">
      <c r="A4433" s="434"/>
      <c r="B4433" s="918" t="s">
        <v>3378</v>
      </c>
      <c r="C4433" s="434"/>
      <c r="D4433" s="915"/>
      <c r="E4433" s="916"/>
      <c r="F4433" s="917"/>
    </row>
    <row r="4434" spans="1:6">
      <c r="A4434" s="434"/>
      <c r="B4434" s="918" t="s">
        <v>3325</v>
      </c>
      <c r="C4434" s="434"/>
      <c r="D4434" s="915"/>
      <c r="E4434" s="916"/>
      <c r="F4434" s="917"/>
    </row>
    <row r="4435" spans="1:6">
      <c r="A4435" s="434"/>
      <c r="B4435" s="918" t="s">
        <v>3326</v>
      </c>
      <c r="C4435" s="434"/>
      <c r="D4435" s="915"/>
      <c r="E4435" s="916"/>
      <c r="F4435" s="917"/>
    </row>
    <row r="4436" spans="1:6">
      <c r="A4436" s="434"/>
      <c r="B4436" s="918"/>
      <c r="C4436" s="434"/>
      <c r="D4436" s="915"/>
      <c r="E4436" s="916"/>
      <c r="F4436" s="917"/>
    </row>
    <row r="4437" spans="1:6">
      <c r="A4437" s="434"/>
      <c r="B4437" s="918" t="s">
        <v>3306</v>
      </c>
      <c r="C4437" s="434"/>
      <c r="D4437" s="915"/>
      <c r="E4437" s="916"/>
      <c r="F4437" s="917"/>
    </row>
    <row r="4438" spans="1:6">
      <c r="A4438" s="434"/>
      <c r="B4438" s="918" t="s">
        <v>3305</v>
      </c>
      <c r="C4438" s="434"/>
      <c r="D4438" s="915"/>
      <c r="E4438" s="916"/>
      <c r="F4438" s="917"/>
    </row>
    <row r="4439" spans="1:6">
      <c r="A4439" s="434"/>
      <c r="B4439" s="918"/>
      <c r="C4439" s="434"/>
      <c r="D4439" s="915"/>
      <c r="E4439" s="916"/>
      <c r="F4439" s="917"/>
    </row>
    <row r="4440" spans="1:6">
      <c r="A4440" s="434"/>
      <c r="B4440" s="918" t="s">
        <v>3340</v>
      </c>
      <c r="C4440" s="920"/>
      <c r="D4440" s="915"/>
      <c r="E4440" s="916"/>
      <c r="F4440" s="917"/>
    </row>
    <row r="4441" spans="1:6">
      <c r="A4441" s="434"/>
      <c r="B4441" s="918" t="s">
        <v>3341</v>
      </c>
      <c r="C4441" s="920"/>
      <c r="D4441" s="915"/>
      <c r="E4441" s="916"/>
      <c r="F4441" s="917"/>
    </row>
    <row r="4442" spans="1:6">
      <c r="A4442" s="434"/>
      <c r="B4442" s="918" t="s">
        <v>3523</v>
      </c>
      <c r="C4442" s="920"/>
      <c r="D4442" s="915"/>
      <c r="E4442" s="916"/>
      <c r="F4442" s="917"/>
    </row>
    <row r="4443" spans="1:6">
      <c r="A4443" s="434"/>
      <c r="B4443" s="918" t="s">
        <v>3343</v>
      </c>
      <c r="C4443" s="920"/>
      <c r="D4443" s="915"/>
      <c r="E4443" s="916"/>
      <c r="F4443" s="917"/>
    </row>
    <row r="4444" spans="1:6" ht="26.4">
      <c r="A4444" s="434"/>
      <c r="B4444" s="918" t="s">
        <v>3302</v>
      </c>
      <c r="C4444" s="920"/>
      <c r="D4444" s="915"/>
      <c r="E4444" s="916"/>
      <c r="F4444" s="917"/>
    </row>
    <row r="4445" spans="1:6">
      <c r="A4445" s="434"/>
      <c r="B4445" s="918"/>
      <c r="C4445" s="920"/>
      <c r="D4445" s="915"/>
      <c r="E4445" s="916"/>
      <c r="F4445" s="917"/>
    </row>
    <row r="4446" spans="1:6">
      <c r="A4446" s="434"/>
      <c r="B4446" s="918" t="s">
        <v>3303</v>
      </c>
      <c r="C4446" s="920"/>
      <c r="D4446" s="915"/>
      <c r="E4446" s="916"/>
      <c r="F4446" s="917"/>
    </row>
    <row r="4447" spans="1:6">
      <c r="A4447" s="434"/>
      <c r="B4447" s="918" t="s">
        <v>3304</v>
      </c>
      <c r="C4447" s="920"/>
      <c r="D4447" s="915"/>
      <c r="E4447" s="916"/>
      <c r="F4447" s="917"/>
    </row>
    <row r="4448" spans="1:6">
      <c r="A4448" s="434"/>
      <c r="B4448" s="918" t="s">
        <v>3305</v>
      </c>
      <c r="C4448" s="920"/>
      <c r="D4448" s="915"/>
      <c r="E4448" s="916"/>
      <c r="F4448" s="917"/>
    </row>
    <row r="4449" spans="1:6">
      <c r="A4449" s="434"/>
      <c r="B4449" s="918"/>
      <c r="C4449" s="434"/>
      <c r="D4449" s="915"/>
      <c r="E4449" s="916"/>
      <c r="F4449" s="917"/>
    </row>
    <row r="4450" spans="1:6">
      <c r="A4450" s="434"/>
      <c r="B4450" s="918" t="s">
        <v>3306</v>
      </c>
      <c r="C4450" s="434"/>
      <c r="D4450" s="915"/>
      <c r="E4450" s="916"/>
      <c r="F4450" s="917"/>
    </row>
    <row r="4451" spans="1:6">
      <c r="A4451" s="434"/>
      <c r="B4451" s="918" t="s">
        <v>3305</v>
      </c>
      <c r="C4451" s="434"/>
      <c r="D4451" s="915"/>
      <c r="E4451" s="916"/>
      <c r="F4451" s="917"/>
    </row>
    <row r="4452" spans="1:6">
      <c r="A4452" s="434"/>
      <c r="B4452" s="918"/>
      <c r="C4452" s="434"/>
      <c r="D4452" s="915"/>
      <c r="E4452" s="916"/>
      <c r="F4452" s="917"/>
    </row>
    <row r="4453" spans="1:6">
      <c r="A4453" s="434"/>
      <c r="B4453" s="918" t="s">
        <v>3297</v>
      </c>
      <c r="C4453" s="434"/>
      <c r="D4453" s="915"/>
      <c r="E4453" s="916"/>
      <c r="F4453" s="917"/>
    </row>
    <row r="4454" spans="1:6">
      <c r="A4454" s="434"/>
      <c r="B4454" s="918" t="s">
        <v>3344</v>
      </c>
      <c r="C4454" s="434"/>
      <c r="D4454" s="915"/>
      <c r="E4454" s="916"/>
      <c r="F4454" s="917"/>
    </row>
    <row r="4455" spans="1:6">
      <c r="A4455" s="434"/>
      <c r="B4455" s="918" t="s">
        <v>3345</v>
      </c>
      <c r="C4455" s="434"/>
      <c r="D4455" s="915"/>
      <c r="E4455" s="916"/>
      <c r="F4455" s="917"/>
    </row>
    <row r="4456" spans="1:6">
      <c r="A4456" s="434"/>
      <c r="B4456" s="918" t="s">
        <v>3301</v>
      </c>
      <c r="C4456" s="434"/>
      <c r="D4456" s="915"/>
      <c r="E4456" s="916"/>
      <c r="F4456" s="917"/>
    </row>
    <row r="4457" spans="1:6" ht="26.4">
      <c r="A4457" s="434"/>
      <c r="B4457" s="918" t="s">
        <v>3676</v>
      </c>
      <c r="C4457" s="434"/>
      <c r="D4457" s="915"/>
      <c r="E4457" s="916"/>
      <c r="F4457" s="917"/>
    </row>
    <row r="4458" spans="1:6">
      <c r="A4458" s="434"/>
      <c r="B4458" s="918"/>
      <c r="C4458" s="434"/>
      <c r="D4458" s="915"/>
      <c r="E4458" s="916"/>
      <c r="F4458" s="917"/>
    </row>
    <row r="4459" spans="1:6">
      <c r="A4459" s="434"/>
      <c r="B4459" s="918" t="s">
        <v>3346</v>
      </c>
      <c r="C4459" s="434"/>
      <c r="D4459" s="915"/>
      <c r="E4459" s="916"/>
      <c r="F4459" s="917"/>
    </row>
    <row r="4460" spans="1:6">
      <c r="A4460" s="434"/>
      <c r="B4460" s="918" t="s">
        <v>3305</v>
      </c>
      <c r="C4460" s="434"/>
      <c r="D4460" s="915"/>
      <c r="E4460" s="916"/>
      <c r="F4460" s="917"/>
    </row>
    <row r="4461" spans="1:6">
      <c r="A4461" s="434"/>
      <c r="B4461" s="918"/>
      <c r="C4461" s="434"/>
      <c r="D4461" s="915"/>
      <c r="E4461" s="916"/>
      <c r="F4461" s="917"/>
    </row>
    <row r="4462" spans="1:6">
      <c r="A4462" s="434"/>
      <c r="B4462" s="918" t="s">
        <v>3291</v>
      </c>
      <c r="C4462" s="920"/>
      <c r="D4462" s="915"/>
      <c r="E4462" s="916"/>
      <c r="F4462" s="917"/>
    </row>
    <row r="4463" spans="1:6">
      <c r="A4463" s="434"/>
      <c r="B4463" s="918" t="s">
        <v>3293</v>
      </c>
      <c r="C4463" s="920"/>
      <c r="D4463" s="915"/>
      <c r="E4463" s="916"/>
      <c r="F4463" s="917"/>
    </row>
    <row r="4464" spans="1:6" ht="26.4">
      <c r="A4464" s="434"/>
      <c r="B4464" s="922" t="s">
        <v>3294</v>
      </c>
      <c r="C4464" s="920"/>
      <c r="D4464" s="915"/>
      <c r="E4464" s="916"/>
      <c r="F4464" s="917"/>
    </row>
    <row r="4465" spans="1:6">
      <c r="A4465" s="434"/>
      <c r="B4465" s="918" t="s">
        <v>3573</v>
      </c>
      <c r="C4465" s="920"/>
      <c r="D4465" s="915"/>
      <c r="E4465" s="916"/>
      <c r="F4465" s="917"/>
    </row>
    <row r="4466" spans="1:6">
      <c r="A4466" s="434"/>
      <c r="B4466" s="918" t="s">
        <v>3389</v>
      </c>
      <c r="C4466" s="920"/>
      <c r="D4466" s="915"/>
      <c r="E4466" s="916"/>
      <c r="F4466" s="917"/>
    </row>
    <row r="4467" spans="1:6">
      <c r="A4467" s="434"/>
      <c r="B4467" s="918"/>
      <c r="C4467" s="920"/>
      <c r="D4467" s="915"/>
      <c r="E4467" s="916"/>
      <c r="F4467" s="917"/>
    </row>
    <row r="4468" spans="1:6">
      <c r="A4468" s="434"/>
      <c r="B4468" s="918" t="s">
        <v>3349</v>
      </c>
      <c r="C4468" s="920"/>
      <c r="D4468" s="915"/>
      <c r="E4468" s="916"/>
      <c r="F4468" s="917"/>
    </row>
    <row r="4469" spans="1:6">
      <c r="A4469" s="434"/>
      <c r="B4469" s="918"/>
      <c r="C4469" s="434"/>
      <c r="D4469" s="915"/>
      <c r="E4469" s="916"/>
      <c r="F4469" s="917"/>
    </row>
    <row r="4470" spans="1:6">
      <c r="A4470" s="434"/>
      <c r="B4470" s="918" t="s">
        <v>3291</v>
      </c>
      <c r="C4470" s="920"/>
      <c r="D4470" s="915"/>
      <c r="E4470" s="916"/>
      <c r="F4470" s="917"/>
    </row>
    <row r="4471" spans="1:6">
      <c r="A4471" s="434"/>
      <c r="B4471" s="918" t="s">
        <v>3293</v>
      </c>
      <c r="C4471" s="920"/>
      <c r="D4471" s="915"/>
      <c r="E4471" s="916"/>
      <c r="F4471" s="917"/>
    </row>
    <row r="4472" spans="1:6" ht="26.4">
      <c r="A4472" s="434"/>
      <c r="B4472" s="922" t="s">
        <v>3294</v>
      </c>
      <c r="C4472" s="920"/>
      <c r="D4472" s="915"/>
      <c r="E4472" s="916"/>
      <c r="F4472" s="917"/>
    </row>
    <row r="4473" spans="1:6">
      <c r="A4473" s="434"/>
      <c r="B4473" s="918" t="s">
        <v>3573</v>
      </c>
      <c r="C4473" s="920"/>
      <c r="D4473" s="915"/>
      <c r="E4473" s="916"/>
      <c r="F4473" s="917"/>
    </row>
    <row r="4474" spans="1:6">
      <c r="A4474" s="434"/>
      <c r="B4474" s="918" t="s">
        <v>3389</v>
      </c>
      <c r="C4474" s="920"/>
      <c r="D4474" s="915"/>
      <c r="E4474" s="916"/>
      <c r="F4474" s="917"/>
    </row>
    <row r="4475" spans="1:6">
      <c r="A4475" s="434"/>
      <c r="B4475" s="918"/>
      <c r="C4475" s="920"/>
      <c r="D4475" s="915"/>
      <c r="E4475" s="916"/>
      <c r="F4475" s="917"/>
    </row>
    <row r="4476" spans="1:6">
      <c r="A4476" s="434"/>
      <c r="B4476" s="918" t="s">
        <v>3297</v>
      </c>
      <c r="C4476" s="920"/>
      <c r="D4476" s="915"/>
      <c r="E4476" s="916"/>
      <c r="F4476" s="917"/>
    </row>
    <row r="4477" spans="1:6">
      <c r="A4477" s="434"/>
      <c r="B4477" s="918" t="s">
        <v>3437</v>
      </c>
      <c r="C4477" s="920"/>
      <c r="D4477" s="915"/>
      <c r="E4477" s="916"/>
      <c r="F4477" s="917"/>
    </row>
    <row r="4478" spans="1:6">
      <c r="A4478" s="434"/>
      <c r="B4478" s="918" t="s">
        <v>3299</v>
      </c>
      <c r="C4478" s="920"/>
      <c r="D4478" s="915"/>
      <c r="E4478" s="916"/>
      <c r="F4478" s="917"/>
    </row>
    <row r="4479" spans="1:6">
      <c r="A4479" s="434"/>
      <c r="B4479" s="918" t="s">
        <v>3301</v>
      </c>
      <c r="C4479" s="920"/>
      <c r="D4479" s="915"/>
      <c r="E4479" s="916"/>
      <c r="F4479" s="917"/>
    </row>
    <row r="4480" spans="1:6" ht="26.4">
      <c r="A4480" s="434"/>
      <c r="B4480" s="918" t="s">
        <v>3302</v>
      </c>
      <c r="C4480" s="920"/>
      <c r="D4480" s="915"/>
      <c r="E4480" s="916"/>
      <c r="F4480" s="917"/>
    </row>
    <row r="4481" spans="1:6">
      <c r="A4481" s="434"/>
      <c r="B4481" s="918"/>
      <c r="C4481" s="920"/>
      <c r="D4481" s="915"/>
      <c r="E4481" s="916"/>
      <c r="F4481" s="917"/>
    </row>
    <row r="4482" spans="1:6">
      <c r="A4482" s="434"/>
      <c r="B4482" s="918" t="s">
        <v>3303</v>
      </c>
      <c r="C4482" s="920"/>
      <c r="D4482" s="915"/>
      <c r="E4482" s="916"/>
      <c r="F4482" s="917"/>
    </row>
    <row r="4483" spans="1:6">
      <c r="A4483" s="434"/>
      <c r="B4483" s="918" t="s">
        <v>3304</v>
      </c>
      <c r="C4483" s="920"/>
      <c r="D4483" s="915"/>
      <c r="E4483" s="916"/>
      <c r="F4483" s="917"/>
    </row>
    <row r="4484" spans="1:6">
      <c r="A4484" s="434"/>
      <c r="B4484" s="918" t="s">
        <v>3305</v>
      </c>
      <c r="C4484" s="920"/>
      <c r="D4484" s="915"/>
      <c r="E4484" s="916"/>
      <c r="F4484" s="917"/>
    </row>
    <row r="4485" spans="1:6">
      <c r="A4485" s="434"/>
      <c r="B4485" s="918"/>
      <c r="C4485" s="920"/>
      <c r="D4485" s="915"/>
      <c r="E4485" s="916"/>
      <c r="F4485" s="917"/>
    </row>
    <row r="4486" spans="1:6">
      <c r="A4486" s="434"/>
      <c r="B4486" s="918" t="s">
        <v>3306</v>
      </c>
      <c r="C4486" s="434"/>
      <c r="D4486" s="915"/>
      <c r="E4486" s="916"/>
      <c r="F4486" s="917"/>
    </row>
    <row r="4487" spans="1:6">
      <c r="A4487" s="434"/>
      <c r="B4487" s="918" t="s">
        <v>3305</v>
      </c>
      <c r="C4487" s="434"/>
      <c r="D4487" s="915"/>
      <c r="E4487" s="916"/>
      <c r="F4487" s="917"/>
    </row>
    <row r="4488" spans="1:6">
      <c r="A4488" s="434"/>
      <c r="B4488" s="918"/>
      <c r="C4488" s="434"/>
      <c r="D4488" s="915"/>
      <c r="E4488" s="916"/>
      <c r="F4488" s="917"/>
    </row>
    <row r="4489" spans="1:6" ht="26.4">
      <c r="A4489" s="434"/>
      <c r="B4489" s="918" t="s">
        <v>3352</v>
      </c>
      <c r="C4489" s="920"/>
      <c r="D4489" s="915"/>
      <c r="E4489" s="916"/>
      <c r="F4489" s="917"/>
    </row>
    <row r="4490" spans="1:6">
      <c r="A4490" s="434"/>
      <c r="B4490" s="918"/>
      <c r="C4490" s="920"/>
      <c r="D4490" s="915"/>
      <c r="E4490" s="916"/>
      <c r="F4490" s="917"/>
    </row>
    <row r="4491" spans="1:6">
      <c r="A4491" s="434"/>
      <c r="B4491" s="918" t="s">
        <v>3306</v>
      </c>
      <c r="C4491" s="434"/>
      <c r="D4491" s="915"/>
      <c r="E4491" s="916"/>
      <c r="F4491" s="917"/>
    </row>
    <row r="4492" spans="1:6">
      <c r="A4492" s="434"/>
      <c r="B4492" s="918" t="s">
        <v>3305</v>
      </c>
      <c r="C4492" s="434"/>
      <c r="D4492" s="915"/>
      <c r="E4492" s="916"/>
      <c r="F4492" s="917"/>
    </row>
    <row r="4493" spans="1:6">
      <c r="A4493" s="434"/>
      <c r="B4493" s="923"/>
      <c r="C4493" s="920"/>
      <c r="D4493" s="915"/>
      <c r="E4493" s="916"/>
      <c r="F4493" s="917"/>
    </row>
    <row r="4494" spans="1:6">
      <c r="A4494" s="434"/>
      <c r="B4494" s="918" t="s">
        <v>3340</v>
      </c>
      <c r="C4494" s="920"/>
      <c r="D4494" s="915"/>
      <c r="E4494" s="916"/>
      <c r="F4494" s="917"/>
    </row>
    <row r="4495" spans="1:6">
      <c r="A4495" s="434"/>
      <c r="B4495" s="918" t="s">
        <v>3341</v>
      </c>
      <c r="C4495" s="920"/>
      <c r="D4495" s="915"/>
      <c r="E4495" s="916"/>
      <c r="F4495" s="917"/>
    </row>
    <row r="4496" spans="1:6">
      <c r="A4496" s="434"/>
      <c r="B4496" s="918" t="s">
        <v>3342</v>
      </c>
      <c r="C4496" s="920"/>
      <c r="D4496" s="915"/>
      <c r="E4496" s="916"/>
      <c r="F4496" s="917"/>
    </row>
    <row r="4497" spans="1:6">
      <c r="A4497" s="434"/>
      <c r="B4497" s="918" t="s">
        <v>3343</v>
      </c>
      <c r="C4497" s="920"/>
      <c r="D4497" s="915"/>
      <c r="E4497" s="916"/>
      <c r="F4497" s="917"/>
    </row>
    <row r="4498" spans="1:6" ht="26.4">
      <c r="A4498" s="434"/>
      <c r="B4498" s="918" t="s">
        <v>3302</v>
      </c>
      <c r="C4498" s="920"/>
      <c r="D4498" s="915"/>
      <c r="E4498" s="916"/>
      <c r="F4498" s="917"/>
    </row>
    <row r="4499" spans="1:6">
      <c r="A4499" s="434"/>
      <c r="B4499" s="918"/>
      <c r="C4499" s="920"/>
      <c r="D4499" s="915"/>
      <c r="E4499" s="916"/>
      <c r="F4499" s="917"/>
    </row>
    <row r="4500" spans="1:6">
      <c r="A4500" s="434"/>
      <c r="B4500" s="918" t="s">
        <v>3303</v>
      </c>
      <c r="C4500" s="920"/>
      <c r="D4500" s="915"/>
      <c r="E4500" s="916"/>
      <c r="F4500" s="917"/>
    </row>
    <row r="4501" spans="1:6">
      <c r="A4501" s="434"/>
      <c r="B4501" s="918" t="s">
        <v>3304</v>
      </c>
      <c r="C4501" s="920"/>
      <c r="D4501" s="915"/>
      <c r="E4501" s="916"/>
      <c r="F4501" s="917"/>
    </row>
    <row r="4502" spans="1:6">
      <c r="A4502" s="434"/>
      <c r="B4502" s="918" t="s">
        <v>3305</v>
      </c>
      <c r="C4502" s="920"/>
      <c r="D4502" s="915"/>
      <c r="E4502" s="916"/>
      <c r="F4502" s="917"/>
    </row>
    <row r="4503" spans="1:6">
      <c r="A4503" s="434"/>
      <c r="B4503" s="918"/>
      <c r="C4503" s="920"/>
      <c r="D4503" s="915"/>
      <c r="E4503" s="916"/>
      <c r="F4503" s="917"/>
    </row>
    <row r="4504" spans="1:6">
      <c r="A4504" s="434"/>
      <c r="B4504" s="918" t="s">
        <v>3291</v>
      </c>
      <c r="C4504" s="920"/>
      <c r="D4504" s="915"/>
      <c r="E4504" s="916"/>
      <c r="F4504" s="917"/>
    </row>
    <row r="4505" spans="1:6">
      <c r="A4505" s="434"/>
      <c r="B4505" s="918" t="s">
        <v>3293</v>
      </c>
      <c r="C4505" s="920"/>
      <c r="D4505" s="915"/>
      <c r="E4505" s="916"/>
      <c r="F4505" s="917"/>
    </row>
    <row r="4506" spans="1:6" ht="26.4">
      <c r="A4506" s="434"/>
      <c r="B4506" s="922" t="s">
        <v>3294</v>
      </c>
      <c r="C4506" s="920"/>
      <c r="D4506" s="915"/>
      <c r="E4506" s="916"/>
      <c r="F4506" s="917"/>
    </row>
    <row r="4507" spans="1:6">
      <c r="A4507" s="434"/>
      <c r="B4507" s="918" t="s">
        <v>3573</v>
      </c>
      <c r="C4507" s="920"/>
      <c r="D4507" s="915"/>
      <c r="E4507" s="916"/>
      <c r="F4507" s="917"/>
    </row>
    <row r="4508" spans="1:6">
      <c r="A4508" s="434"/>
      <c r="B4508" s="918" t="s">
        <v>3401</v>
      </c>
      <c r="C4508" s="920"/>
      <c r="D4508" s="915"/>
      <c r="E4508" s="916"/>
      <c r="F4508" s="917"/>
    </row>
    <row r="4509" spans="1:6">
      <c r="A4509" s="434"/>
      <c r="B4509" s="918"/>
      <c r="C4509" s="920"/>
      <c r="D4509" s="915"/>
      <c r="E4509" s="916"/>
      <c r="F4509" s="917"/>
    </row>
    <row r="4510" spans="1:6">
      <c r="A4510" s="924"/>
      <c r="B4510" s="919" t="s">
        <v>3693</v>
      </c>
      <c r="C4510" s="920"/>
      <c r="D4510" s="915"/>
      <c r="E4510" s="916"/>
      <c r="F4510" s="917"/>
    </row>
    <row r="4511" spans="1:6">
      <c r="A4511" s="924"/>
      <c r="B4511" s="919" t="s">
        <v>3381</v>
      </c>
      <c r="C4511" s="920"/>
      <c r="D4511" s="915"/>
      <c r="E4511" s="916"/>
      <c r="F4511" s="917"/>
    </row>
    <row r="4512" spans="1:6">
      <c r="A4512" s="925"/>
      <c r="B4512" s="926" t="s">
        <v>3694</v>
      </c>
      <c r="C4512" s="357" t="s">
        <v>983</v>
      </c>
      <c r="D4512" s="927">
        <v>1</v>
      </c>
      <c r="E4512" s="928"/>
      <c r="F4512" s="929"/>
    </row>
    <row r="4513" spans="1:6" s="466" customFormat="1" ht="26.25" customHeight="1">
      <c r="A4513" s="892" t="s">
        <v>0</v>
      </c>
      <c r="B4513" s="892" t="s">
        <v>1</v>
      </c>
      <c r="C4513" s="892" t="s">
        <v>948</v>
      </c>
      <c r="D4513" s="893" t="s">
        <v>949</v>
      </c>
      <c r="E4513" s="894" t="s">
        <v>1380</v>
      </c>
      <c r="F4513" s="894" t="s">
        <v>2</v>
      </c>
    </row>
    <row r="4514" spans="1:6">
      <c r="A4514" s="951" t="s">
        <v>3695</v>
      </c>
      <c r="B4514" s="934" t="s">
        <v>3696</v>
      </c>
      <c r="C4514" s="351"/>
      <c r="D4514" s="911"/>
      <c r="E4514" s="912"/>
      <c r="F4514" s="913"/>
    </row>
    <row r="4515" spans="1:6">
      <c r="A4515" s="952"/>
      <c r="B4515" s="919" t="s">
        <v>3697</v>
      </c>
      <c r="C4515" s="368"/>
      <c r="D4515" s="915"/>
      <c r="E4515" s="916"/>
      <c r="F4515" s="917"/>
    </row>
    <row r="4516" spans="1:6">
      <c r="A4516" s="952"/>
      <c r="B4516" s="918" t="s">
        <v>3297</v>
      </c>
      <c r="C4516" s="368"/>
      <c r="D4516" s="915"/>
      <c r="E4516" s="916"/>
      <c r="F4516" s="917"/>
    </row>
    <row r="4517" spans="1:6">
      <c r="A4517" s="952"/>
      <c r="B4517" s="918" t="s">
        <v>3345</v>
      </c>
      <c r="C4517" s="368"/>
      <c r="D4517" s="915"/>
      <c r="E4517" s="916"/>
      <c r="F4517" s="917"/>
    </row>
    <row r="4518" spans="1:6">
      <c r="A4518" s="952"/>
      <c r="B4518" s="918" t="s">
        <v>3301</v>
      </c>
      <c r="C4518" s="368"/>
      <c r="D4518" s="915"/>
      <c r="E4518" s="916"/>
      <c r="F4518" s="917"/>
    </row>
    <row r="4519" spans="1:6">
      <c r="A4519" s="952"/>
      <c r="B4519" s="918"/>
      <c r="C4519" s="368"/>
      <c r="D4519" s="915"/>
      <c r="E4519" s="916"/>
      <c r="F4519" s="917"/>
    </row>
    <row r="4520" spans="1:6">
      <c r="A4520" s="952"/>
      <c r="B4520" s="918" t="s">
        <v>3321</v>
      </c>
      <c r="C4520" s="920"/>
      <c r="D4520" s="915"/>
      <c r="E4520" s="916"/>
      <c r="F4520" s="917"/>
    </row>
    <row r="4521" spans="1:6">
      <c r="A4521" s="952"/>
      <c r="B4521" s="918" t="s">
        <v>3698</v>
      </c>
      <c r="C4521" s="920"/>
      <c r="D4521" s="915"/>
      <c r="E4521" s="916"/>
      <c r="F4521" s="917"/>
    </row>
    <row r="4522" spans="1:6">
      <c r="A4522" s="952"/>
      <c r="B4522" s="918" t="s">
        <v>3568</v>
      </c>
      <c r="C4522" s="920"/>
      <c r="D4522" s="915"/>
      <c r="E4522" s="916"/>
      <c r="F4522" s="917"/>
    </row>
    <row r="4523" spans="1:6">
      <c r="A4523" s="952"/>
      <c r="B4523" s="918" t="s">
        <v>3699</v>
      </c>
      <c r="C4523" s="434"/>
      <c r="D4523" s="915"/>
      <c r="E4523" s="916"/>
      <c r="F4523" s="917"/>
    </row>
    <row r="4524" spans="1:6">
      <c r="A4524" s="952"/>
      <c r="B4524" s="918" t="s">
        <v>3325</v>
      </c>
      <c r="C4524" s="434"/>
      <c r="D4524" s="915"/>
      <c r="E4524" s="916"/>
      <c r="F4524" s="917"/>
    </row>
    <row r="4525" spans="1:6">
      <c r="A4525" s="952"/>
      <c r="B4525" s="918" t="s">
        <v>3326</v>
      </c>
      <c r="C4525" s="434"/>
      <c r="D4525" s="915"/>
      <c r="E4525" s="916"/>
      <c r="F4525" s="917"/>
    </row>
    <row r="4526" spans="1:6">
      <c r="A4526" s="952"/>
      <c r="B4526" s="918"/>
      <c r="C4526" s="434"/>
      <c r="D4526" s="915"/>
      <c r="E4526" s="916"/>
      <c r="F4526" s="917"/>
    </row>
    <row r="4527" spans="1:6">
      <c r="A4527" s="952"/>
      <c r="B4527" s="918" t="s">
        <v>3331</v>
      </c>
      <c r="C4527" s="920"/>
      <c r="D4527" s="915"/>
      <c r="E4527" s="916"/>
      <c r="F4527" s="917"/>
    </row>
    <row r="4528" spans="1:6">
      <c r="A4528" s="952"/>
      <c r="B4528" s="918" t="s">
        <v>3700</v>
      </c>
      <c r="C4528" s="920"/>
      <c r="D4528" s="915"/>
      <c r="E4528" s="916"/>
      <c r="F4528" s="917"/>
    </row>
    <row r="4529" spans="1:6">
      <c r="A4529" s="952"/>
      <c r="B4529" s="918" t="s">
        <v>3566</v>
      </c>
      <c r="C4529" s="920"/>
      <c r="D4529" s="915"/>
      <c r="E4529" s="916"/>
      <c r="F4529" s="917"/>
    </row>
    <row r="4530" spans="1:6">
      <c r="A4530" s="952"/>
      <c r="B4530" s="918" t="s">
        <v>3701</v>
      </c>
      <c r="C4530" s="434"/>
      <c r="D4530" s="915"/>
      <c r="E4530" s="916"/>
      <c r="F4530" s="917"/>
    </row>
    <row r="4531" spans="1:6">
      <c r="A4531" s="952"/>
      <c r="B4531" s="918" t="s">
        <v>3335</v>
      </c>
      <c r="C4531" s="434"/>
      <c r="D4531" s="915"/>
      <c r="E4531" s="916"/>
      <c r="F4531" s="917"/>
    </row>
    <row r="4532" spans="1:6">
      <c r="A4532" s="952"/>
      <c r="B4532" s="918" t="s">
        <v>3326</v>
      </c>
      <c r="C4532" s="434"/>
      <c r="D4532" s="915"/>
      <c r="E4532" s="916"/>
      <c r="F4532" s="917"/>
    </row>
    <row r="4533" spans="1:6">
      <c r="A4533" s="952"/>
      <c r="B4533" s="918" t="s">
        <v>3336</v>
      </c>
      <c r="C4533" s="434"/>
      <c r="D4533" s="915"/>
      <c r="E4533" s="916"/>
      <c r="F4533" s="917"/>
    </row>
    <row r="4534" spans="1:6">
      <c r="A4534" s="952"/>
      <c r="B4534" s="918" t="s">
        <v>3330</v>
      </c>
      <c r="C4534" s="434"/>
      <c r="D4534" s="915"/>
      <c r="E4534" s="916"/>
      <c r="F4534" s="917"/>
    </row>
    <row r="4535" spans="1:6">
      <c r="A4535" s="952"/>
      <c r="B4535" s="930"/>
      <c r="C4535" s="368"/>
      <c r="D4535" s="915"/>
      <c r="E4535" s="916"/>
      <c r="F4535" s="917"/>
    </row>
    <row r="4536" spans="1:6">
      <c r="A4536" s="952"/>
      <c r="B4536" s="919" t="s">
        <v>3702</v>
      </c>
      <c r="C4536" s="920"/>
      <c r="D4536" s="915"/>
      <c r="E4536" s="916"/>
      <c r="F4536" s="917"/>
    </row>
    <row r="4537" spans="1:6">
      <c r="A4537" s="952"/>
      <c r="B4537" s="919" t="s">
        <v>3381</v>
      </c>
      <c r="C4537" s="920"/>
      <c r="D4537" s="915"/>
      <c r="E4537" s="916"/>
      <c r="F4537" s="917"/>
    </row>
    <row r="4538" spans="1:6">
      <c r="A4538" s="953"/>
      <c r="B4538" s="926" t="s">
        <v>3703</v>
      </c>
      <c r="C4538" s="357" t="s">
        <v>983</v>
      </c>
      <c r="D4538" s="927">
        <v>1</v>
      </c>
      <c r="E4538" s="928"/>
      <c r="F4538" s="929"/>
    </row>
    <row r="4539" spans="1:6">
      <c r="A4539" s="951" t="s">
        <v>3704</v>
      </c>
      <c r="B4539" s="934" t="s">
        <v>3696</v>
      </c>
      <c r="C4539" s="351"/>
      <c r="D4539" s="911"/>
      <c r="E4539" s="912"/>
      <c r="F4539" s="913"/>
    </row>
    <row r="4540" spans="1:6">
      <c r="A4540" s="952"/>
      <c r="B4540" s="919"/>
      <c r="C4540" s="368"/>
      <c r="D4540" s="915"/>
      <c r="E4540" s="916"/>
      <c r="F4540" s="917"/>
    </row>
    <row r="4541" spans="1:6">
      <c r="A4541" s="952"/>
      <c r="B4541" s="919" t="s">
        <v>3697</v>
      </c>
      <c r="C4541" s="368"/>
      <c r="D4541" s="915"/>
      <c r="E4541" s="916"/>
      <c r="F4541" s="917"/>
    </row>
    <row r="4542" spans="1:6">
      <c r="A4542" s="952"/>
      <c r="B4542" s="918" t="s">
        <v>3297</v>
      </c>
      <c r="C4542" s="368"/>
      <c r="D4542" s="915"/>
      <c r="E4542" s="916"/>
      <c r="F4542" s="917"/>
    </row>
    <row r="4543" spans="1:6">
      <c r="A4543" s="952"/>
      <c r="B4543" s="918" t="s">
        <v>3345</v>
      </c>
      <c r="C4543" s="368"/>
      <c r="D4543" s="915"/>
      <c r="E4543" s="916"/>
      <c r="F4543" s="917"/>
    </row>
    <row r="4544" spans="1:6">
      <c r="A4544" s="952"/>
      <c r="B4544" s="918" t="s">
        <v>3301</v>
      </c>
      <c r="C4544" s="368"/>
      <c r="D4544" s="915"/>
      <c r="E4544" s="916"/>
      <c r="F4544" s="917"/>
    </row>
    <row r="4545" spans="1:6">
      <c r="A4545" s="952"/>
      <c r="B4545" s="918"/>
      <c r="C4545" s="368"/>
      <c r="D4545" s="915"/>
      <c r="E4545" s="916"/>
      <c r="F4545" s="917"/>
    </row>
    <row r="4546" spans="1:6">
      <c r="A4546" s="952"/>
      <c r="B4546" s="918" t="s">
        <v>3321</v>
      </c>
      <c r="C4546" s="920"/>
      <c r="D4546" s="915"/>
      <c r="E4546" s="916"/>
      <c r="F4546" s="917"/>
    </row>
    <row r="4547" spans="1:6">
      <c r="A4547" s="952"/>
      <c r="B4547" s="918" t="s">
        <v>3698</v>
      </c>
      <c r="C4547" s="920"/>
      <c r="D4547" s="915"/>
      <c r="E4547" s="916"/>
      <c r="F4547" s="917"/>
    </row>
    <row r="4548" spans="1:6">
      <c r="A4548" s="952"/>
      <c r="B4548" s="918" t="s">
        <v>3568</v>
      </c>
      <c r="C4548" s="920"/>
      <c r="D4548" s="915"/>
      <c r="E4548" s="916"/>
      <c r="F4548" s="917"/>
    </row>
    <row r="4549" spans="1:6">
      <c r="A4549" s="952"/>
      <c r="B4549" s="918" t="s">
        <v>3699</v>
      </c>
      <c r="C4549" s="434"/>
      <c r="D4549" s="915"/>
      <c r="E4549" s="916"/>
      <c r="F4549" s="917"/>
    </row>
    <row r="4550" spans="1:6">
      <c r="A4550" s="952"/>
      <c r="B4550" s="918" t="s">
        <v>3325</v>
      </c>
      <c r="C4550" s="434"/>
      <c r="D4550" s="915"/>
      <c r="E4550" s="916"/>
      <c r="F4550" s="917"/>
    </row>
    <row r="4551" spans="1:6">
      <c r="A4551" s="952"/>
      <c r="B4551" s="918" t="s">
        <v>3326</v>
      </c>
      <c r="C4551" s="434"/>
      <c r="D4551" s="915"/>
      <c r="E4551" s="916"/>
      <c r="F4551" s="917"/>
    </row>
    <row r="4552" spans="1:6">
      <c r="A4552" s="952"/>
      <c r="B4552" s="918"/>
      <c r="C4552" s="434"/>
      <c r="D4552" s="915"/>
      <c r="E4552" s="916"/>
      <c r="F4552" s="917"/>
    </row>
    <row r="4553" spans="1:6">
      <c r="A4553" s="952"/>
      <c r="B4553" s="918" t="s">
        <v>3331</v>
      </c>
      <c r="C4553" s="920"/>
      <c r="D4553" s="915"/>
      <c r="E4553" s="916"/>
      <c r="F4553" s="917"/>
    </row>
    <row r="4554" spans="1:6">
      <c r="A4554" s="952"/>
      <c r="B4554" s="918" t="s">
        <v>3700</v>
      </c>
      <c r="C4554" s="920"/>
      <c r="D4554" s="915"/>
      <c r="E4554" s="916"/>
      <c r="F4554" s="917"/>
    </row>
    <row r="4555" spans="1:6">
      <c r="A4555" s="952"/>
      <c r="B4555" s="918" t="s">
        <v>3566</v>
      </c>
      <c r="C4555" s="920"/>
      <c r="D4555" s="915"/>
      <c r="E4555" s="916"/>
      <c r="F4555" s="917"/>
    </row>
    <row r="4556" spans="1:6">
      <c r="A4556" s="952"/>
      <c r="B4556" s="918" t="s">
        <v>3701</v>
      </c>
      <c r="C4556" s="434"/>
      <c r="D4556" s="915"/>
      <c r="E4556" s="916"/>
      <c r="F4556" s="917"/>
    </row>
    <row r="4557" spans="1:6">
      <c r="A4557" s="952"/>
      <c r="B4557" s="918" t="s">
        <v>3335</v>
      </c>
      <c r="C4557" s="434"/>
      <c r="D4557" s="915"/>
      <c r="E4557" s="916"/>
      <c r="F4557" s="917"/>
    </row>
    <row r="4558" spans="1:6">
      <c r="A4558" s="952"/>
      <c r="B4558" s="918" t="s">
        <v>3326</v>
      </c>
      <c r="C4558" s="434"/>
      <c r="D4558" s="915"/>
      <c r="E4558" s="916"/>
      <c r="F4558" s="917"/>
    </row>
    <row r="4559" spans="1:6">
      <c r="A4559" s="952"/>
      <c r="B4559" s="918" t="s">
        <v>3336</v>
      </c>
      <c r="C4559" s="434"/>
      <c r="D4559" s="915"/>
      <c r="E4559" s="916"/>
      <c r="F4559" s="917"/>
    </row>
    <row r="4560" spans="1:6">
      <c r="A4560" s="952"/>
      <c r="B4560" s="918" t="s">
        <v>3330</v>
      </c>
      <c r="C4560" s="434"/>
      <c r="D4560" s="915"/>
      <c r="E4560" s="916"/>
      <c r="F4560" s="917"/>
    </row>
    <row r="4561" spans="1:6">
      <c r="A4561" s="952"/>
      <c r="B4561" s="930"/>
      <c r="C4561" s="368"/>
      <c r="D4561" s="915"/>
      <c r="E4561" s="916"/>
      <c r="F4561" s="917"/>
    </row>
    <row r="4562" spans="1:6">
      <c r="A4562" s="952"/>
      <c r="B4562" s="919" t="s">
        <v>3702</v>
      </c>
      <c r="C4562" s="920"/>
      <c r="D4562" s="915"/>
      <c r="E4562" s="916"/>
      <c r="F4562" s="917"/>
    </row>
    <row r="4563" spans="1:6">
      <c r="A4563" s="952"/>
      <c r="B4563" s="919" t="s">
        <v>3381</v>
      </c>
      <c r="C4563" s="920"/>
      <c r="D4563" s="915"/>
      <c r="E4563" s="916"/>
      <c r="F4563" s="917"/>
    </row>
    <row r="4564" spans="1:6">
      <c r="A4564" s="953"/>
      <c r="B4564" s="926" t="s">
        <v>3703</v>
      </c>
      <c r="C4564" s="357" t="s">
        <v>983</v>
      </c>
      <c r="D4564" s="927">
        <v>1</v>
      </c>
      <c r="E4564" s="928"/>
      <c r="F4564" s="929"/>
    </row>
    <row r="4565" spans="1:6" s="466" customFormat="1" ht="26.25" customHeight="1">
      <c r="A4565" s="892" t="s">
        <v>0</v>
      </c>
      <c r="B4565" s="892" t="s">
        <v>1</v>
      </c>
      <c r="C4565" s="892" t="s">
        <v>948</v>
      </c>
      <c r="D4565" s="893" t="s">
        <v>949</v>
      </c>
      <c r="E4565" s="894" t="s">
        <v>1380</v>
      </c>
      <c r="F4565" s="894" t="s">
        <v>2</v>
      </c>
    </row>
    <row r="4566" spans="1:6">
      <c r="A4566" s="951" t="s">
        <v>3705</v>
      </c>
      <c r="B4566" s="934" t="s">
        <v>3696</v>
      </c>
      <c r="C4566" s="351"/>
      <c r="D4566" s="911"/>
      <c r="E4566" s="912"/>
      <c r="F4566" s="913"/>
    </row>
    <row r="4567" spans="1:6">
      <c r="A4567" s="952"/>
      <c r="B4567" s="919"/>
      <c r="C4567" s="368"/>
      <c r="D4567" s="915"/>
      <c r="E4567" s="916"/>
      <c r="F4567" s="917"/>
    </row>
    <row r="4568" spans="1:6">
      <c r="A4568" s="952"/>
      <c r="B4568" s="919" t="s">
        <v>3697</v>
      </c>
      <c r="C4568" s="368"/>
      <c r="D4568" s="915"/>
      <c r="E4568" s="916"/>
      <c r="F4568" s="917"/>
    </row>
    <row r="4569" spans="1:6">
      <c r="A4569" s="952"/>
      <c r="B4569" s="918" t="s">
        <v>3297</v>
      </c>
      <c r="C4569" s="368"/>
      <c r="D4569" s="915"/>
      <c r="E4569" s="916"/>
      <c r="F4569" s="917"/>
    </row>
    <row r="4570" spans="1:6">
      <c r="A4570" s="952"/>
      <c r="B4570" s="918" t="s">
        <v>3345</v>
      </c>
      <c r="C4570" s="368"/>
      <c r="D4570" s="915"/>
      <c r="E4570" s="916"/>
      <c r="F4570" s="917"/>
    </row>
    <row r="4571" spans="1:6">
      <c r="A4571" s="952"/>
      <c r="B4571" s="918" t="s">
        <v>3301</v>
      </c>
      <c r="C4571" s="368"/>
      <c r="D4571" s="915"/>
      <c r="E4571" s="916"/>
      <c r="F4571" s="917"/>
    </row>
    <row r="4572" spans="1:6">
      <c r="A4572" s="952"/>
      <c r="B4572" s="918"/>
      <c r="C4572" s="368"/>
      <c r="D4572" s="915"/>
      <c r="E4572" s="916"/>
      <c r="F4572" s="917"/>
    </row>
    <row r="4573" spans="1:6">
      <c r="A4573" s="952"/>
      <c r="B4573" s="918" t="s">
        <v>3321</v>
      </c>
      <c r="C4573" s="920"/>
      <c r="D4573" s="915"/>
      <c r="E4573" s="916"/>
      <c r="F4573" s="917"/>
    </row>
    <row r="4574" spans="1:6">
      <c r="A4574" s="952"/>
      <c r="B4574" s="918" t="s">
        <v>3698</v>
      </c>
      <c r="C4574" s="920"/>
      <c r="D4574" s="915"/>
      <c r="E4574" s="916"/>
      <c r="F4574" s="917"/>
    </row>
    <row r="4575" spans="1:6">
      <c r="A4575" s="952"/>
      <c r="B4575" s="918" t="s">
        <v>3568</v>
      </c>
      <c r="C4575" s="920"/>
      <c r="D4575" s="915"/>
      <c r="E4575" s="916"/>
      <c r="F4575" s="917"/>
    </row>
    <row r="4576" spans="1:6">
      <c r="A4576" s="952"/>
      <c r="B4576" s="918" t="s">
        <v>3699</v>
      </c>
      <c r="C4576" s="434"/>
      <c r="D4576" s="915"/>
      <c r="E4576" s="916"/>
      <c r="F4576" s="917"/>
    </row>
    <row r="4577" spans="1:6">
      <c r="A4577" s="952"/>
      <c r="B4577" s="918" t="s">
        <v>3325</v>
      </c>
      <c r="C4577" s="434"/>
      <c r="D4577" s="915"/>
      <c r="E4577" s="916"/>
      <c r="F4577" s="917"/>
    </row>
    <row r="4578" spans="1:6">
      <c r="A4578" s="952"/>
      <c r="B4578" s="918" t="s">
        <v>3326</v>
      </c>
      <c r="C4578" s="434"/>
      <c r="D4578" s="915"/>
      <c r="E4578" s="916"/>
      <c r="F4578" s="917"/>
    </row>
    <row r="4579" spans="1:6">
      <c r="A4579" s="952"/>
      <c r="B4579" s="918"/>
      <c r="C4579" s="434"/>
      <c r="D4579" s="915"/>
      <c r="E4579" s="916"/>
      <c r="F4579" s="917"/>
    </row>
    <row r="4580" spans="1:6">
      <c r="A4580" s="952"/>
      <c r="B4580" s="918" t="s">
        <v>3331</v>
      </c>
      <c r="C4580" s="920"/>
      <c r="D4580" s="915"/>
      <c r="E4580" s="916"/>
      <c r="F4580" s="917"/>
    </row>
    <row r="4581" spans="1:6">
      <c r="A4581" s="952"/>
      <c r="B4581" s="918" t="s">
        <v>3700</v>
      </c>
      <c r="C4581" s="920"/>
      <c r="D4581" s="915"/>
      <c r="E4581" s="916"/>
      <c r="F4581" s="917"/>
    </row>
    <row r="4582" spans="1:6">
      <c r="A4582" s="952"/>
      <c r="B4582" s="918" t="s">
        <v>3566</v>
      </c>
      <c r="C4582" s="920"/>
      <c r="D4582" s="915"/>
      <c r="E4582" s="916"/>
      <c r="F4582" s="917"/>
    </row>
    <row r="4583" spans="1:6">
      <c r="A4583" s="952"/>
      <c r="B4583" s="918" t="s">
        <v>3701</v>
      </c>
      <c r="C4583" s="434"/>
      <c r="D4583" s="915"/>
      <c r="E4583" s="916"/>
      <c r="F4583" s="917"/>
    </row>
    <row r="4584" spans="1:6">
      <c r="A4584" s="952"/>
      <c r="B4584" s="918" t="s">
        <v>3335</v>
      </c>
      <c r="C4584" s="434"/>
      <c r="D4584" s="915"/>
      <c r="E4584" s="916"/>
      <c r="F4584" s="917"/>
    </row>
    <row r="4585" spans="1:6">
      <c r="A4585" s="952"/>
      <c r="B4585" s="918" t="s">
        <v>3326</v>
      </c>
      <c r="C4585" s="434"/>
      <c r="D4585" s="915"/>
      <c r="E4585" s="916"/>
      <c r="F4585" s="917"/>
    </row>
    <row r="4586" spans="1:6">
      <c r="A4586" s="952"/>
      <c r="B4586" s="918" t="s">
        <v>3336</v>
      </c>
      <c r="C4586" s="434"/>
      <c r="D4586" s="915"/>
      <c r="E4586" s="916"/>
      <c r="F4586" s="917"/>
    </row>
    <row r="4587" spans="1:6">
      <c r="A4587" s="952"/>
      <c r="B4587" s="918" t="s">
        <v>3330</v>
      </c>
      <c r="C4587" s="434"/>
      <c r="D4587" s="915"/>
      <c r="E4587" s="916"/>
      <c r="F4587" s="917"/>
    </row>
    <row r="4588" spans="1:6">
      <c r="A4588" s="952"/>
      <c r="B4588" s="930"/>
      <c r="C4588" s="368"/>
      <c r="D4588" s="915"/>
      <c r="E4588" s="916"/>
      <c r="F4588" s="917"/>
    </row>
    <row r="4589" spans="1:6">
      <c r="A4589" s="952"/>
      <c r="B4589" s="919" t="s">
        <v>3706</v>
      </c>
      <c r="C4589" s="920"/>
      <c r="D4589" s="915"/>
      <c r="E4589" s="916"/>
      <c r="F4589" s="917"/>
    </row>
    <row r="4590" spans="1:6">
      <c r="A4590" s="952"/>
      <c r="B4590" s="919" t="s">
        <v>3381</v>
      </c>
      <c r="C4590" s="920"/>
      <c r="D4590" s="915"/>
      <c r="E4590" s="916"/>
      <c r="F4590" s="917"/>
    </row>
    <row r="4591" spans="1:6">
      <c r="A4591" s="953"/>
      <c r="B4591" s="926" t="s">
        <v>3703</v>
      </c>
      <c r="C4591" s="357" t="s">
        <v>983</v>
      </c>
      <c r="D4591" s="927">
        <v>1</v>
      </c>
      <c r="E4591" s="928"/>
      <c r="F4591" s="929"/>
    </row>
    <row r="4592" spans="1:6">
      <c r="A4592" s="951" t="s">
        <v>3707</v>
      </c>
      <c r="B4592" s="934" t="s">
        <v>3555</v>
      </c>
      <c r="C4592" s="351"/>
      <c r="D4592" s="911"/>
      <c r="E4592" s="912"/>
      <c r="F4592" s="913"/>
    </row>
    <row r="4593" spans="1:6">
      <c r="A4593" s="952"/>
      <c r="B4593" s="919"/>
      <c r="C4593" s="368"/>
      <c r="D4593" s="915"/>
      <c r="E4593" s="916"/>
      <c r="F4593" s="917"/>
    </row>
    <row r="4594" spans="1:6">
      <c r="A4594" s="952"/>
      <c r="B4594" s="919" t="s">
        <v>3708</v>
      </c>
      <c r="C4594" s="368"/>
      <c r="D4594" s="915"/>
      <c r="E4594" s="916"/>
      <c r="F4594" s="917"/>
    </row>
    <row r="4595" spans="1:6">
      <c r="A4595" s="952"/>
      <c r="B4595" s="918" t="s">
        <v>3297</v>
      </c>
      <c r="C4595" s="368"/>
      <c r="D4595" s="915"/>
      <c r="E4595" s="916"/>
      <c r="F4595" s="917"/>
    </row>
    <row r="4596" spans="1:6">
      <c r="A4596" s="952"/>
      <c r="B4596" s="918" t="s">
        <v>3345</v>
      </c>
      <c r="C4596" s="368"/>
      <c r="D4596" s="915"/>
      <c r="E4596" s="916"/>
      <c r="F4596" s="917"/>
    </row>
    <row r="4597" spans="1:6">
      <c r="A4597" s="952"/>
      <c r="B4597" s="918" t="s">
        <v>3301</v>
      </c>
      <c r="C4597" s="368"/>
      <c r="D4597" s="915"/>
      <c r="E4597" s="916"/>
      <c r="F4597" s="917"/>
    </row>
    <row r="4598" spans="1:6">
      <c r="A4598" s="952"/>
      <c r="B4598" s="930"/>
      <c r="C4598" s="368"/>
      <c r="D4598" s="915"/>
      <c r="E4598" s="916"/>
      <c r="F4598" s="917"/>
    </row>
    <row r="4599" spans="1:6">
      <c r="A4599" s="952"/>
      <c r="B4599" s="919" t="s">
        <v>3709</v>
      </c>
      <c r="C4599" s="920"/>
      <c r="D4599" s="915"/>
      <c r="E4599" s="916"/>
      <c r="F4599" s="917"/>
    </row>
    <row r="4600" spans="1:6">
      <c r="A4600" s="952"/>
      <c r="B4600" s="919" t="s">
        <v>3381</v>
      </c>
      <c r="C4600" s="920"/>
      <c r="D4600" s="915"/>
      <c r="E4600" s="916"/>
      <c r="F4600" s="917"/>
    </row>
    <row r="4601" spans="1:6">
      <c r="A4601" s="953"/>
      <c r="B4601" s="926" t="s">
        <v>3710</v>
      </c>
      <c r="C4601" s="357" t="s">
        <v>983</v>
      </c>
      <c r="D4601" s="927">
        <v>1</v>
      </c>
      <c r="E4601" s="928"/>
      <c r="F4601" s="929"/>
    </row>
    <row r="4602" spans="1:6" s="466" customFormat="1" ht="26.25" customHeight="1">
      <c r="A4602" s="892" t="s">
        <v>0</v>
      </c>
      <c r="B4602" s="892" t="s">
        <v>1</v>
      </c>
      <c r="C4602" s="892" t="s">
        <v>948</v>
      </c>
      <c r="D4602" s="893" t="s">
        <v>949</v>
      </c>
      <c r="E4602" s="894" t="s">
        <v>1380</v>
      </c>
      <c r="F4602" s="894" t="s">
        <v>2</v>
      </c>
    </row>
    <row r="4603" spans="1:6" ht="224.4">
      <c r="A4603" s="909">
        <f>COUNT($A$4:A4601)+1</f>
        <v>24</v>
      </c>
      <c r="B4603" s="910" t="s">
        <v>3256</v>
      </c>
      <c r="C4603" s="362"/>
      <c r="D4603" s="911"/>
      <c r="E4603" s="912"/>
      <c r="F4603" s="913"/>
    </row>
    <row r="4604" spans="1:6">
      <c r="A4604" s="914"/>
      <c r="B4604" s="448"/>
      <c r="C4604" s="434"/>
      <c r="D4604" s="915"/>
      <c r="E4604" s="916"/>
      <c r="F4604" s="917"/>
    </row>
    <row r="4605" spans="1:6">
      <c r="A4605" s="434"/>
      <c r="B4605" s="448" t="s">
        <v>3257</v>
      </c>
      <c r="C4605" s="434"/>
      <c r="D4605" s="915"/>
      <c r="E4605" s="916"/>
      <c r="F4605" s="917"/>
    </row>
    <row r="4606" spans="1:6">
      <c r="A4606" s="434"/>
      <c r="B4606" s="918" t="s">
        <v>3258</v>
      </c>
      <c r="C4606" s="434"/>
      <c r="D4606" s="915"/>
      <c r="E4606" s="916"/>
      <c r="F4606" s="917"/>
    </row>
    <row r="4607" spans="1:6">
      <c r="A4607" s="434"/>
      <c r="B4607" s="918" t="s">
        <v>3259</v>
      </c>
      <c r="C4607" s="434"/>
      <c r="D4607" s="915"/>
      <c r="E4607" s="916"/>
      <c r="F4607" s="917"/>
    </row>
    <row r="4608" spans="1:6">
      <c r="A4608" s="434"/>
      <c r="B4608" s="918" t="s">
        <v>3260</v>
      </c>
      <c r="C4608" s="434"/>
      <c r="D4608" s="915"/>
      <c r="E4608" s="916"/>
      <c r="F4608" s="917"/>
    </row>
    <row r="4609" spans="1:6">
      <c r="A4609" s="434"/>
      <c r="B4609" s="918" t="s">
        <v>3261</v>
      </c>
      <c r="C4609" s="434"/>
      <c r="D4609" s="915"/>
      <c r="E4609" s="916"/>
      <c r="F4609" s="917"/>
    </row>
    <row r="4610" spans="1:6">
      <c r="A4610" s="434"/>
      <c r="B4610" s="918" t="s">
        <v>3262</v>
      </c>
      <c r="C4610" s="434"/>
      <c r="D4610" s="915"/>
      <c r="E4610" s="916"/>
      <c r="F4610" s="917"/>
    </row>
    <row r="4611" spans="1:6">
      <c r="A4611" s="434"/>
      <c r="B4611" s="919" t="s">
        <v>3263</v>
      </c>
      <c r="C4611" s="434"/>
      <c r="D4611" s="915"/>
      <c r="E4611" s="916"/>
      <c r="F4611" s="917"/>
    </row>
    <row r="4612" spans="1:6">
      <c r="A4612" s="434"/>
      <c r="B4612" s="919" t="s">
        <v>3264</v>
      </c>
      <c r="C4612" s="434"/>
      <c r="D4612" s="915"/>
      <c r="E4612" s="916"/>
      <c r="F4612" s="917"/>
    </row>
    <row r="4613" spans="1:6" ht="26.4">
      <c r="A4613" s="434"/>
      <c r="B4613" s="919" t="s">
        <v>3265</v>
      </c>
      <c r="C4613" s="434"/>
      <c r="D4613" s="915"/>
      <c r="E4613" s="916"/>
      <c r="F4613" s="917"/>
    </row>
    <row r="4614" spans="1:6">
      <c r="A4614" s="434"/>
      <c r="B4614" s="919"/>
      <c r="C4614" s="434"/>
      <c r="D4614" s="915"/>
      <c r="E4614" s="916"/>
      <c r="F4614" s="917"/>
    </row>
    <row r="4615" spans="1:6">
      <c r="A4615" s="434"/>
      <c r="B4615" s="919" t="s">
        <v>3266</v>
      </c>
      <c r="C4615" s="434"/>
      <c r="D4615" s="915"/>
      <c r="E4615" s="916"/>
      <c r="F4615" s="917"/>
    </row>
    <row r="4616" spans="1:6">
      <c r="A4616" s="434"/>
      <c r="B4616" s="919" t="s">
        <v>3581</v>
      </c>
      <c r="C4616" s="434"/>
      <c r="D4616" s="915"/>
      <c r="E4616" s="916"/>
      <c r="F4616" s="917"/>
    </row>
    <row r="4617" spans="1:6">
      <c r="A4617" s="434"/>
      <c r="B4617" s="918" t="s">
        <v>3268</v>
      </c>
      <c r="C4617" s="434"/>
      <c r="D4617" s="915"/>
      <c r="E4617" s="916"/>
      <c r="F4617" s="917"/>
    </row>
    <row r="4618" spans="1:6">
      <c r="A4618" s="434"/>
      <c r="B4618" s="918" t="s">
        <v>3582</v>
      </c>
      <c r="C4618" s="920"/>
      <c r="D4618" s="915"/>
      <c r="E4618" s="916"/>
      <c r="F4618" s="917"/>
    </row>
    <row r="4619" spans="1:6">
      <c r="A4619" s="434"/>
      <c r="B4619" s="918" t="s">
        <v>3711</v>
      </c>
      <c r="C4619" s="920"/>
      <c r="D4619" s="915"/>
      <c r="E4619" s="916"/>
      <c r="F4619" s="917"/>
    </row>
    <row r="4620" spans="1:6">
      <c r="A4620" s="434"/>
      <c r="B4620" s="919" t="s">
        <v>3271</v>
      </c>
      <c r="C4620" s="920"/>
      <c r="D4620" s="915"/>
      <c r="E4620" s="916"/>
      <c r="F4620" s="917"/>
    </row>
    <row r="4621" spans="1:6">
      <c r="A4621" s="434"/>
      <c r="B4621" s="919" t="s">
        <v>3665</v>
      </c>
      <c r="C4621" s="920"/>
      <c r="D4621" s="915"/>
      <c r="E4621" s="916"/>
      <c r="F4621" s="917"/>
    </row>
    <row r="4622" spans="1:6">
      <c r="A4622" s="434"/>
      <c r="B4622" s="919" t="s">
        <v>3273</v>
      </c>
      <c r="C4622" s="920"/>
      <c r="D4622" s="915"/>
      <c r="E4622" s="916"/>
      <c r="F4622" s="917"/>
    </row>
    <row r="4623" spans="1:6">
      <c r="A4623" s="434"/>
      <c r="B4623" s="919" t="s">
        <v>3274</v>
      </c>
      <c r="C4623" s="920"/>
      <c r="D4623" s="915"/>
      <c r="E4623" s="916"/>
      <c r="F4623" s="917"/>
    </row>
    <row r="4624" spans="1:6">
      <c r="A4624" s="434"/>
      <c r="B4624" s="919" t="s">
        <v>3275</v>
      </c>
      <c r="C4624" s="920"/>
      <c r="D4624" s="915"/>
      <c r="E4624" s="916"/>
      <c r="F4624" s="917"/>
    </row>
    <row r="4625" spans="1:6">
      <c r="A4625" s="434"/>
      <c r="B4625" s="919" t="s">
        <v>3276</v>
      </c>
      <c r="C4625" s="920"/>
      <c r="D4625" s="915"/>
      <c r="E4625" s="916"/>
      <c r="F4625" s="917"/>
    </row>
    <row r="4626" spans="1:6">
      <c r="A4626" s="434"/>
      <c r="B4626" s="919" t="s">
        <v>3277</v>
      </c>
      <c r="C4626" s="920"/>
      <c r="D4626" s="915"/>
      <c r="E4626" s="916"/>
      <c r="F4626" s="917"/>
    </row>
    <row r="4627" spans="1:6" ht="26.4">
      <c r="A4627" s="434"/>
      <c r="B4627" s="919" t="s">
        <v>3278</v>
      </c>
      <c r="C4627" s="920"/>
      <c r="D4627" s="915"/>
      <c r="E4627" s="916"/>
      <c r="F4627" s="917"/>
    </row>
    <row r="4628" spans="1:6">
      <c r="A4628" s="434"/>
      <c r="B4628" s="919" t="s">
        <v>3279</v>
      </c>
      <c r="C4628" s="920"/>
      <c r="D4628" s="915"/>
      <c r="E4628" s="916"/>
      <c r="F4628" s="917"/>
    </row>
    <row r="4629" spans="1:6">
      <c r="A4629" s="434"/>
      <c r="B4629" s="919" t="s">
        <v>3458</v>
      </c>
      <c r="C4629" s="920"/>
      <c r="D4629" s="915"/>
      <c r="E4629" s="916"/>
      <c r="F4629" s="917"/>
    </row>
    <row r="4630" spans="1:6">
      <c r="A4630" s="434"/>
      <c r="B4630" s="919" t="s">
        <v>3281</v>
      </c>
      <c r="C4630" s="920"/>
      <c r="D4630" s="915"/>
      <c r="E4630" s="916"/>
      <c r="F4630" s="917"/>
    </row>
    <row r="4631" spans="1:6">
      <c r="A4631" s="434"/>
      <c r="B4631" s="919" t="s">
        <v>3712</v>
      </c>
      <c r="C4631" s="920"/>
      <c r="D4631" s="915"/>
      <c r="E4631" s="916"/>
      <c r="F4631" s="917"/>
    </row>
    <row r="4632" spans="1:6">
      <c r="A4632" s="434"/>
      <c r="B4632" s="919" t="s">
        <v>3527</v>
      </c>
      <c r="C4632" s="920"/>
      <c r="D4632" s="915"/>
      <c r="E4632" s="916"/>
      <c r="F4632" s="917"/>
    </row>
    <row r="4633" spans="1:6">
      <c r="A4633" s="434"/>
      <c r="B4633" s="919" t="s">
        <v>3713</v>
      </c>
      <c r="C4633" s="920"/>
      <c r="D4633" s="915"/>
      <c r="E4633" s="916"/>
      <c r="F4633" s="917"/>
    </row>
    <row r="4634" spans="1:6">
      <c r="A4634" s="434"/>
      <c r="B4634" s="919" t="s">
        <v>3363</v>
      </c>
      <c r="C4634" s="920"/>
      <c r="D4634" s="915"/>
      <c r="E4634" s="916"/>
      <c r="F4634" s="917"/>
    </row>
    <row r="4635" spans="1:6">
      <c r="A4635" s="434"/>
      <c r="B4635" s="921" t="s">
        <v>3286</v>
      </c>
      <c r="C4635" s="920"/>
      <c r="D4635" s="915"/>
      <c r="E4635" s="916"/>
      <c r="F4635" s="917"/>
    </row>
    <row r="4636" spans="1:6">
      <c r="A4636" s="434"/>
      <c r="B4636" s="921" t="s">
        <v>3287</v>
      </c>
      <c r="C4636" s="920"/>
      <c r="D4636" s="915"/>
      <c r="E4636" s="916"/>
      <c r="F4636" s="917"/>
    </row>
    <row r="4637" spans="1:6">
      <c r="A4637" s="434"/>
      <c r="B4637" s="919" t="s">
        <v>3288</v>
      </c>
      <c r="C4637" s="920"/>
      <c r="D4637" s="915"/>
      <c r="E4637" s="916"/>
      <c r="F4637" s="917"/>
    </row>
    <row r="4638" spans="1:6">
      <c r="A4638" s="434"/>
      <c r="B4638" s="919" t="s">
        <v>3289</v>
      </c>
      <c r="C4638" s="920"/>
      <c r="D4638" s="915"/>
      <c r="E4638" s="916"/>
      <c r="F4638" s="917"/>
    </row>
    <row r="4639" spans="1:6">
      <c r="A4639" s="434"/>
      <c r="B4639" s="919"/>
      <c r="C4639" s="920"/>
      <c r="D4639" s="915"/>
      <c r="E4639" s="916"/>
      <c r="F4639" s="917"/>
    </row>
    <row r="4640" spans="1:6">
      <c r="A4640" s="434"/>
      <c r="B4640" s="918" t="s">
        <v>3290</v>
      </c>
      <c r="C4640" s="920"/>
      <c r="D4640" s="915"/>
      <c r="E4640" s="916"/>
      <c r="F4640" s="917"/>
    </row>
    <row r="4641" spans="1:6">
      <c r="A4641" s="434"/>
      <c r="B4641" s="918"/>
      <c r="C4641" s="920"/>
      <c r="D4641" s="915"/>
      <c r="E4641" s="916"/>
      <c r="F4641" s="917"/>
    </row>
    <row r="4642" spans="1:6">
      <c r="A4642" s="434"/>
      <c r="B4642" s="918" t="s">
        <v>3291</v>
      </c>
      <c r="C4642" s="920"/>
      <c r="D4642" s="915"/>
      <c r="E4642" s="916"/>
      <c r="F4642" s="917"/>
    </row>
    <row r="4643" spans="1:6">
      <c r="A4643" s="434"/>
      <c r="B4643" s="918" t="s">
        <v>3292</v>
      </c>
      <c r="C4643" s="920"/>
      <c r="D4643" s="915"/>
      <c r="E4643" s="916"/>
      <c r="F4643" s="917"/>
    </row>
    <row r="4644" spans="1:6">
      <c r="A4644" s="434"/>
      <c r="B4644" s="918" t="s">
        <v>3293</v>
      </c>
      <c r="C4644" s="920"/>
      <c r="D4644" s="915"/>
      <c r="E4644" s="916"/>
      <c r="F4644" s="917"/>
    </row>
    <row r="4645" spans="1:6" ht="26.4">
      <c r="A4645" s="434"/>
      <c r="B4645" s="922" t="s">
        <v>3294</v>
      </c>
      <c r="C4645" s="920"/>
      <c r="D4645" s="915"/>
      <c r="E4645" s="916"/>
      <c r="F4645" s="917"/>
    </row>
    <row r="4646" spans="1:6">
      <c r="A4646" s="434"/>
      <c r="B4646" s="918" t="s">
        <v>3388</v>
      </c>
      <c r="C4646" s="920"/>
      <c r="D4646" s="915"/>
      <c r="E4646" s="916"/>
      <c r="F4646" s="917"/>
    </row>
    <row r="4647" spans="1:6">
      <c r="A4647" s="434"/>
      <c r="B4647" s="918" t="s">
        <v>3478</v>
      </c>
      <c r="C4647" s="920"/>
      <c r="D4647" s="915"/>
      <c r="E4647" s="916"/>
      <c r="F4647" s="917"/>
    </row>
    <row r="4648" spans="1:6">
      <c r="A4648" s="434"/>
      <c r="B4648" s="918"/>
      <c r="C4648" s="920"/>
      <c r="D4648" s="915"/>
      <c r="E4648" s="916"/>
      <c r="F4648" s="917"/>
    </row>
    <row r="4649" spans="1:6">
      <c r="A4649" s="434"/>
      <c r="B4649" s="918" t="s">
        <v>3297</v>
      </c>
      <c r="C4649" s="920"/>
      <c r="D4649" s="915"/>
      <c r="E4649" s="916"/>
      <c r="F4649" s="917"/>
    </row>
    <row r="4650" spans="1:6">
      <c r="A4650" s="434"/>
      <c r="B4650" s="918" t="s">
        <v>3298</v>
      </c>
      <c r="C4650" s="920"/>
      <c r="D4650" s="915"/>
      <c r="E4650" s="916"/>
      <c r="F4650" s="917"/>
    </row>
    <row r="4651" spans="1:6">
      <c r="A4651" s="434"/>
      <c r="B4651" s="918" t="s">
        <v>3299</v>
      </c>
      <c r="C4651" s="920"/>
      <c r="D4651" s="915"/>
      <c r="E4651" s="916"/>
      <c r="F4651" s="917"/>
    </row>
    <row r="4652" spans="1:6">
      <c r="A4652" s="434"/>
      <c r="B4652" s="918" t="s">
        <v>3300</v>
      </c>
      <c r="C4652" s="920"/>
      <c r="D4652" s="915"/>
      <c r="E4652" s="916"/>
      <c r="F4652" s="917"/>
    </row>
    <row r="4653" spans="1:6">
      <c r="A4653" s="434"/>
      <c r="B4653" s="918" t="s">
        <v>3301</v>
      </c>
      <c r="C4653" s="920"/>
      <c r="D4653" s="915"/>
      <c r="E4653" s="916"/>
      <c r="F4653" s="917"/>
    </row>
    <row r="4654" spans="1:6" ht="26.4">
      <c r="A4654" s="434"/>
      <c r="B4654" s="918" t="s">
        <v>3676</v>
      </c>
      <c r="C4654" s="920"/>
      <c r="D4654" s="915"/>
      <c r="E4654" s="916"/>
      <c r="F4654" s="917"/>
    </row>
    <row r="4655" spans="1:6">
      <c r="A4655" s="434"/>
      <c r="B4655" s="918"/>
      <c r="C4655" s="920"/>
      <c r="D4655" s="915"/>
      <c r="E4655" s="916"/>
      <c r="F4655" s="917"/>
    </row>
    <row r="4656" spans="1:6">
      <c r="A4656" s="434"/>
      <c r="B4656" s="918" t="s">
        <v>3303</v>
      </c>
      <c r="C4656" s="920"/>
      <c r="D4656" s="915"/>
      <c r="E4656" s="916"/>
      <c r="F4656" s="917"/>
    </row>
    <row r="4657" spans="1:6">
      <c r="A4657" s="434"/>
      <c r="B4657" s="918" t="s">
        <v>3304</v>
      </c>
      <c r="C4657" s="920"/>
      <c r="D4657" s="915"/>
      <c r="E4657" s="916"/>
      <c r="F4657" s="917"/>
    </row>
    <row r="4658" spans="1:6">
      <c r="A4658" s="434"/>
      <c r="B4658" s="918" t="s">
        <v>3305</v>
      </c>
      <c r="C4658" s="920"/>
      <c r="D4658" s="915"/>
      <c r="E4658" s="916"/>
      <c r="F4658" s="917"/>
    </row>
    <row r="4659" spans="1:6">
      <c r="A4659" s="434"/>
      <c r="B4659" s="918"/>
      <c r="C4659" s="434"/>
      <c r="D4659" s="915"/>
      <c r="E4659" s="916"/>
      <c r="F4659" s="917"/>
    </row>
    <row r="4660" spans="1:6">
      <c r="A4660" s="434"/>
      <c r="B4660" s="918" t="s">
        <v>3306</v>
      </c>
      <c r="C4660" s="434"/>
      <c r="D4660" s="915"/>
      <c r="E4660" s="916"/>
      <c r="F4660" s="917"/>
    </row>
    <row r="4661" spans="1:6">
      <c r="A4661" s="434"/>
      <c r="B4661" s="918" t="s">
        <v>3305</v>
      </c>
      <c r="C4661" s="434"/>
      <c r="D4661" s="915"/>
      <c r="E4661" s="916"/>
      <c r="F4661" s="917"/>
    </row>
    <row r="4662" spans="1:6">
      <c r="A4662" s="434"/>
      <c r="B4662" s="919"/>
      <c r="C4662" s="920"/>
      <c r="D4662" s="915"/>
      <c r="E4662" s="916"/>
      <c r="F4662" s="917"/>
    </row>
    <row r="4663" spans="1:6">
      <c r="A4663" s="434"/>
      <c r="B4663" s="918" t="s">
        <v>3307</v>
      </c>
      <c r="C4663" s="920"/>
      <c r="D4663" s="915"/>
      <c r="E4663" s="916"/>
      <c r="F4663" s="917"/>
    </row>
    <row r="4664" spans="1:6">
      <c r="A4664" s="434"/>
      <c r="B4664" s="918" t="s">
        <v>3308</v>
      </c>
      <c r="C4664" s="920"/>
      <c r="D4664" s="915"/>
      <c r="E4664" s="916"/>
      <c r="F4664" s="917"/>
    </row>
    <row r="4665" spans="1:6">
      <c r="A4665" s="434"/>
      <c r="B4665" s="918" t="s">
        <v>3309</v>
      </c>
      <c r="C4665" s="920"/>
      <c r="D4665" s="915"/>
      <c r="E4665" s="916"/>
      <c r="F4665" s="917"/>
    </row>
    <row r="4666" spans="1:6">
      <c r="A4666" s="434"/>
      <c r="B4666" s="918" t="s">
        <v>3714</v>
      </c>
      <c r="C4666" s="920"/>
      <c r="D4666" s="915"/>
      <c r="E4666" s="916"/>
      <c r="F4666" s="917"/>
    </row>
    <row r="4667" spans="1:6">
      <c r="A4667" s="434"/>
      <c r="B4667" s="918" t="s">
        <v>3311</v>
      </c>
      <c r="C4667" s="920"/>
      <c r="D4667" s="915"/>
      <c r="E4667" s="916"/>
      <c r="F4667" s="917"/>
    </row>
    <row r="4668" spans="1:6">
      <c r="A4668" s="434"/>
      <c r="B4668" s="918" t="s">
        <v>3312</v>
      </c>
      <c r="C4668" s="920"/>
      <c r="D4668" s="915"/>
      <c r="E4668" s="916"/>
      <c r="F4668" s="917"/>
    </row>
    <row r="4669" spans="1:6">
      <c r="A4669" s="434"/>
      <c r="B4669" s="918" t="s">
        <v>3715</v>
      </c>
      <c r="C4669" s="920"/>
      <c r="D4669" s="915"/>
      <c r="E4669" s="916"/>
      <c r="F4669" s="917"/>
    </row>
    <row r="4670" spans="1:6">
      <c r="A4670" s="434"/>
      <c r="B4670" s="918" t="s">
        <v>3314</v>
      </c>
      <c r="C4670" s="920"/>
      <c r="D4670" s="915"/>
      <c r="E4670" s="916"/>
      <c r="F4670" s="917"/>
    </row>
    <row r="4671" spans="1:6">
      <c r="A4671" s="434"/>
      <c r="B4671" s="918" t="s">
        <v>3716</v>
      </c>
      <c r="C4671" s="920"/>
      <c r="D4671" s="915"/>
      <c r="E4671" s="916"/>
      <c r="F4671" s="917"/>
    </row>
    <row r="4672" spans="1:6">
      <c r="A4672" s="434"/>
      <c r="B4672" s="918" t="s">
        <v>3316</v>
      </c>
      <c r="C4672" s="920"/>
      <c r="D4672" s="915"/>
      <c r="E4672" s="916"/>
      <c r="F4672" s="917"/>
    </row>
    <row r="4673" spans="1:6">
      <c r="A4673" s="434"/>
      <c r="B4673" s="918" t="s">
        <v>3317</v>
      </c>
      <c r="C4673" s="920"/>
      <c r="D4673" s="915"/>
      <c r="E4673" s="916"/>
      <c r="F4673" s="917"/>
    </row>
    <row r="4674" spans="1:6">
      <c r="A4674" s="434"/>
      <c r="B4674" s="918" t="s">
        <v>3318</v>
      </c>
      <c r="C4674" s="920"/>
      <c r="D4674" s="915"/>
      <c r="E4674" s="916"/>
      <c r="F4674" s="917"/>
    </row>
    <row r="4675" spans="1:6">
      <c r="A4675" s="434"/>
      <c r="B4675" s="918" t="s">
        <v>3430</v>
      </c>
      <c r="C4675" s="920"/>
      <c r="D4675" s="915"/>
      <c r="E4675" s="916"/>
      <c r="F4675" s="917"/>
    </row>
    <row r="4676" spans="1:6">
      <c r="A4676" s="434"/>
      <c r="B4676" s="918" t="s">
        <v>3314</v>
      </c>
      <c r="C4676" s="920"/>
      <c r="D4676" s="915"/>
      <c r="E4676" s="916"/>
      <c r="F4676" s="917"/>
    </row>
    <row r="4677" spans="1:6">
      <c r="A4677" s="434"/>
      <c r="B4677" s="918" t="s">
        <v>3671</v>
      </c>
      <c r="C4677" s="920"/>
      <c r="D4677" s="915"/>
      <c r="E4677" s="916"/>
      <c r="F4677" s="917"/>
    </row>
    <row r="4678" spans="1:6">
      <c r="A4678" s="434"/>
      <c r="B4678" s="918"/>
      <c r="C4678" s="434"/>
      <c r="D4678" s="915"/>
      <c r="E4678" s="916"/>
      <c r="F4678" s="917"/>
    </row>
    <row r="4679" spans="1:6">
      <c r="A4679" s="434"/>
      <c r="B4679" s="918" t="s">
        <v>3306</v>
      </c>
      <c r="C4679" s="434"/>
      <c r="D4679" s="915"/>
      <c r="E4679" s="916"/>
      <c r="F4679" s="917"/>
    </row>
    <row r="4680" spans="1:6">
      <c r="A4680" s="434"/>
      <c r="B4680" s="918" t="s">
        <v>3305</v>
      </c>
      <c r="C4680" s="434"/>
      <c r="D4680" s="915"/>
      <c r="E4680" s="916"/>
      <c r="F4680" s="917"/>
    </row>
    <row r="4681" spans="1:6">
      <c r="A4681" s="434"/>
      <c r="B4681" s="919"/>
      <c r="C4681" s="920"/>
      <c r="D4681" s="915"/>
      <c r="E4681" s="916"/>
      <c r="F4681" s="917"/>
    </row>
    <row r="4682" spans="1:6">
      <c r="A4682" s="434"/>
      <c r="B4682" s="918" t="s">
        <v>3321</v>
      </c>
      <c r="C4682" s="920"/>
      <c r="D4682" s="915"/>
      <c r="E4682" s="916"/>
      <c r="F4682" s="917"/>
    </row>
    <row r="4683" spans="1:6">
      <c r="A4683" s="434"/>
      <c r="B4683" s="918" t="s">
        <v>3717</v>
      </c>
      <c r="C4683" s="920"/>
      <c r="D4683" s="915"/>
      <c r="E4683" s="916"/>
      <c r="F4683" s="917"/>
    </row>
    <row r="4684" spans="1:6">
      <c r="A4684" s="434"/>
      <c r="B4684" s="918" t="s">
        <v>3718</v>
      </c>
      <c r="C4684" s="920"/>
      <c r="D4684" s="915"/>
      <c r="E4684" s="916"/>
      <c r="F4684" s="917"/>
    </row>
    <row r="4685" spans="1:6">
      <c r="A4685" s="434"/>
      <c r="B4685" s="918" t="s">
        <v>3324</v>
      </c>
      <c r="C4685" s="434"/>
      <c r="D4685" s="915"/>
      <c r="E4685" s="916"/>
      <c r="F4685" s="917"/>
    </row>
    <row r="4686" spans="1:6">
      <c r="A4686" s="434"/>
      <c r="B4686" s="918" t="s">
        <v>3325</v>
      </c>
      <c r="C4686" s="434"/>
      <c r="D4686" s="915"/>
      <c r="E4686" s="916"/>
      <c r="F4686" s="917"/>
    </row>
    <row r="4687" spans="1:6">
      <c r="A4687" s="434"/>
      <c r="B4687" s="918" t="s">
        <v>3326</v>
      </c>
      <c r="C4687" s="434"/>
      <c r="D4687" s="915"/>
      <c r="E4687" s="916"/>
      <c r="F4687" s="917"/>
    </row>
    <row r="4688" spans="1:6">
      <c r="A4688" s="434"/>
      <c r="B4688" s="918"/>
      <c r="C4688" s="434"/>
      <c r="D4688" s="915"/>
      <c r="E4688" s="916"/>
      <c r="F4688" s="917"/>
    </row>
    <row r="4689" spans="1:6">
      <c r="A4689" s="434"/>
      <c r="B4689" s="918" t="s">
        <v>3327</v>
      </c>
      <c r="C4689" s="434"/>
      <c r="D4689" s="915"/>
      <c r="E4689" s="916"/>
      <c r="F4689" s="917"/>
    </row>
    <row r="4690" spans="1:6">
      <c r="A4690" s="434"/>
      <c r="B4690" s="918" t="s">
        <v>3328</v>
      </c>
      <c r="C4690" s="434"/>
      <c r="D4690" s="915"/>
      <c r="E4690" s="916"/>
      <c r="F4690" s="917"/>
    </row>
    <row r="4691" spans="1:6">
      <c r="A4691" s="434"/>
      <c r="B4691" s="918" t="s">
        <v>3329</v>
      </c>
      <c r="C4691" s="434"/>
      <c r="D4691" s="915"/>
      <c r="E4691" s="916"/>
      <c r="F4691" s="917"/>
    </row>
    <row r="4692" spans="1:6" ht="26.4">
      <c r="A4692" s="434"/>
      <c r="B4692" s="918" t="s">
        <v>3302</v>
      </c>
      <c r="C4692" s="920"/>
      <c r="D4692" s="915"/>
      <c r="E4692" s="916"/>
      <c r="F4692" s="917"/>
    </row>
    <row r="4693" spans="1:6">
      <c r="A4693" s="434"/>
      <c r="B4693" s="918" t="s">
        <v>3330</v>
      </c>
      <c r="C4693" s="434"/>
      <c r="D4693" s="915"/>
      <c r="E4693" s="916"/>
      <c r="F4693" s="917"/>
    </row>
    <row r="4694" spans="1:6">
      <c r="A4694" s="434"/>
      <c r="B4694" s="918"/>
      <c r="C4694" s="434"/>
      <c r="D4694" s="915"/>
      <c r="E4694" s="916"/>
      <c r="F4694" s="917"/>
    </row>
    <row r="4695" spans="1:6">
      <c r="A4695" s="434"/>
      <c r="B4695" s="918" t="s">
        <v>3331</v>
      </c>
      <c r="C4695" s="920"/>
      <c r="D4695" s="915"/>
      <c r="E4695" s="916"/>
      <c r="F4695" s="917"/>
    </row>
    <row r="4696" spans="1:6">
      <c r="A4696" s="434"/>
      <c r="B4696" s="918" t="s">
        <v>3719</v>
      </c>
      <c r="C4696" s="920"/>
      <c r="D4696" s="915"/>
      <c r="E4696" s="916"/>
      <c r="F4696" s="917"/>
    </row>
    <row r="4697" spans="1:6">
      <c r="A4697" s="434"/>
      <c r="B4697" s="918" t="s">
        <v>3720</v>
      </c>
      <c r="C4697" s="920"/>
      <c r="D4697" s="915"/>
      <c r="E4697" s="916"/>
      <c r="F4697" s="917"/>
    </row>
    <row r="4698" spans="1:6">
      <c r="A4698" s="434"/>
      <c r="B4698" s="918" t="s">
        <v>3376</v>
      </c>
      <c r="C4698" s="434"/>
      <c r="D4698" s="915"/>
      <c r="E4698" s="916"/>
      <c r="F4698" s="917"/>
    </row>
    <row r="4699" spans="1:6">
      <c r="A4699" s="434"/>
      <c r="B4699" s="918" t="s">
        <v>3335</v>
      </c>
      <c r="C4699" s="434"/>
      <c r="D4699" s="915"/>
      <c r="E4699" s="916"/>
      <c r="F4699" s="917"/>
    </row>
    <row r="4700" spans="1:6">
      <c r="A4700" s="434"/>
      <c r="B4700" s="918" t="s">
        <v>3326</v>
      </c>
      <c r="C4700" s="434"/>
      <c r="D4700" s="915"/>
      <c r="E4700" s="916"/>
      <c r="F4700" s="917"/>
    </row>
    <row r="4701" spans="1:6">
      <c r="A4701" s="434"/>
      <c r="B4701" s="918" t="s">
        <v>3336</v>
      </c>
      <c r="C4701" s="434"/>
      <c r="D4701" s="915"/>
      <c r="E4701" s="916"/>
      <c r="F4701" s="917"/>
    </row>
    <row r="4702" spans="1:6">
      <c r="A4702" s="434"/>
      <c r="B4702" s="918" t="s">
        <v>3330</v>
      </c>
      <c r="C4702" s="434"/>
      <c r="D4702" s="915"/>
      <c r="E4702" s="916"/>
      <c r="F4702" s="917"/>
    </row>
    <row r="4703" spans="1:6">
      <c r="A4703" s="434"/>
      <c r="B4703" s="918"/>
      <c r="C4703" s="434"/>
      <c r="D4703" s="915"/>
      <c r="E4703" s="916"/>
      <c r="F4703" s="917"/>
    </row>
    <row r="4704" spans="1:6">
      <c r="A4704" s="434"/>
      <c r="B4704" s="918" t="s">
        <v>3306</v>
      </c>
      <c r="C4704" s="434"/>
      <c r="D4704" s="915"/>
      <c r="E4704" s="916"/>
      <c r="F4704" s="917"/>
    </row>
    <row r="4705" spans="1:6">
      <c r="A4705" s="434"/>
      <c r="B4705" s="918" t="s">
        <v>3305</v>
      </c>
      <c r="C4705" s="434"/>
      <c r="D4705" s="915"/>
      <c r="E4705" s="916"/>
      <c r="F4705" s="917"/>
    </row>
    <row r="4706" spans="1:6">
      <c r="A4706" s="434"/>
      <c r="B4706" s="918"/>
      <c r="C4706" s="434"/>
      <c r="D4706" s="915"/>
      <c r="E4706" s="916"/>
      <c r="F4706" s="917"/>
    </row>
    <row r="4707" spans="1:6">
      <c r="A4707" s="434"/>
      <c r="B4707" s="918" t="s">
        <v>3321</v>
      </c>
      <c r="C4707" s="434"/>
      <c r="D4707" s="915"/>
      <c r="E4707" s="916"/>
      <c r="F4707" s="917"/>
    </row>
    <row r="4708" spans="1:6">
      <c r="A4708" s="434"/>
      <c r="B4708" s="918" t="s">
        <v>3721</v>
      </c>
      <c r="C4708" s="434"/>
      <c r="D4708" s="915"/>
      <c r="E4708" s="916"/>
      <c r="F4708" s="917"/>
    </row>
    <row r="4709" spans="1:6">
      <c r="A4709" s="434"/>
      <c r="B4709" s="918" t="s">
        <v>3338</v>
      </c>
      <c r="C4709" s="434"/>
      <c r="D4709" s="915"/>
      <c r="E4709" s="916"/>
      <c r="F4709" s="917"/>
    </row>
    <row r="4710" spans="1:6">
      <c r="A4710" s="434"/>
      <c r="B4710" s="918" t="s">
        <v>3378</v>
      </c>
      <c r="C4710" s="434"/>
      <c r="D4710" s="915"/>
      <c r="E4710" s="916"/>
      <c r="F4710" s="917"/>
    </row>
    <row r="4711" spans="1:6">
      <c r="A4711" s="434"/>
      <c r="B4711" s="918" t="s">
        <v>3325</v>
      </c>
      <c r="C4711" s="434"/>
      <c r="D4711" s="915"/>
      <c r="E4711" s="916"/>
      <c r="F4711" s="917"/>
    </row>
    <row r="4712" spans="1:6">
      <c r="A4712" s="434"/>
      <c r="B4712" s="918" t="s">
        <v>3326</v>
      </c>
      <c r="C4712" s="434"/>
      <c r="D4712" s="915"/>
      <c r="E4712" s="916"/>
      <c r="F4712" s="917"/>
    </row>
    <row r="4713" spans="1:6">
      <c r="A4713" s="434"/>
      <c r="B4713" s="918"/>
      <c r="C4713" s="434"/>
      <c r="D4713" s="915"/>
      <c r="E4713" s="916"/>
      <c r="F4713" s="917"/>
    </row>
    <row r="4714" spans="1:6">
      <c r="A4714" s="434"/>
      <c r="B4714" s="918" t="s">
        <v>3306</v>
      </c>
      <c r="C4714" s="434"/>
      <c r="D4714" s="915"/>
      <c r="E4714" s="916"/>
      <c r="F4714" s="917"/>
    </row>
    <row r="4715" spans="1:6">
      <c r="A4715" s="434"/>
      <c r="B4715" s="918" t="s">
        <v>3305</v>
      </c>
      <c r="C4715" s="434"/>
      <c r="D4715" s="915"/>
      <c r="E4715" s="916"/>
      <c r="F4715" s="917"/>
    </row>
    <row r="4716" spans="1:6">
      <c r="A4716" s="434"/>
      <c r="B4716" s="918"/>
      <c r="C4716" s="434"/>
      <c r="D4716" s="915"/>
      <c r="E4716" s="916"/>
      <c r="F4716" s="917"/>
    </row>
    <row r="4717" spans="1:6">
      <c r="A4717" s="434"/>
      <c r="B4717" s="918" t="s">
        <v>3340</v>
      </c>
      <c r="C4717" s="920"/>
      <c r="D4717" s="915"/>
      <c r="E4717" s="916"/>
      <c r="F4717" s="917"/>
    </row>
    <row r="4718" spans="1:6">
      <c r="A4718" s="434"/>
      <c r="B4718" s="918" t="s">
        <v>3341</v>
      </c>
      <c r="C4718" s="920"/>
      <c r="D4718" s="915"/>
      <c r="E4718" s="916"/>
      <c r="F4718" s="917"/>
    </row>
    <row r="4719" spans="1:6">
      <c r="A4719" s="434"/>
      <c r="B4719" s="918" t="s">
        <v>3342</v>
      </c>
      <c r="C4719" s="920"/>
      <c r="D4719" s="915"/>
      <c r="E4719" s="916"/>
      <c r="F4719" s="917"/>
    </row>
    <row r="4720" spans="1:6">
      <c r="A4720" s="434"/>
      <c r="B4720" s="918" t="s">
        <v>3343</v>
      </c>
      <c r="C4720" s="920"/>
      <c r="D4720" s="915"/>
      <c r="E4720" s="916"/>
      <c r="F4720" s="917"/>
    </row>
    <row r="4721" spans="1:6" ht="26.4">
      <c r="A4721" s="434"/>
      <c r="B4721" s="918" t="s">
        <v>3302</v>
      </c>
      <c r="C4721" s="920"/>
      <c r="D4721" s="915"/>
      <c r="E4721" s="916"/>
      <c r="F4721" s="917"/>
    </row>
    <row r="4722" spans="1:6">
      <c r="A4722" s="434"/>
      <c r="B4722" s="918"/>
      <c r="C4722" s="920"/>
      <c r="D4722" s="915"/>
      <c r="E4722" s="916"/>
      <c r="F4722" s="917"/>
    </row>
    <row r="4723" spans="1:6">
      <c r="A4723" s="434"/>
      <c r="B4723" s="918" t="s">
        <v>3303</v>
      </c>
      <c r="C4723" s="920"/>
      <c r="D4723" s="915"/>
      <c r="E4723" s="916"/>
      <c r="F4723" s="917"/>
    </row>
    <row r="4724" spans="1:6">
      <c r="A4724" s="434"/>
      <c r="B4724" s="918" t="s">
        <v>3304</v>
      </c>
      <c r="C4724" s="920"/>
      <c r="D4724" s="915"/>
      <c r="E4724" s="916"/>
      <c r="F4724" s="917"/>
    </row>
    <row r="4725" spans="1:6">
      <c r="A4725" s="434"/>
      <c r="B4725" s="918" t="s">
        <v>3305</v>
      </c>
      <c r="C4725" s="920"/>
      <c r="D4725" s="915"/>
      <c r="E4725" s="916"/>
      <c r="F4725" s="917"/>
    </row>
    <row r="4726" spans="1:6">
      <c r="A4726" s="434"/>
      <c r="B4726" s="918"/>
      <c r="C4726" s="434"/>
      <c r="D4726" s="915"/>
      <c r="E4726" s="916"/>
      <c r="F4726" s="917"/>
    </row>
    <row r="4727" spans="1:6">
      <c r="A4727" s="434"/>
      <c r="B4727" s="918" t="s">
        <v>3306</v>
      </c>
      <c r="C4727" s="434"/>
      <c r="D4727" s="915"/>
      <c r="E4727" s="916"/>
      <c r="F4727" s="917"/>
    </row>
    <row r="4728" spans="1:6">
      <c r="A4728" s="434"/>
      <c r="B4728" s="918" t="s">
        <v>3305</v>
      </c>
      <c r="C4728" s="434"/>
      <c r="D4728" s="915"/>
      <c r="E4728" s="916"/>
      <c r="F4728" s="917"/>
    </row>
    <row r="4729" spans="1:6">
      <c r="A4729" s="434"/>
      <c r="B4729" s="918"/>
      <c r="C4729" s="434"/>
      <c r="D4729" s="915"/>
      <c r="E4729" s="916"/>
      <c r="F4729" s="917"/>
    </row>
    <row r="4730" spans="1:6">
      <c r="A4730" s="434"/>
      <c r="B4730" s="918" t="s">
        <v>3297</v>
      </c>
      <c r="C4730" s="434"/>
      <c r="D4730" s="915"/>
      <c r="E4730" s="916"/>
      <c r="F4730" s="917"/>
    </row>
    <row r="4731" spans="1:6">
      <c r="A4731" s="434"/>
      <c r="B4731" s="918" t="s">
        <v>3344</v>
      </c>
      <c r="C4731" s="434"/>
      <c r="D4731" s="915"/>
      <c r="E4731" s="916"/>
      <c r="F4731" s="917"/>
    </row>
    <row r="4732" spans="1:6">
      <c r="A4732" s="434"/>
      <c r="B4732" s="918" t="s">
        <v>3345</v>
      </c>
      <c r="C4732" s="434"/>
      <c r="D4732" s="915"/>
      <c r="E4732" s="916"/>
      <c r="F4732" s="917"/>
    </row>
    <row r="4733" spans="1:6">
      <c r="A4733" s="434"/>
      <c r="B4733" s="918" t="s">
        <v>3301</v>
      </c>
      <c r="C4733" s="434"/>
      <c r="D4733" s="915"/>
      <c r="E4733" s="916"/>
      <c r="F4733" s="917"/>
    </row>
    <row r="4734" spans="1:6" ht="26.4">
      <c r="A4734" s="434"/>
      <c r="B4734" s="918" t="s">
        <v>3676</v>
      </c>
      <c r="C4734" s="434"/>
      <c r="D4734" s="915"/>
      <c r="E4734" s="916"/>
      <c r="F4734" s="917"/>
    </row>
    <row r="4735" spans="1:6">
      <c r="A4735" s="434"/>
      <c r="B4735" s="918"/>
      <c r="C4735" s="434"/>
      <c r="D4735" s="915"/>
      <c r="E4735" s="916"/>
      <c r="F4735" s="917"/>
    </row>
    <row r="4736" spans="1:6">
      <c r="A4736" s="434"/>
      <c r="B4736" s="918" t="s">
        <v>3346</v>
      </c>
      <c r="C4736" s="434"/>
      <c r="D4736" s="915"/>
      <c r="E4736" s="916"/>
      <c r="F4736" s="917"/>
    </row>
    <row r="4737" spans="1:6">
      <c r="A4737" s="434"/>
      <c r="B4737" s="918" t="s">
        <v>3305</v>
      </c>
      <c r="C4737" s="434"/>
      <c r="D4737" s="915"/>
      <c r="E4737" s="916"/>
      <c r="F4737" s="917"/>
    </row>
    <row r="4738" spans="1:6">
      <c r="A4738" s="434"/>
      <c r="B4738" s="918"/>
      <c r="C4738" s="434"/>
      <c r="D4738" s="915"/>
      <c r="E4738" s="916"/>
      <c r="F4738" s="917"/>
    </row>
    <row r="4739" spans="1:6">
      <c r="A4739" s="434"/>
      <c r="B4739" s="918" t="s">
        <v>3291</v>
      </c>
      <c r="C4739" s="920"/>
      <c r="D4739" s="915"/>
      <c r="E4739" s="916"/>
      <c r="F4739" s="917"/>
    </row>
    <row r="4740" spans="1:6">
      <c r="A4740" s="434"/>
      <c r="B4740" s="918" t="s">
        <v>3293</v>
      </c>
      <c r="C4740" s="920"/>
      <c r="D4740" s="915"/>
      <c r="E4740" s="916"/>
      <c r="F4740" s="917"/>
    </row>
    <row r="4741" spans="1:6" ht="26.4">
      <c r="A4741" s="434"/>
      <c r="B4741" s="922" t="s">
        <v>3294</v>
      </c>
      <c r="C4741" s="920"/>
      <c r="D4741" s="915"/>
      <c r="E4741" s="916"/>
      <c r="F4741" s="917"/>
    </row>
    <row r="4742" spans="1:6">
      <c r="A4742" s="434"/>
      <c r="B4742" s="918" t="s">
        <v>3573</v>
      </c>
      <c r="C4742" s="920"/>
      <c r="D4742" s="915"/>
      <c r="E4742" s="916"/>
      <c r="F4742" s="917"/>
    </row>
    <row r="4743" spans="1:6">
      <c r="A4743" s="434"/>
      <c r="B4743" s="918" t="s">
        <v>3350</v>
      </c>
      <c r="C4743" s="920"/>
      <c r="D4743" s="915"/>
      <c r="E4743" s="916"/>
      <c r="F4743" s="917"/>
    </row>
    <row r="4744" spans="1:6">
      <c r="A4744" s="434"/>
      <c r="B4744" s="918"/>
      <c r="C4744" s="920"/>
      <c r="D4744" s="915"/>
      <c r="E4744" s="916"/>
      <c r="F4744" s="917"/>
    </row>
    <row r="4745" spans="1:6">
      <c r="A4745" s="434"/>
      <c r="B4745" s="918" t="s">
        <v>3349</v>
      </c>
      <c r="C4745" s="920"/>
      <c r="D4745" s="915"/>
      <c r="E4745" s="916"/>
      <c r="F4745" s="917"/>
    </row>
    <row r="4746" spans="1:6">
      <c r="A4746" s="434"/>
      <c r="B4746" s="918"/>
      <c r="C4746" s="434"/>
      <c r="D4746" s="915"/>
      <c r="E4746" s="916"/>
      <c r="F4746" s="917"/>
    </row>
    <row r="4747" spans="1:6">
      <c r="A4747" s="434"/>
      <c r="B4747" s="918" t="s">
        <v>3291</v>
      </c>
      <c r="C4747" s="920"/>
      <c r="D4747" s="915"/>
      <c r="E4747" s="916"/>
      <c r="F4747" s="917"/>
    </row>
    <row r="4748" spans="1:6">
      <c r="A4748" s="434"/>
      <c r="B4748" s="918" t="s">
        <v>3293</v>
      </c>
      <c r="C4748" s="920"/>
      <c r="D4748" s="915"/>
      <c r="E4748" s="916"/>
      <c r="F4748" s="917"/>
    </row>
    <row r="4749" spans="1:6" ht="26.4">
      <c r="A4749" s="434"/>
      <c r="B4749" s="922" t="s">
        <v>3294</v>
      </c>
      <c r="C4749" s="920"/>
      <c r="D4749" s="915"/>
      <c r="E4749" s="916"/>
      <c r="F4749" s="917"/>
    </row>
    <row r="4750" spans="1:6">
      <c r="A4750" s="434"/>
      <c r="B4750" s="918" t="s">
        <v>3573</v>
      </c>
      <c r="C4750" s="920"/>
      <c r="D4750" s="915"/>
      <c r="E4750" s="916"/>
      <c r="F4750" s="917"/>
    </row>
    <row r="4751" spans="1:6">
      <c r="A4751" s="434"/>
      <c r="B4751" s="918" t="s">
        <v>3643</v>
      </c>
      <c r="C4751" s="920"/>
      <c r="D4751" s="915"/>
      <c r="E4751" s="916"/>
      <c r="F4751" s="917"/>
    </row>
    <row r="4752" spans="1:6">
      <c r="A4752" s="434"/>
      <c r="B4752" s="918"/>
      <c r="C4752" s="920"/>
      <c r="D4752" s="915"/>
      <c r="E4752" s="916"/>
      <c r="F4752" s="917"/>
    </row>
    <row r="4753" spans="1:6">
      <c r="A4753" s="434"/>
      <c r="B4753" s="918" t="s">
        <v>3297</v>
      </c>
      <c r="C4753" s="920"/>
      <c r="D4753" s="915"/>
      <c r="E4753" s="916"/>
      <c r="F4753" s="917"/>
    </row>
    <row r="4754" spans="1:6">
      <c r="A4754" s="434"/>
      <c r="B4754" s="918" t="s">
        <v>3437</v>
      </c>
      <c r="C4754" s="920"/>
      <c r="D4754" s="915"/>
      <c r="E4754" s="916"/>
      <c r="F4754" s="917"/>
    </row>
    <row r="4755" spans="1:6">
      <c r="A4755" s="434"/>
      <c r="B4755" s="918" t="s">
        <v>3299</v>
      </c>
      <c r="C4755" s="920"/>
      <c r="D4755" s="915"/>
      <c r="E4755" s="916"/>
      <c r="F4755" s="917"/>
    </row>
    <row r="4756" spans="1:6">
      <c r="A4756" s="434"/>
      <c r="B4756" s="918" t="s">
        <v>3301</v>
      </c>
      <c r="C4756" s="920"/>
      <c r="D4756" s="915"/>
      <c r="E4756" s="916"/>
      <c r="F4756" s="917"/>
    </row>
    <row r="4757" spans="1:6" ht="26.4">
      <c r="A4757" s="434"/>
      <c r="B4757" s="918" t="s">
        <v>3302</v>
      </c>
      <c r="C4757" s="920"/>
      <c r="D4757" s="915"/>
      <c r="E4757" s="916"/>
      <c r="F4757" s="917"/>
    </row>
    <row r="4758" spans="1:6">
      <c r="A4758" s="434"/>
      <c r="B4758" s="918"/>
      <c r="C4758" s="920"/>
      <c r="D4758" s="915"/>
      <c r="E4758" s="916"/>
      <c r="F4758" s="917"/>
    </row>
    <row r="4759" spans="1:6">
      <c r="A4759" s="434"/>
      <c r="B4759" s="918" t="s">
        <v>3303</v>
      </c>
      <c r="C4759" s="920"/>
      <c r="D4759" s="915"/>
      <c r="E4759" s="916"/>
      <c r="F4759" s="917"/>
    </row>
    <row r="4760" spans="1:6">
      <c r="A4760" s="434"/>
      <c r="B4760" s="918" t="s">
        <v>3304</v>
      </c>
      <c r="C4760" s="920"/>
      <c r="D4760" s="915"/>
      <c r="E4760" s="916"/>
      <c r="F4760" s="917"/>
    </row>
    <row r="4761" spans="1:6">
      <c r="A4761" s="434"/>
      <c r="B4761" s="918" t="s">
        <v>3305</v>
      </c>
      <c r="C4761" s="920"/>
      <c r="D4761" s="915"/>
      <c r="E4761" s="916"/>
      <c r="F4761" s="917"/>
    </row>
    <row r="4762" spans="1:6">
      <c r="A4762" s="434"/>
      <c r="B4762" s="918"/>
      <c r="C4762" s="920"/>
      <c r="D4762" s="915"/>
      <c r="E4762" s="916"/>
      <c r="F4762" s="917"/>
    </row>
    <row r="4763" spans="1:6">
      <c r="A4763" s="434"/>
      <c r="B4763" s="918" t="s">
        <v>3306</v>
      </c>
      <c r="C4763" s="434"/>
      <c r="D4763" s="915"/>
      <c r="E4763" s="916"/>
      <c r="F4763" s="917"/>
    </row>
    <row r="4764" spans="1:6">
      <c r="A4764" s="434"/>
      <c r="B4764" s="918" t="s">
        <v>3305</v>
      </c>
      <c r="C4764" s="434"/>
      <c r="D4764" s="915"/>
      <c r="E4764" s="916"/>
      <c r="F4764" s="917"/>
    </row>
    <row r="4765" spans="1:6">
      <c r="A4765" s="434"/>
      <c r="B4765" s="918"/>
      <c r="C4765" s="434"/>
      <c r="D4765" s="915"/>
      <c r="E4765" s="916"/>
      <c r="F4765" s="917"/>
    </row>
    <row r="4766" spans="1:6" ht="26.4">
      <c r="A4766" s="434"/>
      <c r="B4766" s="918" t="s">
        <v>3352</v>
      </c>
      <c r="C4766" s="920"/>
      <c r="D4766" s="915"/>
      <c r="E4766" s="916"/>
      <c r="F4766" s="917"/>
    </row>
    <row r="4767" spans="1:6">
      <c r="A4767" s="434"/>
      <c r="B4767" s="918"/>
      <c r="C4767" s="920"/>
      <c r="D4767" s="915"/>
      <c r="E4767" s="916"/>
      <c r="F4767" s="917"/>
    </row>
    <row r="4768" spans="1:6">
      <c r="A4768" s="434"/>
      <c r="B4768" s="918" t="s">
        <v>3306</v>
      </c>
      <c r="C4768" s="434"/>
      <c r="D4768" s="915"/>
      <c r="E4768" s="916"/>
      <c r="F4768" s="917"/>
    </row>
    <row r="4769" spans="1:6">
      <c r="A4769" s="434"/>
      <c r="B4769" s="918" t="s">
        <v>3305</v>
      </c>
      <c r="C4769" s="434"/>
      <c r="D4769" s="915"/>
      <c r="E4769" s="916"/>
      <c r="F4769" s="917"/>
    </row>
    <row r="4770" spans="1:6">
      <c r="A4770" s="434"/>
      <c r="B4770" s="923"/>
      <c r="C4770" s="920"/>
      <c r="D4770" s="915"/>
      <c r="E4770" s="916"/>
      <c r="F4770" s="917"/>
    </row>
    <row r="4771" spans="1:6">
      <c r="A4771" s="434"/>
      <c r="B4771" s="918" t="s">
        <v>3340</v>
      </c>
      <c r="C4771" s="920"/>
      <c r="D4771" s="915"/>
      <c r="E4771" s="916"/>
      <c r="F4771" s="917"/>
    </row>
    <row r="4772" spans="1:6">
      <c r="A4772" s="434"/>
      <c r="B4772" s="918" t="s">
        <v>3341</v>
      </c>
      <c r="C4772" s="920"/>
      <c r="D4772" s="915"/>
      <c r="E4772" s="916"/>
      <c r="F4772" s="917"/>
    </row>
    <row r="4773" spans="1:6">
      <c r="A4773" s="434"/>
      <c r="B4773" s="918" t="s">
        <v>3416</v>
      </c>
      <c r="C4773" s="920"/>
      <c r="D4773" s="915"/>
      <c r="E4773" s="916"/>
      <c r="F4773" s="917"/>
    </row>
    <row r="4774" spans="1:6">
      <c r="A4774" s="434"/>
      <c r="B4774" s="918" t="s">
        <v>3343</v>
      </c>
      <c r="C4774" s="920"/>
      <c r="D4774" s="915"/>
      <c r="E4774" s="916"/>
      <c r="F4774" s="917"/>
    </row>
    <row r="4775" spans="1:6" ht="26.4">
      <c r="A4775" s="434"/>
      <c r="B4775" s="918" t="s">
        <v>3302</v>
      </c>
      <c r="C4775" s="920"/>
      <c r="D4775" s="915"/>
      <c r="E4775" s="916"/>
      <c r="F4775" s="917"/>
    </row>
    <row r="4776" spans="1:6">
      <c r="A4776" s="434"/>
      <c r="B4776" s="918"/>
      <c r="C4776" s="920"/>
      <c r="D4776" s="915"/>
      <c r="E4776" s="916"/>
      <c r="F4776" s="917"/>
    </row>
    <row r="4777" spans="1:6">
      <c r="A4777" s="434"/>
      <c r="B4777" s="918" t="s">
        <v>3303</v>
      </c>
      <c r="C4777" s="920"/>
      <c r="D4777" s="915"/>
      <c r="E4777" s="916"/>
      <c r="F4777" s="917"/>
    </row>
    <row r="4778" spans="1:6">
      <c r="A4778" s="434"/>
      <c r="B4778" s="918" t="s">
        <v>3304</v>
      </c>
      <c r="C4778" s="920"/>
      <c r="D4778" s="915"/>
      <c r="E4778" s="916"/>
      <c r="F4778" s="917"/>
    </row>
    <row r="4779" spans="1:6">
      <c r="A4779" s="434"/>
      <c r="B4779" s="918" t="s">
        <v>3305</v>
      </c>
      <c r="C4779" s="920"/>
      <c r="D4779" s="915"/>
      <c r="E4779" s="916"/>
      <c r="F4779" s="917"/>
    </row>
    <row r="4780" spans="1:6">
      <c r="A4780" s="434"/>
      <c r="B4780" s="918"/>
      <c r="C4780" s="920"/>
      <c r="D4780" s="915"/>
      <c r="E4780" s="916"/>
      <c r="F4780" s="917"/>
    </row>
    <row r="4781" spans="1:6">
      <c r="A4781" s="434"/>
      <c r="B4781" s="918" t="s">
        <v>3291</v>
      </c>
      <c r="C4781" s="920"/>
      <c r="D4781" s="915"/>
      <c r="E4781" s="916"/>
      <c r="F4781" s="917"/>
    </row>
    <row r="4782" spans="1:6">
      <c r="A4782" s="434"/>
      <c r="B4782" s="918" t="s">
        <v>3293</v>
      </c>
      <c r="C4782" s="920"/>
      <c r="D4782" s="915"/>
      <c r="E4782" s="916"/>
      <c r="F4782" s="917"/>
    </row>
    <row r="4783" spans="1:6" ht="26.4">
      <c r="A4783" s="434"/>
      <c r="B4783" s="922" t="s">
        <v>3294</v>
      </c>
      <c r="C4783" s="920"/>
      <c r="D4783" s="915"/>
      <c r="E4783" s="916"/>
      <c r="F4783" s="917"/>
    </row>
    <row r="4784" spans="1:6">
      <c r="A4784" s="434"/>
      <c r="B4784" s="918" t="s">
        <v>3573</v>
      </c>
      <c r="C4784" s="920"/>
      <c r="D4784" s="915"/>
      <c r="E4784" s="916"/>
      <c r="F4784" s="917"/>
    </row>
    <row r="4785" spans="1:6">
      <c r="A4785" s="434"/>
      <c r="B4785" s="918" t="s">
        <v>3643</v>
      </c>
      <c r="C4785" s="920"/>
      <c r="D4785" s="915"/>
      <c r="E4785" s="916"/>
      <c r="F4785" s="917"/>
    </row>
    <row r="4786" spans="1:6">
      <c r="A4786" s="434"/>
      <c r="B4786" s="918"/>
      <c r="C4786" s="920"/>
      <c r="D4786" s="915"/>
      <c r="E4786" s="916"/>
      <c r="F4786" s="917"/>
    </row>
    <row r="4787" spans="1:6">
      <c r="A4787" s="924"/>
      <c r="B4787" s="919" t="s">
        <v>3722</v>
      </c>
      <c r="C4787" s="920"/>
      <c r="D4787" s="915"/>
      <c r="E4787" s="916"/>
      <c r="F4787" s="917"/>
    </row>
    <row r="4788" spans="1:6">
      <c r="A4788" s="924"/>
      <c r="B4788" s="919" t="s">
        <v>3381</v>
      </c>
      <c r="C4788" s="920"/>
      <c r="D4788" s="915"/>
      <c r="E4788" s="916"/>
      <c r="F4788" s="917"/>
    </row>
    <row r="4789" spans="1:6">
      <c r="A4789" s="925"/>
      <c r="B4789" s="926" t="s">
        <v>3680</v>
      </c>
      <c r="C4789" s="357" t="s">
        <v>983</v>
      </c>
      <c r="D4789" s="927">
        <v>1</v>
      </c>
      <c r="E4789" s="928"/>
      <c r="F4789" s="929"/>
    </row>
    <row r="4790" spans="1:6" s="466" customFormat="1" ht="26.25" customHeight="1">
      <c r="A4790" s="892" t="s">
        <v>0</v>
      </c>
      <c r="B4790" s="892" t="s">
        <v>1</v>
      </c>
      <c r="C4790" s="892" t="s">
        <v>948</v>
      </c>
      <c r="D4790" s="893" t="s">
        <v>949</v>
      </c>
      <c r="E4790" s="894" t="s">
        <v>1380</v>
      </c>
      <c r="F4790" s="894" t="s">
        <v>2</v>
      </c>
    </row>
    <row r="4791" spans="1:6" ht="224.4">
      <c r="A4791" s="909">
        <f>COUNT($A$4:A4789)+1</f>
        <v>25</v>
      </c>
      <c r="B4791" s="910" t="s">
        <v>3256</v>
      </c>
      <c r="C4791" s="362"/>
      <c r="D4791" s="911"/>
      <c r="E4791" s="912"/>
      <c r="F4791" s="913"/>
    </row>
    <row r="4792" spans="1:6">
      <c r="A4792" s="914"/>
      <c r="B4792" s="448"/>
      <c r="C4792" s="434"/>
      <c r="D4792" s="915"/>
      <c r="E4792" s="916"/>
      <c r="F4792" s="917"/>
    </row>
    <row r="4793" spans="1:6">
      <c r="A4793" s="434"/>
      <c r="B4793" s="448" t="s">
        <v>3257</v>
      </c>
      <c r="C4793" s="434"/>
      <c r="D4793" s="915"/>
      <c r="E4793" s="916"/>
      <c r="F4793" s="917"/>
    </row>
    <row r="4794" spans="1:6">
      <c r="A4794" s="434"/>
      <c r="B4794" s="918" t="s">
        <v>3258</v>
      </c>
      <c r="C4794" s="434"/>
      <c r="D4794" s="915"/>
      <c r="E4794" s="916"/>
      <c r="F4794" s="917"/>
    </row>
    <row r="4795" spans="1:6">
      <c r="A4795" s="434"/>
      <c r="B4795" s="918" t="s">
        <v>3259</v>
      </c>
      <c r="C4795" s="434"/>
      <c r="D4795" s="915"/>
      <c r="E4795" s="916"/>
      <c r="F4795" s="917"/>
    </row>
    <row r="4796" spans="1:6">
      <c r="A4796" s="434"/>
      <c r="B4796" s="918" t="s">
        <v>3260</v>
      </c>
      <c r="C4796" s="434"/>
      <c r="D4796" s="915"/>
      <c r="E4796" s="916"/>
      <c r="F4796" s="917"/>
    </row>
    <row r="4797" spans="1:6">
      <c r="A4797" s="434"/>
      <c r="B4797" s="918" t="s">
        <v>3261</v>
      </c>
      <c r="C4797" s="434"/>
      <c r="D4797" s="915"/>
      <c r="E4797" s="916"/>
      <c r="F4797" s="917"/>
    </row>
    <row r="4798" spans="1:6">
      <c r="A4798" s="434"/>
      <c r="B4798" s="918" t="s">
        <v>3262</v>
      </c>
      <c r="C4798" s="434"/>
      <c r="D4798" s="915"/>
      <c r="E4798" s="916"/>
      <c r="F4798" s="917"/>
    </row>
    <row r="4799" spans="1:6">
      <c r="A4799" s="434"/>
      <c r="B4799" s="919" t="s">
        <v>3263</v>
      </c>
      <c r="C4799" s="434"/>
      <c r="D4799" s="915"/>
      <c r="E4799" s="916"/>
      <c r="F4799" s="917"/>
    </row>
    <row r="4800" spans="1:6">
      <c r="A4800" s="434"/>
      <c r="B4800" s="919" t="s">
        <v>3264</v>
      </c>
      <c r="C4800" s="434"/>
      <c r="D4800" s="915"/>
      <c r="E4800" s="916"/>
      <c r="F4800" s="917"/>
    </row>
    <row r="4801" spans="1:6" ht="26.4">
      <c r="A4801" s="434"/>
      <c r="B4801" s="919" t="s">
        <v>3265</v>
      </c>
      <c r="C4801" s="434"/>
      <c r="D4801" s="915"/>
      <c r="E4801" s="916"/>
      <c r="F4801" s="917"/>
    </row>
    <row r="4802" spans="1:6">
      <c r="A4802" s="434"/>
      <c r="B4802" s="919"/>
      <c r="C4802" s="434"/>
      <c r="D4802" s="915"/>
      <c r="E4802" s="916"/>
      <c r="F4802" s="917"/>
    </row>
    <row r="4803" spans="1:6">
      <c r="A4803" s="434"/>
      <c r="B4803" s="919" t="s">
        <v>3266</v>
      </c>
      <c r="C4803" s="434"/>
      <c r="D4803" s="915"/>
      <c r="E4803" s="916"/>
      <c r="F4803" s="917"/>
    </row>
    <row r="4804" spans="1:6">
      <c r="A4804" s="434"/>
      <c r="B4804" s="919" t="s">
        <v>3358</v>
      </c>
      <c r="C4804" s="434"/>
      <c r="D4804" s="915"/>
      <c r="E4804" s="916"/>
      <c r="F4804" s="917"/>
    </row>
    <row r="4805" spans="1:6">
      <c r="A4805" s="434"/>
      <c r="B4805" s="918" t="s">
        <v>3268</v>
      </c>
      <c r="C4805" s="434"/>
      <c r="D4805" s="915"/>
      <c r="E4805" s="916"/>
      <c r="F4805" s="917"/>
    </row>
    <row r="4806" spans="1:6">
      <c r="A4806" s="434"/>
      <c r="B4806" s="918" t="s">
        <v>3269</v>
      </c>
      <c r="C4806" s="920"/>
      <c r="D4806" s="915"/>
      <c r="E4806" s="916"/>
      <c r="F4806" s="917"/>
    </row>
    <row r="4807" spans="1:6">
      <c r="A4807" s="434"/>
      <c r="B4807" s="918" t="s">
        <v>3723</v>
      </c>
      <c r="C4807" s="920"/>
      <c r="D4807" s="915"/>
      <c r="E4807" s="916"/>
      <c r="F4807" s="917"/>
    </row>
    <row r="4808" spans="1:6">
      <c r="A4808" s="434"/>
      <c r="B4808" s="919" t="s">
        <v>3271</v>
      </c>
      <c r="C4808" s="920"/>
      <c r="D4808" s="915"/>
      <c r="E4808" s="916"/>
      <c r="F4808" s="917"/>
    </row>
    <row r="4809" spans="1:6">
      <c r="A4809" s="434"/>
      <c r="B4809" s="919" t="s">
        <v>3425</v>
      </c>
      <c r="C4809" s="920"/>
      <c r="D4809" s="915"/>
      <c r="E4809" s="916"/>
      <c r="F4809" s="917"/>
    </row>
    <row r="4810" spans="1:6">
      <c r="A4810" s="434"/>
      <c r="B4810" s="919" t="s">
        <v>3273</v>
      </c>
      <c r="C4810" s="920"/>
      <c r="D4810" s="915"/>
      <c r="E4810" s="916"/>
      <c r="F4810" s="917"/>
    </row>
    <row r="4811" spans="1:6">
      <c r="A4811" s="434"/>
      <c r="B4811" s="919" t="s">
        <v>3274</v>
      </c>
      <c r="C4811" s="920"/>
      <c r="D4811" s="915"/>
      <c r="E4811" s="916"/>
      <c r="F4811" s="917"/>
    </row>
    <row r="4812" spans="1:6">
      <c r="A4812" s="434"/>
      <c r="B4812" s="919" t="s">
        <v>3275</v>
      </c>
      <c r="C4812" s="920"/>
      <c r="D4812" s="915"/>
      <c r="E4812" s="916"/>
      <c r="F4812" s="917"/>
    </row>
    <row r="4813" spans="1:6">
      <c r="A4813" s="434"/>
      <c r="B4813" s="919" t="s">
        <v>3276</v>
      </c>
      <c r="C4813" s="920"/>
      <c r="D4813" s="915"/>
      <c r="E4813" s="916"/>
      <c r="F4813" s="917"/>
    </row>
    <row r="4814" spans="1:6">
      <c r="A4814" s="434"/>
      <c r="B4814" s="919" t="s">
        <v>3277</v>
      </c>
      <c r="C4814" s="920"/>
      <c r="D4814" s="915"/>
      <c r="E4814" s="916"/>
      <c r="F4814" s="917"/>
    </row>
    <row r="4815" spans="1:6" ht="26.4">
      <c r="A4815" s="434"/>
      <c r="B4815" s="919" t="s">
        <v>3278</v>
      </c>
      <c r="C4815" s="920"/>
      <c r="D4815" s="915"/>
      <c r="E4815" s="916"/>
      <c r="F4815" s="917"/>
    </row>
    <row r="4816" spans="1:6">
      <c r="A4816" s="434"/>
      <c r="B4816" s="919" t="s">
        <v>3279</v>
      </c>
      <c r="C4816" s="920"/>
      <c r="D4816" s="915"/>
      <c r="E4816" s="916"/>
      <c r="F4816" s="917"/>
    </row>
    <row r="4817" spans="1:6">
      <c r="A4817" s="434"/>
      <c r="B4817" s="919" t="s">
        <v>3280</v>
      </c>
      <c r="C4817" s="920"/>
      <c r="D4817" s="915"/>
      <c r="E4817" s="916"/>
      <c r="F4817" s="917"/>
    </row>
    <row r="4818" spans="1:6">
      <c r="A4818" s="434"/>
      <c r="B4818" s="919" t="s">
        <v>3281</v>
      </c>
      <c r="C4818" s="920"/>
      <c r="D4818" s="915"/>
      <c r="E4818" s="916"/>
      <c r="F4818" s="917"/>
    </row>
    <row r="4819" spans="1:6">
      <c r="A4819" s="434"/>
      <c r="B4819" s="919" t="s">
        <v>3724</v>
      </c>
      <c r="C4819" s="920"/>
      <c r="D4819" s="915"/>
      <c r="E4819" s="916"/>
      <c r="F4819" s="917"/>
    </row>
    <row r="4820" spans="1:6">
      <c r="A4820" s="434"/>
      <c r="B4820" s="919" t="s">
        <v>3542</v>
      </c>
      <c r="C4820" s="920"/>
      <c r="D4820" s="915"/>
      <c r="E4820" s="916"/>
      <c r="F4820" s="917"/>
    </row>
    <row r="4821" spans="1:6">
      <c r="A4821" s="434"/>
      <c r="B4821" s="919" t="s">
        <v>3725</v>
      </c>
      <c r="C4821" s="920"/>
      <c r="D4821" s="915"/>
      <c r="E4821" s="916"/>
      <c r="F4821" s="917"/>
    </row>
    <row r="4822" spans="1:6">
      <c r="A4822" s="434"/>
      <c r="B4822" s="919" t="s">
        <v>3283</v>
      </c>
      <c r="C4822" s="920"/>
      <c r="D4822" s="915"/>
      <c r="E4822" s="916"/>
      <c r="F4822" s="917"/>
    </row>
    <row r="4823" spans="1:6">
      <c r="A4823" s="434"/>
      <c r="B4823" s="921" t="s">
        <v>3286</v>
      </c>
      <c r="C4823" s="920"/>
      <c r="D4823" s="915"/>
      <c r="E4823" s="916"/>
      <c r="F4823" s="917"/>
    </row>
    <row r="4824" spans="1:6">
      <c r="A4824" s="434"/>
      <c r="B4824" s="921" t="s">
        <v>3287</v>
      </c>
      <c r="C4824" s="920"/>
      <c r="D4824" s="915"/>
      <c r="E4824" s="916"/>
      <c r="F4824" s="917"/>
    </row>
    <row r="4825" spans="1:6">
      <c r="A4825" s="434"/>
      <c r="B4825" s="919" t="s">
        <v>3288</v>
      </c>
      <c r="C4825" s="920"/>
      <c r="D4825" s="915"/>
      <c r="E4825" s="916"/>
      <c r="F4825" s="917"/>
    </row>
    <row r="4826" spans="1:6">
      <c r="A4826" s="434"/>
      <c r="B4826" s="919" t="s">
        <v>3289</v>
      </c>
      <c r="C4826" s="920"/>
      <c r="D4826" s="915"/>
      <c r="E4826" s="916"/>
      <c r="F4826" s="917"/>
    </row>
    <row r="4827" spans="1:6">
      <c r="A4827" s="434"/>
      <c r="B4827" s="919"/>
      <c r="C4827" s="920"/>
      <c r="D4827" s="915"/>
      <c r="E4827" s="916"/>
      <c r="F4827" s="917"/>
    </row>
    <row r="4828" spans="1:6">
      <c r="A4828" s="434"/>
      <c r="B4828" s="918" t="s">
        <v>3290</v>
      </c>
      <c r="C4828" s="920"/>
      <c r="D4828" s="915"/>
      <c r="E4828" s="916"/>
      <c r="F4828" s="917"/>
    </row>
    <row r="4829" spans="1:6">
      <c r="A4829" s="434"/>
      <c r="B4829" s="918"/>
      <c r="C4829" s="920"/>
      <c r="D4829" s="915"/>
      <c r="E4829" s="916"/>
      <c r="F4829" s="917"/>
    </row>
    <row r="4830" spans="1:6">
      <c r="A4830" s="434"/>
      <c r="B4830" s="918" t="s">
        <v>3291</v>
      </c>
      <c r="C4830" s="920"/>
      <c r="D4830" s="915"/>
      <c r="E4830" s="916"/>
      <c r="F4830" s="917"/>
    </row>
    <row r="4831" spans="1:6">
      <c r="A4831" s="434"/>
      <c r="B4831" s="918" t="s">
        <v>3292</v>
      </c>
      <c r="C4831" s="920"/>
      <c r="D4831" s="915"/>
      <c r="E4831" s="916"/>
      <c r="F4831" s="917"/>
    </row>
    <row r="4832" spans="1:6">
      <c r="A4832" s="434"/>
      <c r="B4832" s="918" t="s">
        <v>3293</v>
      </c>
      <c r="C4832" s="920"/>
      <c r="D4832" s="915"/>
      <c r="E4832" s="916"/>
      <c r="F4832" s="917"/>
    </row>
    <row r="4833" spans="1:6" ht="26.4">
      <c r="A4833" s="434"/>
      <c r="B4833" s="922" t="s">
        <v>3294</v>
      </c>
      <c r="C4833" s="920"/>
      <c r="D4833" s="915"/>
      <c r="E4833" s="916"/>
      <c r="F4833" s="917"/>
    </row>
    <row r="4834" spans="1:6">
      <c r="A4834" s="434"/>
      <c r="B4834" s="918" t="s">
        <v>3726</v>
      </c>
      <c r="C4834" s="920"/>
      <c r="D4834" s="915"/>
      <c r="E4834" s="916"/>
      <c r="F4834" s="917"/>
    </row>
    <row r="4835" spans="1:6">
      <c r="A4835" s="434"/>
      <c r="B4835" s="918" t="s">
        <v>3364</v>
      </c>
      <c r="C4835" s="920"/>
      <c r="D4835" s="915"/>
      <c r="E4835" s="916"/>
      <c r="F4835" s="917"/>
    </row>
    <row r="4836" spans="1:6">
      <c r="A4836" s="434"/>
      <c r="B4836" s="918"/>
      <c r="C4836" s="920"/>
      <c r="D4836" s="915"/>
      <c r="E4836" s="916"/>
      <c r="F4836" s="917"/>
    </row>
    <row r="4837" spans="1:6">
      <c r="A4837" s="434"/>
      <c r="B4837" s="918" t="s">
        <v>3297</v>
      </c>
      <c r="C4837" s="920"/>
      <c r="D4837" s="915"/>
      <c r="E4837" s="916"/>
      <c r="F4837" s="917"/>
    </row>
    <row r="4838" spans="1:6">
      <c r="A4838" s="434"/>
      <c r="B4838" s="918" t="s">
        <v>3298</v>
      </c>
      <c r="C4838" s="920"/>
      <c r="D4838" s="915"/>
      <c r="E4838" s="916"/>
      <c r="F4838" s="917"/>
    </row>
    <row r="4839" spans="1:6">
      <c r="A4839" s="434"/>
      <c r="B4839" s="918" t="s">
        <v>3299</v>
      </c>
      <c r="C4839" s="920"/>
      <c r="D4839" s="915"/>
      <c r="E4839" s="916"/>
      <c r="F4839" s="917"/>
    </row>
    <row r="4840" spans="1:6">
      <c r="A4840" s="434"/>
      <c r="B4840" s="918" t="s">
        <v>3300</v>
      </c>
      <c r="C4840" s="920"/>
      <c r="D4840" s="915"/>
      <c r="E4840" s="916"/>
      <c r="F4840" s="917"/>
    </row>
    <row r="4841" spans="1:6">
      <c r="A4841" s="434"/>
      <c r="B4841" s="918" t="s">
        <v>3301</v>
      </c>
      <c r="C4841" s="920"/>
      <c r="D4841" s="915"/>
      <c r="E4841" s="916"/>
      <c r="F4841" s="917"/>
    </row>
    <row r="4842" spans="1:6" ht="26.4">
      <c r="A4842" s="434"/>
      <c r="B4842" s="918" t="s">
        <v>3676</v>
      </c>
      <c r="C4842" s="920"/>
      <c r="D4842" s="915"/>
      <c r="E4842" s="916"/>
      <c r="F4842" s="917"/>
    </row>
    <row r="4843" spans="1:6">
      <c r="A4843" s="434"/>
      <c r="B4843" s="918"/>
      <c r="C4843" s="920"/>
      <c r="D4843" s="915"/>
      <c r="E4843" s="916"/>
      <c r="F4843" s="917"/>
    </row>
    <row r="4844" spans="1:6">
      <c r="A4844" s="434"/>
      <c r="B4844" s="918" t="s">
        <v>3303</v>
      </c>
      <c r="C4844" s="920"/>
      <c r="D4844" s="915"/>
      <c r="E4844" s="916"/>
      <c r="F4844" s="917"/>
    </row>
    <row r="4845" spans="1:6">
      <c r="A4845" s="434"/>
      <c r="B4845" s="918" t="s">
        <v>3304</v>
      </c>
      <c r="C4845" s="920"/>
      <c r="D4845" s="915"/>
      <c r="E4845" s="916"/>
      <c r="F4845" s="917"/>
    </row>
    <row r="4846" spans="1:6">
      <c r="A4846" s="434"/>
      <c r="B4846" s="918" t="s">
        <v>3305</v>
      </c>
      <c r="C4846" s="920"/>
      <c r="D4846" s="915"/>
      <c r="E4846" s="916"/>
      <c r="F4846" s="917"/>
    </row>
    <row r="4847" spans="1:6">
      <c r="A4847" s="434"/>
      <c r="B4847" s="918"/>
      <c r="C4847" s="434"/>
      <c r="D4847" s="915"/>
      <c r="E4847" s="916"/>
      <c r="F4847" s="917"/>
    </row>
    <row r="4848" spans="1:6">
      <c r="A4848" s="434"/>
      <c r="B4848" s="918" t="s">
        <v>3306</v>
      </c>
      <c r="C4848" s="434"/>
      <c r="D4848" s="915"/>
      <c r="E4848" s="916"/>
      <c r="F4848" s="917"/>
    </row>
    <row r="4849" spans="1:6">
      <c r="A4849" s="434"/>
      <c r="B4849" s="918" t="s">
        <v>3305</v>
      </c>
      <c r="C4849" s="434"/>
      <c r="D4849" s="915"/>
      <c r="E4849" s="916"/>
      <c r="F4849" s="917"/>
    </row>
    <row r="4850" spans="1:6">
      <c r="A4850" s="434"/>
      <c r="B4850" s="919"/>
      <c r="C4850" s="920"/>
      <c r="D4850" s="915"/>
      <c r="E4850" s="916"/>
      <c r="F4850" s="917"/>
    </row>
    <row r="4851" spans="1:6">
      <c r="A4851" s="434"/>
      <c r="B4851" s="918" t="s">
        <v>3307</v>
      </c>
      <c r="C4851" s="920"/>
      <c r="D4851" s="915"/>
      <c r="E4851" s="916"/>
      <c r="F4851" s="917"/>
    </row>
    <row r="4852" spans="1:6">
      <c r="A4852" s="434"/>
      <c r="B4852" s="918" t="s">
        <v>3308</v>
      </c>
      <c r="C4852" s="920"/>
      <c r="D4852" s="915"/>
      <c r="E4852" s="916"/>
      <c r="F4852" s="917"/>
    </row>
    <row r="4853" spans="1:6">
      <c r="A4853" s="434"/>
      <c r="B4853" s="918" t="s">
        <v>3309</v>
      </c>
      <c r="C4853" s="920"/>
      <c r="D4853" s="915"/>
      <c r="E4853" s="916"/>
      <c r="F4853" s="917"/>
    </row>
    <row r="4854" spans="1:6">
      <c r="A4854" s="434"/>
      <c r="B4854" s="918" t="s">
        <v>3444</v>
      </c>
      <c r="C4854" s="920"/>
      <c r="D4854" s="915"/>
      <c r="E4854" s="916"/>
      <c r="F4854" s="917"/>
    </row>
    <row r="4855" spans="1:6">
      <c r="A4855" s="434"/>
      <c r="B4855" s="918" t="s">
        <v>3311</v>
      </c>
      <c r="C4855" s="920"/>
      <c r="D4855" s="915"/>
      <c r="E4855" s="916"/>
      <c r="F4855" s="917"/>
    </row>
    <row r="4856" spans="1:6">
      <c r="A4856" s="434"/>
      <c r="B4856" s="918" t="s">
        <v>3312</v>
      </c>
      <c r="C4856" s="920"/>
      <c r="D4856" s="915"/>
      <c r="E4856" s="916"/>
      <c r="F4856" s="917"/>
    </row>
    <row r="4857" spans="1:6">
      <c r="A4857" s="434"/>
      <c r="B4857" s="918" t="s">
        <v>3617</v>
      </c>
      <c r="C4857" s="920"/>
      <c r="D4857" s="915"/>
      <c r="E4857" s="916"/>
      <c r="F4857" s="917"/>
    </row>
    <row r="4858" spans="1:6">
      <c r="A4858" s="434"/>
      <c r="B4858" s="918" t="s">
        <v>3314</v>
      </c>
      <c r="C4858" s="920"/>
      <c r="D4858" s="915"/>
      <c r="E4858" s="916"/>
      <c r="F4858" s="917"/>
    </row>
    <row r="4859" spans="1:6">
      <c r="A4859" s="434"/>
      <c r="B4859" s="918" t="s">
        <v>3727</v>
      </c>
      <c r="C4859" s="920"/>
      <c r="D4859" s="915"/>
      <c r="E4859" s="916"/>
      <c r="F4859" s="917"/>
    </row>
    <row r="4860" spans="1:6">
      <c r="A4860" s="434"/>
      <c r="B4860" s="918" t="s">
        <v>3316</v>
      </c>
      <c r="C4860" s="920"/>
      <c r="D4860" s="915"/>
      <c r="E4860" s="916"/>
      <c r="F4860" s="917"/>
    </row>
    <row r="4861" spans="1:6">
      <c r="A4861" s="434"/>
      <c r="B4861" s="918" t="s">
        <v>3317</v>
      </c>
      <c r="C4861" s="920"/>
      <c r="D4861" s="915"/>
      <c r="E4861" s="916"/>
      <c r="F4861" s="917"/>
    </row>
    <row r="4862" spans="1:6">
      <c r="A4862" s="434"/>
      <c r="B4862" s="918" t="s">
        <v>3318</v>
      </c>
      <c r="C4862" s="920"/>
      <c r="D4862" s="915"/>
      <c r="E4862" s="916"/>
      <c r="F4862" s="917"/>
    </row>
    <row r="4863" spans="1:6">
      <c r="A4863" s="434"/>
      <c r="B4863" s="918" t="s">
        <v>3410</v>
      </c>
      <c r="C4863" s="920"/>
      <c r="D4863" s="915"/>
      <c r="E4863" s="916"/>
      <c r="F4863" s="917"/>
    </row>
    <row r="4864" spans="1:6">
      <c r="A4864" s="434"/>
      <c r="B4864" s="918" t="s">
        <v>3314</v>
      </c>
      <c r="C4864" s="920"/>
      <c r="D4864" s="915"/>
      <c r="E4864" s="916"/>
      <c r="F4864" s="917"/>
    </row>
    <row r="4865" spans="1:6">
      <c r="A4865" s="434"/>
      <c r="B4865" s="918" t="s">
        <v>3369</v>
      </c>
      <c r="C4865" s="920"/>
      <c r="D4865" s="915"/>
      <c r="E4865" s="916"/>
      <c r="F4865" s="917"/>
    </row>
    <row r="4866" spans="1:6">
      <c r="A4866" s="434"/>
      <c r="B4866" s="918"/>
      <c r="C4866" s="434"/>
      <c r="D4866" s="915"/>
      <c r="E4866" s="916"/>
      <c r="F4866" s="917"/>
    </row>
    <row r="4867" spans="1:6">
      <c r="A4867" s="434"/>
      <c r="B4867" s="918" t="s">
        <v>3306</v>
      </c>
      <c r="C4867" s="434"/>
      <c r="D4867" s="915"/>
      <c r="E4867" s="916"/>
      <c r="F4867" s="917"/>
    </row>
    <row r="4868" spans="1:6">
      <c r="A4868" s="434"/>
      <c r="B4868" s="918" t="s">
        <v>3305</v>
      </c>
      <c r="C4868" s="434"/>
      <c r="D4868" s="915"/>
      <c r="E4868" s="916"/>
      <c r="F4868" s="917"/>
    </row>
    <row r="4869" spans="1:6">
      <c r="A4869" s="434"/>
      <c r="B4869" s="918"/>
      <c r="C4869" s="920"/>
      <c r="D4869" s="915"/>
      <c r="E4869" s="916"/>
      <c r="F4869" s="917"/>
    </row>
    <row r="4870" spans="1:6">
      <c r="A4870" s="434"/>
      <c r="B4870" s="918" t="s">
        <v>3321</v>
      </c>
      <c r="C4870" s="920"/>
      <c r="D4870" s="915"/>
      <c r="E4870" s="916"/>
      <c r="F4870" s="917"/>
    </row>
    <row r="4871" spans="1:6">
      <c r="A4871" s="434"/>
      <c r="B4871" s="918" t="s">
        <v>3728</v>
      </c>
      <c r="C4871" s="920"/>
      <c r="D4871" s="915"/>
      <c r="E4871" s="916"/>
      <c r="F4871" s="917"/>
    </row>
    <row r="4872" spans="1:6">
      <c r="A4872" s="434"/>
      <c r="B4872" s="918" t="s">
        <v>3621</v>
      </c>
      <c r="C4872" s="920"/>
      <c r="D4872" s="915"/>
      <c r="E4872" s="916"/>
      <c r="F4872" s="917"/>
    </row>
    <row r="4873" spans="1:6">
      <c r="A4873" s="434"/>
      <c r="B4873" s="918" t="s">
        <v>3324</v>
      </c>
      <c r="C4873" s="434"/>
      <c r="D4873" s="915"/>
      <c r="E4873" s="916"/>
      <c r="F4873" s="917"/>
    </row>
    <row r="4874" spans="1:6">
      <c r="A4874" s="434"/>
      <c r="B4874" s="918" t="s">
        <v>3325</v>
      </c>
      <c r="C4874" s="434"/>
      <c r="D4874" s="915"/>
      <c r="E4874" s="916"/>
      <c r="F4874" s="917"/>
    </row>
    <row r="4875" spans="1:6">
      <c r="A4875" s="434"/>
      <c r="B4875" s="918" t="s">
        <v>3326</v>
      </c>
      <c r="C4875" s="434"/>
      <c r="D4875" s="915"/>
      <c r="E4875" s="916"/>
      <c r="F4875" s="917"/>
    </row>
    <row r="4876" spans="1:6">
      <c r="A4876" s="434"/>
      <c r="B4876" s="918"/>
      <c r="C4876" s="434"/>
      <c r="D4876" s="915"/>
      <c r="E4876" s="916"/>
      <c r="F4876" s="917"/>
    </row>
    <row r="4877" spans="1:6">
      <c r="A4877" s="434"/>
      <c r="B4877" s="918" t="s">
        <v>3327</v>
      </c>
      <c r="C4877" s="434"/>
      <c r="D4877" s="915"/>
      <c r="E4877" s="916"/>
      <c r="F4877" s="917"/>
    </row>
    <row r="4878" spans="1:6">
      <c r="A4878" s="434"/>
      <c r="B4878" s="918" t="s">
        <v>3328</v>
      </c>
      <c r="C4878" s="434"/>
      <c r="D4878" s="915"/>
      <c r="E4878" s="916"/>
      <c r="F4878" s="917"/>
    </row>
    <row r="4879" spans="1:6">
      <c r="A4879" s="434"/>
      <c r="B4879" s="918" t="s">
        <v>3329</v>
      </c>
      <c r="C4879" s="434"/>
      <c r="D4879" s="915"/>
      <c r="E4879" s="916"/>
      <c r="F4879" s="917"/>
    </row>
    <row r="4880" spans="1:6" ht="26.4">
      <c r="A4880" s="434"/>
      <c r="B4880" s="918" t="s">
        <v>3302</v>
      </c>
      <c r="C4880" s="920"/>
      <c r="D4880" s="915"/>
      <c r="E4880" s="916"/>
      <c r="F4880" s="917"/>
    </row>
    <row r="4881" spans="1:6">
      <c r="A4881" s="434"/>
      <c r="B4881" s="918" t="s">
        <v>3330</v>
      </c>
      <c r="C4881" s="434"/>
      <c r="D4881" s="915"/>
      <c r="E4881" s="916"/>
      <c r="F4881" s="917"/>
    </row>
    <row r="4882" spans="1:6">
      <c r="A4882" s="434"/>
      <c r="B4882" s="918"/>
      <c r="C4882" s="434"/>
      <c r="D4882" s="915"/>
      <c r="E4882" s="916"/>
      <c r="F4882" s="917"/>
    </row>
    <row r="4883" spans="1:6">
      <c r="A4883" s="434"/>
      <c r="B4883" s="918" t="s">
        <v>3331</v>
      </c>
      <c r="C4883" s="920"/>
      <c r="D4883" s="915"/>
      <c r="E4883" s="916"/>
      <c r="F4883" s="917"/>
    </row>
    <row r="4884" spans="1:6">
      <c r="A4884" s="434"/>
      <c r="B4884" s="918" t="s">
        <v>3729</v>
      </c>
      <c r="C4884" s="920"/>
      <c r="D4884" s="915"/>
      <c r="E4884" s="916"/>
      <c r="F4884" s="917"/>
    </row>
    <row r="4885" spans="1:6">
      <c r="A4885" s="434"/>
      <c r="B4885" s="918" t="s">
        <v>3521</v>
      </c>
      <c r="C4885" s="920"/>
      <c r="D4885" s="915"/>
      <c r="E4885" s="916"/>
      <c r="F4885" s="917"/>
    </row>
    <row r="4886" spans="1:6">
      <c r="A4886" s="434"/>
      <c r="B4886" s="918" t="s">
        <v>3376</v>
      </c>
      <c r="C4886" s="434"/>
      <c r="D4886" s="915"/>
      <c r="E4886" s="916"/>
      <c r="F4886" s="917"/>
    </row>
    <row r="4887" spans="1:6">
      <c r="A4887" s="434"/>
      <c r="B4887" s="918" t="s">
        <v>3335</v>
      </c>
      <c r="C4887" s="434"/>
      <c r="D4887" s="915"/>
      <c r="E4887" s="916"/>
      <c r="F4887" s="917"/>
    </row>
    <row r="4888" spans="1:6">
      <c r="A4888" s="434"/>
      <c r="B4888" s="918" t="s">
        <v>3326</v>
      </c>
      <c r="C4888" s="434"/>
      <c r="D4888" s="915"/>
      <c r="E4888" s="916"/>
      <c r="F4888" s="917"/>
    </row>
    <row r="4889" spans="1:6">
      <c r="A4889" s="434"/>
      <c r="B4889" s="918" t="s">
        <v>3336</v>
      </c>
      <c r="C4889" s="434"/>
      <c r="D4889" s="915"/>
      <c r="E4889" s="916"/>
      <c r="F4889" s="917"/>
    </row>
    <row r="4890" spans="1:6">
      <c r="A4890" s="434"/>
      <c r="B4890" s="918" t="s">
        <v>3330</v>
      </c>
      <c r="C4890" s="434"/>
      <c r="D4890" s="915"/>
      <c r="E4890" s="916"/>
      <c r="F4890" s="917"/>
    </row>
    <row r="4891" spans="1:6">
      <c r="A4891" s="434"/>
      <c r="B4891" s="918"/>
      <c r="C4891" s="434"/>
      <c r="D4891" s="915"/>
      <c r="E4891" s="916"/>
      <c r="F4891" s="917"/>
    </row>
    <row r="4892" spans="1:6">
      <c r="A4892" s="434"/>
      <c r="B4892" s="918" t="s">
        <v>3306</v>
      </c>
      <c r="C4892" s="434"/>
      <c r="D4892" s="915"/>
      <c r="E4892" s="916"/>
      <c r="F4892" s="917"/>
    </row>
    <row r="4893" spans="1:6">
      <c r="A4893" s="434"/>
      <c r="B4893" s="918" t="s">
        <v>3305</v>
      </c>
      <c r="C4893" s="434"/>
      <c r="D4893" s="915"/>
      <c r="E4893" s="916"/>
      <c r="F4893" s="917"/>
    </row>
    <row r="4894" spans="1:6">
      <c r="A4894" s="434"/>
      <c r="B4894" s="918"/>
      <c r="C4894" s="434"/>
      <c r="D4894" s="915"/>
      <c r="E4894" s="916"/>
      <c r="F4894" s="917"/>
    </row>
    <row r="4895" spans="1:6">
      <c r="A4895" s="434"/>
      <c r="B4895" s="918" t="s">
        <v>3321</v>
      </c>
      <c r="C4895" s="434"/>
      <c r="D4895" s="915"/>
      <c r="E4895" s="916"/>
      <c r="F4895" s="917"/>
    </row>
    <row r="4896" spans="1:6">
      <c r="A4896" s="434"/>
      <c r="B4896" s="918" t="s">
        <v>3730</v>
      </c>
      <c r="C4896" s="434"/>
      <c r="D4896" s="915"/>
      <c r="E4896" s="916"/>
      <c r="F4896" s="917"/>
    </row>
    <row r="4897" spans="1:6">
      <c r="A4897" s="434"/>
      <c r="B4897" s="918" t="s">
        <v>3338</v>
      </c>
      <c r="C4897" s="434"/>
      <c r="D4897" s="915"/>
      <c r="E4897" s="916"/>
      <c r="F4897" s="917"/>
    </row>
    <row r="4898" spans="1:6">
      <c r="A4898" s="434"/>
      <c r="B4898" s="918" t="s">
        <v>3378</v>
      </c>
      <c r="C4898" s="434"/>
      <c r="D4898" s="915"/>
      <c r="E4898" s="916"/>
      <c r="F4898" s="917"/>
    </row>
    <row r="4899" spans="1:6">
      <c r="A4899" s="434"/>
      <c r="B4899" s="918" t="s">
        <v>3325</v>
      </c>
      <c r="C4899" s="434"/>
      <c r="D4899" s="915"/>
      <c r="E4899" s="916"/>
      <c r="F4899" s="917"/>
    </row>
    <row r="4900" spans="1:6">
      <c r="A4900" s="434"/>
      <c r="B4900" s="918" t="s">
        <v>3326</v>
      </c>
      <c r="C4900" s="434"/>
      <c r="D4900" s="915"/>
      <c r="E4900" s="916"/>
      <c r="F4900" s="917"/>
    </row>
    <row r="4901" spans="1:6">
      <c r="A4901" s="434"/>
      <c r="B4901" s="918"/>
      <c r="C4901" s="434"/>
      <c r="D4901" s="915"/>
      <c r="E4901" s="916"/>
      <c r="F4901" s="917"/>
    </row>
    <row r="4902" spans="1:6">
      <c r="A4902" s="434"/>
      <c r="B4902" s="918" t="s">
        <v>3306</v>
      </c>
      <c r="C4902" s="434"/>
      <c r="D4902" s="915"/>
      <c r="E4902" s="916"/>
      <c r="F4902" s="917"/>
    </row>
    <row r="4903" spans="1:6">
      <c r="A4903" s="434"/>
      <c r="B4903" s="918" t="s">
        <v>3305</v>
      </c>
      <c r="C4903" s="434"/>
      <c r="D4903" s="915"/>
      <c r="E4903" s="916"/>
      <c r="F4903" s="917"/>
    </row>
    <row r="4904" spans="1:6">
      <c r="A4904" s="434"/>
      <c r="B4904" s="918"/>
      <c r="C4904" s="434"/>
      <c r="D4904" s="915"/>
      <c r="E4904" s="916"/>
      <c r="F4904" s="917"/>
    </row>
    <row r="4905" spans="1:6">
      <c r="A4905" s="434"/>
      <c r="B4905" s="918" t="s">
        <v>3340</v>
      </c>
      <c r="C4905" s="920"/>
      <c r="D4905" s="915"/>
      <c r="E4905" s="916"/>
      <c r="F4905" s="917"/>
    </row>
    <row r="4906" spans="1:6">
      <c r="A4906" s="434"/>
      <c r="B4906" s="918" t="s">
        <v>3341</v>
      </c>
      <c r="C4906" s="920"/>
      <c r="D4906" s="915"/>
      <c r="E4906" s="916"/>
      <c r="F4906" s="917"/>
    </row>
    <row r="4907" spans="1:6">
      <c r="A4907" s="434"/>
      <c r="B4907" s="918" t="s">
        <v>3731</v>
      </c>
      <c r="C4907" s="920"/>
      <c r="D4907" s="915"/>
      <c r="E4907" s="916"/>
      <c r="F4907" s="917"/>
    </row>
    <row r="4908" spans="1:6">
      <c r="A4908" s="434"/>
      <c r="B4908" s="918" t="s">
        <v>3343</v>
      </c>
      <c r="C4908" s="920"/>
      <c r="D4908" s="915"/>
      <c r="E4908" s="916"/>
      <c r="F4908" s="917"/>
    </row>
    <row r="4909" spans="1:6" ht="26.4">
      <c r="A4909" s="434"/>
      <c r="B4909" s="918" t="s">
        <v>3302</v>
      </c>
      <c r="C4909" s="920"/>
      <c r="D4909" s="915"/>
      <c r="E4909" s="916"/>
      <c r="F4909" s="917"/>
    </row>
    <row r="4910" spans="1:6">
      <c r="A4910" s="434"/>
      <c r="B4910" s="918"/>
      <c r="C4910" s="920"/>
      <c r="D4910" s="915"/>
      <c r="E4910" s="916"/>
      <c r="F4910" s="917"/>
    </row>
    <row r="4911" spans="1:6">
      <c r="A4911" s="434"/>
      <c r="B4911" s="918" t="s">
        <v>3303</v>
      </c>
      <c r="C4911" s="920"/>
      <c r="D4911" s="915"/>
      <c r="E4911" s="916"/>
      <c r="F4911" s="917"/>
    </row>
    <row r="4912" spans="1:6">
      <c r="A4912" s="434"/>
      <c r="B4912" s="918" t="s">
        <v>3304</v>
      </c>
      <c r="C4912" s="920"/>
      <c r="D4912" s="915"/>
      <c r="E4912" s="916"/>
      <c r="F4912" s="917"/>
    </row>
    <row r="4913" spans="1:6">
      <c r="A4913" s="434"/>
      <c r="B4913" s="918" t="s">
        <v>3305</v>
      </c>
      <c r="C4913" s="920"/>
      <c r="D4913" s="915"/>
      <c r="E4913" s="916"/>
      <c r="F4913" s="917"/>
    </row>
    <row r="4914" spans="1:6">
      <c r="A4914" s="434"/>
      <c r="B4914" s="918"/>
      <c r="C4914" s="434"/>
      <c r="D4914" s="915"/>
      <c r="E4914" s="916"/>
      <c r="F4914" s="917"/>
    </row>
    <row r="4915" spans="1:6">
      <c r="A4915" s="434"/>
      <c r="B4915" s="918" t="s">
        <v>3306</v>
      </c>
      <c r="C4915" s="434"/>
      <c r="D4915" s="915"/>
      <c r="E4915" s="916"/>
      <c r="F4915" s="917"/>
    </row>
    <row r="4916" spans="1:6">
      <c r="A4916" s="434"/>
      <c r="B4916" s="918" t="s">
        <v>3305</v>
      </c>
      <c r="C4916" s="434"/>
      <c r="D4916" s="915"/>
      <c r="E4916" s="916"/>
      <c r="F4916" s="917"/>
    </row>
    <row r="4917" spans="1:6">
      <c r="A4917" s="434"/>
      <c r="B4917" s="918"/>
      <c r="C4917" s="434"/>
      <c r="D4917" s="915"/>
      <c r="E4917" s="916"/>
      <c r="F4917" s="917"/>
    </row>
    <row r="4918" spans="1:6">
      <c r="A4918" s="434"/>
      <c r="B4918" s="918" t="s">
        <v>3297</v>
      </c>
      <c r="C4918" s="434"/>
      <c r="D4918" s="915"/>
      <c r="E4918" s="916"/>
      <c r="F4918" s="917"/>
    </row>
    <row r="4919" spans="1:6">
      <c r="A4919" s="434"/>
      <c r="B4919" s="918" t="s">
        <v>3344</v>
      </c>
      <c r="C4919" s="434"/>
      <c r="D4919" s="915"/>
      <c r="E4919" s="916"/>
      <c r="F4919" s="917"/>
    </row>
    <row r="4920" spans="1:6">
      <c r="A4920" s="434"/>
      <c r="B4920" s="918" t="s">
        <v>3345</v>
      </c>
      <c r="C4920" s="434"/>
      <c r="D4920" s="915"/>
      <c r="E4920" s="916"/>
      <c r="F4920" s="917"/>
    </row>
    <row r="4921" spans="1:6">
      <c r="A4921" s="434"/>
      <c r="B4921" s="918" t="s">
        <v>3301</v>
      </c>
      <c r="C4921" s="434"/>
      <c r="D4921" s="915"/>
      <c r="E4921" s="916"/>
      <c r="F4921" s="917"/>
    </row>
    <row r="4922" spans="1:6" ht="26.4">
      <c r="A4922" s="434"/>
      <c r="B4922" s="918" t="s">
        <v>3676</v>
      </c>
      <c r="C4922" s="434"/>
      <c r="D4922" s="915"/>
      <c r="E4922" s="916"/>
      <c r="F4922" s="917"/>
    </row>
    <row r="4923" spans="1:6">
      <c r="A4923" s="434"/>
      <c r="B4923" s="918"/>
      <c r="C4923" s="434"/>
      <c r="D4923" s="915"/>
      <c r="E4923" s="916"/>
      <c r="F4923" s="917"/>
    </row>
    <row r="4924" spans="1:6">
      <c r="A4924" s="434"/>
      <c r="B4924" s="918" t="s">
        <v>3346</v>
      </c>
      <c r="C4924" s="434"/>
      <c r="D4924" s="915"/>
      <c r="E4924" s="916"/>
      <c r="F4924" s="917"/>
    </row>
    <row r="4925" spans="1:6">
      <c r="A4925" s="434"/>
      <c r="B4925" s="918" t="s">
        <v>3305</v>
      </c>
      <c r="C4925" s="434"/>
      <c r="D4925" s="915"/>
      <c r="E4925" s="916"/>
      <c r="F4925" s="917"/>
    </row>
    <row r="4926" spans="1:6">
      <c r="A4926" s="434"/>
      <c r="B4926" s="918"/>
      <c r="C4926" s="434"/>
      <c r="D4926" s="915"/>
      <c r="E4926" s="916"/>
      <c r="F4926" s="917"/>
    </row>
    <row r="4927" spans="1:6">
      <c r="A4927" s="434"/>
      <c r="B4927" s="918" t="s">
        <v>3291</v>
      </c>
      <c r="C4927" s="920"/>
      <c r="D4927" s="915"/>
      <c r="E4927" s="916"/>
      <c r="F4927" s="917"/>
    </row>
    <row r="4928" spans="1:6">
      <c r="A4928" s="434"/>
      <c r="B4928" s="918" t="s">
        <v>3293</v>
      </c>
      <c r="C4928" s="920"/>
      <c r="D4928" s="915"/>
      <c r="E4928" s="916"/>
      <c r="F4928" s="917"/>
    </row>
    <row r="4929" spans="1:6" ht="26.4">
      <c r="A4929" s="434"/>
      <c r="B4929" s="922" t="s">
        <v>3294</v>
      </c>
      <c r="C4929" s="920"/>
      <c r="D4929" s="915"/>
      <c r="E4929" s="916"/>
      <c r="F4929" s="917"/>
    </row>
    <row r="4930" spans="1:6">
      <c r="A4930" s="434"/>
      <c r="B4930" s="918" t="s">
        <v>3732</v>
      </c>
      <c r="C4930" s="920"/>
      <c r="D4930" s="915"/>
      <c r="E4930" s="916"/>
      <c r="F4930" s="917"/>
    </row>
    <row r="4931" spans="1:6">
      <c r="A4931" s="434"/>
      <c r="B4931" s="918" t="s">
        <v>3350</v>
      </c>
      <c r="C4931" s="920"/>
      <c r="D4931" s="915"/>
      <c r="E4931" s="916"/>
      <c r="F4931" s="917"/>
    </row>
    <row r="4932" spans="1:6">
      <c r="A4932" s="434"/>
      <c r="B4932" s="918"/>
      <c r="C4932" s="920"/>
      <c r="D4932" s="915"/>
      <c r="E4932" s="916"/>
      <c r="F4932" s="917"/>
    </row>
    <row r="4933" spans="1:6">
      <c r="A4933" s="434"/>
      <c r="B4933" s="918" t="s">
        <v>3349</v>
      </c>
      <c r="C4933" s="920"/>
      <c r="D4933" s="915"/>
      <c r="E4933" s="916"/>
      <c r="F4933" s="917"/>
    </row>
    <row r="4934" spans="1:6">
      <c r="A4934" s="434"/>
      <c r="B4934" s="918"/>
      <c r="C4934" s="434"/>
      <c r="D4934" s="915"/>
      <c r="E4934" s="916"/>
      <c r="F4934" s="917"/>
    </row>
    <row r="4935" spans="1:6">
      <c r="A4935" s="434"/>
      <c r="B4935" s="918" t="s">
        <v>3291</v>
      </c>
      <c r="C4935" s="920"/>
      <c r="D4935" s="915"/>
      <c r="E4935" s="916"/>
      <c r="F4935" s="917"/>
    </row>
    <row r="4936" spans="1:6">
      <c r="A4936" s="434"/>
      <c r="B4936" s="918" t="s">
        <v>3293</v>
      </c>
      <c r="C4936" s="920"/>
      <c r="D4936" s="915"/>
      <c r="E4936" s="916"/>
      <c r="F4936" s="917"/>
    </row>
    <row r="4937" spans="1:6" ht="26.4">
      <c r="A4937" s="434"/>
      <c r="B4937" s="922" t="s">
        <v>3294</v>
      </c>
      <c r="C4937" s="920"/>
      <c r="D4937" s="915"/>
      <c r="E4937" s="916"/>
      <c r="F4937" s="917"/>
    </row>
    <row r="4938" spans="1:6">
      <c r="A4938" s="434"/>
      <c r="B4938" s="918" t="s">
        <v>3347</v>
      </c>
      <c r="C4938" s="920"/>
      <c r="D4938" s="915"/>
      <c r="E4938" s="916"/>
      <c r="F4938" s="917"/>
    </row>
    <row r="4939" spans="1:6">
      <c r="A4939" s="434"/>
      <c r="B4939" s="918" t="s">
        <v>3350</v>
      </c>
      <c r="C4939" s="920"/>
      <c r="D4939" s="915"/>
      <c r="E4939" s="916"/>
      <c r="F4939" s="917"/>
    </row>
    <row r="4940" spans="1:6">
      <c r="A4940" s="434"/>
      <c r="B4940" s="918"/>
      <c r="C4940" s="920"/>
      <c r="D4940" s="915"/>
      <c r="E4940" s="916"/>
      <c r="F4940" s="917"/>
    </row>
    <row r="4941" spans="1:6">
      <c r="A4941" s="434"/>
      <c r="B4941" s="918" t="s">
        <v>3297</v>
      </c>
      <c r="C4941" s="920"/>
      <c r="D4941" s="915"/>
      <c r="E4941" s="916"/>
      <c r="F4941" s="917"/>
    </row>
    <row r="4942" spans="1:6">
      <c r="A4942" s="434"/>
      <c r="B4942" s="918" t="s">
        <v>3437</v>
      </c>
      <c r="C4942" s="920"/>
      <c r="D4942" s="915"/>
      <c r="E4942" s="916"/>
      <c r="F4942" s="917"/>
    </row>
    <row r="4943" spans="1:6">
      <c r="A4943" s="434"/>
      <c r="B4943" s="918" t="s">
        <v>3299</v>
      </c>
      <c r="C4943" s="920"/>
      <c r="D4943" s="915"/>
      <c r="E4943" s="916"/>
      <c r="F4943" s="917"/>
    </row>
    <row r="4944" spans="1:6">
      <c r="A4944" s="434"/>
      <c r="B4944" s="918" t="s">
        <v>3301</v>
      </c>
      <c r="C4944" s="920"/>
      <c r="D4944" s="915"/>
      <c r="E4944" s="916"/>
      <c r="F4944" s="917"/>
    </row>
    <row r="4945" spans="1:6" ht="26.4">
      <c r="A4945" s="434"/>
      <c r="B4945" s="918" t="s">
        <v>3676</v>
      </c>
      <c r="C4945" s="920"/>
      <c r="D4945" s="915"/>
      <c r="E4945" s="916"/>
      <c r="F4945" s="917"/>
    </row>
    <row r="4946" spans="1:6">
      <c r="A4946" s="434"/>
      <c r="B4946" s="918"/>
      <c r="C4946" s="920"/>
      <c r="D4946" s="915"/>
      <c r="E4946" s="916"/>
      <c r="F4946" s="917"/>
    </row>
    <row r="4947" spans="1:6">
      <c r="A4947" s="434"/>
      <c r="B4947" s="918" t="s">
        <v>3303</v>
      </c>
      <c r="C4947" s="920"/>
      <c r="D4947" s="915"/>
      <c r="E4947" s="916"/>
      <c r="F4947" s="917"/>
    </row>
    <row r="4948" spans="1:6">
      <c r="A4948" s="434"/>
      <c r="B4948" s="918" t="s">
        <v>3304</v>
      </c>
      <c r="C4948" s="920"/>
      <c r="D4948" s="915"/>
      <c r="E4948" s="916"/>
      <c r="F4948" s="917"/>
    </row>
    <row r="4949" spans="1:6">
      <c r="A4949" s="434"/>
      <c r="B4949" s="918" t="s">
        <v>3305</v>
      </c>
      <c r="C4949" s="920"/>
      <c r="D4949" s="915"/>
      <c r="E4949" s="916"/>
      <c r="F4949" s="917"/>
    </row>
    <row r="4950" spans="1:6">
      <c r="A4950" s="434"/>
      <c r="B4950" s="918"/>
      <c r="C4950" s="920"/>
      <c r="D4950" s="915"/>
      <c r="E4950" s="916"/>
      <c r="F4950" s="917"/>
    </row>
    <row r="4951" spans="1:6">
      <c r="A4951" s="434"/>
      <c r="B4951" s="918" t="s">
        <v>3306</v>
      </c>
      <c r="C4951" s="434"/>
      <c r="D4951" s="915"/>
      <c r="E4951" s="916"/>
      <c r="F4951" s="917"/>
    </row>
    <row r="4952" spans="1:6">
      <c r="A4952" s="434"/>
      <c r="B4952" s="918" t="s">
        <v>3305</v>
      </c>
      <c r="C4952" s="434"/>
      <c r="D4952" s="915"/>
      <c r="E4952" s="916"/>
      <c r="F4952" s="917"/>
    </row>
    <row r="4953" spans="1:6">
      <c r="A4953" s="434"/>
      <c r="B4953" s="918"/>
      <c r="C4953" s="434"/>
      <c r="D4953" s="915"/>
      <c r="E4953" s="916"/>
      <c r="F4953" s="917"/>
    </row>
    <row r="4954" spans="1:6" ht="26.4">
      <c r="A4954" s="434"/>
      <c r="B4954" s="918" t="s">
        <v>3352</v>
      </c>
      <c r="C4954" s="920"/>
      <c r="D4954" s="915"/>
      <c r="E4954" s="916"/>
      <c r="F4954" s="917"/>
    </row>
    <row r="4955" spans="1:6">
      <c r="A4955" s="434"/>
      <c r="B4955" s="918"/>
      <c r="C4955" s="920"/>
      <c r="D4955" s="915"/>
      <c r="E4955" s="916"/>
      <c r="F4955" s="917"/>
    </row>
    <row r="4956" spans="1:6">
      <c r="A4956" s="434"/>
      <c r="B4956" s="918" t="s">
        <v>3306</v>
      </c>
      <c r="C4956" s="434"/>
      <c r="D4956" s="915"/>
      <c r="E4956" s="916"/>
      <c r="F4956" s="917"/>
    </row>
    <row r="4957" spans="1:6">
      <c r="A4957" s="434"/>
      <c r="B4957" s="918" t="s">
        <v>3305</v>
      </c>
      <c r="C4957" s="434"/>
      <c r="D4957" s="915"/>
      <c r="E4957" s="916"/>
      <c r="F4957" s="917"/>
    </row>
    <row r="4958" spans="1:6">
      <c r="A4958" s="434"/>
      <c r="B4958" s="923"/>
      <c r="C4958" s="920"/>
      <c r="D4958" s="915"/>
      <c r="E4958" s="916"/>
      <c r="F4958" s="917"/>
    </row>
    <row r="4959" spans="1:6">
      <c r="A4959" s="434"/>
      <c r="B4959" s="918" t="s">
        <v>3340</v>
      </c>
      <c r="C4959" s="920"/>
      <c r="D4959" s="915"/>
      <c r="E4959" s="916"/>
      <c r="F4959" s="917"/>
    </row>
    <row r="4960" spans="1:6">
      <c r="A4960" s="434"/>
      <c r="B4960" s="918" t="s">
        <v>3341</v>
      </c>
      <c r="C4960" s="920"/>
      <c r="D4960" s="915"/>
      <c r="E4960" s="916"/>
      <c r="F4960" s="917"/>
    </row>
    <row r="4961" spans="1:6">
      <c r="A4961" s="434"/>
      <c r="B4961" s="918" t="s">
        <v>3416</v>
      </c>
      <c r="C4961" s="920"/>
      <c r="D4961" s="915"/>
      <c r="E4961" s="916"/>
      <c r="F4961" s="917"/>
    </row>
    <row r="4962" spans="1:6">
      <c r="A4962" s="434"/>
      <c r="B4962" s="918" t="s">
        <v>3343</v>
      </c>
      <c r="C4962" s="920"/>
      <c r="D4962" s="915"/>
      <c r="E4962" s="916"/>
      <c r="F4962" s="917"/>
    </row>
    <row r="4963" spans="1:6" ht="26.4">
      <c r="A4963" s="434"/>
      <c r="B4963" s="918" t="s">
        <v>3302</v>
      </c>
      <c r="C4963" s="920"/>
      <c r="D4963" s="915"/>
      <c r="E4963" s="916"/>
      <c r="F4963" s="917"/>
    </row>
    <row r="4964" spans="1:6">
      <c r="A4964" s="434"/>
      <c r="B4964" s="918"/>
      <c r="C4964" s="920"/>
      <c r="D4964" s="915"/>
      <c r="E4964" s="916"/>
      <c r="F4964" s="917"/>
    </row>
    <row r="4965" spans="1:6">
      <c r="A4965" s="434"/>
      <c r="B4965" s="918" t="s">
        <v>3303</v>
      </c>
      <c r="C4965" s="920"/>
      <c r="D4965" s="915"/>
      <c r="E4965" s="916"/>
      <c r="F4965" s="917"/>
    </row>
    <row r="4966" spans="1:6">
      <c r="A4966" s="434"/>
      <c r="B4966" s="918" t="s">
        <v>3304</v>
      </c>
      <c r="C4966" s="920"/>
      <c r="D4966" s="915"/>
      <c r="E4966" s="916"/>
      <c r="F4966" s="917"/>
    </row>
    <row r="4967" spans="1:6">
      <c r="A4967" s="434"/>
      <c r="B4967" s="918" t="s">
        <v>3305</v>
      </c>
      <c r="C4967" s="920"/>
      <c r="D4967" s="915"/>
      <c r="E4967" s="916"/>
      <c r="F4967" s="917"/>
    </row>
    <row r="4968" spans="1:6">
      <c r="A4968" s="434"/>
      <c r="B4968" s="918"/>
      <c r="C4968" s="920"/>
      <c r="D4968" s="915"/>
      <c r="E4968" s="916"/>
      <c r="F4968" s="917"/>
    </row>
    <row r="4969" spans="1:6">
      <c r="A4969" s="434"/>
      <c r="B4969" s="918" t="s">
        <v>3291</v>
      </c>
      <c r="C4969" s="920"/>
      <c r="D4969" s="915"/>
      <c r="E4969" s="916"/>
      <c r="F4969" s="917"/>
    </row>
    <row r="4970" spans="1:6">
      <c r="A4970" s="434"/>
      <c r="B4970" s="918" t="s">
        <v>3293</v>
      </c>
      <c r="C4970" s="920"/>
      <c r="D4970" s="915"/>
      <c r="E4970" s="916"/>
      <c r="F4970" s="917"/>
    </row>
    <row r="4971" spans="1:6" ht="26.4">
      <c r="A4971" s="434"/>
      <c r="B4971" s="922" t="s">
        <v>3294</v>
      </c>
      <c r="C4971" s="920"/>
      <c r="D4971" s="915"/>
      <c r="E4971" s="916"/>
      <c r="F4971" s="917"/>
    </row>
    <row r="4972" spans="1:6">
      <c r="A4972" s="434"/>
      <c r="B4972" s="918" t="s">
        <v>3347</v>
      </c>
      <c r="C4972" s="920"/>
      <c r="D4972" s="915"/>
      <c r="E4972" s="916"/>
      <c r="F4972" s="917"/>
    </row>
    <row r="4973" spans="1:6">
      <c r="A4973" s="434"/>
      <c r="B4973" s="918" t="s">
        <v>3354</v>
      </c>
      <c r="C4973" s="920"/>
      <c r="D4973" s="915"/>
      <c r="E4973" s="916"/>
      <c r="F4973" s="917"/>
    </row>
    <row r="4974" spans="1:6">
      <c r="A4974" s="434"/>
      <c r="B4974" s="918"/>
      <c r="C4974" s="920"/>
      <c r="D4974" s="915"/>
      <c r="E4974" s="916"/>
      <c r="F4974" s="917"/>
    </row>
    <row r="4975" spans="1:6">
      <c r="A4975" s="924"/>
      <c r="B4975" s="919" t="s">
        <v>3733</v>
      </c>
      <c r="C4975" s="920"/>
      <c r="D4975" s="915"/>
      <c r="E4975" s="916"/>
      <c r="F4975" s="917"/>
    </row>
    <row r="4976" spans="1:6">
      <c r="A4976" s="924"/>
      <c r="B4976" s="919" t="s">
        <v>3381</v>
      </c>
      <c r="C4976" s="920"/>
      <c r="D4976" s="915"/>
      <c r="E4976" s="916"/>
      <c r="F4976" s="917"/>
    </row>
    <row r="4977" spans="1:6">
      <c r="A4977" s="925"/>
      <c r="B4977" s="926" t="s">
        <v>3357</v>
      </c>
      <c r="C4977" s="357" t="s">
        <v>983</v>
      </c>
      <c r="D4977" s="927">
        <v>1</v>
      </c>
      <c r="E4977" s="928"/>
      <c r="F4977" s="929"/>
    </row>
    <row r="4978" spans="1:6" s="466" customFormat="1" ht="26.25" customHeight="1">
      <c r="A4978" s="892" t="s">
        <v>0</v>
      </c>
      <c r="B4978" s="892" t="s">
        <v>1</v>
      </c>
      <c r="C4978" s="892" t="s">
        <v>948</v>
      </c>
      <c r="D4978" s="893" t="s">
        <v>949</v>
      </c>
      <c r="E4978" s="894" t="s">
        <v>1380</v>
      </c>
      <c r="F4978" s="894" t="s">
        <v>2</v>
      </c>
    </row>
    <row r="4979" spans="1:6" ht="224.4">
      <c r="A4979" s="909">
        <f>COUNT($A$4:A4977)+1</f>
        <v>26</v>
      </c>
      <c r="B4979" s="910" t="s">
        <v>3256</v>
      </c>
      <c r="C4979" s="362"/>
      <c r="D4979" s="911"/>
      <c r="E4979" s="912"/>
      <c r="F4979" s="913"/>
    </row>
    <row r="4980" spans="1:6">
      <c r="A4980" s="914"/>
      <c r="B4980" s="448"/>
      <c r="C4980" s="434"/>
      <c r="D4980" s="915"/>
      <c r="E4980" s="916"/>
      <c r="F4980" s="917"/>
    </row>
    <row r="4981" spans="1:6">
      <c r="A4981" s="434"/>
      <c r="B4981" s="448" t="s">
        <v>3257</v>
      </c>
      <c r="C4981" s="434"/>
      <c r="D4981" s="915"/>
      <c r="E4981" s="916"/>
      <c r="F4981" s="917"/>
    </row>
    <row r="4982" spans="1:6">
      <c r="A4982" s="434"/>
      <c r="B4982" s="918" t="s">
        <v>3258</v>
      </c>
      <c r="C4982" s="434"/>
      <c r="D4982" s="915"/>
      <c r="E4982" s="916"/>
      <c r="F4982" s="917"/>
    </row>
    <row r="4983" spans="1:6">
      <c r="A4983" s="434"/>
      <c r="B4983" s="918" t="s">
        <v>3259</v>
      </c>
      <c r="C4983" s="434"/>
      <c r="D4983" s="915"/>
      <c r="E4983" s="916"/>
      <c r="F4983" s="917"/>
    </row>
    <row r="4984" spans="1:6">
      <c r="A4984" s="434"/>
      <c r="B4984" s="918" t="s">
        <v>3260</v>
      </c>
      <c r="C4984" s="434"/>
      <c r="D4984" s="915"/>
      <c r="E4984" s="916"/>
      <c r="F4984" s="917"/>
    </row>
    <row r="4985" spans="1:6">
      <c r="A4985" s="434"/>
      <c r="B4985" s="918" t="s">
        <v>3261</v>
      </c>
      <c r="C4985" s="434"/>
      <c r="D4985" s="915"/>
      <c r="E4985" s="916"/>
      <c r="F4985" s="917"/>
    </row>
    <row r="4986" spans="1:6">
      <c r="A4986" s="434"/>
      <c r="B4986" s="918" t="s">
        <v>3262</v>
      </c>
      <c r="C4986" s="434"/>
      <c r="D4986" s="915"/>
      <c r="E4986" s="916"/>
      <c r="F4986" s="917"/>
    </row>
    <row r="4987" spans="1:6">
      <c r="A4987" s="434"/>
      <c r="B4987" s="919" t="s">
        <v>3263</v>
      </c>
      <c r="C4987" s="434"/>
      <c r="D4987" s="915"/>
      <c r="E4987" s="916"/>
      <c r="F4987" s="917"/>
    </row>
    <row r="4988" spans="1:6">
      <c r="A4988" s="434"/>
      <c r="B4988" s="919" t="s">
        <v>3264</v>
      </c>
      <c r="C4988" s="434"/>
      <c r="D4988" s="915"/>
      <c r="E4988" s="916"/>
      <c r="F4988" s="917"/>
    </row>
    <row r="4989" spans="1:6" ht="26.4">
      <c r="A4989" s="434"/>
      <c r="B4989" s="919" t="s">
        <v>3265</v>
      </c>
      <c r="C4989" s="434"/>
      <c r="D4989" s="915"/>
      <c r="E4989" s="916"/>
      <c r="F4989" s="917"/>
    </row>
    <row r="4990" spans="1:6">
      <c r="A4990" s="434"/>
      <c r="B4990" s="919"/>
      <c r="C4990" s="434"/>
      <c r="D4990" s="915"/>
      <c r="E4990" s="916"/>
      <c r="F4990" s="917"/>
    </row>
    <row r="4991" spans="1:6">
      <c r="A4991" s="434"/>
      <c r="B4991" s="919" t="s">
        <v>3266</v>
      </c>
      <c r="C4991" s="434"/>
      <c r="D4991" s="915"/>
      <c r="E4991" s="916"/>
      <c r="F4991" s="917"/>
    </row>
    <row r="4992" spans="1:6">
      <c r="A4992" s="434"/>
      <c r="B4992" s="919" t="s">
        <v>3734</v>
      </c>
      <c r="C4992" s="434"/>
      <c r="D4992" s="915"/>
      <c r="E4992" s="916"/>
      <c r="F4992" s="917"/>
    </row>
    <row r="4993" spans="1:6">
      <c r="A4993" s="434"/>
      <c r="B4993" s="918" t="s">
        <v>3383</v>
      </c>
      <c r="C4993" s="434"/>
      <c r="D4993" s="915"/>
      <c r="E4993" s="916"/>
      <c r="F4993" s="917"/>
    </row>
    <row r="4994" spans="1:6">
      <c r="A4994" s="434"/>
      <c r="B4994" s="918" t="s">
        <v>3269</v>
      </c>
      <c r="C4994" s="920"/>
      <c r="D4994" s="915"/>
      <c r="E4994" s="916"/>
      <c r="F4994" s="917"/>
    </row>
    <row r="4995" spans="1:6">
      <c r="A4995" s="434"/>
      <c r="B4995" s="918" t="s">
        <v>3723</v>
      </c>
      <c r="C4995" s="920"/>
      <c r="D4995" s="915"/>
      <c r="E4995" s="916"/>
      <c r="F4995" s="917"/>
    </row>
    <row r="4996" spans="1:6">
      <c r="A4996" s="434"/>
      <c r="B4996" s="919" t="s">
        <v>3271</v>
      </c>
      <c r="C4996" s="920"/>
      <c r="D4996" s="915"/>
      <c r="E4996" s="916"/>
      <c r="F4996" s="917"/>
    </row>
    <row r="4997" spans="1:6">
      <c r="A4997" s="434"/>
      <c r="B4997" s="919" t="s">
        <v>3385</v>
      </c>
      <c r="C4997" s="920"/>
      <c r="D4997" s="915"/>
      <c r="E4997" s="916"/>
      <c r="F4997" s="917"/>
    </row>
    <row r="4998" spans="1:6">
      <c r="A4998" s="434"/>
      <c r="B4998" s="919" t="s">
        <v>3273</v>
      </c>
      <c r="C4998" s="920"/>
      <c r="D4998" s="915"/>
      <c r="E4998" s="916"/>
      <c r="F4998" s="917"/>
    </row>
    <row r="4999" spans="1:6">
      <c r="A4999" s="434"/>
      <c r="B4999" s="919" t="s">
        <v>3274</v>
      </c>
      <c r="C4999" s="920"/>
      <c r="D4999" s="915"/>
      <c r="E4999" s="916"/>
      <c r="F4999" s="917"/>
    </row>
    <row r="5000" spans="1:6">
      <c r="A5000" s="434"/>
      <c r="B5000" s="919" t="s">
        <v>3275</v>
      </c>
      <c r="C5000" s="920"/>
      <c r="D5000" s="915"/>
      <c r="E5000" s="916"/>
      <c r="F5000" s="917"/>
    </row>
    <row r="5001" spans="1:6">
      <c r="A5001" s="434"/>
      <c r="B5001" s="919" t="s">
        <v>3276</v>
      </c>
      <c r="C5001" s="920"/>
      <c r="D5001" s="915"/>
      <c r="E5001" s="916"/>
      <c r="F5001" s="917"/>
    </row>
    <row r="5002" spans="1:6">
      <c r="A5002" s="434"/>
      <c r="B5002" s="919" t="s">
        <v>3277</v>
      </c>
      <c r="C5002" s="920"/>
      <c r="D5002" s="915"/>
      <c r="E5002" s="916"/>
      <c r="F5002" s="917"/>
    </row>
    <row r="5003" spans="1:6" ht="26.4">
      <c r="A5003" s="434"/>
      <c r="B5003" s="919" t="s">
        <v>3278</v>
      </c>
      <c r="C5003" s="920"/>
      <c r="D5003" s="915"/>
      <c r="E5003" s="916"/>
      <c r="F5003" s="917"/>
    </row>
    <row r="5004" spans="1:6">
      <c r="A5004" s="434"/>
      <c r="B5004" s="919" t="s">
        <v>3279</v>
      </c>
      <c r="C5004" s="920"/>
      <c r="D5004" s="915"/>
      <c r="E5004" s="916"/>
      <c r="F5004" s="917"/>
    </row>
    <row r="5005" spans="1:6">
      <c r="A5005" s="434"/>
      <c r="B5005" s="919" t="s">
        <v>3458</v>
      </c>
      <c r="C5005" s="920"/>
      <c r="D5005" s="915"/>
      <c r="E5005" s="916"/>
      <c r="F5005" s="917"/>
    </row>
    <row r="5006" spans="1:6">
      <c r="A5006" s="434"/>
      <c r="B5006" s="919" t="s">
        <v>3281</v>
      </c>
      <c r="C5006" s="920"/>
      <c r="D5006" s="915"/>
      <c r="E5006" s="916"/>
      <c r="F5006" s="917"/>
    </row>
    <row r="5007" spans="1:6">
      <c r="A5007" s="434"/>
      <c r="B5007" s="919" t="s">
        <v>3735</v>
      </c>
      <c r="C5007" s="920"/>
      <c r="D5007" s="915"/>
      <c r="E5007" s="916"/>
      <c r="F5007" s="917"/>
    </row>
    <row r="5008" spans="1:6">
      <c r="A5008" s="434"/>
      <c r="B5008" s="919" t="s">
        <v>3542</v>
      </c>
      <c r="C5008" s="920"/>
      <c r="D5008" s="915"/>
      <c r="E5008" s="916"/>
      <c r="F5008" s="917"/>
    </row>
    <row r="5009" spans="1:6">
      <c r="A5009" s="434"/>
      <c r="B5009" s="919" t="s">
        <v>3736</v>
      </c>
      <c r="C5009" s="920"/>
      <c r="D5009" s="915"/>
      <c r="E5009" s="916"/>
      <c r="F5009" s="917"/>
    </row>
    <row r="5010" spans="1:6">
      <c r="A5010" s="434"/>
      <c r="B5010" s="919" t="s">
        <v>3283</v>
      </c>
      <c r="C5010" s="920"/>
      <c r="D5010" s="915"/>
      <c r="E5010" s="916"/>
      <c r="F5010" s="917"/>
    </row>
    <row r="5011" spans="1:6">
      <c r="A5011" s="434"/>
      <c r="B5011" s="921" t="s">
        <v>3286</v>
      </c>
      <c r="C5011" s="920"/>
      <c r="D5011" s="915"/>
      <c r="E5011" s="916"/>
      <c r="F5011" s="917"/>
    </row>
    <row r="5012" spans="1:6">
      <c r="A5012" s="434"/>
      <c r="B5012" s="921" t="s">
        <v>3287</v>
      </c>
      <c r="C5012" s="920"/>
      <c r="D5012" s="915"/>
      <c r="E5012" s="916"/>
      <c r="F5012" s="917"/>
    </row>
    <row r="5013" spans="1:6">
      <c r="A5013" s="434"/>
      <c r="B5013" s="919" t="s">
        <v>3288</v>
      </c>
      <c r="C5013" s="920"/>
      <c r="D5013" s="915"/>
      <c r="E5013" s="916"/>
      <c r="F5013" s="917"/>
    </row>
    <row r="5014" spans="1:6">
      <c r="A5014" s="434"/>
      <c r="B5014" s="919" t="s">
        <v>3289</v>
      </c>
      <c r="C5014" s="920"/>
      <c r="D5014" s="915"/>
      <c r="E5014" s="916"/>
      <c r="F5014" s="917"/>
    </row>
    <row r="5015" spans="1:6">
      <c r="A5015" s="434"/>
      <c r="B5015" s="919"/>
      <c r="C5015" s="920"/>
      <c r="D5015" s="915"/>
      <c r="E5015" s="916"/>
      <c r="F5015" s="917"/>
    </row>
    <row r="5016" spans="1:6">
      <c r="A5016" s="434"/>
      <c r="B5016" s="918" t="s">
        <v>3290</v>
      </c>
      <c r="C5016" s="920"/>
      <c r="D5016" s="915"/>
      <c r="E5016" s="916"/>
      <c r="F5016" s="917"/>
    </row>
    <row r="5017" spans="1:6">
      <c r="A5017" s="434"/>
      <c r="B5017" s="918"/>
      <c r="C5017" s="920"/>
      <c r="D5017" s="915"/>
      <c r="E5017" s="916"/>
      <c r="F5017" s="917"/>
    </row>
    <row r="5018" spans="1:6">
      <c r="A5018" s="434"/>
      <c r="B5018" s="918" t="s">
        <v>3291</v>
      </c>
      <c r="C5018" s="920"/>
      <c r="D5018" s="915"/>
      <c r="E5018" s="916"/>
      <c r="F5018" s="917"/>
    </row>
    <row r="5019" spans="1:6">
      <c r="A5019" s="434"/>
      <c r="B5019" s="918" t="s">
        <v>3292</v>
      </c>
      <c r="C5019" s="920"/>
      <c r="D5019" s="915"/>
      <c r="E5019" s="916"/>
      <c r="F5019" s="917"/>
    </row>
    <row r="5020" spans="1:6">
      <c r="A5020" s="434"/>
      <c r="B5020" s="918" t="s">
        <v>3293</v>
      </c>
      <c r="C5020" s="920"/>
      <c r="D5020" s="915"/>
      <c r="E5020" s="916"/>
      <c r="F5020" s="917"/>
    </row>
    <row r="5021" spans="1:6" ht="26.4">
      <c r="A5021" s="434"/>
      <c r="B5021" s="922" t="s">
        <v>3294</v>
      </c>
      <c r="C5021" s="920"/>
      <c r="D5021" s="915"/>
      <c r="E5021" s="916"/>
      <c r="F5021" s="917"/>
    </row>
    <row r="5022" spans="1:6">
      <c r="A5022" s="434"/>
      <c r="B5022" s="918" t="s">
        <v>3737</v>
      </c>
      <c r="C5022" s="920"/>
      <c r="D5022" s="915"/>
      <c r="E5022" s="916"/>
      <c r="F5022" s="917"/>
    </row>
    <row r="5023" spans="1:6">
      <c r="A5023" s="434"/>
      <c r="B5023" s="918" t="s">
        <v>3350</v>
      </c>
      <c r="C5023" s="920"/>
      <c r="D5023" s="915"/>
      <c r="E5023" s="916"/>
      <c r="F5023" s="917"/>
    </row>
    <row r="5024" spans="1:6">
      <c r="A5024" s="434"/>
      <c r="B5024" s="918"/>
      <c r="C5024" s="920"/>
      <c r="D5024" s="915"/>
      <c r="E5024" s="916"/>
      <c r="F5024" s="917"/>
    </row>
    <row r="5025" spans="1:6">
      <c r="A5025" s="434"/>
      <c r="B5025" s="918" t="s">
        <v>3297</v>
      </c>
      <c r="C5025" s="920"/>
      <c r="D5025" s="915"/>
      <c r="E5025" s="916"/>
      <c r="F5025" s="917"/>
    </row>
    <row r="5026" spans="1:6">
      <c r="A5026" s="434"/>
      <c r="B5026" s="918" t="s">
        <v>3298</v>
      </c>
      <c r="C5026" s="920"/>
      <c r="D5026" s="915"/>
      <c r="E5026" s="916"/>
      <c r="F5026" s="917"/>
    </row>
    <row r="5027" spans="1:6">
      <c r="A5027" s="434"/>
      <c r="B5027" s="918" t="s">
        <v>3299</v>
      </c>
      <c r="C5027" s="920"/>
      <c r="D5027" s="915"/>
      <c r="E5027" s="916"/>
      <c r="F5027" s="917"/>
    </row>
    <row r="5028" spans="1:6">
      <c r="A5028" s="434"/>
      <c r="B5028" s="918" t="s">
        <v>3300</v>
      </c>
      <c r="C5028" s="920"/>
      <c r="D5028" s="915"/>
      <c r="E5028" s="916"/>
      <c r="F5028" s="917"/>
    </row>
    <row r="5029" spans="1:6">
      <c r="A5029" s="434"/>
      <c r="B5029" s="918" t="s">
        <v>3301</v>
      </c>
      <c r="C5029" s="920"/>
      <c r="D5029" s="915"/>
      <c r="E5029" s="916"/>
      <c r="F5029" s="917"/>
    </row>
    <row r="5030" spans="1:6" ht="26.4">
      <c r="A5030" s="434"/>
      <c r="B5030" s="918" t="s">
        <v>3676</v>
      </c>
      <c r="C5030" s="920"/>
      <c r="D5030" s="915"/>
      <c r="E5030" s="916"/>
      <c r="F5030" s="917"/>
    </row>
    <row r="5031" spans="1:6">
      <c r="A5031" s="434"/>
      <c r="B5031" s="918"/>
      <c r="C5031" s="920"/>
      <c r="D5031" s="915"/>
      <c r="E5031" s="916"/>
      <c r="F5031" s="917"/>
    </row>
    <row r="5032" spans="1:6">
      <c r="A5032" s="434"/>
      <c r="B5032" s="918" t="s">
        <v>3303</v>
      </c>
      <c r="C5032" s="920"/>
      <c r="D5032" s="915"/>
      <c r="E5032" s="916"/>
      <c r="F5032" s="917"/>
    </row>
    <row r="5033" spans="1:6">
      <c r="A5033" s="434"/>
      <c r="B5033" s="918" t="s">
        <v>3304</v>
      </c>
      <c r="C5033" s="920"/>
      <c r="D5033" s="915"/>
      <c r="E5033" s="916"/>
      <c r="F5033" s="917"/>
    </row>
    <row r="5034" spans="1:6">
      <c r="A5034" s="434"/>
      <c r="B5034" s="918" t="s">
        <v>3305</v>
      </c>
      <c r="C5034" s="920"/>
      <c r="D5034" s="915"/>
      <c r="E5034" s="916"/>
      <c r="F5034" s="917"/>
    </row>
    <row r="5035" spans="1:6">
      <c r="A5035" s="434"/>
      <c r="B5035" s="918"/>
      <c r="C5035" s="434"/>
      <c r="D5035" s="915"/>
      <c r="E5035" s="916"/>
      <c r="F5035" s="917"/>
    </row>
    <row r="5036" spans="1:6">
      <c r="A5036" s="434"/>
      <c r="B5036" s="918" t="s">
        <v>3306</v>
      </c>
      <c r="C5036" s="434"/>
      <c r="D5036" s="915"/>
      <c r="E5036" s="916"/>
      <c r="F5036" s="917"/>
    </row>
    <row r="5037" spans="1:6">
      <c r="A5037" s="434"/>
      <c r="B5037" s="918" t="s">
        <v>3305</v>
      </c>
      <c r="C5037" s="434"/>
      <c r="D5037" s="915"/>
      <c r="E5037" s="916"/>
      <c r="F5037" s="917"/>
    </row>
    <row r="5038" spans="1:6">
      <c r="A5038" s="434"/>
      <c r="B5038" s="919"/>
      <c r="C5038" s="920"/>
      <c r="D5038" s="915"/>
      <c r="E5038" s="916"/>
      <c r="F5038" s="917"/>
    </row>
    <row r="5039" spans="1:6">
      <c r="A5039" s="434"/>
      <c r="B5039" s="918" t="s">
        <v>3307</v>
      </c>
      <c r="C5039" s="920"/>
      <c r="D5039" s="915"/>
      <c r="E5039" s="916"/>
      <c r="F5039" s="917"/>
    </row>
    <row r="5040" spans="1:6">
      <c r="A5040" s="434"/>
      <c r="B5040" s="918" t="s">
        <v>3308</v>
      </c>
      <c r="C5040" s="920"/>
      <c r="D5040" s="915"/>
      <c r="E5040" s="916"/>
      <c r="F5040" s="917"/>
    </row>
    <row r="5041" spans="1:6">
      <c r="A5041" s="434"/>
      <c r="B5041" s="918" t="s">
        <v>3309</v>
      </c>
      <c r="C5041" s="920"/>
      <c r="D5041" s="915"/>
      <c r="E5041" s="916"/>
      <c r="F5041" s="917"/>
    </row>
    <row r="5042" spans="1:6">
      <c r="A5042" s="434"/>
      <c r="B5042" s="918" t="s">
        <v>3444</v>
      </c>
      <c r="C5042" s="920"/>
      <c r="D5042" s="915"/>
      <c r="E5042" s="916"/>
      <c r="F5042" s="917"/>
    </row>
    <row r="5043" spans="1:6">
      <c r="A5043" s="434"/>
      <c r="B5043" s="918" t="s">
        <v>3311</v>
      </c>
      <c r="C5043" s="920"/>
      <c r="D5043" s="915"/>
      <c r="E5043" s="916"/>
      <c r="F5043" s="917"/>
    </row>
    <row r="5044" spans="1:6">
      <c r="A5044" s="434"/>
      <c r="B5044" s="918" t="s">
        <v>3312</v>
      </c>
      <c r="C5044" s="920"/>
      <c r="D5044" s="915"/>
      <c r="E5044" s="916"/>
      <c r="F5044" s="917"/>
    </row>
    <row r="5045" spans="1:6">
      <c r="A5045" s="434"/>
      <c r="B5045" s="918" t="s">
        <v>3408</v>
      </c>
      <c r="C5045" s="920"/>
      <c r="D5045" s="915"/>
      <c r="E5045" s="916"/>
      <c r="F5045" s="917"/>
    </row>
    <row r="5046" spans="1:6">
      <c r="A5046" s="434"/>
      <c r="B5046" s="918" t="s">
        <v>3314</v>
      </c>
      <c r="C5046" s="920"/>
      <c r="D5046" s="915"/>
      <c r="E5046" s="916"/>
      <c r="F5046" s="917"/>
    </row>
    <row r="5047" spans="1:6">
      <c r="A5047" s="434"/>
      <c r="B5047" s="918" t="s">
        <v>3738</v>
      </c>
      <c r="C5047" s="920"/>
      <c r="D5047" s="915"/>
      <c r="E5047" s="916"/>
      <c r="F5047" s="917"/>
    </row>
    <row r="5048" spans="1:6">
      <c r="A5048" s="434"/>
      <c r="B5048" s="918" t="s">
        <v>3316</v>
      </c>
      <c r="C5048" s="920"/>
      <c r="D5048" s="915"/>
      <c r="E5048" s="916"/>
      <c r="F5048" s="917"/>
    </row>
    <row r="5049" spans="1:6">
      <c r="A5049" s="434"/>
      <c r="B5049" s="918" t="s">
        <v>3317</v>
      </c>
      <c r="C5049" s="920"/>
      <c r="D5049" s="915"/>
      <c r="E5049" s="916"/>
      <c r="F5049" s="917"/>
    </row>
    <row r="5050" spans="1:6">
      <c r="A5050" s="434"/>
      <c r="B5050" s="918" t="s">
        <v>3318</v>
      </c>
      <c r="C5050" s="920"/>
      <c r="D5050" s="915"/>
      <c r="E5050" s="916"/>
      <c r="F5050" s="917"/>
    </row>
    <row r="5051" spans="1:6">
      <c r="A5051" s="434"/>
      <c r="B5051" s="918" t="s">
        <v>3410</v>
      </c>
      <c r="C5051" s="920"/>
      <c r="D5051" s="915"/>
      <c r="E5051" s="916"/>
      <c r="F5051" s="917"/>
    </row>
    <row r="5052" spans="1:6">
      <c r="A5052" s="434"/>
      <c r="B5052" s="918" t="s">
        <v>3314</v>
      </c>
      <c r="C5052" s="920"/>
      <c r="D5052" s="915"/>
      <c r="E5052" s="916"/>
      <c r="F5052" s="917"/>
    </row>
    <row r="5053" spans="1:6">
      <c r="A5053" s="434"/>
      <c r="B5053" s="918" t="s">
        <v>3739</v>
      </c>
      <c r="C5053" s="920"/>
      <c r="D5053" s="915"/>
      <c r="E5053" s="916"/>
      <c r="F5053" s="917"/>
    </row>
    <row r="5054" spans="1:6">
      <c r="A5054" s="434"/>
      <c r="B5054" s="918"/>
      <c r="C5054" s="434"/>
      <c r="D5054" s="915"/>
      <c r="E5054" s="916"/>
      <c r="F5054" s="917"/>
    </row>
    <row r="5055" spans="1:6">
      <c r="A5055" s="434"/>
      <c r="B5055" s="918" t="s">
        <v>3370</v>
      </c>
      <c r="C5055" s="434"/>
      <c r="D5055" s="915"/>
      <c r="E5055" s="916"/>
      <c r="F5055" s="917"/>
    </row>
    <row r="5056" spans="1:6">
      <c r="A5056" s="434"/>
      <c r="B5056" s="918" t="s">
        <v>3371</v>
      </c>
      <c r="C5056" s="434"/>
      <c r="D5056" s="915"/>
      <c r="E5056" s="916"/>
      <c r="F5056" s="917"/>
    </row>
    <row r="5057" spans="1:6">
      <c r="A5057" s="434"/>
      <c r="B5057" s="922" t="s">
        <v>3372</v>
      </c>
      <c r="C5057" s="434"/>
      <c r="D5057" s="915"/>
      <c r="E5057" s="916"/>
      <c r="F5057" s="917"/>
    </row>
    <row r="5058" spans="1:6">
      <c r="A5058" s="434"/>
      <c r="B5058" s="918" t="s">
        <v>3740</v>
      </c>
      <c r="C5058" s="434"/>
      <c r="D5058" s="915"/>
      <c r="E5058" s="916"/>
      <c r="F5058" s="917"/>
    </row>
    <row r="5059" spans="1:6">
      <c r="A5059" s="434"/>
      <c r="B5059" s="918" t="s">
        <v>3632</v>
      </c>
      <c r="C5059" s="434"/>
      <c r="D5059" s="915"/>
      <c r="E5059" s="916"/>
      <c r="F5059" s="917"/>
    </row>
    <row r="5060" spans="1:6">
      <c r="A5060" s="434"/>
      <c r="B5060" s="918" t="s">
        <v>3305</v>
      </c>
      <c r="C5060" s="434"/>
      <c r="D5060" s="915"/>
      <c r="E5060" s="916"/>
      <c r="F5060" s="917"/>
    </row>
    <row r="5061" spans="1:6">
      <c r="A5061" s="434"/>
      <c r="B5061" s="918"/>
      <c r="C5061" s="920"/>
      <c r="D5061" s="915"/>
      <c r="E5061" s="916"/>
      <c r="F5061" s="917"/>
    </row>
    <row r="5062" spans="1:6">
      <c r="A5062" s="434"/>
      <c r="B5062" s="918" t="s">
        <v>3321</v>
      </c>
      <c r="C5062" s="920"/>
      <c r="D5062" s="915"/>
      <c r="E5062" s="916"/>
      <c r="F5062" s="917"/>
    </row>
    <row r="5063" spans="1:6">
      <c r="A5063" s="434"/>
      <c r="B5063" s="918" t="s">
        <v>3741</v>
      </c>
      <c r="C5063" s="920"/>
      <c r="D5063" s="915"/>
      <c r="E5063" s="916"/>
      <c r="F5063" s="917"/>
    </row>
    <row r="5064" spans="1:6">
      <c r="A5064" s="434"/>
      <c r="B5064" s="918" t="s">
        <v>3742</v>
      </c>
      <c r="C5064" s="920"/>
      <c r="D5064" s="915"/>
      <c r="E5064" s="916"/>
      <c r="F5064" s="917"/>
    </row>
    <row r="5065" spans="1:6">
      <c r="A5065" s="434"/>
      <c r="B5065" s="918" t="s">
        <v>3324</v>
      </c>
      <c r="C5065" s="434"/>
      <c r="D5065" s="915"/>
      <c r="E5065" s="916"/>
      <c r="F5065" s="917"/>
    </row>
    <row r="5066" spans="1:6">
      <c r="A5066" s="434"/>
      <c r="B5066" s="918" t="s">
        <v>3325</v>
      </c>
      <c r="C5066" s="434"/>
      <c r="D5066" s="915"/>
      <c r="E5066" s="916"/>
      <c r="F5066" s="917"/>
    </row>
    <row r="5067" spans="1:6">
      <c r="A5067" s="434"/>
      <c r="B5067" s="918" t="s">
        <v>3326</v>
      </c>
      <c r="C5067" s="434"/>
      <c r="D5067" s="915"/>
      <c r="E5067" s="916"/>
      <c r="F5067" s="917"/>
    </row>
    <row r="5068" spans="1:6">
      <c r="A5068" s="434"/>
      <c r="B5068" s="918"/>
      <c r="C5068" s="434"/>
      <c r="D5068" s="915"/>
      <c r="E5068" s="916"/>
      <c r="F5068" s="917"/>
    </row>
    <row r="5069" spans="1:6">
      <c r="A5069" s="434"/>
      <c r="B5069" s="918" t="s">
        <v>3327</v>
      </c>
      <c r="C5069" s="434"/>
      <c r="D5069" s="915"/>
      <c r="E5069" s="916"/>
      <c r="F5069" s="917"/>
    </row>
    <row r="5070" spans="1:6">
      <c r="A5070" s="434"/>
      <c r="B5070" s="918" t="s">
        <v>3328</v>
      </c>
      <c r="C5070" s="434"/>
      <c r="D5070" s="915"/>
      <c r="E5070" s="916"/>
      <c r="F5070" s="917"/>
    </row>
    <row r="5071" spans="1:6">
      <c r="A5071" s="434"/>
      <c r="B5071" s="918" t="s">
        <v>3329</v>
      </c>
      <c r="C5071" s="434"/>
      <c r="D5071" s="915"/>
      <c r="E5071" s="916"/>
      <c r="F5071" s="917"/>
    </row>
    <row r="5072" spans="1:6" ht="26.4">
      <c r="A5072" s="434"/>
      <c r="B5072" s="918" t="s">
        <v>3302</v>
      </c>
      <c r="C5072" s="920"/>
      <c r="D5072" s="915"/>
      <c r="E5072" s="916"/>
      <c r="F5072" s="917"/>
    </row>
    <row r="5073" spans="1:6">
      <c r="A5073" s="434"/>
      <c r="B5073" s="918" t="s">
        <v>3330</v>
      </c>
      <c r="C5073" s="434"/>
      <c r="D5073" s="915"/>
      <c r="E5073" s="916"/>
      <c r="F5073" s="917"/>
    </row>
    <row r="5074" spans="1:6">
      <c r="A5074" s="434"/>
      <c r="B5074" s="918"/>
      <c r="C5074" s="434"/>
      <c r="D5074" s="915"/>
      <c r="E5074" s="916"/>
      <c r="F5074" s="917"/>
    </row>
    <row r="5075" spans="1:6">
      <c r="A5075" s="434"/>
      <c r="B5075" s="918" t="s">
        <v>3331</v>
      </c>
      <c r="C5075" s="920"/>
      <c r="D5075" s="915"/>
      <c r="E5075" s="916"/>
      <c r="F5075" s="917"/>
    </row>
    <row r="5076" spans="1:6">
      <c r="A5076" s="434"/>
      <c r="B5076" s="918" t="s">
        <v>3743</v>
      </c>
      <c r="C5076" s="920"/>
      <c r="D5076" s="915"/>
      <c r="E5076" s="916"/>
      <c r="F5076" s="917"/>
    </row>
    <row r="5077" spans="1:6">
      <c r="A5077" s="434"/>
      <c r="B5077" s="918" t="s">
        <v>3533</v>
      </c>
      <c r="C5077" s="920"/>
      <c r="D5077" s="915"/>
      <c r="E5077" s="916"/>
      <c r="F5077" s="917"/>
    </row>
    <row r="5078" spans="1:6">
      <c r="A5078" s="434"/>
      <c r="B5078" s="918" t="s">
        <v>3334</v>
      </c>
      <c r="C5078" s="434"/>
      <c r="D5078" s="915"/>
      <c r="E5078" s="916"/>
      <c r="F5078" s="917"/>
    </row>
    <row r="5079" spans="1:6">
      <c r="A5079" s="434"/>
      <c r="B5079" s="918" t="s">
        <v>3335</v>
      </c>
      <c r="C5079" s="434"/>
      <c r="D5079" s="915"/>
      <c r="E5079" s="916"/>
      <c r="F5079" s="917"/>
    </row>
    <row r="5080" spans="1:6">
      <c r="A5080" s="434"/>
      <c r="B5080" s="918" t="s">
        <v>3326</v>
      </c>
      <c r="C5080" s="434"/>
      <c r="D5080" s="915"/>
      <c r="E5080" s="916"/>
      <c r="F5080" s="917"/>
    </row>
    <row r="5081" spans="1:6">
      <c r="A5081" s="434"/>
      <c r="B5081" s="918" t="s">
        <v>3336</v>
      </c>
      <c r="C5081" s="434"/>
      <c r="D5081" s="915"/>
      <c r="E5081" s="916"/>
      <c r="F5081" s="917"/>
    </row>
    <row r="5082" spans="1:6">
      <c r="A5082" s="434"/>
      <c r="B5082" s="918" t="s">
        <v>3330</v>
      </c>
      <c r="C5082" s="434"/>
      <c r="D5082" s="915"/>
      <c r="E5082" s="916"/>
      <c r="F5082" s="917"/>
    </row>
    <row r="5083" spans="1:6">
      <c r="A5083" s="434"/>
      <c r="B5083" s="918"/>
      <c r="C5083" s="434"/>
      <c r="D5083" s="915"/>
      <c r="E5083" s="916"/>
      <c r="F5083" s="917"/>
    </row>
    <row r="5084" spans="1:6">
      <c r="A5084" s="434"/>
      <c r="B5084" s="918" t="s">
        <v>3306</v>
      </c>
      <c r="C5084" s="434"/>
      <c r="D5084" s="915"/>
      <c r="E5084" s="916"/>
      <c r="F5084" s="917"/>
    </row>
    <row r="5085" spans="1:6">
      <c r="A5085" s="434"/>
      <c r="B5085" s="918" t="s">
        <v>3305</v>
      </c>
      <c r="C5085" s="434"/>
      <c r="D5085" s="915"/>
      <c r="E5085" s="916"/>
      <c r="F5085" s="917"/>
    </row>
    <row r="5086" spans="1:6">
      <c r="A5086" s="434"/>
      <c r="B5086" s="918"/>
      <c r="C5086" s="434"/>
      <c r="D5086" s="915"/>
      <c r="E5086" s="916"/>
      <c r="F5086" s="917"/>
    </row>
    <row r="5087" spans="1:6">
      <c r="A5087" s="434"/>
      <c r="B5087" s="918" t="s">
        <v>3321</v>
      </c>
      <c r="C5087" s="434"/>
      <c r="D5087" s="915"/>
      <c r="E5087" s="916"/>
      <c r="F5087" s="917"/>
    </row>
    <row r="5088" spans="1:6">
      <c r="A5088" s="434"/>
      <c r="B5088" s="918" t="s">
        <v>3744</v>
      </c>
      <c r="C5088" s="434"/>
      <c r="D5088" s="915"/>
      <c r="E5088" s="916"/>
      <c r="F5088" s="917"/>
    </row>
    <row r="5089" spans="1:6">
      <c r="A5089" s="434"/>
      <c r="B5089" s="918" t="s">
        <v>3338</v>
      </c>
      <c r="C5089" s="434"/>
      <c r="D5089" s="915"/>
      <c r="E5089" s="916"/>
      <c r="F5089" s="917"/>
    </row>
    <row r="5090" spans="1:6">
      <c r="A5090" s="434"/>
      <c r="B5090" s="918" t="s">
        <v>3378</v>
      </c>
      <c r="C5090" s="434"/>
      <c r="D5090" s="915"/>
      <c r="E5090" s="916"/>
      <c r="F5090" s="917"/>
    </row>
    <row r="5091" spans="1:6">
      <c r="A5091" s="434"/>
      <c r="B5091" s="918" t="s">
        <v>3325</v>
      </c>
      <c r="C5091" s="434"/>
      <c r="D5091" s="915"/>
      <c r="E5091" s="916"/>
      <c r="F5091" s="917"/>
    </row>
    <row r="5092" spans="1:6">
      <c r="A5092" s="434"/>
      <c r="B5092" s="918" t="s">
        <v>3326</v>
      </c>
      <c r="C5092" s="434"/>
      <c r="D5092" s="915"/>
      <c r="E5092" s="916"/>
      <c r="F5092" s="917"/>
    </row>
    <row r="5093" spans="1:6">
      <c r="A5093" s="434"/>
      <c r="B5093" s="918"/>
      <c r="C5093" s="434"/>
      <c r="D5093" s="915"/>
      <c r="E5093" s="916"/>
      <c r="F5093" s="917"/>
    </row>
    <row r="5094" spans="1:6">
      <c r="A5094" s="434"/>
      <c r="B5094" s="918" t="s">
        <v>3306</v>
      </c>
      <c r="C5094" s="434"/>
      <c r="D5094" s="915"/>
      <c r="E5094" s="916"/>
      <c r="F5094" s="917"/>
    </row>
    <row r="5095" spans="1:6">
      <c r="A5095" s="434"/>
      <c r="B5095" s="918" t="s">
        <v>3305</v>
      </c>
      <c r="C5095" s="434"/>
      <c r="D5095" s="915"/>
      <c r="E5095" s="916"/>
      <c r="F5095" s="917"/>
    </row>
    <row r="5096" spans="1:6">
      <c r="A5096" s="434"/>
      <c r="B5096" s="918"/>
      <c r="C5096" s="434"/>
      <c r="D5096" s="915"/>
      <c r="E5096" s="916"/>
      <c r="F5096" s="917"/>
    </row>
    <row r="5097" spans="1:6">
      <c r="A5097" s="434"/>
      <c r="B5097" s="918" t="s">
        <v>3340</v>
      </c>
      <c r="C5097" s="920"/>
      <c r="D5097" s="915"/>
      <c r="E5097" s="916"/>
      <c r="F5097" s="917"/>
    </row>
    <row r="5098" spans="1:6">
      <c r="A5098" s="434"/>
      <c r="B5098" s="918" t="s">
        <v>3341</v>
      </c>
      <c r="C5098" s="920"/>
      <c r="D5098" s="915"/>
      <c r="E5098" s="916"/>
      <c r="F5098" s="917"/>
    </row>
    <row r="5099" spans="1:6">
      <c r="A5099" s="434"/>
      <c r="B5099" s="918" t="s">
        <v>3395</v>
      </c>
      <c r="C5099" s="920"/>
      <c r="D5099" s="915"/>
      <c r="E5099" s="916"/>
      <c r="F5099" s="917"/>
    </row>
    <row r="5100" spans="1:6">
      <c r="A5100" s="434"/>
      <c r="B5100" s="918" t="s">
        <v>3343</v>
      </c>
      <c r="C5100" s="920"/>
      <c r="D5100" s="915"/>
      <c r="E5100" s="916"/>
      <c r="F5100" s="917"/>
    </row>
    <row r="5101" spans="1:6" ht="26.4">
      <c r="A5101" s="434"/>
      <c r="B5101" s="918" t="s">
        <v>3302</v>
      </c>
      <c r="C5101" s="920"/>
      <c r="D5101" s="915"/>
      <c r="E5101" s="916"/>
      <c r="F5101" s="917"/>
    </row>
    <row r="5102" spans="1:6">
      <c r="A5102" s="434"/>
      <c r="B5102" s="918"/>
      <c r="C5102" s="920"/>
      <c r="D5102" s="915"/>
      <c r="E5102" s="916"/>
      <c r="F5102" s="917"/>
    </row>
    <row r="5103" spans="1:6">
      <c r="A5103" s="434"/>
      <c r="B5103" s="918" t="s">
        <v>3303</v>
      </c>
      <c r="C5103" s="920"/>
      <c r="D5103" s="915"/>
      <c r="E5103" s="916"/>
      <c r="F5103" s="917"/>
    </row>
    <row r="5104" spans="1:6">
      <c r="A5104" s="434"/>
      <c r="B5104" s="918" t="s">
        <v>3304</v>
      </c>
      <c r="C5104" s="920"/>
      <c r="D5104" s="915"/>
      <c r="E5104" s="916"/>
      <c r="F5104" s="917"/>
    </row>
    <row r="5105" spans="1:6">
      <c r="A5105" s="434"/>
      <c r="B5105" s="918" t="s">
        <v>3305</v>
      </c>
      <c r="C5105" s="920"/>
      <c r="D5105" s="915"/>
      <c r="E5105" s="916"/>
      <c r="F5105" s="917"/>
    </row>
    <row r="5106" spans="1:6">
      <c r="A5106" s="434"/>
      <c r="B5106" s="918"/>
      <c r="C5106" s="434"/>
      <c r="D5106" s="915"/>
      <c r="E5106" s="916"/>
      <c r="F5106" s="917"/>
    </row>
    <row r="5107" spans="1:6">
      <c r="A5107" s="434"/>
      <c r="B5107" s="918" t="s">
        <v>3306</v>
      </c>
      <c r="C5107" s="434"/>
      <c r="D5107" s="915"/>
      <c r="E5107" s="916"/>
      <c r="F5107" s="917"/>
    </row>
    <row r="5108" spans="1:6">
      <c r="A5108" s="434"/>
      <c r="B5108" s="918" t="s">
        <v>3305</v>
      </c>
      <c r="C5108" s="434"/>
      <c r="D5108" s="915"/>
      <c r="E5108" s="916"/>
      <c r="F5108" s="917"/>
    </row>
    <row r="5109" spans="1:6">
      <c r="A5109" s="434"/>
      <c r="B5109" s="918"/>
      <c r="C5109" s="434"/>
      <c r="D5109" s="915"/>
      <c r="E5109" s="916"/>
      <c r="F5109" s="917"/>
    </row>
    <row r="5110" spans="1:6">
      <c r="A5110" s="434"/>
      <c r="B5110" s="918" t="s">
        <v>3297</v>
      </c>
      <c r="C5110" s="434"/>
      <c r="D5110" s="915"/>
      <c r="E5110" s="916"/>
      <c r="F5110" s="917"/>
    </row>
    <row r="5111" spans="1:6">
      <c r="A5111" s="434"/>
      <c r="B5111" s="918" t="s">
        <v>3344</v>
      </c>
      <c r="C5111" s="434"/>
      <c r="D5111" s="915"/>
      <c r="E5111" s="916"/>
      <c r="F5111" s="917"/>
    </row>
    <row r="5112" spans="1:6">
      <c r="A5112" s="434"/>
      <c r="B5112" s="918" t="s">
        <v>3345</v>
      </c>
      <c r="C5112" s="434"/>
      <c r="D5112" s="915"/>
      <c r="E5112" s="916"/>
      <c r="F5112" s="917"/>
    </row>
    <row r="5113" spans="1:6">
      <c r="A5113" s="434"/>
      <c r="B5113" s="918" t="s">
        <v>3301</v>
      </c>
      <c r="C5113" s="434"/>
      <c r="D5113" s="915"/>
      <c r="E5113" s="916"/>
      <c r="F5113" s="917"/>
    </row>
    <row r="5114" spans="1:6" ht="26.4">
      <c r="A5114" s="434"/>
      <c r="B5114" s="918" t="s">
        <v>3676</v>
      </c>
      <c r="C5114" s="434"/>
      <c r="D5114" s="915"/>
      <c r="E5114" s="916"/>
      <c r="F5114" s="917"/>
    </row>
    <row r="5115" spans="1:6">
      <c r="A5115" s="434"/>
      <c r="B5115" s="918"/>
      <c r="C5115" s="434"/>
      <c r="D5115" s="915"/>
      <c r="E5115" s="916"/>
      <c r="F5115" s="917"/>
    </row>
    <row r="5116" spans="1:6">
      <c r="A5116" s="434"/>
      <c r="B5116" s="918" t="s">
        <v>3346</v>
      </c>
      <c r="C5116" s="434"/>
      <c r="D5116" s="915"/>
      <c r="E5116" s="916"/>
      <c r="F5116" s="917"/>
    </row>
    <row r="5117" spans="1:6">
      <c r="A5117" s="434"/>
      <c r="B5117" s="918" t="s">
        <v>3305</v>
      </c>
      <c r="C5117" s="434"/>
      <c r="D5117" s="915"/>
      <c r="E5117" s="916"/>
      <c r="F5117" s="917"/>
    </row>
    <row r="5118" spans="1:6">
      <c r="A5118" s="434"/>
      <c r="B5118" s="918"/>
      <c r="C5118" s="434"/>
      <c r="D5118" s="915"/>
      <c r="E5118" s="916"/>
      <c r="F5118" s="917"/>
    </row>
    <row r="5119" spans="1:6">
      <c r="A5119" s="434"/>
      <c r="B5119" s="918" t="s">
        <v>3291</v>
      </c>
      <c r="C5119" s="920"/>
      <c r="D5119" s="915"/>
      <c r="E5119" s="916"/>
      <c r="F5119" s="917"/>
    </row>
    <row r="5120" spans="1:6">
      <c r="A5120" s="434"/>
      <c r="B5120" s="918" t="s">
        <v>3293</v>
      </c>
      <c r="C5120" s="920"/>
      <c r="D5120" s="915"/>
      <c r="E5120" s="916"/>
      <c r="F5120" s="917"/>
    </row>
    <row r="5121" spans="1:6" ht="26.4">
      <c r="A5121" s="434"/>
      <c r="B5121" s="922" t="s">
        <v>3294</v>
      </c>
      <c r="C5121" s="920"/>
      <c r="D5121" s="915"/>
      <c r="E5121" s="916"/>
      <c r="F5121" s="917"/>
    </row>
    <row r="5122" spans="1:6">
      <c r="A5122" s="434"/>
      <c r="B5122" s="918" t="s">
        <v>3745</v>
      </c>
      <c r="C5122" s="920"/>
      <c r="D5122" s="915"/>
      <c r="E5122" s="916"/>
      <c r="F5122" s="917"/>
    </row>
    <row r="5123" spans="1:6">
      <c r="A5123" s="434"/>
      <c r="B5123" s="918" t="s">
        <v>3643</v>
      </c>
      <c r="C5123" s="920"/>
      <c r="D5123" s="915"/>
      <c r="E5123" s="916"/>
      <c r="F5123" s="917"/>
    </row>
    <row r="5124" spans="1:6">
      <c r="A5124" s="434"/>
      <c r="B5124" s="918"/>
      <c r="C5124" s="920"/>
      <c r="D5124" s="915"/>
      <c r="E5124" s="916"/>
      <c r="F5124" s="917"/>
    </row>
    <row r="5125" spans="1:6">
      <c r="A5125" s="434"/>
      <c r="B5125" s="918" t="s">
        <v>3349</v>
      </c>
      <c r="C5125" s="920"/>
      <c r="D5125" s="915"/>
      <c r="E5125" s="916"/>
      <c r="F5125" s="917"/>
    </row>
    <row r="5126" spans="1:6">
      <c r="A5126" s="434"/>
      <c r="B5126" s="918"/>
      <c r="C5126" s="434"/>
      <c r="D5126" s="915"/>
      <c r="E5126" s="916"/>
      <c r="F5126" s="917"/>
    </row>
    <row r="5127" spans="1:6">
      <c r="A5127" s="434"/>
      <c r="B5127" s="918" t="s">
        <v>3291</v>
      </c>
      <c r="C5127" s="920"/>
      <c r="D5127" s="915"/>
      <c r="E5127" s="916"/>
      <c r="F5127" s="917"/>
    </row>
    <row r="5128" spans="1:6">
      <c r="A5128" s="434"/>
      <c r="B5128" s="918" t="s">
        <v>3293</v>
      </c>
      <c r="C5128" s="920"/>
      <c r="D5128" s="915"/>
      <c r="E5128" s="916"/>
      <c r="F5128" s="917"/>
    </row>
    <row r="5129" spans="1:6" ht="26.4">
      <c r="A5129" s="434"/>
      <c r="B5129" s="922" t="s">
        <v>3294</v>
      </c>
      <c r="C5129" s="920"/>
      <c r="D5129" s="915"/>
      <c r="E5129" s="916"/>
      <c r="F5129" s="917"/>
    </row>
    <row r="5130" spans="1:6">
      <c r="A5130" s="434"/>
      <c r="B5130" s="918" t="s">
        <v>3388</v>
      </c>
      <c r="C5130" s="920"/>
      <c r="D5130" s="915"/>
      <c r="E5130" s="916"/>
      <c r="F5130" s="917"/>
    </row>
    <row r="5131" spans="1:6">
      <c r="A5131" s="434"/>
      <c r="B5131" s="918" t="s">
        <v>3643</v>
      </c>
      <c r="C5131" s="920"/>
      <c r="D5131" s="915"/>
      <c r="E5131" s="916"/>
      <c r="F5131" s="917"/>
    </row>
    <row r="5132" spans="1:6">
      <c r="A5132" s="434"/>
      <c r="B5132" s="918"/>
      <c r="C5132" s="920"/>
      <c r="D5132" s="915"/>
      <c r="E5132" s="916"/>
      <c r="F5132" s="917"/>
    </row>
    <row r="5133" spans="1:6">
      <c r="A5133" s="434"/>
      <c r="B5133" s="918" t="s">
        <v>3297</v>
      </c>
      <c r="C5133" s="920"/>
      <c r="D5133" s="915"/>
      <c r="E5133" s="916"/>
      <c r="F5133" s="917"/>
    </row>
    <row r="5134" spans="1:6">
      <c r="A5134" s="434"/>
      <c r="B5134" s="918" t="s">
        <v>3746</v>
      </c>
      <c r="C5134" s="920"/>
      <c r="D5134" s="915"/>
      <c r="E5134" s="916"/>
      <c r="F5134" s="917"/>
    </row>
    <row r="5135" spans="1:6">
      <c r="A5135" s="434"/>
      <c r="B5135" s="918" t="s">
        <v>3299</v>
      </c>
      <c r="C5135" s="920"/>
      <c r="D5135" s="915"/>
      <c r="E5135" s="916"/>
      <c r="F5135" s="917"/>
    </row>
    <row r="5136" spans="1:6">
      <c r="A5136" s="434"/>
      <c r="B5136" s="918" t="s">
        <v>3300</v>
      </c>
      <c r="C5136" s="920"/>
      <c r="D5136" s="915"/>
      <c r="E5136" s="916"/>
      <c r="F5136" s="917"/>
    </row>
    <row r="5137" spans="1:6">
      <c r="A5137" s="434"/>
      <c r="B5137" s="918" t="s">
        <v>3301</v>
      </c>
      <c r="C5137" s="920"/>
      <c r="D5137" s="915"/>
      <c r="E5137" s="916"/>
      <c r="F5137" s="917"/>
    </row>
    <row r="5138" spans="1:6" ht="26.4">
      <c r="A5138" s="434"/>
      <c r="B5138" s="918" t="s">
        <v>3676</v>
      </c>
      <c r="C5138" s="920"/>
      <c r="D5138" s="915"/>
      <c r="E5138" s="916"/>
      <c r="F5138" s="917"/>
    </row>
    <row r="5139" spans="1:6">
      <c r="A5139" s="434"/>
      <c r="B5139" s="918"/>
      <c r="C5139" s="920"/>
      <c r="D5139" s="915"/>
      <c r="E5139" s="916"/>
      <c r="F5139" s="917"/>
    </row>
    <row r="5140" spans="1:6">
      <c r="A5140" s="434"/>
      <c r="B5140" s="918" t="s">
        <v>3303</v>
      </c>
      <c r="C5140" s="920"/>
      <c r="D5140" s="915"/>
      <c r="E5140" s="916"/>
      <c r="F5140" s="917"/>
    </row>
    <row r="5141" spans="1:6">
      <c r="A5141" s="434"/>
      <c r="B5141" s="918" t="s">
        <v>3304</v>
      </c>
      <c r="C5141" s="920"/>
      <c r="D5141" s="915"/>
      <c r="E5141" s="916"/>
      <c r="F5141" s="917"/>
    </row>
    <row r="5142" spans="1:6">
      <c r="A5142" s="434"/>
      <c r="B5142" s="918" t="s">
        <v>3305</v>
      </c>
      <c r="C5142" s="920"/>
      <c r="D5142" s="915"/>
      <c r="E5142" s="916"/>
      <c r="F5142" s="917"/>
    </row>
    <row r="5143" spans="1:6">
      <c r="A5143" s="434"/>
      <c r="B5143" s="918"/>
      <c r="C5143" s="920"/>
      <c r="D5143" s="915"/>
      <c r="E5143" s="916"/>
      <c r="F5143" s="917"/>
    </row>
    <row r="5144" spans="1:6">
      <c r="A5144" s="434"/>
      <c r="B5144" s="918" t="s">
        <v>3306</v>
      </c>
      <c r="C5144" s="434"/>
      <c r="D5144" s="915"/>
      <c r="E5144" s="916"/>
      <c r="F5144" s="917"/>
    </row>
    <row r="5145" spans="1:6">
      <c r="A5145" s="434"/>
      <c r="B5145" s="918" t="s">
        <v>3305</v>
      </c>
      <c r="C5145" s="434"/>
      <c r="D5145" s="915"/>
      <c r="E5145" s="916"/>
      <c r="F5145" s="917"/>
    </row>
    <row r="5146" spans="1:6">
      <c r="A5146" s="434"/>
      <c r="B5146" s="918"/>
      <c r="C5146" s="434"/>
      <c r="D5146" s="915"/>
      <c r="E5146" s="916"/>
      <c r="F5146" s="917"/>
    </row>
    <row r="5147" spans="1:6" ht="26.4">
      <c r="A5147" s="434"/>
      <c r="B5147" s="918" t="s">
        <v>3352</v>
      </c>
      <c r="C5147" s="920"/>
      <c r="D5147" s="915"/>
      <c r="E5147" s="916"/>
      <c r="F5147" s="917"/>
    </row>
    <row r="5148" spans="1:6">
      <c r="A5148" s="434"/>
      <c r="B5148" s="918"/>
      <c r="C5148" s="920"/>
      <c r="D5148" s="915"/>
      <c r="E5148" s="916"/>
      <c r="F5148" s="917"/>
    </row>
    <row r="5149" spans="1:6">
      <c r="A5149" s="434"/>
      <c r="B5149" s="918" t="s">
        <v>3306</v>
      </c>
      <c r="C5149" s="434"/>
      <c r="D5149" s="915"/>
      <c r="E5149" s="916"/>
      <c r="F5149" s="917"/>
    </row>
    <row r="5150" spans="1:6">
      <c r="A5150" s="434"/>
      <c r="B5150" s="918" t="s">
        <v>3305</v>
      </c>
      <c r="C5150" s="434"/>
      <c r="D5150" s="915"/>
      <c r="E5150" s="916"/>
      <c r="F5150" s="917"/>
    </row>
    <row r="5151" spans="1:6">
      <c r="A5151" s="434"/>
      <c r="B5151" s="923"/>
      <c r="C5151" s="920"/>
      <c r="D5151" s="915"/>
      <c r="E5151" s="916"/>
      <c r="F5151" s="917"/>
    </row>
    <row r="5152" spans="1:6">
      <c r="A5152" s="434"/>
      <c r="B5152" s="918" t="s">
        <v>3340</v>
      </c>
      <c r="C5152" s="920"/>
      <c r="D5152" s="915"/>
      <c r="E5152" s="916"/>
      <c r="F5152" s="917"/>
    </row>
    <row r="5153" spans="1:6">
      <c r="A5153" s="434"/>
      <c r="B5153" s="918" t="s">
        <v>3341</v>
      </c>
      <c r="C5153" s="920"/>
      <c r="D5153" s="915"/>
      <c r="E5153" s="916"/>
      <c r="F5153" s="917"/>
    </row>
    <row r="5154" spans="1:6">
      <c r="A5154" s="434"/>
      <c r="B5154" s="918" t="s">
        <v>3468</v>
      </c>
      <c r="C5154" s="920"/>
      <c r="D5154" s="915"/>
      <c r="E5154" s="916"/>
      <c r="F5154" s="917"/>
    </row>
    <row r="5155" spans="1:6">
      <c r="A5155" s="434"/>
      <c r="B5155" s="918" t="s">
        <v>3343</v>
      </c>
      <c r="C5155" s="920"/>
      <c r="D5155" s="915"/>
      <c r="E5155" s="916"/>
      <c r="F5155" s="917"/>
    </row>
    <row r="5156" spans="1:6" ht="26.4">
      <c r="A5156" s="434"/>
      <c r="B5156" s="918" t="s">
        <v>3302</v>
      </c>
      <c r="C5156" s="920"/>
      <c r="D5156" s="915"/>
      <c r="E5156" s="916"/>
      <c r="F5156" s="917"/>
    </row>
    <row r="5157" spans="1:6">
      <c r="A5157" s="434"/>
      <c r="B5157" s="918"/>
      <c r="C5157" s="920"/>
      <c r="D5157" s="915"/>
      <c r="E5157" s="916"/>
      <c r="F5157" s="917"/>
    </row>
    <row r="5158" spans="1:6">
      <c r="A5158" s="434"/>
      <c r="B5158" s="918" t="s">
        <v>3303</v>
      </c>
      <c r="C5158" s="920"/>
      <c r="D5158" s="915"/>
      <c r="E5158" s="916"/>
      <c r="F5158" s="917"/>
    </row>
    <row r="5159" spans="1:6">
      <c r="A5159" s="434"/>
      <c r="B5159" s="918" t="s">
        <v>3304</v>
      </c>
      <c r="C5159" s="920"/>
      <c r="D5159" s="915"/>
      <c r="E5159" s="916"/>
      <c r="F5159" s="917"/>
    </row>
    <row r="5160" spans="1:6">
      <c r="A5160" s="434"/>
      <c r="B5160" s="918" t="s">
        <v>3305</v>
      </c>
      <c r="C5160" s="920"/>
      <c r="D5160" s="915"/>
      <c r="E5160" s="916"/>
      <c r="F5160" s="917"/>
    </row>
    <row r="5161" spans="1:6">
      <c r="A5161" s="434"/>
      <c r="B5161" s="918"/>
      <c r="C5161" s="920"/>
      <c r="D5161" s="915"/>
      <c r="E5161" s="916"/>
      <c r="F5161" s="917"/>
    </row>
    <row r="5162" spans="1:6">
      <c r="A5162" s="434"/>
      <c r="B5162" s="918" t="s">
        <v>3291</v>
      </c>
      <c r="C5162" s="920"/>
      <c r="D5162" s="915"/>
      <c r="E5162" s="916"/>
      <c r="F5162" s="917"/>
    </row>
    <row r="5163" spans="1:6">
      <c r="A5163" s="434"/>
      <c r="B5163" s="918" t="s">
        <v>3293</v>
      </c>
      <c r="C5163" s="920"/>
      <c r="D5163" s="915"/>
      <c r="E5163" s="916"/>
      <c r="F5163" s="917"/>
    </row>
    <row r="5164" spans="1:6" ht="26.4">
      <c r="A5164" s="434"/>
      <c r="B5164" s="922" t="s">
        <v>3294</v>
      </c>
      <c r="C5164" s="920"/>
      <c r="D5164" s="915"/>
      <c r="E5164" s="916"/>
      <c r="F5164" s="917"/>
    </row>
    <row r="5165" spans="1:6">
      <c r="A5165" s="434"/>
      <c r="B5165" s="918" t="s">
        <v>3388</v>
      </c>
      <c r="C5165" s="920"/>
      <c r="D5165" s="915"/>
      <c r="E5165" s="916"/>
      <c r="F5165" s="917"/>
    </row>
    <row r="5166" spans="1:6">
      <c r="A5166" s="434"/>
      <c r="B5166" s="918" t="s">
        <v>3350</v>
      </c>
      <c r="C5166" s="920"/>
      <c r="D5166" s="915"/>
      <c r="E5166" s="916"/>
      <c r="F5166" s="917"/>
    </row>
    <row r="5167" spans="1:6">
      <c r="A5167" s="434"/>
      <c r="B5167" s="918"/>
      <c r="C5167" s="920"/>
      <c r="D5167" s="915"/>
      <c r="E5167" s="916"/>
      <c r="F5167" s="917"/>
    </row>
    <row r="5168" spans="1:6">
      <c r="A5168" s="924"/>
      <c r="B5168" s="919" t="s">
        <v>3747</v>
      </c>
      <c r="C5168" s="920"/>
      <c r="D5168" s="915"/>
      <c r="E5168" s="916"/>
      <c r="F5168" s="917"/>
    </row>
    <row r="5169" spans="1:6">
      <c r="A5169" s="924"/>
      <c r="B5169" s="919" t="s">
        <v>3381</v>
      </c>
      <c r="C5169" s="920"/>
      <c r="D5169" s="915"/>
      <c r="E5169" s="916"/>
      <c r="F5169" s="917"/>
    </row>
    <row r="5170" spans="1:6">
      <c r="A5170" s="925"/>
      <c r="B5170" s="926" t="s">
        <v>3397</v>
      </c>
      <c r="C5170" s="357" t="s">
        <v>983</v>
      </c>
      <c r="D5170" s="927">
        <v>1</v>
      </c>
      <c r="E5170" s="928"/>
      <c r="F5170" s="929"/>
    </row>
    <row r="5171" spans="1:6" s="466" customFormat="1" ht="26.25" customHeight="1">
      <c r="A5171" s="892" t="s">
        <v>0</v>
      </c>
      <c r="B5171" s="892" t="s">
        <v>1</v>
      </c>
      <c r="C5171" s="892" t="s">
        <v>948</v>
      </c>
      <c r="D5171" s="893" t="s">
        <v>949</v>
      </c>
      <c r="E5171" s="894" t="s">
        <v>1380</v>
      </c>
      <c r="F5171" s="894" t="s">
        <v>2</v>
      </c>
    </row>
    <row r="5172" spans="1:6" ht="198">
      <c r="A5172" s="909">
        <f>COUNT($A$4:A5170)+1</f>
        <v>27</v>
      </c>
      <c r="B5172" s="910" t="s">
        <v>3748</v>
      </c>
      <c r="C5172" s="351"/>
      <c r="D5172" s="911"/>
      <c r="E5172" s="912"/>
      <c r="F5172" s="913"/>
    </row>
    <row r="5173" spans="1:6">
      <c r="A5173" s="924"/>
      <c r="B5173" s="448"/>
      <c r="C5173" s="368"/>
      <c r="D5173" s="915"/>
      <c r="E5173" s="916"/>
      <c r="F5173" s="917"/>
    </row>
    <row r="5174" spans="1:6">
      <c r="A5174" s="924"/>
      <c r="B5174" s="448" t="s">
        <v>3257</v>
      </c>
      <c r="C5174" s="368"/>
      <c r="D5174" s="915"/>
      <c r="E5174" s="916"/>
      <c r="F5174" s="917"/>
    </row>
    <row r="5175" spans="1:6">
      <c r="A5175" s="924"/>
      <c r="B5175" s="918" t="s">
        <v>3258</v>
      </c>
      <c r="C5175" s="368"/>
      <c r="D5175" s="915"/>
      <c r="E5175" s="916"/>
      <c r="F5175" s="917"/>
    </row>
    <row r="5176" spans="1:6">
      <c r="A5176" s="924"/>
      <c r="B5176" s="918" t="s">
        <v>3259</v>
      </c>
      <c r="C5176" s="368"/>
      <c r="D5176" s="915"/>
      <c r="E5176" s="916"/>
      <c r="F5176" s="917"/>
    </row>
    <row r="5177" spans="1:6">
      <c r="A5177" s="924"/>
      <c r="B5177" s="918" t="s">
        <v>3261</v>
      </c>
      <c r="C5177" s="368"/>
      <c r="D5177" s="915"/>
      <c r="E5177" s="916"/>
      <c r="F5177" s="917"/>
    </row>
    <row r="5178" spans="1:6">
      <c r="A5178" s="924"/>
      <c r="B5178" s="918" t="s">
        <v>3262</v>
      </c>
      <c r="C5178" s="368"/>
      <c r="D5178" s="915"/>
      <c r="E5178" s="916"/>
      <c r="F5178" s="917"/>
    </row>
    <row r="5179" spans="1:6">
      <c r="A5179" s="924"/>
      <c r="B5179" s="919" t="s">
        <v>3263</v>
      </c>
      <c r="C5179" s="368"/>
      <c r="D5179" s="915"/>
      <c r="E5179" s="916"/>
      <c r="F5179" s="917"/>
    </row>
    <row r="5180" spans="1:6">
      <c r="A5180" s="924"/>
      <c r="B5180" s="919" t="s">
        <v>3749</v>
      </c>
      <c r="C5180" s="368"/>
      <c r="D5180" s="915"/>
      <c r="E5180" s="916"/>
      <c r="F5180" s="917"/>
    </row>
    <row r="5181" spans="1:6" ht="26.4">
      <c r="A5181" s="924"/>
      <c r="B5181" s="919" t="s">
        <v>3265</v>
      </c>
      <c r="C5181" s="368"/>
      <c r="D5181" s="915"/>
      <c r="E5181" s="916"/>
      <c r="F5181" s="917"/>
    </row>
    <row r="5182" spans="1:6">
      <c r="A5182" s="924"/>
      <c r="B5182" s="919"/>
      <c r="C5182" s="368"/>
      <c r="D5182" s="915"/>
      <c r="E5182" s="916"/>
      <c r="F5182" s="917"/>
    </row>
    <row r="5183" spans="1:6">
      <c r="A5183" s="924"/>
      <c r="B5183" s="954" t="s">
        <v>3266</v>
      </c>
      <c r="C5183" s="368"/>
      <c r="D5183" s="915"/>
      <c r="E5183" s="916"/>
      <c r="F5183" s="917"/>
    </row>
    <row r="5184" spans="1:6">
      <c r="A5184" s="924"/>
      <c r="B5184" s="919" t="s">
        <v>3750</v>
      </c>
      <c r="C5184" s="368"/>
      <c r="D5184" s="915"/>
      <c r="E5184" s="916"/>
      <c r="F5184" s="917"/>
    </row>
    <row r="5185" spans="1:6">
      <c r="A5185" s="924"/>
      <c r="B5185" s="918" t="s">
        <v>3383</v>
      </c>
      <c r="C5185" s="368"/>
      <c r="D5185" s="915"/>
      <c r="E5185" s="916"/>
      <c r="F5185" s="917"/>
    </row>
    <row r="5186" spans="1:6">
      <c r="A5186" s="924"/>
      <c r="B5186" s="918" t="s">
        <v>3751</v>
      </c>
      <c r="C5186" s="368"/>
      <c r="D5186" s="915"/>
      <c r="E5186" s="916"/>
      <c r="F5186" s="917"/>
    </row>
    <row r="5187" spans="1:6">
      <c r="A5187" s="924"/>
      <c r="B5187" s="918" t="s">
        <v>3752</v>
      </c>
      <c r="C5187" s="368"/>
      <c r="D5187" s="915"/>
      <c r="E5187" s="916"/>
      <c r="F5187" s="917"/>
    </row>
    <row r="5188" spans="1:6">
      <c r="A5188" s="924"/>
      <c r="B5188" s="919" t="s">
        <v>3271</v>
      </c>
      <c r="C5188" s="368"/>
      <c r="D5188" s="915"/>
      <c r="E5188" s="916"/>
      <c r="F5188" s="917"/>
    </row>
    <row r="5189" spans="1:6">
      <c r="A5189" s="924"/>
      <c r="B5189" s="919" t="s">
        <v>3385</v>
      </c>
      <c r="C5189" s="368"/>
      <c r="D5189" s="915"/>
      <c r="E5189" s="916"/>
      <c r="F5189" s="917"/>
    </row>
    <row r="5190" spans="1:6">
      <c r="A5190" s="924"/>
      <c r="B5190" s="919" t="s">
        <v>3273</v>
      </c>
      <c r="C5190" s="368"/>
      <c r="D5190" s="915"/>
      <c r="E5190" s="916"/>
      <c r="F5190" s="917"/>
    </row>
    <row r="5191" spans="1:6">
      <c r="A5191" s="924"/>
      <c r="B5191" s="919" t="s">
        <v>3274</v>
      </c>
      <c r="C5191" s="368"/>
      <c r="D5191" s="915"/>
      <c r="E5191" s="916"/>
      <c r="F5191" s="917"/>
    </row>
    <row r="5192" spans="1:6">
      <c r="A5192" s="924"/>
      <c r="B5192" s="919" t="s">
        <v>3275</v>
      </c>
      <c r="C5192" s="368"/>
      <c r="D5192" s="915"/>
      <c r="E5192" s="916"/>
      <c r="F5192" s="917"/>
    </row>
    <row r="5193" spans="1:6">
      <c r="A5193" s="924"/>
      <c r="B5193" s="919" t="s">
        <v>3276</v>
      </c>
      <c r="C5193" s="368"/>
      <c r="D5193" s="915"/>
      <c r="E5193" s="916"/>
      <c r="F5193" s="917"/>
    </row>
    <row r="5194" spans="1:6">
      <c r="A5194" s="924"/>
      <c r="B5194" s="919" t="s">
        <v>3277</v>
      </c>
      <c r="C5194" s="368"/>
      <c r="D5194" s="915"/>
      <c r="E5194" s="916"/>
      <c r="F5194" s="917"/>
    </row>
    <row r="5195" spans="1:6" ht="26.4">
      <c r="A5195" s="924"/>
      <c r="B5195" s="919" t="s">
        <v>3278</v>
      </c>
      <c r="C5195" s="368"/>
      <c r="D5195" s="915"/>
      <c r="E5195" s="916"/>
      <c r="F5195" s="917"/>
    </row>
    <row r="5196" spans="1:6">
      <c r="A5196" s="924"/>
      <c r="B5196" s="919" t="s">
        <v>3279</v>
      </c>
      <c r="C5196" s="368"/>
      <c r="D5196" s="915"/>
      <c r="E5196" s="916"/>
      <c r="F5196" s="917"/>
    </row>
    <row r="5197" spans="1:6">
      <c r="A5197" s="924"/>
      <c r="B5197" s="919" t="s">
        <v>3281</v>
      </c>
      <c r="C5197" s="368"/>
      <c r="D5197" s="915"/>
      <c r="E5197" s="916"/>
      <c r="F5197" s="917"/>
    </row>
    <row r="5198" spans="1:6">
      <c r="A5198" s="924"/>
      <c r="B5198" s="919" t="s">
        <v>3386</v>
      </c>
      <c r="C5198" s="368"/>
      <c r="D5198" s="915"/>
      <c r="E5198" s="916"/>
      <c r="F5198" s="917"/>
    </row>
    <row r="5199" spans="1:6">
      <c r="A5199" s="924"/>
      <c r="B5199" s="919" t="s">
        <v>3685</v>
      </c>
      <c r="C5199" s="368"/>
      <c r="D5199" s="915"/>
      <c r="E5199" s="916"/>
      <c r="F5199" s="917"/>
    </row>
    <row r="5200" spans="1:6">
      <c r="A5200" s="924"/>
      <c r="B5200" s="921" t="s">
        <v>3286</v>
      </c>
      <c r="C5200" s="368"/>
      <c r="D5200" s="915"/>
      <c r="E5200" s="916"/>
      <c r="F5200" s="917"/>
    </row>
    <row r="5201" spans="1:6">
      <c r="A5201" s="924"/>
      <c r="B5201" s="921" t="s">
        <v>3287</v>
      </c>
      <c r="C5201" s="368"/>
      <c r="D5201" s="915"/>
      <c r="E5201" s="916"/>
      <c r="F5201" s="917"/>
    </row>
    <row r="5202" spans="1:6">
      <c r="A5202" s="924"/>
      <c r="B5202" s="919" t="s">
        <v>3288</v>
      </c>
      <c r="C5202" s="368"/>
      <c r="D5202" s="915"/>
      <c r="E5202" s="916"/>
      <c r="F5202" s="917"/>
    </row>
    <row r="5203" spans="1:6">
      <c r="A5203" s="924"/>
      <c r="B5203" s="919" t="s">
        <v>3289</v>
      </c>
      <c r="C5203" s="368"/>
      <c r="D5203" s="915"/>
      <c r="E5203" s="916"/>
      <c r="F5203" s="917"/>
    </row>
    <row r="5204" spans="1:6">
      <c r="A5204" s="924"/>
      <c r="B5204" s="919"/>
      <c r="C5204" s="368"/>
      <c r="D5204" s="915"/>
      <c r="E5204" s="916"/>
      <c r="F5204" s="917"/>
    </row>
    <row r="5205" spans="1:6">
      <c r="A5205" s="924"/>
      <c r="B5205" s="955" t="s">
        <v>3290</v>
      </c>
      <c r="C5205" s="368"/>
      <c r="D5205" s="915"/>
      <c r="E5205" s="916"/>
      <c r="F5205" s="917"/>
    </row>
    <row r="5206" spans="1:6">
      <c r="A5206" s="924"/>
      <c r="B5206" s="918"/>
      <c r="C5206" s="368"/>
      <c r="D5206" s="915"/>
      <c r="E5206" s="916"/>
      <c r="F5206" s="917"/>
    </row>
    <row r="5207" spans="1:6">
      <c r="A5207" s="924"/>
      <c r="B5207" s="956" t="s">
        <v>3291</v>
      </c>
      <c r="C5207" s="368"/>
      <c r="D5207" s="915"/>
      <c r="E5207" s="916"/>
      <c r="F5207" s="917"/>
    </row>
    <row r="5208" spans="1:6">
      <c r="A5208" s="924"/>
      <c r="B5208" s="918" t="s">
        <v>3292</v>
      </c>
      <c r="C5208" s="368"/>
      <c r="D5208" s="915"/>
      <c r="E5208" s="916"/>
      <c r="F5208" s="917"/>
    </row>
    <row r="5209" spans="1:6">
      <c r="A5209" s="924"/>
      <c r="B5209" s="918" t="s">
        <v>3293</v>
      </c>
      <c r="C5209" s="368"/>
      <c r="D5209" s="915"/>
      <c r="E5209" s="916"/>
      <c r="F5209" s="917"/>
    </row>
    <row r="5210" spans="1:6" ht="26.4">
      <c r="A5210" s="924"/>
      <c r="B5210" s="922" t="s">
        <v>3294</v>
      </c>
      <c r="C5210" s="368"/>
      <c r="D5210" s="915"/>
      <c r="E5210" s="916"/>
      <c r="F5210" s="917"/>
    </row>
    <row r="5211" spans="1:6">
      <c r="A5211" s="924"/>
      <c r="B5211" s="918" t="s">
        <v>3737</v>
      </c>
      <c r="C5211" s="368"/>
      <c r="D5211" s="915"/>
      <c r="E5211" s="916"/>
      <c r="F5211" s="917"/>
    </row>
    <row r="5212" spans="1:6">
      <c r="A5212" s="924"/>
      <c r="B5212" s="918" t="s">
        <v>3401</v>
      </c>
      <c r="C5212" s="368"/>
      <c r="D5212" s="915"/>
      <c r="E5212" s="916"/>
      <c r="F5212" s="917"/>
    </row>
    <row r="5213" spans="1:6">
      <c r="A5213" s="924"/>
      <c r="B5213" s="918"/>
      <c r="C5213" s="368"/>
      <c r="D5213" s="915"/>
      <c r="E5213" s="916"/>
      <c r="F5213" s="917"/>
    </row>
    <row r="5214" spans="1:6">
      <c r="A5214" s="924"/>
      <c r="B5214" s="918" t="s">
        <v>3297</v>
      </c>
      <c r="C5214" s="368"/>
      <c r="D5214" s="915"/>
      <c r="E5214" s="916"/>
      <c r="F5214" s="917"/>
    </row>
    <row r="5215" spans="1:6">
      <c r="A5215" s="924"/>
      <c r="B5215" s="918" t="s">
        <v>3300</v>
      </c>
      <c r="C5215" s="368"/>
      <c r="D5215" s="915"/>
      <c r="E5215" s="916"/>
      <c r="F5215" s="917"/>
    </row>
    <row r="5216" spans="1:6">
      <c r="A5216" s="924"/>
      <c r="B5216" s="918" t="s">
        <v>3301</v>
      </c>
      <c r="C5216" s="368"/>
      <c r="D5216" s="915"/>
      <c r="E5216" s="916"/>
      <c r="F5216" s="917"/>
    </row>
    <row r="5217" spans="1:6" ht="26.4">
      <c r="A5217" s="924"/>
      <c r="B5217" s="918" t="s">
        <v>3676</v>
      </c>
      <c r="C5217" s="368"/>
      <c r="D5217" s="915"/>
      <c r="E5217" s="916"/>
      <c r="F5217" s="917"/>
    </row>
    <row r="5218" spans="1:6">
      <c r="A5218" s="924"/>
      <c r="B5218" s="918"/>
      <c r="C5218" s="368"/>
      <c r="D5218" s="915"/>
      <c r="E5218" s="916"/>
      <c r="F5218" s="917"/>
    </row>
    <row r="5219" spans="1:6">
      <c r="A5219" s="924"/>
      <c r="B5219" s="956" t="s">
        <v>3303</v>
      </c>
      <c r="C5219" s="368"/>
      <c r="D5219" s="915"/>
      <c r="E5219" s="916"/>
      <c r="F5219" s="917"/>
    </row>
    <row r="5220" spans="1:6">
      <c r="A5220" s="924"/>
      <c r="B5220" s="918" t="s">
        <v>3304</v>
      </c>
      <c r="C5220" s="368"/>
      <c r="D5220" s="915"/>
      <c r="E5220" s="916"/>
      <c r="F5220" s="917"/>
    </row>
    <row r="5221" spans="1:6">
      <c r="A5221" s="924"/>
      <c r="B5221" s="918" t="s">
        <v>3305</v>
      </c>
      <c r="C5221" s="368"/>
      <c r="D5221" s="915"/>
      <c r="E5221" s="916"/>
      <c r="F5221" s="917"/>
    </row>
    <row r="5222" spans="1:6">
      <c r="A5222" s="924"/>
      <c r="B5222" s="918"/>
      <c r="C5222" s="368"/>
      <c r="D5222" s="915"/>
      <c r="E5222" s="916"/>
      <c r="F5222" s="917"/>
    </row>
    <row r="5223" spans="1:6">
      <c r="A5223" s="924"/>
      <c r="B5223" s="956" t="s">
        <v>3331</v>
      </c>
      <c r="C5223" s="368"/>
      <c r="D5223" s="915"/>
      <c r="E5223" s="916"/>
      <c r="F5223" s="917"/>
    </row>
    <row r="5224" spans="1:6">
      <c r="A5224" s="924"/>
      <c r="B5224" s="918" t="s">
        <v>3753</v>
      </c>
      <c r="C5224" s="368"/>
      <c r="D5224" s="915"/>
      <c r="E5224" s="916"/>
      <c r="F5224" s="917"/>
    </row>
    <row r="5225" spans="1:6">
      <c r="A5225" s="924"/>
      <c r="B5225" s="918" t="s">
        <v>3754</v>
      </c>
      <c r="C5225" s="368"/>
      <c r="D5225" s="915"/>
      <c r="E5225" s="916"/>
      <c r="F5225" s="917"/>
    </row>
    <row r="5226" spans="1:6">
      <c r="A5226" s="924"/>
      <c r="B5226" s="918" t="s">
        <v>3755</v>
      </c>
      <c r="C5226" s="368"/>
      <c r="D5226" s="915"/>
      <c r="E5226" s="916"/>
      <c r="F5226" s="917"/>
    </row>
    <row r="5227" spans="1:6">
      <c r="A5227" s="924"/>
      <c r="B5227" s="918" t="s">
        <v>3335</v>
      </c>
      <c r="C5227" s="368"/>
      <c r="D5227" s="915"/>
      <c r="E5227" s="916"/>
      <c r="F5227" s="917"/>
    </row>
    <row r="5228" spans="1:6">
      <c r="A5228" s="924"/>
      <c r="B5228" s="918" t="s">
        <v>3326</v>
      </c>
      <c r="C5228" s="368"/>
      <c r="D5228" s="915"/>
      <c r="E5228" s="916"/>
      <c r="F5228" s="917"/>
    </row>
    <row r="5229" spans="1:6">
      <c r="A5229" s="924"/>
      <c r="B5229" s="918" t="s">
        <v>3336</v>
      </c>
      <c r="C5229" s="368"/>
      <c r="D5229" s="915"/>
      <c r="E5229" s="916"/>
      <c r="F5229" s="917"/>
    </row>
    <row r="5230" spans="1:6">
      <c r="A5230" s="924"/>
      <c r="B5230" s="918" t="s">
        <v>3330</v>
      </c>
      <c r="C5230" s="368"/>
      <c r="D5230" s="915"/>
      <c r="E5230" s="916"/>
      <c r="F5230" s="917"/>
    </row>
    <row r="5231" spans="1:6">
      <c r="A5231" s="924"/>
      <c r="B5231" s="918"/>
      <c r="C5231" s="368"/>
      <c r="D5231" s="915"/>
      <c r="E5231" s="916"/>
      <c r="F5231" s="917"/>
    </row>
    <row r="5232" spans="1:6">
      <c r="A5232" s="924"/>
      <c r="B5232" s="956" t="s">
        <v>3321</v>
      </c>
      <c r="C5232" s="368"/>
      <c r="D5232" s="915"/>
      <c r="E5232" s="916"/>
      <c r="F5232" s="917"/>
    </row>
    <row r="5233" spans="1:6">
      <c r="A5233" s="924"/>
      <c r="B5233" s="918" t="s">
        <v>3756</v>
      </c>
      <c r="C5233" s="368"/>
      <c r="D5233" s="915"/>
      <c r="E5233" s="916"/>
      <c r="F5233" s="917"/>
    </row>
    <row r="5234" spans="1:6">
      <c r="A5234" s="924"/>
      <c r="B5234" s="918" t="s">
        <v>3757</v>
      </c>
      <c r="C5234" s="368"/>
      <c r="D5234" s="915"/>
      <c r="E5234" s="916"/>
      <c r="F5234" s="917"/>
    </row>
    <row r="5235" spans="1:6">
      <c r="A5235" s="924"/>
      <c r="B5235" s="918" t="s">
        <v>3324</v>
      </c>
      <c r="C5235" s="368"/>
      <c r="D5235" s="915"/>
      <c r="E5235" s="916"/>
      <c r="F5235" s="917"/>
    </row>
    <row r="5236" spans="1:6">
      <c r="A5236" s="924"/>
      <c r="B5236" s="918" t="s">
        <v>3325</v>
      </c>
      <c r="C5236" s="368"/>
      <c r="D5236" s="915"/>
      <c r="E5236" s="916"/>
      <c r="F5236" s="917"/>
    </row>
    <row r="5237" spans="1:6">
      <c r="A5237" s="924"/>
      <c r="B5237" s="918" t="s">
        <v>3326</v>
      </c>
      <c r="C5237" s="368"/>
      <c r="D5237" s="915"/>
      <c r="E5237" s="916"/>
      <c r="F5237" s="917"/>
    </row>
    <row r="5238" spans="1:6">
      <c r="A5238" s="924"/>
      <c r="B5238" s="918"/>
      <c r="C5238" s="368"/>
      <c r="D5238" s="915"/>
      <c r="E5238" s="916"/>
      <c r="F5238" s="917"/>
    </row>
    <row r="5239" spans="1:6">
      <c r="A5239" s="924"/>
      <c r="B5239" s="918" t="s">
        <v>3306</v>
      </c>
      <c r="C5239" s="368"/>
      <c r="D5239" s="915"/>
      <c r="E5239" s="916"/>
      <c r="F5239" s="917"/>
    </row>
    <row r="5240" spans="1:6">
      <c r="A5240" s="924"/>
      <c r="B5240" s="918" t="s">
        <v>3305</v>
      </c>
      <c r="C5240" s="368"/>
      <c r="D5240" s="915"/>
      <c r="E5240" s="916"/>
      <c r="F5240" s="917"/>
    </row>
    <row r="5241" spans="1:6">
      <c r="A5241" s="924"/>
      <c r="B5241" s="918"/>
      <c r="C5241" s="368"/>
      <c r="D5241" s="915"/>
      <c r="E5241" s="916"/>
      <c r="F5241" s="917"/>
    </row>
    <row r="5242" spans="1:6">
      <c r="A5242" s="924"/>
      <c r="B5242" s="918" t="s">
        <v>3327</v>
      </c>
      <c r="C5242" s="368"/>
      <c r="D5242" s="915"/>
      <c r="E5242" s="916"/>
      <c r="F5242" s="917"/>
    </row>
    <row r="5243" spans="1:6">
      <c r="A5243" s="924"/>
      <c r="B5243" s="918" t="s">
        <v>3328</v>
      </c>
      <c r="C5243" s="368"/>
      <c r="D5243" s="915"/>
      <c r="E5243" s="916"/>
      <c r="F5243" s="917"/>
    </row>
    <row r="5244" spans="1:6">
      <c r="A5244" s="924"/>
      <c r="B5244" s="918" t="s">
        <v>3758</v>
      </c>
      <c r="C5244" s="368"/>
      <c r="D5244" s="915"/>
      <c r="E5244" s="916"/>
      <c r="F5244" s="917"/>
    </row>
    <row r="5245" spans="1:6" ht="26.4">
      <c r="A5245" s="924"/>
      <c r="B5245" s="918" t="s">
        <v>3302</v>
      </c>
      <c r="C5245" s="368"/>
      <c r="D5245" s="915"/>
      <c r="E5245" s="916"/>
      <c r="F5245" s="917"/>
    </row>
    <row r="5246" spans="1:6">
      <c r="A5246" s="924"/>
      <c r="B5246" s="918" t="s">
        <v>3330</v>
      </c>
      <c r="C5246" s="368"/>
      <c r="D5246" s="915"/>
      <c r="E5246" s="916"/>
      <c r="F5246" s="917"/>
    </row>
    <row r="5247" spans="1:6">
      <c r="A5247" s="924"/>
      <c r="B5247" s="918"/>
      <c r="C5247" s="368"/>
      <c r="D5247" s="915"/>
      <c r="E5247" s="916"/>
      <c r="F5247" s="917"/>
    </row>
    <row r="5248" spans="1:6">
      <c r="A5248" s="924"/>
      <c r="B5248" s="956" t="s">
        <v>3340</v>
      </c>
      <c r="C5248" s="368"/>
      <c r="D5248" s="915"/>
      <c r="E5248" s="916"/>
      <c r="F5248" s="917"/>
    </row>
    <row r="5249" spans="1:6">
      <c r="A5249" s="924"/>
      <c r="B5249" s="956" t="s">
        <v>3341</v>
      </c>
      <c r="C5249" s="368"/>
      <c r="D5249" s="915"/>
      <c r="E5249" s="916"/>
      <c r="F5249" s="917"/>
    </row>
    <row r="5250" spans="1:6">
      <c r="A5250" s="924"/>
      <c r="B5250" s="918" t="s">
        <v>3759</v>
      </c>
      <c r="C5250" s="368"/>
      <c r="D5250" s="915"/>
      <c r="E5250" s="916"/>
      <c r="F5250" s="917"/>
    </row>
    <row r="5251" spans="1:6">
      <c r="A5251" s="924"/>
      <c r="B5251" s="918" t="s">
        <v>3343</v>
      </c>
      <c r="C5251" s="368"/>
      <c r="D5251" s="915"/>
      <c r="E5251" s="916"/>
      <c r="F5251" s="917"/>
    </row>
    <row r="5252" spans="1:6" ht="26.4">
      <c r="A5252" s="924"/>
      <c r="B5252" s="918" t="s">
        <v>3302</v>
      </c>
      <c r="C5252" s="368"/>
      <c r="D5252" s="915"/>
      <c r="E5252" s="916"/>
      <c r="F5252" s="917"/>
    </row>
    <row r="5253" spans="1:6">
      <c r="A5253" s="924"/>
      <c r="B5253" s="918"/>
      <c r="C5253" s="368"/>
      <c r="D5253" s="915"/>
      <c r="E5253" s="916"/>
      <c r="F5253" s="917"/>
    </row>
    <row r="5254" spans="1:6">
      <c r="A5254" s="924"/>
      <c r="B5254" s="918" t="s">
        <v>3297</v>
      </c>
      <c r="C5254" s="368"/>
      <c r="D5254" s="915"/>
      <c r="E5254" s="916"/>
      <c r="F5254" s="917"/>
    </row>
    <row r="5255" spans="1:6">
      <c r="A5255" s="924"/>
      <c r="B5255" s="918" t="s">
        <v>3344</v>
      </c>
      <c r="C5255" s="368"/>
      <c r="D5255" s="915"/>
      <c r="E5255" s="916"/>
      <c r="F5255" s="917"/>
    </row>
    <row r="5256" spans="1:6">
      <c r="A5256" s="924"/>
      <c r="B5256" s="918" t="s">
        <v>3345</v>
      </c>
      <c r="C5256" s="368"/>
      <c r="D5256" s="915"/>
      <c r="E5256" s="916"/>
      <c r="F5256" s="917"/>
    </row>
    <row r="5257" spans="1:6">
      <c r="A5257" s="924"/>
      <c r="B5257" s="918" t="s">
        <v>3301</v>
      </c>
      <c r="C5257" s="368"/>
      <c r="D5257" s="915"/>
      <c r="E5257" s="916"/>
      <c r="F5257" s="917"/>
    </row>
    <row r="5258" spans="1:6" ht="26.4">
      <c r="A5258" s="924"/>
      <c r="B5258" s="918" t="s">
        <v>3676</v>
      </c>
      <c r="C5258" s="368"/>
      <c r="D5258" s="915"/>
      <c r="E5258" s="916"/>
      <c r="F5258" s="917"/>
    </row>
    <row r="5259" spans="1:6">
      <c r="A5259" s="924"/>
      <c r="B5259" s="918"/>
      <c r="C5259" s="368"/>
      <c r="D5259" s="915"/>
      <c r="E5259" s="916"/>
      <c r="F5259" s="917"/>
    </row>
    <row r="5260" spans="1:6">
      <c r="A5260" s="924"/>
      <c r="B5260" s="956" t="s">
        <v>3291</v>
      </c>
      <c r="C5260" s="368"/>
      <c r="D5260" s="915"/>
      <c r="E5260" s="916"/>
      <c r="F5260" s="917"/>
    </row>
    <row r="5261" spans="1:6">
      <c r="A5261" s="924"/>
      <c r="B5261" s="918" t="s">
        <v>3293</v>
      </c>
      <c r="C5261" s="368"/>
      <c r="D5261" s="915"/>
      <c r="E5261" s="916"/>
      <c r="F5261" s="917"/>
    </row>
    <row r="5262" spans="1:6" ht="26.4">
      <c r="A5262" s="924"/>
      <c r="B5262" s="922" t="s">
        <v>3294</v>
      </c>
      <c r="C5262" s="368"/>
      <c r="D5262" s="915"/>
      <c r="E5262" s="916"/>
      <c r="F5262" s="917"/>
    </row>
    <row r="5263" spans="1:6">
      <c r="A5263" s="924"/>
      <c r="B5263" s="918" t="s">
        <v>3745</v>
      </c>
      <c r="C5263" s="368"/>
      <c r="D5263" s="915"/>
      <c r="E5263" s="916"/>
      <c r="F5263" s="917"/>
    </row>
    <row r="5264" spans="1:6">
      <c r="A5264" s="924"/>
      <c r="B5264" s="918" t="s">
        <v>3389</v>
      </c>
      <c r="C5264" s="368"/>
      <c r="D5264" s="915"/>
      <c r="E5264" s="916"/>
      <c r="F5264" s="917"/>
    </row>
    <row r="5265" spans="1:6">
      <c r="A5265" s="924"/>
      <c r="B5265" s="918"/>
      <c r="C5265" s="368"/>
      <c r="D5265" s="915"/>
      <c r="E5265" s="916"/>
      <c r="F5265" s="917"/>
    </row>
    <row r="5266" spans="1:6">
      <c r="A5266" s="924"/>
      <c r="B5266" s="918"/>
      <c r="C5266" s="368"/>
      <c r="D5266" s="915"/>
      <c r="E5266" s="916"/>
      <c r="F5266" s="917"/>
    </row>
    <row r="5267" spans="1:6">
      <c r="A5267" s="924"/>
      <c r="B5267" s="919" t="s">
        <v>3760</v>
      </c>
      <c r="C5267" s="368"/>
      <c r="D5267" s="915"/>
      <c r="E5267" s="916"/>
      <c r="F5267" s="917"/>
    </row>
    <row r="5268" spans="1:6">
      <c r="A5268" s="924"/>
      <c r="B5268" s="919" t="s">
        <v>3381</v>
      </c>
      <c r="C5268" s="368"/>
      <c r="D5268" s="915"/>
      <c r="E5268" s="916"/>
      <c r="F5268" s="917"/>
    </row>
    <row r="5269" spans="1:6">
      <c r="A5269" s="925"/>
      <c r="B5269" s="926" t="s">
        <v>3761</v>
      </c>
      <c r="C5269" s="357" t="s">
        <v>983</v>
      </c>
      <c r="D5269" s="927">
        <v>1</v>
      </c>
      <c r="E5269" s="928"/>
      <c r="F5269" s="929"/>
    </row>
    <row r="5270" spans="1:6" ht="25.5" customHeight="1">
      <c r="B5270" s="342" t="s">
        <v>3762</v>
      </c>
      <c r="E5270" s="874"/>
      <c r="F5270" s="958"/>
    </row>
    <row r="5271" spans="1:6" s="466" customFormat="1" ht="26.25" customHeight="1">
      <c r="A5271" s="892" t="s">
        <v>0</v>
      </c>
      <c r="B5271" s="892" t="s">
        <v>1</v>
      </c>
      <c r="C5271" s="892" t="s">
        <v>948</v>
      </c>
      <c r="D5271" s="893" t="s">
        <v>949</v>
      </c>
      <c r="E5271" s="894" t="s">
        <v>1380</v>
      </c>
      <c r="F5271" s="894" t="s">
        <v>2</v>
      </c>
    </row>
    <row r="5272" spans="1:6" ht="184.8">
      <c r="A5272" s="959">
        <f>COUNT($A$4:A5271)+1</f>
        <v>28</v>
      </c>
      <c r="B5272" s="960" t="s">
        <v>3763</v>
      </c>
      <c r="C5272" s="420"/>
      <c r="D5272" s="948"/>
      <c r="E5272" s="949"/>
      <c r="F5272" s="950"/>
    </row>
    <row r="5273" spans="1:6">
      <c r="A5273" s="463" t="s">
        <v>3764</v>
      </c>
      <c r="B5273" s="934" t="s">
        <v>3765</v>
      </c>
      <c r="C5273" s="362"/>
      <c r="D5273" s="911"/>
      <c r="E5273" s="912"/>
      <c r="F5273" s="913"/>
    </row>
    <row r="5274" spans="1:6">
      <c r="A5274" s="483"/>
      <c r="B5274" s="919" t="s">
        <v>3766</v>
      </c>
      <c r="C5274" s="434"/>
      <c r="D5274" s="915"/>
      <c r="E5274" s="916"/>
      <c r="F5274" s="917"/>
    </row>
    <row r="5275" spans="1:6">
      <c r="A5275" s="483"/>
      <c r="B5275" s="918" t="s">
        <v>3767</v>
      </c>
      <c r="C5275" s="434"/>
      <c r="D5275" s="915"/>
      <c r="E5275" s="916"/>
      <c r="F5275" s="917"/>
    </row>
    <row r="5276" spans="1:6">
      <c r="A5276" s="483"/>
      <c r="B5276" s="918" t="s">
        <v>3496</v>
      </c>
      <c r="C5276" s="920"/>
      <c r="D5276" s="915"/>
      <c r="E5276" s="916"/>
      <c r="F5276" s="917"/>
    </row>
    <row r="5277" spans="1:6">
      <c r="A5277" s="483"/>
      <c r="B5277" s="918" t="s">
        <v>3768</v>
      </c>
      <c r="C5277" s="920"/>
      <c r="D5277" s="915"/>
      <c r="E5277" s="916"/>
      <c r="F5277" s="917"/>
    </row>
    <row r="5278" spans="1:6">
      <c r="A5278" s="483"/>
      <c r="B5278" s="918" t="s">
        <v>3769</v>
      </c>
      <c r="C5278" s="920"/>
      <c r="D5278" s="915"/>
      <c r="E5278" s="916"/>
      <c r="F5278" s="917"/>
    </row>
    <row r="5279" spans="1:6">
      <c r="A5279" s="483"/>
      <c r="B5279" s="918" t="s">
        <v>3770</v>
      </c>
      <c r="C5279" s="920"/>
      <c r="D5279" s="915"/>
      <c r="E5279" s="916"/>
      <c r="F5279" s="917"/>
    </row>
    <row r="5280" spans="1:6">
      <c r="A5280" s="483"/>
      <c r="B5280" s="918" t="s">
        <v>3771</v>
      </c>
      <c r="C5280" s="920"/>
      <c r="D5280" s="915"/>
      <c r="E5280" s="916"/>
      <c r="F5280" s="917"/>
    </row>
    <row r="5281" spans="1:6">
      <c r="A5281" s="483"/>
      <c r="B5281" s="918" t="s">
        <v>3772</v>
      </c>
      <c r="C5281" s="920"/>
      <c r="D5281" s="915"/>
      <c r="E5281" s="916"/>
      <c r="F5281" s="917"/>
    </row>
    <row r="5282" spans="1:6">
      <c r="A5282" s="483"/>
      <c r="B5282" s="918" t="s">
        <v>3773</v>
      </c>
      <c r="C5282" s="920"/>
      <c r="D5282" s="915"/>
      <c r="E5282" s="916"/>
      <c r="F5282" s="917"/>
    </row>
    <row r="5283" spans="1:6">
      <c r="A5283" s="483"/>
      <c r="B5283" s="918" t="s">
        <v>3774</v>
      </c>
      <c r="C5283" s="920"/>
      <c r="D5283" s="915"/>
      <c r="E5283" s="916"/>
      <c r="F5283" s="917"/>
    </row>
    <row r="5284" spans="1:6">
      <c r="A5284" s="483"/>
      <c r="B5284" s="918" t="s">
        <v>3775</v>
      </c>
      <c r="C5284" s="920"/>
      <c r="D5284" s="915"/>
      <c r="E5284" s="916"/>
      <c r="F5284" s="917"/>
    </row>
    <row r="5285" spans="1:6">
      <c r="A5285" s="483"/>
      <c r="B5285" s="918" t="s">
        <v>3776</v>
      </c>
      <c r="C5285" s="920"/>
      <c r="D5285" s="915"/>
      <c r="E5285" s="916"/>
      <c r="F5285" s="917"/>
    </row>
    <row r="5286" spans="1:6" ht="26.4">
      <c r="A5286" s="483"/>
      <c r="B5286" s="918" t="s">
        <v>3777</v>
      </c>
      <c r="C5286" s="920"/>
      <c r="D5286" s="915"/>
      <c r="E5286" s="916"/>
      <c r="F5286" s="917"/>
    </row>
    <row r="5287" spans="1:6">
      <c r="A5287" s="483"/>
      <c r="B5287" s="919" t="s">
        <v>3778</v>
      </c>
      <c r="C5287" s="920"/>
      <c r="D5287" s="915"/>
      <c r="E5287" s="916"/>
      <c r="F5287" s="917"/>
    </row>
    <row r="5288" spans="1:6">
      <c r="A5288" s="483"/>
      <c r="B5288" s="919" t="s">
        <v>3779</v>
      </c>
      <c r="C5288" s="920"/>
      <c r="D5288" s="915"/>
      <c r="E5288" s="916"/>
      <c r="F5288" s="917"/>
    </row>
    <row r="5289" spans="1:6">
      <c r="A5289" s="464"/>
      <c r="B5289" s="926" t="s">
        <v>3780</v>
      </c>
      <c r="C5289" s="357" t="s">
        <v>983</v>
      </c>
      <c r="D5289" s="927">
        <v>1</v>
      </c>
      <c r="E5289" s="928"/>
      <c r="F5289" s="929"/>
    </row>
    <row r="5290" spans="1:6">
      <c r="A5290" s="463" t="s">
        <v>3781</v>
      </c>
      <c r="B5290" s="934" t="s">
        <v>3765</v>
      </c>
      <c r="C5290" s="362"/>
      <c r="D5290" s="911"/>
      <c r="E5290" s="912"/>
      <c r="F5290" s="913"/>
    </row>
    <row r="5291" spans="1:6">
      <c r="A5291" s="483"/>
      <c r="B5291" s="919" t="s">
        <v>3766</v>
      </c>
      <c r="C5291" s="434"/>
      <c r="D5291" s="915"/>
      <c r="E5291" s="916"/>
      <c r="F5291" s="917"/>
    </row>
    <row r="5292" spans="1:6">
      <c r="A5292" s="483"/>
      <c r="B5292" s="918" t="s">
        <v>3767</v>
      </c>
      <c r="C5292" s="434"/>
      <c r="D5292" s="915"/>
      <c r="E5292" s="916"/>
      <c r="F5292" s="917"/>
    </row>
    <row r="5293" spans="1:6">
      <c r="A5293" s="483"/>
      <c r="B5293" s="918" t="s">
        <v>3496</v>
      </c>
      <c r="C5293" s="920"/>
      <c r="D5293" s="915"/>
      <c r="E5293" s="916"/>
      <c r="F5293" s="917"/>
    </row>
    <row r="5294" spans="1:6">
      <c r="A5294" s="483"/>
      <c r="B5294" s="918" t="s">
        <v>3782</v>
      </c>
      <c r="C5294" s="920"/>
      <c r="D5294" s="915"/>
      <c r="E5294" s="916"/>
      <c r="F5294" s="917"/>
    </row>
    <row r="5295" spans="1:6">
      <c r="A5295" s="483"/>
      <c r="B5295" s="918" t="s">
        <v>3783</v>
      </c>
      <c r="C5295" s="920"/>
      <c r="D5295" s="915"/>
      <c r="E5295" s="916"/>
      <c r="F5295" s="917"/>
    </row>
    <row r="5296" spans="1:6">
      <c r="A5296" s="483"/>
      <c r="B5296" s="918" t="s">
        <v>3770</v>
      </c>
      <c r="C5296" s="920"/>
      <c r="D5296" s="915"/>
      <c r="E5296" s="916"/>
      <c r="F5296" s="917"/>
    </row>
    <row r="5297" spans="1:6">
      <c r="A5297" s="483"/>
      <c r="B5297" s="918" t="s">
        <v>3771</v>
      </c>
      <c r="C5297" s="920"/>
      <c r="D5297" s="915"/>
      <c r="E5297" s="916"/>
      <c r="F5297" s="917"/>
    </row>
    <row r="5298" spans="1:6">
      <c r="A5298" s="483"/>
      <c r="B5298" s="918" t="s">
        <v>3784</v>
      </c>
      <c r="C5298" s="920"/>
      <c r="D5298" s="915"/>
      <c r="E5298" s="916"/>
      <c r="F5298" s="917"/>
    </row>
    <row r="5299" spans="1:6">
      <c r="A5299" s="483"/>
      <c r="B5299" s="918" t="s">
        <v>3785</v>
      </c>
      <c r="C5299" s="920"/>
      <c r="D5299" s="915"/>
      <c r="E5299" s="916"/>
      <c r="F5299" s="917"/>
    </row>
    <row r="5300" spans="1:6">
      <c r="A5300" s="483"/>
      <c r="B5300" s="918" t="s">
        <v>3774</v>
      </c>
      <c r="C5300" s="920"/>
      <c r="D5300" s="915"/>
      <c r="E5300" s="916"/>
      <c r="F5300" s="917"/>
    </row>
    <row r="5301" spans="1:6">
      <c r="A5301" s="483"/>
      <c r="B5301" s="918" t="s">
        <v>3775</v>
      </c>
      <c r="C5301" s="920"/>
      <c r="D5301" s="915"/>
      <c r="E5301" s="916"/>
      <c r="F5301" s="917"/>
    </row>
    <row r="5302" spans="1:6">
      <c r="A5302" s="483"/>
      <c r="B5302" s="918" t="s">
        <v>3776</v>
      </c>
      <c r="C5302" s="920"/>
      <c r="D5302" s="915"/>
      <c r="E5302" s="916"/>
      <c r="F5302" s="917"/>
    </row>
    <row r="5303" spans="1:6" ht="26.4">
      <c r="A5303" s="483"/>
      <c r="B5303" s="918" t="s">
        <v>3777</v>
      </c>
      <c r="C5303" s="920"/>
      <c r="D5303" s="915"/>
      <c r="E5303" s="916"/>
      <c r="F5303" s="917"/>
    </row>
    <row r="5304" spans="1:6">
      <c r="A5304" s="483"/>
      <c r="B5304" s="919" t="s">
        <v>3786</v>
      </c>
      <c r="C5304" s="920"/>
      <c r="D5304" s="915"/>
      <c r="E5304" s="916"/>
      <c r="F5304" s="917"/>
    </row>
    <row r="5305" spans="1:6">
      <c r="A5305" s="483"/>
      <c r="B5305" s="919" t="s">
        <v>3779</v>
      </c>
      <c r="C5305" s="920"/>
      <c r="D5305" s="915"/>
      <c r="E5305" s="916"/>
      <c r="F5305" s="917"/>
    </row>
    <row r="5306" spans="1:6">
      <c r="A5306" s="464"/>
      <c r="B5306" s="926" t="s">
        <v>3787</v>
      </c>
      <c r="C5306" s="357" t="s">
        <v>983</v>
      </c>
      <c r="D5306" s="927">
        <v>1</v>
      </c>
      <c r="E5306" s="928"/>
      <c r="F5306" s="929"/>
    </row>
    <row r="5307" spans="1:6" s="466" customFormat="1" ht="26.25" customHeight="1">
      <c r="A5307" s="892" t="s">
        <v>0</v>
      </c>
      <c r="B5307" s="892" t="s">
        <v>1</v>
      </c>
      <c r="C5307" s="892" t="s">
        <v>948</v>
      </c>
      <c r="D5307" s="893" t="s">
        <v>949</v>
      </c>
      <c r="E5307" s="894" t="s">
        <v>1380</v>
      </c>
      <c r="F5307" s="894" t="s">
        <v>2</v>
      </c>
    </row>
    <row r="5308" spans="1:6">
      <c r="A5308" s="463" t="s">
        <v>3788</v>
      </c>
      <c r="B5308" s="934" t="s">
        <v>3765</v>
      </c>
      <c r="C5308" s="362"/>
      <c r="D5308" s="911"/>
      <c r="E5308" s="912"/>
      <c r="F5308" s="913"/>
    </row>
    <row r="5309" spans="1:6">
      <c r="A5309" s="483"/>
      <c r="B5309" s="919" t="s">
        <v>3766</v>
      </c>
      <c r="C5309" s="434"/>
      <c r="D5309" s="915"/>
      <c r="E5309" s="916"/>
      <c r="F5309" s="917"/>
    </row>
    <row r="5310" spans="1:6">
      <c r="A5310" s="483"/>
      <c r="B5310" s="918" t="s">
        <v>3767</v>
      </c>
      <c r="C5310" s="434"/>
      <c r="D5310" s="915"/>
      <c r="E5310" s="916"/>
      <c r="F5310" s="917"/>
    </row>
    <row r="5311" spans="1:6">
      <c r="A5311" s="483"/>
      <c r="B5311" s="918" t="s">
        <v>3496</v>
      </c>
      <c r="C5311" s="920"/>
      <c r="D5311" s="915"/>
      <c r="E5311" s="916"/>
      <c r="F5311" s="917"/>
    </row>
    <row r="5312" spans="1:6">
      <c r="A5312" s="483"/>
      <c r="B5312" s="918" t="s">
        <v>3782</v>
      </c>
      <c r="C5312" s="920"/>
      <c r="D5312" s="915"/>
      <c r="E5312" s="916"/>
      <c r="F5312" s="917"/>
    </row>
    <row r="5313" spans="1:6">
      <c r="A5313" s="483"/>
      <c r="B5313" s="918" t="s">
        <v>3789</v>
      </c>
      <c r="C5313" s="920"/>
      <c r="D5313" s="915"/>
      <c r="E5313" s="916"/>
      <c r="F5313" s="917"/>
    </row>
    <row r="5314" spans="1:6">
      <c r="A5314" s="483"/>
      <c r="B5314" s="918" t="s">
        <v>3770</v>
      </c>
      <c r="C5314" s="920"/>
      <c r="D5314" s="915"/>
      <c r="E5314" s="916"/>
      <c r="F5314" s="917"/>
    </row>
    <row r="5315" spans="1:6">
      <c r="A5315" s="483"/>
      <c r="B5315" s="918" t="s">
        <v>3771</v>
      </c>
      <c r="C5315" s="920"/>
      <c r="D5315" s="915"/>
      <c r="E5315" s="916"/>
      <c r="F5315" s="917"/>
    </row>
    <row r="5316" spans="1:6">
      <c r="A5316" s="483"/>
      <c r="B5316" s="918" t="s">
        <v>3790</v>
      </c>
      <c r="C5316" s="920"/>
      <c r="D5316" s="915"/>
      <c r="E5316" s="916"/>
      <c r="F5316" s="917"/>
    </row>
    <row r="5317" spans="1:6">
      <c r="A5317" s="483"/>
      <c r="B5317" s="918" t="s">
        <v>3791</v>
      </c>
      <c r="C5317" s="920"/>
      <c r="D5317" s="915"/>
      <c r="E5317" s="916"/>
      <c r="F5317" s="917"/>
    </row>
    <row r="5318" spans="1:6">
      <c r="A5318" s="483"/>
      <c r="B5318" s="918" t="s">
        <v>3774</v>
      </c>
      <c r="C5318" s="920"/>
      <c r="D5318" s="915"/>
      <c r="E5318" s="916"/>
      <c r="F5318" s="917"/>
    </row>
    <row r="5319" spans="1:6">
      <c r="A5319" s="483"/>
      <c r="B5319" s="918" t="s">
        <v>3775</v>
      </c>
      <c r="C5319" s="920"/>
      <c r="D5319" s="915"/>
      <c r="E5319" s="916"/>
      <c r="F5319" s="917"/>
    </row>
    <row r="5320" spans="1:6">
      <c r="A5320" s="483"/>
      <c r="B5320" s="918" t="s">
        <v>3776</v>
      </c>
      <c r="C5320" s="920"/>
      <c r="D5320" s="915"/>
      <c r="E5320" s="916"/>
      <c r="F5320" s="917"/>
    </row>
    <row r="5321" spans="1:6" ht="26.4">
      <c r="A5321" s="483"/>
      <c r="B5321" s="918" t="s">
        <v>3777</v>
      </c>
      <c r="C5321" s="920"/>
      <c r="D5321" s="915"/>
      <c r="E5321" s="916"/>
      <c r="F5321" s="917"/>
    </row>
    <row r="5322" spans="1:6">
      <c r="A5322" s="483"/>
      <c r="B5322" s="919" t="s">
        <v>3792</v>
      </c>
      <c r="C5322" s="920"/>
      <c r="D5322" s="915"/>
      <c r="E5322" s="916"/>
      <c r="F5322" s="917"/>
    </row>
    <row r="5323" spans="1:6">
      <c r="A5323" s="483"/>
      <c r="B5323" s="919" t="s">
        <v>3779</v>
      </c>
      <c r="C5323" s="920"/>
      <c r="D5323" s="915"/>
      <c r="E5323" s="916"/>
      <c r="F5323" s="917"/>
    </row>
    <row r="5324" spans="1:6">
      <c r="A5324" s="464"/>
      <c r="B5324" s="926" t="s">
        <v>3793</v>
      </c>
      <c r="C5324" s="357" t="s">
        <v>983</v>
      </c>
      <c r="D5324" s="927">
        <v>1</v>
      </c>
      <c r="E5324" s="928"/>
      <c r="F5324" s="929"/>
    </row>
    <row r="5325" spans="1:6">
      <c r="A5325" s="463" t="s">
        <v>3794</v>
      </c>
      <c r="B5325" s="934" t="s">
        <v>3765</v>
      </c>
      <c r="C5325" s="362"/>
      <c r="D5325" s="911"/>
      <c r="E5325" s="912"/>
      <c r="F5325" s="913"/>
    </row>
    <row r="5326" spans="1:6">
      <c r="A5326" s="483"/>
      <c r="B5326" s="919" t="s">
        <v>3795</v>
      </c>
      <c r="C5326" s="434"/>
      <c r="D5326" s="915"/>
      <c r="E5326" s="916"/>
      <c r="F5326" s="917"/>
    </row>
    <row r="5327" spans="1:6">
      <c r="A5327" s="483"/>
      <c r="B5327" s="918" t="s">
        <v>3767</v>
      </c>
      <c r="C5327" s="434"/>
      <c r="D5327" s="915"/>
      <c r="E5327" s="916"/>
      <c r="F5327" s="917"/>
    </row>
    <row r="5328" spans="1:6">
      <c r="A5328" s="483"/>
      <c r="B5328" s="918" t="s">
        <v>3496</v>
      </c>
      <c r="C5328" s="920"/>
      <c r="D5328" s="915"/>
      <c r="E5328" s="916"/>
      <c r="F5328" s="917"/>
    </row>
    <row r="5329" spans="1:6">
      <c r="A5329" s="483"/>
      <c r="B5329" s="918" t="s">
        <v>3796</v>
      </c>
      <c r="C5329" s="920"/>
      <c r="D5329" s="915"/>
      <c r="E5329" s="916"/>
      <c r="F5329" s="917"/>
    </row>
    <row r="5330" spans="1:6">
      <c r="A5330" s="483"/>
      <c r="B5330" s="918" t="s">
        <v>3797</v>
      </c>
      <c r="C5330" s="920"/>
      <c r="D5330" s="915"/>
      <c r="E5330" s="916"/>
      <c r="F5330" s="917"/>
    </row>
    <row r="5331" spans="1:6">
      <c r="A5331" s="483"/>
      <c r="B5331" s="918" t="s">
        <v>3770</v>
      </c>
      <c r="C5331" s="920"/>
      <c r="D5331" s="915"/>
      <c r="E5331" s="916"/>
      <c r="F5331" s="917"/>
    </row>
    <row r="5332" spans="1:6">
      <c r="A5332" s="483"/>
      <c r="B5332" s="918" t="s">
        <v>3771</v>
      </c>
      <c r="C5332" s="920"/>
      <c r="D5332" s="915"/>
      <c r="E5332" s="916"/>
      <c r="F5332" s="917"/>
    </row>
    <row r="5333" spans="1:6">
      <c r="A5333" s="483"/>
      <c r="B5333" s="918" t="s">
        <v>3798</v>
      </c>
      <c r="C5333" s="920"/>
      <c r="D5333" s="915"/>
      <c r="E5333" s="916"/>
      <c r="F5333" s="917"/>
    </row>
    <row r="5334" spans="1:6">
      <c r="A5334" s="483"/>
      <c r="B5334" s="918" t="s">
        <v>3799</v>
      </c>
      <c r="C5334" s="920"/>
      <c r="D5334" s="915"/>
      <c r="E5334" s="916"/>
      <c r="F5334" s="917"/>
    </row>
    <row r="5335" spans="1:6">
      <c r="A5335" s="483"/>
      <c r="B5335" s="918" t="s">
        <v>3774</v>
      </c>
      <c r="C5335" s="920"/>
      <c r="D5335" s="915"/>
      <c r="E5335" s="916"/>
      <c r="F5335" s="917"/>
    </row>
    <row r="5336" spans="1:6">
      <c r="A5336" s="483"/>
      <c r="B5336" s="918" t="s">
        <v>3775</v>
      </c>
      <c r="C5336" s="920"/>
      <c r="D5336" s="915"/>
      <c r="E5336" s="916"/>
      <c r="F5336" s="917"/>
    </row>
    <row r="5337" spans="1:6">
      <c r="A5337" s="483"/>
      <c r="B5337" s="918" t="s">
        <v>3776</v>
      </c>
      <c r="C5337" s="920"/>
      <c r="D5337" s="915"/>
      <c r="E5337" s="916"/>
      <c r="F5337" s="917"/>
    </row>
    <row r="5338" spans="1:6" ht="26.4">
      <c r="A5338" s="483"/>
      <c r="B5338" s="918" t="s">
        <v>3777</v>
      </c>
      <c r="C5338" s="920"/>
      <c r="D5338" s="915"/>
      <c r="E5338" s="916"/>
      <c r="F5338" s="917"/>
    </row>
    <row r="5339" spans="1:6">
      <c r="A5339" s="483"/>
      <c r="B5339" s="919" t="s">
        <v>3800</v>
      </c>
      <c r="C5339" s="920"/>
      <c r="D5339" s="915"/>
      <c r="E5339" s="916"/>
      <c r="F5339" s="917"/>
    </row>
    <row r="5340" spans="1:6">
      <c r="A5340" s="483"/>
      <c r="B5340" s="919" t="s">
        <v>3779</v>
      </c>
      <c r="C5340" s="920"/>
      <c r="D5340" s="915"/>
      <c r="E5340" s="916"/>
      <c r="F5340" s="917"/>
    </row>
    <row r="5341" spans="1:6">
      <c r="A5341" s="464"/>
      <c r="B5341" s="926" t="s">
        <v>3801</v>
      </c>
      <c r="C5341" s="357" t="s">
        <v>983</v>
      </c>
      <c r="D5341" s="927">
        <v>1</v>
      </c>
      <c r="E5341" s="928"/>
      <c r="F5341" s="929"/>
    </row>
    <row r="5342" spans="1:6">
      <c r="A5342" s="463" t="s">
        <v>3802</v>
      </c>
      <c r="B5342" s="934" t="s">
        <v>3765</v>
      </c>
      <c r="C5342" s="362"/>
      <c r="D5342" s="911"/>
      <c r="E5342" s="912"/>
      <c r="F5342" s="913"/>
    </row>
    <row r="5343" spans="1:6">
      <c r="A5343" s="483"/>
      <c r="B5343" s="919" t="s">
        <v>3766</v>
      </c>
      <c r="C5343" s="434"/>
      <c r="D5343" s="915"/>
      <c r="E5343" s="916"/>
      <c r="F5343" s="917"/>
    </row>
    <row r="5344" spans="1:6">
      <c r="A5344" s="483"/>
      <c r="B5344" s="918" t="s">
        <v>3767</v>
      </c>
      <c r="C5344" s="434"/>
      <c r="D5344" s="915"/>
      <c r="E5344" s="916"/>
      <c r="F5344" s="917"/>
    </row>
    <row r="5345" spans="1:6">
      <c r="A5345" s="483"/>
      <c r="B5345" s="918" t="s">
        <v>3496</v>
      </c>
      <c r="C5345" s="920"/>
      <c r="D5345" s="915"/>
      <c r="E5345" s="916"/>
      <c r="F5345" s="917"/>
    </row>
    <row r="5346" spans="1:6">
      <c r="A5346" s="483"/>
      <c r="B5346" s="918" t="s">
        <v>3768</v>
      </c>
      <c r="C5346" s="920"/>
      <c r="D5346" s="915"/>
      <c r="E5346" s="916"/>
      <c r="F5346" s="917"/>
    </row>
    <row r="5347" spans="1:6">
      <c r="A5347" s="483"/>
      <c r="B5347" s="918" t="s">
        <v>3769</v>
      </c>
      <c r="C5347" s="920"/>
      <c r="D5347" s="915"/>
      <c r="E5347" s="916"/>
      <c r="F5347" s="917"/>
    </row>
    <row r="5348" spans="1:6">
      <c r="A5348" s="483"/>
      <c r="B5348" s="918" t="s">
        <v>3770</v>
      </c>
      <c r="C5348" s="920"/>
      <c r="D5348" s="915"/>
      <c r="E5348" s="916"/>
      <c r="F5348" s="917"/>
    </row>
    <row r="5349" spans="1:6">
      <c r="A5349" s="483"/>
      <c r="B5349" s="918" t="s">
        <v>3771</v>
      </c>
      <c r="C5349" s="920"/>
      <c r="D5349" s="915"/>
      <c r="E5349" s="916"/>
      <c r="F5349" s="917"/>
    </row>
    <row r="5350" spans="1:6">
      <c r="A5350" s="483"/>
      <c r="B5350" s="918" t="s">
        <v>3772</v>
      </c>
      <c r="C5350" s="920"/>
      <c r="D5350" s="915"/>
      <c r="E5350" s="916"/>
      <c r="F5350" s="917"/>
    </row>
    <row r="5351" spans="1:6">
      <c r="A5351" s="483"/>
      <c r="B5351" s="918" t="s">
        <v>3773</v>
      </c>
      <c r="C5351" s="920"/>
      <c r="D5351" s="915"/>
      <c r="E5351" s="916"/>
      <c r="F5351" s="917"/>
    </row>
    <row r="5352" spans="1:6">
      <c r="A5352" s="483"/>
      <c r="B5352" s="918" t="s">
        <v>3774</v>
      </c>
      <c r="C5352" s="920"/>
      <c r="D5352" s="915"/>
      <c r="E5352" s="916"/>
      <c r="F5352" s="917"/>
    </row>
    <row r="5353" spans="1:6">
      <c r="A5353" s="483"/>
      <c r="B5353" s="918" t="s">
        <v>3775</v>
      </c>
      <c r="C5353" s="920"/>
      <c r="D5353" s="915"/>
      <c r="E5353" s="916"/>
      <c r="F5353" s="917"/>
    </row>
    <row r="5354" spans="1:6">
      <c r="A5354" s="483"/>
      <c r="B5354" s="918" t="s">
        <v>3776</v>
      </c>
      <c r="C5354" s="920"/>
      <c r="D5354" s="915"/>
      <c r="E5354" s="916"/>
      <c r="F5354" s="917"/>
    </row>
    <row r="5355" spans="1:6" ht="26.4">
      <c r="A5355" s="483"/>
      <c r="B5355" s="918" t="s">
        <v>3777</v>
      </c>
      <c r="C5355" s="920"/>
      <c r="D5355" s="915"/>
      <c r="E5355" s="916"/>
      <c r="F5355" s="917"/>
    </row>
    <row r="5356" spans="1:6">
      <c r="A5356" s="483"/>
      <c r="B5356" s="919" t="s">
        <v>3803</v>
      </c>
      <c r="C5356" s="920"/>
      <c r="D5356" s="915"/>
      <c r="E5356" s="916"/>
      <c r="F5356" s="917"/>
    </row>
    <row r="5357" spans="1:6">
      <c r="A5357" s="483"/>
      <c r="B5357" s="919" t="s">
        <v>3779</v>
      </c>
      <c r="C5357" s="920"/>
      <c r="D5357" s="915"/>
      <c r="E5357" s="916"/>
      <c r="F5357" s="917"/>
    </row>
    <row r="5358" spans="1:6">
      <c r="A5358" s="464"/>
      <c r="B5358" s="926" t="s">
        <v>3780</v>
      </c>
      <c r="C5358" s="357" t="s">
        <v>983</v>
      </c>
      <c r="D5358" s="927">
        <v>1</v>
      </c>
      <c r="E5358" s="928"/>
      <c r="F5358" s="929"/>
    </row>
    <row r="5359" spans="1:6" s="466" customFormat="1" ht="26.25" customHeight="1">
      <c r="A5359" s="892" t="s">
        <v>0</v>
      </c>
      <c r="B5359" s="892" t="s">
        <v>1</v>
      </c>
      <c r="C5359" s="892" t="s">
        <v>948</v>
      </c>
      <c r="D5359" s="893" t="s">
        <v>949</v>
      </c>
      <c r="E5359" s="894" t="s">
        <v>1380</v>
      </c>
      <c r="F5359" s="894" t="s">
        <v>2</v>
      </c>
    </row>
    <row r="5360" spans="1:6">
      <c r="A5360" s="463" t="s">
        <v>3804</v>
      </c>
      <c r="B5360" s="934" t="s">
        <v>3765</v>
      </c>
      <c r="C5360" s="362"/>
      <c r="D5360" s="911"/>
      <c r="E5360" s="912"/>
      <c r="F5360" s="913"/>
    </row>
    <row r="5361" spans="1:6">
      <c r="A5361" s="483"/>
      <c r="B5361" s="919" t="s">
        <v>3766</v>
      </c>
      <c r="C5361" s="434"/>
      <c r="D5361" s="915"/>
      <c r="E5361" s="916"/>
      <c r="F5361" s="917"/>
    </row>
    <row r="5362" spans="1:6">
      <c r="A5362" s="483"/>
      <c r="B5362" s="918" t="s">
        <v>3767</v>
      </c>
      <c r="C5362" s="434"/>
      <c r="D5362" s="915"/>
      <c r="E5362" s="916"/>
      <c r="F5362" s="917"/>
    </row>
    <row r="5363" spans="1:6">
      <c r="A5363" s="483"/>
      <c r="B5363" s="918" t="s">
        <v>3496</v>
      </c>
      <c r="C5363" s="920"/>
      <c r="D5363" s="915"/>
      <c r="E5363" s="916"/>
      <c r="F5363" s="917"/>
    </row>
    <row r="5364" spans="1:6">
      <c r="A5364" s="483"/>
      <c r="B5364" s="918" t="s">
        <v>3768</v>
      </c>
      <c r="C5364" s="920"/>
      <c r="D5364" s="915"/>
      <c r="E5364" s="916"/>
      <c r="F5364" s="917"/>
    </row>
    <row r="5365" spans="1:6">
      <c r="A5365" s="483"/>
      <c r="B5365" s="918" t="s">
        <v>3769</v>
      </c>
      <c r="C5365" s="920"/>
      <c r="D5365" s="915"/>
      <c r="E5365" s="916"/>
      <c r="F5365" s="917"/>
    </row>
    <row r="5366" spans="1:6">
      <c r="A5366" s="483"/>
      <c r="B5366" s="918" t="s">
        <v>3770</v>
      </c>
      <c r="C5366" s="920"/>
      <c r="D5366" s="915"/>
      <c r="E5366" s="916"/>
      <c r="F5366" s="917"/>
    </row>
    <row r="5367" spans="1:6">
      <c r="A5367" s="483"/>
      <c r="B5367" s="918" t="s">
        <v>3771</v>
      </c>
      <c r="C5367" s="920"/>
      <c r="D5367" s="915"/>
      <c r="E5367" s="916"/>
      <c r="F5367" s="917"/>
    </row>
    <row r="5368" spans="1:6">
      <c r="A5368" s="483"/>
      <c r="B5368" s="918" t="s">
        <v>3772</v>
      </c>
      <c r="C5368" s="920"/>
      <c r="D5368" s="915"/>
      <c r="E5368" s="916"/>
      <c r="F5368" s="917"/>
    </row>
    <row r="5369" spans="1:6">
      <c r="A5369" s="483"/>
      <c r="B5369" s="918" t="s">
        <v>3773</v>
      </c>
      <c r="C5369" s="920"/>
      <c r="D5369" s="915"/>
      <c r="E5369" s="916"/>
      <c r="F5369" s="917"/>
    </row>
    <row r="5370" spans="1:6">
      <c r="A5370" s="483"/>
      <c r="B5370" s="918" t="s">
        <v>3774</v>
      </c>
      <c r="C5370" s="920"/>
      <c r="D5370" s="915"/>
      <c r="E5370" s="916"/>
      <c r="F5370" s="917"/>
    </row>
    <row r="5371" spans="1:6">
      <c r="A5371" s="483"/>
      <c r="B5371" s="918" t="s">
        <v>3775</v>
      </c>
      <c r="C5371" s="920"/>
      <c r="D5371" s="915"/>
      <c r="E5371" s="916"/>
      <c r="F5371" s="917"/>
    </row>
    <row r="5372" spans="1:6">
      <c r="A5372" s="483"/>
      <c r="B5372" s="918" t="s">
        <v>3776</v>
      </c>
      <c r="C5372" s="920"/>
      <c r="D5372" s="915"/>
      <c r="E5372" s="916"/>
      <c r="F5372" s="917"/>
    </row>
    <row r="5373" spans="1:6" ht="26.4">
      <c r="A5373" s="483"/>
      <c r="B5373" s="918" t="s">
        <v>3777</v>
      </c>
      <c r="C5373" s="920"/>
      <c r="D5373" s="915"/>
      <c r="E5373" s="916"/>
      <c r="F5373" s="917"/>
    </row>
    <row r="5374" spans="1:6">
      <c r="A5374" s="483"/>
      <c r="B5374" s="919" t="s">
        <v>3805</v>
      </c>
      <c r="C5374" s="920"/>
      <c r="D5374" s="915"/>
      <c r="E5374" s="916"/>
      <c r="F5374" s="917"/>
    </row>
    <row r="5375" spans="1:6">
      <c r="A5375" s="483"/>
      <c r="B5375" s="919" t="s">
        <v>3779</v>
      </c>
      <c r="C5375" s="920"/>
      <c r="D5375" s="915"/>
      <c r="E5375" s="916"/>
      <c r="F5375" s="917"/>
    </row>
    <row r="5376" spans="1:6">
      <c r="A5376" s="464"/>
      <c r="B5376" s="926" t="s">
        <v>3780</v>
      </c>
      <c r="C5376" s="357" t="s">
        <v>983</v>
      </c>
      <c r="D5376" s="927">
        <v>1</v>
      </c>
      <c r="E5376" s="928"/>
      <c r="F5376" s="929"/>
    </row>
    <row r="5377" spans="1:6">
      <c r="A5377" s="463" t="s">
        <v>3806</v>
      </c>
      <c r="B5377" s="934" t="s">
        <v>3765</v>
      </c>
      <c r="C5377" s="362"/>
      <c r="D5377" s="911"/>
      <c r="E5377" s="912"/>
      <c r="F5377" s="913"/>
    </row>
    <row r="5378" spans="1:6">
      <c r="A5378" s="483"/>
      <c r="B5378" s="919" t="s">
        <v>3766</v>
      </c>
      <c r="C5378" s="434"/>
      <c r="D5378" s="915"/>
      <c r="E5378" s="916"/>
      <c r="F5378" s="917"/>
    </row>
    <row r="5379" spans="1:6">
      <c r="A5379" s="483"/>
      <c r="B5379" s="918" t="s">
        <v>3767</v>
      </c>
      <c r="C5379" s="434"/>
      <c r="D5379" s="915"/>
      <c r="E5379" s="916"/>
      <c r="F5379" s="917"/>
    </row>
    <row r="5380" spans="1:6">
      <c r="A5380" s="483"/>
      <c r="B5380" s="918" t="s">
        <v>3496</v>
      </c>
      <c r="C5380" s="920"/>
      <c r="D5380" s="915"/>
      <c r="E5380" s="916"/>
      <c r="F5380" s="917"/>
    </row>
    <row r="5381" spans="1:6">
      <c r="A5381" s="483"/>
      <c r="B5381" s="918" t="s">
        <v>3782</v>
      </c>
      <c r="C5381" s="920"/>
      <c r="D5381" s="915"/>
      <c r="E5381" s="916"/>
      <c r="F5381" s="917"/>
    </row>
    <row r="5382" spans="1:6">
      <c r="A5382" s="483"/>
      <c r="B5382" s="918" t="s">
        <v>3769</v>
      </c>
      <c r="C5382" s="920"/>
      <c r="D5382" s="915"/>
      <c r="E5382" s="916"/>
      <c r="F5382" s="917"/>
    </row>
    <row r="5383" spans="1:6">
      <c r="A5383" s="483"/>
      <c r="B5383" s="918" t="s">
        <v>3770</v>
      </c>
      <c r="C5383" s="920"/>
      <c r="D5383" s="915"/>
      <c r="E5383" s="916"/>
      <c r="F5383" s="917"/>
    </row>
    <row r="5384" spans="1:6">
      <c r="A5384" s="483"/>
      <c r="B5384" s="918" t="s">
        <v>3771</v>
      </c>
      <c r="C5384" s="920"/>
      <c r="D5384" s="915"/>
      <c r="E5384" s="916"/>
      <c r="F5384" s="917"/>
    </row>
    <row r="5385" spans="1:6">
      <c r="A5385" s="483"/>
      <c r="B5385" s="918" t="s">
        <v>3772</v>
      </c>
      <c r="C5385" s="920"/>
      <c r="D5385" s="915"/>
      <c r="E5385" s="916"/>
      <c r="F5385" s="917"/>
    </row>
    <row r="5386" spans="1:6">
      <c r="A5386" s="483"/>
      <c r="B5386" s="918" t="s">
        <v>3773</v>
      </c>
      <c r="C5386" s="920"/>
      <c r="D5386" s="915"/>
      <c r="E5386" s="916"/>
      <c r="F5386" s="917"/>
    </row>
    <row r="5387" spans="1:6">
      <c r="A5387" s="483"/>
      <c r="B5387" s="918" t="s">
        <v>3774</v>
      </c>
      <c r="C5387" s="920"/>
      <c r="D5387" s="915"/>
      <c r="E5387" s="916"/>
      <c r="F5387" s="917"/>
    </row>
    <row r="5388" spans="1:6">
      <c r="A5388" s="483"/>
      <c r="B5388" s="918" t="s">
        <v>3775</v>
      </c>
      <c r="C5388" s="920"/>
      <c r="D5388" s="915"/>
      <c r="E5388" s="916"/>
      <c r="F5388" s="917"/>
    </row>
    <row r="5389" spans="1:6">
      <c r="A5389" s="483"/>
      <c r="B5389" s="918" t="s">
        <v>3776</v>
      </c>
      <c r="C5389" s="920"/>
      <c r="D5389" s="915"/>
      <c r="E5389" s="916"/>
      <c r="F5389" s="917"/>
    </row>
    <row r="5390" spans="1:6" ht="26.4">
      <c r="A5390" s="483"/>
      <c r="B5390" s="918" t="s">
        <v>3777</v>
      </c>
      <c r="C5390" s="920"/>
      <c r="D5390" s="915"/>
      <c r="E5390" s="916"/>
      <c r="F5390" s="917"/>
    </row>
    <row r="5391" spans="1:6">
      <c r="A5391" s="483"/>
      <c r="B5391" s="919" t="s">
        <v>3807</v>
      </c>
      <c r="C5391" s="920"/>
      <c r="D5391" s="915"/>
      <c r="E5391" s="916"/>
      <c r="F5391" s="917"/>
    </row>
    <row r="5392" spans="1:6">
      <c r="A5392" s="483"/>
      <c r="B5392" s="919" t="s">
        <v>3779</v>
      </c>
      <c r="C5392" s="920"/>
      <c r="D5392" s="915"/>
      <c r="E5392" s="916"/>
      <c r="F5392" s="917"/>
    </row>
    <row r="5393" spans="1:6">
      <c r="A5393" s="464"/>
      <c r="B5393" s="926" t="s">
        <v>3780</v>
      </c>
      <c r="C5393" s="357" t="s">
        <v>983</v>
      </c>
      <c r="D5393" s="927">
        <v>1</v>
      </c>
      <c r="E5393" s="928"/>
      <c r="F5393" s="929"/>
    </row>
    <row r="5394" spans="1:6">
      <c r="A5394" s="463" t="s">
        <v>3808</v>
      </c>
      <c r="B5394" s="934" t="s">
        <v>3765</v>
      </c>
      <c r="C5394" s="362"/>
      <c r="D5394" s="911"/>
      <c r="E5394" s="912"/>
      <c r="F5394" s="913"/>
    </row>
    <row r="5395" spans="1:6">
      <c r="A5395" s="483"/>
      <c r="B5395" s="919" t="s">
        <v>3766</v>
      </c>
      <c r="C5395" s="434"/>
      <c r="D5395" s="915"/>
      <c r="E5395" s="916"/>
      <c r="F5395" s="917"/>
    </row>
    <row r="5396" spans="1:6">
      <c r="A5396" s="483"/>
      <c r="B5396" s="918" t="s">
        <v>3809</v>
      </c>
      <c r="C5396" s="434"/>
      <c r="D5396" s="915"/>
      <c r="E5396" s="916"/>
      <c r="F5396" s="917"/>
    </row>
    <row r="5397" spans="1:6">
      <c r="A5397" s="483"/>
      <c r="B5397" s="918" t="s">
        <v>3496</v>
      </c>
      <c r="C5397" s="920"/>
      <c r="D5397" s="915"/>
      <c r="E5397" s="916"/>
      <c r="F5397" s="917"/>
    </row>
    <row r="5398" spans="1:6">
      <c r="A5398" s="483"/>
      <c r="B5398" s="918" t="s">
        <v>3796</v>
      </c>
      <c r="C5398" s="920"/>
      <c r="D5398" s="915"/>
      <c r="E5398" s="916"/>
      <c r="F5398" s="917"/>
    </row>
    <row r="5399" spans="1:6">
      <c r="A5399" s="483"/>
      <c r="B5399" s="918" t="s">
        <v>3797</v>
      </c>
      <c r="C5399" s="920"/>
      <c r="D5399" s="915"/>
      <c r="E5399" s="916"/>
      <c r="F5399" s="917"/>
    </row>
    <row r="5400" spans="1:6">
      <c r="A5400" s="483"/>
      <c r="B5400" s="918" t="s">
        <v>3770</v>
      </c>
      <c r="C5400" s="920"/>
      <c r="D5400" s="915"/>
      <c r="E5400" s="916"/>
      <c r="F5400" s="917"/>
    </row>
    <row r="5401" spans="1:6">
      <c r="A5401" s="483"/>
      <c r="B5401" s="918" t="s">
        <v>3771</v>
      </c>
      <c r="C5401" s="920"/>
      <c r="D5401" s="915"/>
      <c r="E5401" s="916"/>
      <c r="F5401" s="917"/>
    </row>
    <row r="5402" spans="1:6">
      <c r="A5402" s="483"/>
      <c r="B5402" s="918" t="s">
        <v>3798</v>
      </c>
      <c r="C5402" s="920"/>
      <c r="D5402" s="915"/>
      <c r="E5402" s="916"/>
      <c r="F5402" s="917"/>
    </row>
    <row r="5403" spans="1:6">
      <c r="A5403" s="483"/>
      <c r="B5403" s="918" t="s">
        <v>3799</v>
      </c>
      <c r="C5403" s="920"/>
      <c r="D5403" s="915"/>
      <c r="E5403" s="916"/>
      <c r="F5403" s="917"/>
    </row>
    <row r="5404" spans="1:6">
      <c r="A5404" s="483"/>
      <c r="B5404" s="918" t="s">
        <v>3774</v>
      </c>
      <c r="C5404" s="920"/>
      <c r="D5404" s="915"/>
      <c r="E5404" s="916"/>
      <c r="F5404" s="917"/>
    </row>
    <row r="5405" spans="1:6">
      <c r="A5405" s="483"/>
      <c r="B5405" s="918" t="s">
        <v>3775</v>
      </c>
      <c r="C5405" s="920"/>
      <c r="D5405" s="915"/>
      <c r="E5405" s="916"/>
      <c r="F5405" s="917"/>
    </row>
    <row r="5406" spans="1:6">
      <c r="A5406" s="483"/>
      <c r="B5406" s="918" t="s">
        <v>3776</v>
      </c>
      <c r="C5406" s="920"/>
      <c r="D5406" s="915"/>
      <c r="E5406" s="916"/>
      <c r="F5406" s="917"/>
    </row>
    <row r="5407" spans="1:6" ht="26.4">
      <c r="A5407" s="483"/>
      <c r="B5407" s="918" t="s">
        <v>3777</v>
      </c>
      <c r="C5407" s="920"/>
      <c r="D5407" s="915"/>
      <c r="E5407" s="916"/>
      <c r="F5407" s="917"/>
    </row>
    <row r="5408" spans="1:6">
      <c r="A5408" s="483"/>
      <c r="B5408" s="919" t="s">
        <v>3810</v>
      </c>
      <c r="C5408" s="920"/>
      <c r="D5408" s="915"/>
      <c r="E5408" s="916"/>
      <c r="F5408" s="917"/>
    </row>
    <row r="5409" spans="1:6">
      <c r="A5409" s="483"/>
      <c r="B5409" s="919" t="s">
        <v>3779</v>
      </c>
      <c r="C5409" s="920"/>
      <c r="D5409" s="915"/>
      <c r="E5409" s="916"/>
      <c r="F5409" s="917"/>
    </row>
    <row r="5410" spans="1:6">
      <c r="A5410" s="464"/>
      <c r="B5410" s="926" t="s">
        <v>3801</v>
      </c>
      <c r="C5410" s="357" t="s">
        <v>983</v>
      </c>
      <c r="D5410" s="927">
        <v>1</v>
      </c>
      <c r="E5410" s="928"/>
      <c r="F5410" s="929"/>
    </row>
    <row r="5411" spans="1:6" s="466" customFormat="1" ht="26.25" customHeight="1">
      <c r="A5411" s="892" t="s">
        <v>0</v>
      </c>
      <c r="B5411" s="892" t="s">
        <v>1</v>
      </c>
      <c r="C5411" s="892" t="s">
        <v>948</v>
      </c>
      <c r="D5411" s="893" t="s">
        <v>949</v>
      </c>
      <c r="E5411" s="894" t="s">
        <v>1380</v>
      </c>
      <c r="F5411" s="894" t="s">
        <v>2</v>
      </c>
    </row>
    <row r="5412" spans="1:6">
      <c r="A5412" s="463" t="s">
        <v>3811</v>
      </c>
      <c r="B5412" s="934" t="s">
        <v>3765</v>
      </c>
      <c r="C5412" s="362"/>
      <c r="D5412" s="911"/>
      <c r="E5412" s="912"/>
      <c r="F5412" s="913"/>
    </row>
    <row r="5413" spans="1:6">
      <c r="A5413" s="483"/>
      <c r="B5413" s="919" t="s">
        <v>3766</v>
      </c>
      <c r="C5413" s="434"/>
      <c r="D5413" s="915"/>
      <c r="E5413" s="916"/>
      <c r="F5413" s="917"/>
    </row>
    <row r="5414" spans="1:6">
      <c r="A5414" s="483"/>
      <c r="B5414" s="918" t="s">
        <v>3767</v>
      </c>
      <c r="C5414" s="434"/>
      <c r="D5414" s="915"/>
      <c r="E5414" s="916"/>
      <c r="F5414" s="917"/>
    </row>
    <row r="5415" spans="1:6">
      <c r="A5415" s="483"/>
      <c r="B5415" s="918" t="s">
        <v>3496</v>
      </c>
      <c r="C5415" s="920"/>
      <c r="D5415" s="915"/>
      <c r="E5415" s="916"/>
      <c r="F5415" s="917"/>
    </row>
    <row r="5416" spans="1:6">
      <c r="A5416" s="483"/>
      <c r="B5416" s="918" t="s">
        <v>3768</v>
      </c>
      <c r="C5416" s="920"/>
      <c r="D5416" s="915"/>
      <c r="E5416" s="916"/>
      <c r="F5416" s="917"/>
    </row>
    <row r="5417" spans="1:6">
      <c r="A5417" s="483"/>
      <c r="B5417" s="918" t="s">
        <v>3769</v>
      </c>
      <c r="C5417" s="920"/>
      <c r="D5417" s="915"/>
      <c r="E5417" s="916"/>
      <c r="F5417" s="917"/>
    </row>
    <row r="5418" spans="1:6">
      <c r="A5418" s="483"/>
      <c r="B5418" s="918" t="s">
        <v>3770</v>
      </c>
      <c r="C5418" s="920"/>
      <c r="D5418" s="915"/>
      <c r="E5418" s="916"/>
      <c r="F5418" s="917"/>
    </row>
    <row r="5419" spans="1:6">
      <c r="A5419" s="483"/>
      <c r="B5419" s="918" t="s">
        <v>3771</v>
      </c>
      <c r="C5419" s="920"/>
      <c r="D5419" s="915"/>
      <c r="E5419" s="916"/>
      <c r="F5419" s="917"/>
    </row>
    <row r="5420" spans="1:6">
      <c r="A5420" s="483"/>
      <c r="B5420" s="918" t="s">
        <v>3772</v>
      </c>
      <c r="C5420" s="920"/>
      <c r="D5420" s="915"/>
      <c r="E5420" s="916"/>
      <c r="F5420" s="917"/>
    </row>
    <row r="5421" spans="1:6">
      <c r="A5421" s="483"/>
      <c r="B5421" s="918" t="s">
        <v>3773</v>
      </c>
      <c r="C5421" s="920"/>
      <c r="D5421" s="915"/>
      <c r="E5421" s="916"/>
      <c r="F5421" s="917"/>
    </row>
    <row r="5422" spans="1:6">
      <c r="A5422" s="483"/>
      <c r="B5422" s="918" t="s">
        <v>3774</v>
      </c>
      <c r="C5422" s="920"/>
      <c r="D5422" s="915"/>
      <c r="E5422" s="916"/>
      <c r="F5422" s="917"/>
    </row>
    <row r="5423" spans="1:6">
      <c r="A5423" s="483"/>
      <c r="B5423" s="918" t="s">
        <v>3775</v>
      </c>
      <c r="C5423" s="920"/>
      <c r="D5423" s="915"/>
      <c r="E5423" s="916"/>
      <c r="F5423" s="917"/>
    </row>
    <row r="5424" spans="1:6">
      <c r="A5424" s="483"/>
      <c r="B5424" s="918" t="s">
        <v>3776</v>
      </c>
      <c r="C5424" s="920"/>
      <c r="D5424" s="915"/>
      <c r="E5424" s="916"/>
      <c r="F5424" s="917"/>
    </row>
    <row r="5425" spans="1:6" ht="26.4">
      <c r="A5425" s="483"/>
      <c r="B5425" s="918" t="s">
        <v>3777</v>
      </c>
      <c r="C5425" s="920"/>
      <c r="D5425" s="915"/>
      <c r="E5425" s="916"/>
      <c r="F5425" s="917"/>
    </row>
    <row r="5426" spans="1:6">
      <c r="A5426" s="483"/>
      <c r="B5426" s="919" t="s">
        <v>3812</v>
      </c>
      <c r="C5426" s="920"/>
      <c r="D5426" s="915"/>
      <c r="E5426" s="916"/>
      <c r="F5426" s="917"/>
    </row>
    <row r="5427" spans="1:6">
      <c r="A5427" s="483"/>
      <c r="B5427" s="919" t="s">
        <v>3779</v>
      </c>
      <c r="C5427" s="920"/>
      <c r="D5427" s="915"/>
      <c r="E5427" s="916"/>
      <c r="F5427" s="917"/>
    </row>
    <row r="5428" spans="1:6">
      <c r="A5428" s="464"/>
      <c r="B5428" s="926" t="s">
        <v>3780</v>
      </c>
      <c r="C5428" s="357" t="s">
        <v>983</v>
      </c>
      <c r="D5428" s="927">
        <v>1</v>
      </c>
      <c r="E5428" s="928"/>
      <c r="F5428" s="929"/>
    </row>
    <row r="5429" spans="1:6">
      <c r="A5429" s="463" t="s">
        <v>3813</v>
      </c>
      <c r="B5429" s="934" t="s">
        <v>3765</v>
      </c>
      <c r="C5429" s="362"/>
      <c r="D5429" s="911"/>
      <c r="E5429" s="912"/>
      <c r="F5429" s="913"/>
    </row>
    <row r="5430" spans="1:6">
      <c r="A5430" s="483"/>
      <c r="B5430" s="919" t="s">
        <v>3766</v>
      </c>
      <c r="C5430" s="434"/>
      <c r="D5430" s="915"/>
      <c r="E5430" s="916"/>
      <c r="F5430" s="917"/>
    </row>
    <row r="5431" spans="1:6">
      <c r="A5431" s="483"/>
      <c r="B5431" s="918" t="s">
        <v>3767</v>
      </c>
      <c r="C5431" s="434"/>
      <c r="D5431" s="915"/>
      <c r="E5431" s="916"/>
      <c r="F5431" s="917"/>
    </row>
    <row r="5432" spans="1:6">
      <c r="A5432" s="483"/>
      <c r="B5432" s="918" t="s">
        <v>3496</v>
      </c>
      <c r="C5432" s="920"/>
      <c r="D5432" s="915"/>
      <c r="E5432" s="916"/>
      <c r="F5432" s="917"/>
    </row>
    <row r="5433" spans="1:6">
      <c r="A5433" s="483"/>
      <c r="B5433" s="918" t="s">
        <v>3768</v>
      </c>
      <c r="C5433" s="920"/>
      <c r="D5433" s="915"/>
      <c r="E5433" s="916"/>
      <c r="F5433" s="917"/>
    </row>
    <row r="5434" spans="1:6">
      <c r="A5434" s="483"/>
      <c r="B5434" s="918" t="s">
        <v>3769</v>
      </c>
      <c r="C5434" s="920"/>
      <c r="D5434" s="915"/>
      <c r="E5434" s="916"/>
      <c r="F5434" s="917"/>
    </row>
    <row r="5435" spans="1:6">
      <c r="A5435" s="483"/>
      <c r="B5435" s="918" t="s">
        <v>3770</v>
      </c>
      <c r="C5435" s="920"/>
      <c r="D5435" s="915"/>
      <c r="E5435" s="916"/>
      <c r="F5435" s="917"/>
    </row>
    <row r="5436" spans="1:6">
      <c r="A5436" s="483"/>
      <c r="B5436" s="918" t="s">
        <v>3771</v>
      </c>
      <c r="C5436" s="920"/>
      <c r="D5436" s="915"/>
      <c r="E5436" s="916"/>
      <c r="F5436" s="917"/>
    </row>
    <row r="5437" spans="1:6">
      <c r="A5437" s="483"/>
      <c r="B5437" s="918" t="s">
        <v>3772</v>
      </c>
      <c r="C5437" s="920"/>
      <c r="D5437" s="915"/>
      <c r="E5437" s="916"/>
      <c r="F5437" s="917"/>
    </row>
    <row r="5438" spans="1:6">
      <c r="A5438" s="483"/>
      <c r="B5438" s="918" t="s">
        <v>3773</v>
      </c>
      <c r="C5438" s="920"/>
      <c r="D5438" s="915"/>
      <c r="E5438" s="916"/>
      <c r="F5438" s="917"/>
    </row>
    <row r="5439" spans="1:6">
      <c r="A5439" s="483"/>
      <c r="B5439" s="918" t="s">
        <v>3774</v>
      </c>
      <c r="C5439" s="920"/>
      <c r="D5439" s="915"/>
      <c r="E5439" s="916"/>
      <c r="F5439" s="917"/>
    </row>
    <row r="5440" spans="1:6">
      <c r="A5440" s="483"/>
      <c r="B5440" s="918" t="s">
        <v>3775</v>
      </c>
      <c r="C5440" s="920"/>
      <c r="D5440" s="915"/>
      <c r="E5440" s="916"/>
      <c r="F5440" s="917"/>
    </row>
    <row r="5441" spans="1:6">
      <c r="A5441" s="483"/>
      <c r="B5441" s="918" t="s">
        <v>3776</v>
      </c>
      <c r="C5441" s="920"/>
      <c r="D5441" s="915"/>
      <c r="E5441" s="916"/>
      <c r="F5441" s="917"/>
    </row>
    <row r="5442" spans="1:6" ht="26.4">
      <c r="A5442" s="483"/>
      <c r="B5442" s="918" t="s">
        <v>3777</v>
      </c>
      <c r="C5442" s="920"/>
      <c r="D5442" s="915"/>
      <c r="E5442" s="916"/>
      <c r="F5442" s="917"/>
    </row>
    <row r="5443" spans="1:6">
      <c r="A5443" s="483"/>
      <c r="B5443" s="919" t="s">
        <v>3814</v>
      </c>
      <c r="C5443" s="920"/>
      <c r="D5443" s="915"/>
      <c r="E5443" s="916"/>
      <c r="F5443" s="917"/>
    </row>
    <row r="5444" spans="1:6">
      <c r="A5444" s="483"/>
      <c r="B5444" s="919" t="s">
        <v>3779</v>
      </c>
      <c r="C5444" s="920"/>
      <c r="D5444" s="915"/>
      <c r="E5444" s="916"/>
      <c r="F5444" s="917"/>
    </row>
    <row r="5445" spans="1:6">
      <c r="A5445" s="464"/>
      <c r="B5445" s="926" t="s">
        <v>3780</v>
      </c>
      <c r="C5445" s="357" t="s">
        <v>983</v>
      </c>
      <c r="D5445" s="927">
        <v>1</v>
      </c>
      <c r="E5445" s="928"/>
      <c r="F5445" s="929"/>
    </row>
    <row r="5446" spans="1:6">
      <c r="A5446" s="463" t="s">
        <v>3815</v>
      </c>
      <c r="B5446" s="934" t="s">
        <v>3765</v>
      </c>
      <c r="C5446" s="362"/>
      <c r="D5446" s="911"/>
      <c r="E5446" s="912"/>
      <c r="F5446" s="913"/>
    </row>
    <row r="5447" spans="1:6">
      <c r="A5447" s="483"/>
      <c r="B5447" s="919" t="s">
        <v>3766</v>
      </c>
      <c r="C5447" s="434"/>
      <c r="D5447" s="915"/>
      <c r="E5447" s="916"/>
      <c r="F5447" s="917"/>
    </row>
    <row r="5448" spans="1:6">
      <c r="A5448" s="483"/>
      <c r="B5448" s="918" t="s">
        <v>3767</v>
      </c>
      <c r="C5448" s="434"/>
      <c r="D5448" s="915"/>
      <c r="E5448" s="916"/>
      <c r="F5448" s="917"/>
    </row>
    <row r="5449" spans="1:6">
      <c r="A5449" s="483"/>
      <c r="B5449" s="918" t="s">
        <v>3496</v>
      </c>
      <c r="C5449" s="920"/>
      <c r="D5449" s="915"/>
      <c r="E5449" s="916"/>
      <c r="F5449" s="917"/>
    </row>
    <row r="5450" spans="1:6">
      <c r="A5450" s="483"/>
      <c r="B5450" s="918" t="s">
        <v>3768</v>
      </c>
      <c r="C5450" s="920"/>
      <c r="D5450" s="915"/>
      <c r="E5450" s="916"/>
      <c r="F5450" s="917"/>
    </row>
    <row r="5451" spans="1:6">
      <c r="A5451" s="483"/>
      <c r="B5451" s="918" t="s">
        <v>3783</v>
      </c>
      <c r="C5451" s="920"/>
      <c r="D5451" s="915"/>
      <c r="E5451" s="916"/>
      <c r="F5451" s="917"/>
    </row>
    <row r="5452" spans="1:6">
      <c r="A5452" s="483"/>
      <c r="B5452" s="918" t="s">
        <v>3770</v>
      </c>
      <c r="C5452" s="920"/>
      <c r="D5452" s="915"/>
      <c r="E5452" s="916"/>
      <c r="F5452" s="917"/>
    </row>
    <row r="5453" spans="1:6">
      <c r="A5453" s="483"/>
      <c r="B5453" s="918" t="s">
        <v>3771</v>
      </c>
      <c r="C5453" s="920"/>
      <c r="D5453" s="915"/>
      <c r="E5453" s="916"/>
      <c r="F5453" s="917"/>
    </row>
    <row r="5454" spans="1:6">
      <c r="A5454" s="483"/>
      <c r="B5454" s="918" t="s">
        <v>3784</v>
      </c>
      <c r="C5454" s="920"/>
      <c r="D5454" s="915"/>
      <c r="E5454" s="916"/>
      <c r="F5454" s="917"/>
    </row>
    <row r="5455" spans="1:6">
      <c r="A5455" s="483"/>
      <c r="B5455" s="918" t="s">
        <v>3785</v>
      </c>
      <c r="C5455" s="920"/>
      <c r="D5455" s="915"/>
      <c r="E5455" s="916"/>
      <c r="F5455" s="917"/>
    </row>
    <row r="5456" spans="1:6">
      <c r="A5456" s="483"/>
      <c r="B5456" s="918" t="s">
        <v>3774</v>
      </c>
      <c r="C5456" s="920"/>
      <c r="D5456" s="915"/>
      <c r="E5456" s="916"/>
      <c r="F5456" s="917"/>
    </row>
    <row r="5457" spans="1:6">
      <c r="A5457" s="483"/>
      <c r="B5457" s="918" t="s">
        <v>3775</v>
      </c>
      <c r="C5457" s="920"/>
      <c r="D5457" s="915"/>
      <c r="E5457" s="916"/>
      <c r="F5457" s="917"/>
    </row>
    <row r="5458" spans="1:6">
      <c r="A5458" s="483"/>
      <c r="B5458" s="918" t="s">
        <v>3776</v>
      </c>
      <c r="C5458" s="920"/>
      <c r="D5458" s="915"/>
      <c r="E5458" s="916"/>
      <c r="F5458" s="917"/>
    </row>
    <row r="5459" spans="1:6" ht="26.4">
      <c r="A5459" s="483"/>
      <c r="B5459" s="918" t="s">
        <v>3777</v>
      </c>
      <c r="C5459" s="920"/>
      <c r="D5459" s="915"/>
      <c r="E5459" s="916"/>
      <c r="F5459" s="917"/>
    </row>
    <row r="5460" spans="1:6">
      <c r="A5460" s="483"/>
      <c r="B5460" s="919" t="s">
        <v>3816</v>
      </c>
      <c r="C5460" s="920"/>
      <c r="D5460" s="915"/>
      <c r="E5460" s="916"/>
      <c r="F5460" s="917"/>
    </row>
    <row r="5461" spans="1:6">
      <c r="A5461" s="483"/>
      <c r="B5461" s="919" t="s">
        <v>3779</v>
      </c>
      <c r="C5461" s="920"/>
      <c r="D5461" s="915"/>
      <c r="E5461" s="916"/>
      <c r="F5461" s="917"/>
    </row>
    <row r="5462" spans="1:6">
      <c r="A5462" s="464"/>
      <c r="B5462" s="926" t="s">
        <v>3787</v>
      </c>
      <c r="C5462" s="357" t="s">
        <v>983</v>
      </c>
      <c r="D5462" s="927">
        <v>1</v>
      </c>
      <c r="E5462" s="928"/>
      <c r="F5462" s="929"/>
    </row>
    <row r="5463" spans="1:6" s="466" customFormat="1" ht="26.25" customHeight="1">
      <c r="A5463" s="892" t="s">
        <v>0</v>
      </c>
      <c r="B5463" s="892" t="s">
        <v>1</v>
      </c>
      <c r="C5463" s="892" t="s">
        <v>948</v>
      </c>
      <c r="D5463" s="893" t="s">
        <v>949</v>
      </c>
      <c r="E5463" s="894" t="s">
        <v>1380</v>
      </c>
      <c r="F5463" s="894" t="s">
        <v>2</v>
      </c>
    </row>
    <row r="5464" spans="1:6">
      <c r="A5464" s="463" t="s">
        <v>3817</v>
      </c>
      <c r="B5464" s="934" t="s">
        <v>3765</v>
      </c>
      <c r="C5464" s="362"/>
      <c r="D5464" s="911"/>
      <c r="E5464" s="912"/>
      <c r="F5464" s="913"/>
    </row>
    <row r="5465" spans="1:6">
      <c r="A5465" s="483"/>
      <c r="B5465" s="919" t="s">
        <v>3766</v>
      </c>
      <c r="C5465" s="434"/>
      <c r="D5465" s="915"/>
      <c r="E5465" s="916"/>
      <c r="F5465" s="917"/>
    </row>
    <row r="5466" spans="1:6">
      <c r="A5466" s="483"/>
      <c r="B5466" s="918" t="s">
        <v>3767</v>
      </c>
      <c r="C5466" s="434"/>
      <c r="D5466" s="915"/>
      <c r="E5466" s="916"/>
      <c r="F5466" s="917"/>
    </row>
    <row r="5467" spans="1:6">
      <c r="A5467" s="483"/>
      <c r="B5467" s="918" t="s">
        <v>3496</v>
      </c>
      <c r="C5467" s="920"/>
      <c r="D5467" s="915"/>
      <c r="E5467" s="916"/>
      <c r="F5467" s="917"/>
    </row>
    <row r="5468" spans="1:6">
      <c r="A5468" s="483"/>
      <c r="B5468" s="918" t="s">
        <v>3768</v>
      </c>
      <c r="C5468" s="920"/>
      <c r="D5468" s="915"/>
      <c r="E5468" s="916"/>
      <c r="F5468" s="917"/>
    </row>
    <row r="5469" spans="1:6">
      <c r="A5469" s="483"/>
      <c r="B5469" s="918" t="s">
        <v>3783</v>
      </c>
      <c r="C5469" s="920"/>
      <c r="D5469" s="915"/>
      <c r="E5469" s="916"/>
      <c r="F5469" s="917"/>
    </row>
    <row r="5470" spans="1:6">
      <c r="A5470" s="483"/>
      <c r="B5470" s="918" t="s">
        <v>3770</v>
      </c>
      <c r="C5470" s="920"/>
      <c r="D5470" s="915"/>
      <c r="E5470" s="916"/>
      <c r="F5470" s="917"/>
    </row>
    <row r="5471" spans="1:6">
      <c r="A5471" s="483"/>
      <c r="B5471" s="918" t="s">
        <v>3771</v>
      </c>
      <c r="C5471" s="920"/>
      <c r="D5471" s="915"/>
      <c r="E5471" s="916"/>
      <c r="F5471" s="917"/>
    </row>
    <row r="5472" spans="1:6">
      <c r="A5472" s="483"/>
      <c r="B5472" s="918" t="s">
        <v>3784</v>
      </c>
      <c r="C5472" s="920"/>
      <c r="D5472" s="915"/>
      <c r="E5472" s="916"/>
      <c r="F5472" s="917"/>
    </row>
    <row r="5473" spans="1:6">
      <c r="A5473" s="483"/>
      <c r="B5473" s="918" t="s">
        <v>3785</v>
      </c>
      <c r="C5473" s="920"/>
      <c r="D5473" s="915"/>
      <c r="E5473" s="916"/>
      <c r="F5473" s="917"/>
    </row>
    <row r="5474" spans="1:6">
      <c r="A5474" s="483"/>
      <c r="B5474" s="918" t="s">
        <v>3774</v>
      </c>
      <c r="C5474" s="920"/>
      <c r="D5474" s="915"/>
      <c r="E5474" s="916"/>
      <c r="F5474" s="917"/>
    </row>
    <row r="5475" spans="1:6">
      <c r="A5475" s="483"/>
      <c r="B5475" s="918" t="s">
        <v>3775</v>
      </c>
      <c r="C5475" s="920"/>
      <c r="D5475" s="915"/>
      <c r="E5475" s="916"/>
      <c r="F5475" s="917"/>
    </row>
    <row r="5476" spans="1:6">
      <c r="A5476" s="483"/>
      <c r="B5476" s="918" t="s">
        <v>3776</v>
      </c>
      <c r="C5476" s="920"/>
      <c r="D5476" s="915"/>
      <c r="E5476" s="916"/>
      <c r="F5476" s="917"/>
    </row>
    <row r="5477" spans="1:6" ht="26.4">
      <c r="A5477" s="483"/>
      <c r="B5477" s="918" t="s">
        <v>3777</v>
      </c>
      <c r="C5477" s="920"/>
      <c r="D5477" s="915"/>
      <c r="E5477" s="916"/>
      <c r="F5477" s="917"/>
    </row>
    <row r="5478" spans="1:6">
      <c r="A5478" s="483"/>
      <c r="B5478" s="919" t="s">
        <v>3818</v>
      </c>
      <c r="C5478" s="920"/>
      <c r="D5478" s="915"/>
      <c r="E5478" s="916"/>
      <c r="F5478" s="917"/>
    </row>
    <row r="5479" spans="1:6">
      <c r="A5479" s="483"/>
      <c r="B5479" s="919" t="s">
        <v>3779</v>
      </c>
      <c r="C5479" s="920"/>
      <c r="D5479" s="915"/>
      <c r="E5479" s="916"/>
      <c r="F5479" s="917"/>
    </row>
    <row r="5480" spans="1:6">
      <c r="A5480" s="464"/>
      <c r="B5480" s="926" t="s">
        <v>3787</v>
      </c>
      <c r="C5480" s="357" t="s">
        <v>983</v>
      </c>
      <c r="D5480" s="927">
        <v>1</v>
      </c>
      <c r="E5480" s="928"/>
      <c r="F5480" s="929"/>
    </row>
    <row r="5481" spans="1:6" ht="118.8">
      <c r="A5481" s="959">
        <f>COUNT($A$4:A5480)+1</f>
        <v>29</v>
      </c>
      <c r="B5481" s="961" t="s">
        <v>3819</v>
      </c>
      <c r="C5481" s="416" t="s">
        <v>1668</v>
      </c>
      <c r="D5481" s="948">
        <v>735</v>
      </c>
      <c r="E5481" s="949"/>
      <c r="F5481" s="950"/>
    </row>
    <row r="5482" spans="1:6" ht="25.5" customHeight="1">
      <c r="A5482" s="962"/>
      <c r="B5482" s="963" t="s">
        <v>3820</v>
      </c>
      <c r="C5482" s="964"/>
      <c r="D5482" s="965"/>
      <c r="E5482" s="966"/>
      <c r="F5482" s="967"/>
    </row>
    <row r="5483" spans="1:6" ht="105.6">
      <c r="A5483" s="959">
        <f>COUNT($A$4:A5482)+1</f>
        <v>30</v>
      </c>
      <c r="B5483" s="968" t="s">
        <v>3821</v>
      </c>
      <c r="C5483" s="523"/>
      <c r="D5483" s="969"/>
      <c r="E5483" s="949"/>
      <c r="F5483" s="950"/>
    </row>
    <row r="5484" spans="1:6" ht="39.6">
      <c r="A5484" s="962"/>
      <c r="B5484" s="970" t="s">
        <v>3822</v>
      </c>
      <c r="C5484" s="964"/>
      <c r="D5484" s="965"/>
      <c r="E5484" s="966"/>
      <c r="F5484" s="967"/>
    </row>
    <row r="5485" spans="1:6" ht="25.5" customHeight="1">
      <c r="A5485" s="755" t="s">
        <v>3823</v>
      </c>
      <c r="B5485" s="350" t="s">
        <v>3824</v>
      </c>
      <c r="C5485" s="107"/>
      <c r="D5485" s="971"/>
      <c r="E5485" s="912"/>
      <c r="F5485" s="913"/>
    </row>
    <row r="5486" spans="1:6">
      <c r="A5486" s="756"/>
      <c r="B5486" s="403" t="s">
        <v>3825</v>
      </c>
      <c r="C5486" s="750"/>
      <c r="D5486" s="972"/>
      <c r="E5486" s="916"/>
      <c r="F5486" s="917"/>
    </row>
    <row r="5487" spans="1:6">
      <c r="A5487" s="756"/>
      <c r="B5487" s="403" t="s">
        <v>3826</v>
      </c>
      <c r="C5487" s="750"/>
      <c r="D5487" s="972"/>
      <c r="E5487" s="916"/>
      <c r="F5487" s="917"/>
    </row>
    <row r="5488" spans="1:6">
      <c r="A5488" s="756"/>
      <c r="B5488" s="403" t="s">
        <v>3827</v>
      </c>
      <c r="C5488" s="750"/>
      <c r="D5488" s="972"/>
      <c r="E5488" s="916"/>
      <c r="F5488" s="917"/>
    </row>
    <row r="5489" spans="1:6">
      <c r="A5489" s="756"/>
      <c r="B5489" s="403" t="s">
        <v>3828</v>
      </c>
      <c r="C5489" s="750"/>
      <c r="D5489" s="972"/>
      <c r="E5489" s="916"/>
      <c r="F5489" s="917"/>
    </row>
    <row r="5490" spans="1:6">
      <c r="A5490" s="756"/>
      <c r="B5490" s="403" t="s">
        <v>3829</v>
      </c>
      <c r="C5490" s="750"/>
      <c r="D5490" s="972"/>
      <c r="E5490" s="916"/>
      <c r="F5490" s="917"/>
    </row>
    <row r="5491" spans="1:6">
      <c r="A5491" s="756"/>
      <c r="B5491" s="403" t="s">
        <v>3830</v>
      </c>
      <c r="C5491" s="750"/>
      <c r="D5491" s="972"/>
      <c r="E5491" s="916"/>
      <c r="F5491" s="917"/>
    </row>
    <row r="5492" spans="1:6">
      <c r="A5492" s="757"/>
      <c r="B5492" s="356" t="s">
        <v>3831</v>
      </c>
      <c r="C5492" s="688" t="s">
        <v>983</v>
      </c>
      <c r="D5492" s="973">
        <v>1</v>
      </c>
      <c r="E5492" s="928"/>
      <c r="F5492" s="929"/>
    </row>
    <row r="5493" spans="1:6" ht="25.5" customHeight="1">
      <c r="A5493" s="755" t="s">
        <v>3832</v>
      </c>
      <c r="B5493" s="350" t="s">
        <v>3833</v>
      </c>
      <c r="C5493" s="680"/>
      <c r="D5493" s="974"/>
      <c r="E5493" s="912"/>
      <c r="F5493" s="913"/>
    </row>
    <row r="5494" spans="1:6">
      <c r="A5494" s="756"/>
      <c r="B5494" s="403" t="s">
        <v>3834</v>
      </c>
      <c r="C5494" s="684"/>
      <c r="D5494" s="975"/>
      <c r="E5494" s="916"/>
      <c r="F5494" s="917"/>
    </row>
    <row r="5495" spans="1:6">
      <c r="A5495" s="757"/>
      <c r="B5495" s="356" t="s">
        <v>3835</v>
      </c>
      <c r="C5495" s="688" t="s">
        <v>983</v>
      </c>
      <c r="D5495" s="973">
        <v>1</v>
      </c>
      <c r="E5495" s="928"/>
      <c r="F5495" s="929"/>
    </row>
    <row r="5496" spans="1:6" s="466" customFormat="1" ht="26.25" customHeight="1">
      <c r="A5496" s="892" t="s">
        <v>0</v>
      </c>
      <c r="B5496" s="892" t="s">
        <v>1</v>
      </c>
      <c r="C5496" s="892" t="s">
        <v>948</v>
      </c>
      <c r="D5496" s="893" t="s">
        <v>949</v>
      </c>
      <c r="E5496" s="894" t="s">
        <v>1380</v>
      </c>
      <c r="F5496" s="894" t="s">
        <v>2</v>
      </c>
    </row>
    <row r="5497" spans="1:6" ht="25.5" customHeight="1">
      <c r="A5497" s="755" t="s">
        <v>3836</v>
      </c>
      <c r="B5497" s="561" t="s">
        <v>3824</v>
      </c>
      <c r="C5497" s="680"/>
      <c r="D5497" s="974"/>
      <c r="E5497" s="912"/>
      <c r="F5497" s="913"/>
    </row>
    <row r="5498" spans="1:6">
      <c r="A5498" s="756"/>
      <c r="B5498" s="976" t="s">
        <v>3837</v>
      </c>
      <c r="C5498" s="684"/>
      <c r="D5498" s="975"/>
      <c r="E5498" s="916"/>
      <c r="F5498" s="917"/>
    </row>
    <row r="5499" spans="1:6">
      <c r="A5499" s="756"/>
      <c r="B5499" s="976" t="s">
        <v>3838</v>
      </c>
      <c r="C5499" s="684"/>
      <c r="D5499" s="975"/>
      <c r="E5499" s="916"/>
      <c r="F5499" s="917"/>
    </row>
    <row r="5500" spans="1:6">
      <c r="A5500" s="756"/>
      <c r="B5500" s="976" t="s">
        <v>3839</v>
      </c>
      <c r="C5500" s="684"/>
      <c r="D5500" s="975"/>
      <c r="E5500" s="916"/>
      <c r="F5500" s="917"/>
    </row>
    <row r="5501" spans="1:6">
      <c r="A5501" s="756"/>
      <c r="B5501" s="976" t="s">
        <v>3840</v>
      </c>
      <c r="C5501" s="684"/>
      <c r="D5501" s="975"/>
      <c r="E5501" s="916"/>
      <c r="F5501" s="917"/>
    </row>
    <row r="5502" spans="1:6">
      <c r="A5502" s="756"/>
      <c r="B5502" s="976" t="s">
        <v>3841</v>
      </c>
      <c r="C5502" s="684"/>
      <c r="D5502" s="975"/>
      <c r="E5502" s="916"/>
      <c r="F5502" s="917"/>
    </row>
    <row r="5503" spans="1:6">
      <c r="A5503" s="756"/>
      <c r="B5503" s="976" t="s">
        <v>3842</v>
      </c>
      <c r="C5503" s="684"/>
      <c r="D5503" s="975"/>
      <c r="E5503" s="916"/>
      <c r="F5503" s="917"/>
    </row>
    <row r="5504" spans="1:6">
      <c r="A5504" s="757"/>
      <c r="B5504" s="562" t="s">
        <v>3843</v>
      </c>
      <c r="C5504" s="688" t="s">
        <v>983</v>
      </c>
      <c r="D5504" s="973">
        <v>1</v>
      </c>
      <c r="E5504" s="928"/>
      <c r="F5504" s="929"/>
    </row>
    <row r="5505" spans="1:6" ht="25.5" customHeight="1">
      <c r="A5505" s="755" t="s">
        <v>3844</v>
      </c>
      <c r="B5505" s="350" t="s">
        <v>3833</v>
      </c>
      <c r="C5505" s="680"/>
      <c r="D5505" s="974"/>
      <c r="E5505" s="912"/>
      <c r="F5505" s="913"/>
    </row>
    <row r="5506" spans="1:6">
      <c r="A5506" s="756"/>
      <c r="B5506" s="403" t="s">
        <v>3845</v>
      </c>
      <c r="C5506" s="684"/>
      <c r="D5506" s="975"/>
      <c r="E5506" s="916"/>
      <c r="F5506" s="917"/>
    </row>
    <row r="5507" spans="1:6">
      <c r="A5507" s="757"/>
      <c r="B5507" s="356" t="s">
        <v>3835</v>
      </c>
      <c r="C5507" s="688" t="s">
        <v>983</v>
      </c>
      <c r="D5507" s="973">
        <v>1</v>
      </c>
      <c r="E5507" s="928"/>
      <c r="F5507" s="929"/>
    </row>
    <row r="5508" spans="1:6" ht="25.5" customHeight="1">
      <c r="A5508" s="755" t="s">
        <v>3846</v>
      </c>
      <c r="B5508" s="561" t="s">
        <v>3847</v>
      </c>
      <c r="C5508" s="680"/>
      <c r="D5508" s="974"/>
      <c r="E5508" s="912"/>
      <c r="F5508" s="913"/>
    </row>
    <row r="5509" spans="1:6">
      <c r="A5509" s="756"/>
      <c r="B5509" s="976" t="s">
        <v>3848</v>
      </c>
      <c r="C5509" s="684"/>
      <c r="D5509" s="975"/>
      <c r="E5509" s="916"/>
      <c r="F5509" s="917"/>
    </row>
    <row r="5510" spans="1:6">
      <c r="A5510" s="756"/>
      <c r="B5510" s="976" t="s">
        <v>3849</v>
      </c>
      <c r="C5510" s="750"/>
      <c r="D5510" s="975"/>
      <c r="E5510" s="916"/>
      <c r="F5510" s="917"/>
    </row>
    <row r="5511" spans="1:6">
      <c r="A5511" s="756"/>
      <c r="B5511" s="977" t="s">
        <v>3850</v>
      </c>
      <c r="C5511" s="684"/>
      <c r="D5511" s="975"/>
      <c r="E5511" s="916"/>
      <c r="F5511" s="917"/>
    </row>
    <row r="5512" spans="1:6">
      <c r="A5512" s="756"/>
      <c r="B5512" s="977" t="s">
        <v>3851</v>
      </c>
      <c r="C5512" s="684"/>
      <c r="D5512" s="975"/>
      <c r="E5512" s="916"/>
      <c r="F5512" s="917"/>
    </row>
    <row r="5513" spans="1:6">
      <c r="A5513" s="756"/>
      <c r="B5513" s="976" t="s">
        <v>3852</v>
      </c>
      <c r="C5513" s="684"/>
      <c r="D5513" s="975"/>
      <c r="E5513" s="916"/>
      <c r="F5513" s="917"/>
    </row>
    <row r="5514" spans="1:6">
      <c r="A5514" s="756"/>
      <c r="B5514" s="976" t="s">
        <v>3830</v>
      </c>
      <c r="C5514" s="684"/>
      <c r="D5514" s="975"/>
      <c r="E5514" s="916"/>
      <c r="F5514" s="917"/>
    </row>
    <row r="5515" spans="1:6">
      <c r="A5515" s="757"/>
      <c r="B5515" s="562" t="s">
        <v>3853</v>
      </c>
      <c r="C5515" s="688" t="s">
        <v>983</v>
      </c>
      <c r="D5515" s="973">
        <v>1</v>
      </c>
      <c r="E5515" s="928"/>
      <c r="F5515" s="929"/>
    </row>
    <row r="5516" spans="1:6" ht="25.5" customHeight="1">
      <c r="A5516" s="755" t="s">
        <v>3854</v>
      </c>
      <c r="B5516" s="350" t="s">
        <v>3833</v>
      </c>
      <c r="C5516" s="680"/>
      <c r="D5516" s="974"/>
      <c r="E5516" s="912"/>
      <c r="F5516" s="913"/>
    </row>
    <row r="5517" spans="1:6">
      <c r="A5517" s="756"/>
      <c r="B5517" s="403" t="s">
        <v>3855</v>
      </c>
      <c r="C5517" s="684"/>
      <c r="D5517" s="975"/>
      <c r="E5517" s="916"/>
      <c r="F5517" s="917"/>
    </row>
    <row r="5518" spans="1:6">
      <c r="A5518" s="757"/>
      <c r="B5518" s="356" t="s">
        <v>3835</v>
      </c>
      <c r="C5518" s="688" t="s">
        <v>983</v>
      </c>
      <c r="D5518" s="973">
        <v>1</v>
      </c>
      <c r="E5518" s="928"/>
      <c r="F5518" s="929"/>
    </row>
    <row r="5519" spans="1:6" ht="25.5" customHeight="1">
      <c r="A5519" s="755" t="s">
        <v>3856</v>
      </c>
      <c r="B5519" s="561" t="s">
        <v>3857</v>
      </c>
      <c r="C5519" s="680"/>
      <c r="D5519" s="974"/>
      <c r="E5519" s="912"/>
      <c r="F5519" s="913"/>
    </row>
    <row r="5520" spans="1:6">
      <c r="A5520" s="756"/>
      <c r="B5520" s="976" t="s">
        <v>3858</v>
      </c>
      <c r="C5520" s="684"/>
      <c r="D5520" s="975"/>
      <c r="E5520" s="916"/>
      <c r="F5520" s="917"/>
    </row>
    <row r="5521" spans="1:6">
      <c r="A5521" s="756"/>
      <c r="B5521" s="976" t="s">
        <v>3859</v>
      </c>
      <c r="C5521" s="978"/>
      <c r="D5521" s="975"/>
      <c r="E5521" s="916"/>
      <c r="F5521" s="917"/>
    </row>
    <row r="5522" spans="1:6">
      <c r="A5522" s="756"/>
      <c r="B5522" s="976" t="s">
        <v>3860</v>
      </c>
      <c r="C5522" s="978"/>
      <c r="D5522" s="975"/>
      <c r="E5522" s="916"/>
      <c r="F5522" s="917"/>
    </row>
    <row r="5523" spans="1:6">
      <c r="A5523" s="756"/>
      <c r="B5523" s="976" t="s">
        <v>3861</v>
      </c>
      <c r="C5523" s="750"/>
      <c r="D5523" s="975"/>
      <c r="E5523" s="916"/>
      <c r="F5523" s="917"/>
    </row>
    <row r="5524" spans="1:6">
      <c r="A5524" s="756"/>
      <c r="B5524" s="403" t="s">
        <v>3862</v>
      </c>
      <c r="C5524" s="750"/>
      <c r="D5524" s="975"/>
      <c r="E5524" s="916"/>
      <c r="F5524" s="917"/>
    </row>
    <row r="5525" spans="1:6">
      <c r="A5525" s="757"/>
      <c r="B5525" s="562" t="s">
        <v>3863</v>
      </c>
      <c r="C5525" s="688" t="s">
        <v>983</v>
      </c>
      <c r="D5525" s="973">
        <v>1</v>
      </c>
      <c r="E5525" s="928"/>
      <c r="F5525" s="929"/>
    </row>
    <row r="5526" spans="1:6" ht="25.5" customHeight="1">
      <c r="A5526" s="755" t="s">
        <v>3864</v>
      </c>
      <c r="B5526" s="350" t="s">
        <v>3833</v>
      </c>
      <c r="C5526" s="680"/>
      <c r="D5526" s="974"/>
      <c r="E5526" s="912"/>
      <c r="F5526" s="913"/>
    </row>
    <row r="5527" spans="1:6">
      <c r="A5527" s="756"/>
      <c r="B5527" s="403" t="s">
        <v>3865</v>
      </c>
      <c r="C5527" s="684"/>
      <c r="D5527" s="975"/>
      <c r="E5527" s="916"/>
      <c r="F5527" s="917"/>
    </row>
    <row r="5528" spans="1:6">
      <c r="A5528" s="757"/>
      <c r="B5528" s="356" t="s">
        <v>3835</v>
      </c>
      <c r="C5528" s="688" t="s">
        <v>983</v>
      </c>
      <c r="D5528" s="973">
        <v>1</v>
      </c>
      <c r="E5528" s="928"/>
      <c r="F5528" s="929"/>
    </row>
    <row r="5529" spans="1:6" ht="25.5" customHeight="1">
      <c r="A5529" s="755" t="s">
        <v>3866</v>
      </c>
      <c r="B5529" s="561" t="s">
        <v>3867</v>
      </c>
      <c r="C5529" s="107"/>
      <c r="D5529" s="974"/>
      <c r="E5529" s="912"/>
      <c r="F5529" s="913"/>
    </row>
    <row r="5530" spans="1:6">
      <c r="A5530" s="756"/>
      <c r="B5530" s="976" t="s">
        <v>3868</v>
      </c>
      <c r="C5530" s="750"/>
      <c r="D5530" s="975"/>
      <c r="E5530" s="916"/>
      <c r="F5530" s="917"/>
    </row>
    <row r="5531" spans="1:6">
      <c r="A5531" s="756"/>
      <c r="B5531" s="976" t="s">
        <v>3869</v>
      </c>
      <c r="C5531" s="750"/>
      <c r="D5531" s="975"/>
      <c r="E5531" s="916"/>
      <c r="F5531" s="917"/>
    </row>
    <row r="5532" spans="1:6">
      <c r="A5532" s="756"/>
      <c r="B5532" s="976" t="s">
        <v>3870</v>
      </c>
      <c r="C5532" s="750"/>
      <c r="D5532" s="975"/>
      <c r="E5532" s="916"/>
      <c r="F5532" s="917"/>
    </row>
    <row r="5533" spans="1:6">
      <c r="A5533" s="756"/>
      <c r="B5533" s="976" t="s">
        <v>3871</v>
      </c>
      <c r="C5533" s="750"/>
      <c r="D5533" s="975"/>
      <c r="E5533" s="916"/>
      <c r="F5533" s="917"/>
    </row>
    <row r="5534" spans="1:6">
      <c r="A5534" s="756"/>
      <c r="B5534" s="976" t="s">
        <v>3872</v>
      </c>
      <c r="C5534" s="684"/>
      <c r="D5534" s="975"/>
      <c r="E5534" s="916"/>
      <c r="F5534" s="917"/>
    </row>
    <row r="5535" spans="1:6">
      <c r="A5535" s="756"/>
      <c r="B5535" s="976" t="s">
        <v>3830</v>
      </c>
      <c r="C5535" s="750"/>
      <c r="D5535" s="975"/>
      <c r="E5535" s="916"/>
      <c r="F5535" s="917"/>
    </row>
    <row r="5536" spans="1:6">
      <c r="A5536" s="757"/>
      <c r="B5536" s="562" t="s">
        <v>3873</v>
      </c>
      <c r="C5536" s="688" t="s">
        <v>983</v>
      </c>
      <c r="D5536" s="973">
        <v>1</v>
      </c>
      <c r="E5536" s="928"/>
      <c r="F5536" s="929"/>
    </row>
    <row r="5537" spans="1:6" ht="25.5" customHeight="1">
      <c r="A5537" s="755" t="s">
        <v>3874</v>
      </c>
      <c r="B5537" s="350" t="s">
        <v>3833</v>
      </c>
      <c r="C5537" s="680"/>
      <c r="D5537" s="974"/>
      <c r="E5537" s="912"/>
      <c r="F5537" s="913"/>
    </row>
    <row r="5538" spans="1:6">
      <c r="A5538" s="756"/>
      <c r="B5538" s="403" t="s">
        <v>3875</v>
      </c>
      <c r="C5538" s="684"/>
      <c r="D5538" s="975"/>
      <c r="E5538" s="916"/>
      <c r="F5538" s="917"/>
    </row>
    <row r="5539" spans="1:6">
      <c r="A5539" s="757"/>
      <c r="B5539" s="356" t="s">
        <v>3835</v>
      </c>
      <c r="C5539" s="688" t="s">
        <v>983</v>
      </c>
      <c r="D5539" s="973">
        <v>1</v>
      </c>
      <c r="E5539" s="928"/>
      <c r="F5539" s="929"/>
    </row>
    <row r="5540" spans="1:6" s="466" customFormat="1" ht="26.25" customHeight="1">
      <c r="A5540" s="892" t="s">
        <v>0</v>
      </c>
      <c r="B5540" s="892" t="s">
        <v>1</v>
      </c>
      <c r="C5540" s="892" t="s">
        <v>948</v>
      </c>
      <c r="D5540" s="893" t="s">
        <v>949</v>
      </c>
      <c r="E5540" s="894" t="s">
        <v>1380</v>
      </c>
      <c r="F5540" s="894" t="s">
        <v>2</v>
      </c>
    </row>
    <row r="5541" spans="1:6">
      <c r="A5541" s="755" t="s">
        <v>3876</v>
      </c>
      <c r="B5541" s="350" t="s">
        <v>3847</v>
      </c>
      <c r="C5541" s="680"/>
      <c r="D5541" s="974"/>
      <c r="E5541" s="912"/>
      <c r="F5541" s="913"/>
    </row>
    <row r="5542" spans="1:6">
      <c r="A5542" s="756"/>
      <c r="B5542" s="403" t="s">
        <v>3848</v>
      </c>
      <c r="C5542" s="684"/>
      <c r="D5542" s="975"/>
      <c r="E5542" s="916"/>
      <c r="F5542" s="917"/>
    </row>
    <row r="5543" spans="1:6">
      <c r="A5543" s="756"/>
      <c r="B5543" s="403" t="s">
        <v>3849</v>
      </c>
      <c r="C5543" s="684"/>
      <c r="D5543" s="975"/>
      <c r="E5543" s="916"/>
      <c r="F5543" s="917"/>
    </row>
    <row r="5544" spans="1:6">
      <c r="A5544" s="756"/>
      <c r="B5544" s="403" t="s">
        <v>3850</v>
      </c>
      <c r="C5544" s="684"/>
      <c r="D5544" s="975"/>
      <c r="E5544" s="916"/>
      <c r="F5544" s="917"/>
    </row>
    <row r="5545" spans="1:6">
      <c r="A5545" s="756"/>
      <c r="B5545" s="403" t="s">
        <v>3851</v>
      </c>
      <c r="C5545" s="684"/>
      <c r="D5545" s="975"/>
      <c r="E5545" s="916"/>
      <c r="F5545" s="917"/>
    </row>
    <row r="5546" spans="1:6">
      <c r="A5546" s="756"/>
      <c r="B5546" s="403" t="s">
        <v>3852</v>
      </c>
      <c r="C5546" s="684"/>
      <c r="D5546" s="975"/>
      <c r="E5546" s="916"/>
      <c r="F5546" s="917"/>
    </row>
    <row r="5547" spans="1:6">
      <c r="A5547" s="756"/>
      <c r="B5547" s="403" t="s">
        <v>3830</v>
      </c>
      <c r="C5547" s="684"/>
      <c r="D5547" s="975"/>
      <c r="E5547" s="916"/>
      <c r="F5547" s="917"/>
    </row>
    <row r="5548" spans="1:6">
      <c r="A5548" s="757"/>
      <c r="B5548" s="356" t="s">
        <v>3853</v>
      </c>
      <c r="C5548" s="688" t="s">
        <v>983</v>
      </c>
      <c r="D5548" s="973">
        <v>1</v>
      </c>
      <c r="E5548" s="928"/>
      <c r="F5548" s="929"/>
    </row>
    <row r="5549" spans="1:6">
      <c r="A5549" s="755" t="s">
        <v>3877</v>
      </c>
      <c r="B5549" s="350" t="s">
        <v>3833</v>
      </c>
      <c r="C5549" s="680"/>
      <c r="D5549" s="974"/>
      <c r="E5549" s="912"/>
      <c r="F5549" s="913"/>
    </row>
    <row r="5550" spans="1:6">
      <c r="A5550" s="756"/>
      <c r="B5550" s="403" t="s">
        <v>3855</v>
      </c>
      <c r="C5550" s="684"/>
      <c r="D5550" s="975"/>
      <c r="E5550" s="916"/>
      <c r="F5550" s="917"/>
    </row>
    <row r="5551" spans="1:6">
      <c r="A5551" s="757"/>
      <c r="B5551" s="356" t="s">
        <v>3835</v>
      </c>
      <c r="C5551" s="688" t="s">
        <v>983</v>
      </c>
      <c r="D5551" s="973">
        <v>1</v>
      </c>
      <c r="E5551" s="928"/>
      <c r="F5551" s="929"/>
    </row>
    <row r="5552" spans="1:6">
      <c r="A5552" s="755" t="s">
        <v>3878</v>
      </c>
      <c r="B5552" s="350" t="s">
        <v>3879</v>
      </c>
      <c r="C5552" s="680"/>
      <c r="D5552" s="974"/>
      <c r="E5552" s="912"/>
      <c r="F5552" s="913"/>
    </row>
    <row r="5553" spans="1:6">
      <c r="A5553" s="756"/>
      <c r="B5553" s="403" t="s">
        <v>3880</v>
      </c>
      <c r="C5553" s="684"/>
      <c r="D5553" s="975"/>
      <c r="E5553" s="916"/>
      <c r="F5553" s="917"/>
    </row>
    <row r="5554" spans="1:6">
      <c r="A5554" s="756"/>
      <c r="B5554" s="403" t="s">
        <v>3881</v>
      </c>
      <c r="C5554" s="684"/>
      <c r="D5554" s="975"/>
      <c r="E5554" s="916"/>
      <c r="F5554" s="917"/>
    </row>
    <row r="5555" spans="1:6">
      <c r="A5555" s="756"/>
      <c r="B5555" s="403" t="s">
        <v>3882</v>
      </c>
      <c r="C5555" s="684"/>
      <c r="D5555" s="975"/>
      <c r="E5555" s="916"/>
      <c r="F5555" s="917"/>
    </row>
    <row r="5556" spans="1:6">
      <c r="A5556" s="756"/>
      <c r="B5556" s="403" t="s">
        <v>3883</v>
      </c>
      <c r="C5556" s="684"/>
      <c r="D5556" s="975"/>
      <c r="E5556" s="916"/>
      <c r="F5556" s="917"/>
    </row>
    <row r="5557" spans="1:6">
      <c r="A5557" s="756"/>
      <c r="B5557" s="403" t="s">
        <v>3884</v>
      </c>
      <c r="C5557" s="684"/>
      <c r="D5557" s="975"/>
      <c r="E5557" s="916"/>
      <c r="F5557" s="917"/>
    </row>
    <row r="5558" spans="1:6">
      <c r="A5558" s="756"/>
      <c r="B5558" s="403" t="s">
        <v>3885</v>
      </c>
      <c r="C5558" s="684"/>
      <c r="D5558" s="975"/>
      <c r="E5558" s="916"/>
      <c r="F5558" s="917"/>
    </row>
    <row r="5559" spans="1:6">
      <c r="A5559" s="756"/>
      <c r="B5559" s="403" t="s">
        <v>3886</v>
      </c>
      <c r="C5559" s="684"/>
      <c r="D5559" s="975"/>
      <c r="E5559" s="916"/>
      <c r="F5559" s="917"/>
    </row>
    <row r="5560" spans="1:6">
      <c r="A5560" s="756"/>
      <c r="B5560" s="403" t="s">
        <v>3887</v>
      </c>
      <c r="C5560" s="684"/>
      <c r="D5560" s="975"/>
      <c r="E5560" s="916"/>
      <c r="F5560" s="917"/>
    </row>
    <row r="5561" spans="1:6">
      <c r="A5561" s="756"/>
      <c r="B5561" s="403" t="s">
        <v>3888</v>
      </c>
      <c r="C5561" s="684"/>
      <c r="D5561" s="975"/>
      <c r="E5561" s="916"/>
      <c r="F5561" s="917"/>
    </row>
    <row r="5562" spans="1:6">
      <c r="A5562" s="757"/>
      <c r="B5562" s="356" t="s">
        <v>3889</v>
      </c>
      <c r="C5562" s="688" t="s">
        <v>983</v>
      </c>
      <c r="D5562" s="973">
        <v>1</v>
      </c>
      <c r="E5562" s="928"/>
      <c r="F5562" s="929"/>
    </row>
    <row r="5563" spans="1:6" ht="26.4">
      <c r="A5563" s="979" t="s">
        <v>3890</v>
      </c>
      <c r="B5563" s="350" t="s">
        <v>3891</v>
      </c>
      <c r="C5563" s="688" t="s">
        <v>983</v>
      </c>
      <c r="D5563" s="973">
        <v>1</v>
      </c>
      <c r="E5563" s="928"/>
      <c r="F5563" s="929"/>
    </row>
    <row r="5564" spans="1:6" ht="25.5" customHeight="1">
      <c r="A5564" s="713"/>
      <c r="B5564" s="980" t="s">
        <v>3892</v>
      </c>
      <c r="C5564" s="981"/>
      <c r="D5564" s="982"/>
      <c r="E5564" s="983"/>
      <c r="F5564" s="984"/>
    </row>
    <row r="5565" spans="1:6" ht="66">
      <c r="A5565" s="959">
        <f>COUNT($A$4:A5564)+1</f>
        <v>31</v>
      </c>
      <c r="B5565" s="516" t="s">
        <v>3893</v>
      </c>
      <c r="C5565" s="75"/>
      <c r="D5565" s="969"/>
      <c r="E5565" s="949"/>
      <c r="F5565" s="950"/>
    </row>
    <row r="5566" spans="1:6">
      <c r="A5566" s="755" t="s">
        <v>3894</v>
      </c>
      <c r="B5566" s="561" t="s">
        <v>3895</v>
      </c>
      <c r="C5566" s="107"/>
      <c r="D5566" s="974"/>
      <c r="E5566" s="912"/>
      <c r="F5566" s="913"/>
    </row>
    <row r="5567" spans="1:6">
      <c r="A5567" s="756"/>
      <c r="B5567" s="976" t="s">
        <v>3896</v>
      </c>
      <c r="C5567" s="750"/>
      <c r="D5567" s="975"/>
      <c r="E5567" s="916"/>
      <c r="F5567" s="917"/>
    </row>
    <row r="5568" spans="1:6">
      <c r="A5568" s="756"/>
      <c r="B5568" s="976" t="s">
        <v>3897</v>
      </c>
      <c r="C5568" s="750"/>
      <c r="D5568" s="975"/>
      <c r="E5568" s="916"/>
      <c r="F5568" s="917"/>
    </row>
    <row r="5569" spans="1:6">
      <c r="A5569" s="756"/>
      <c r="B5569" s="976" t="s">
        <v>3898</v>
      </c>
      <c r="C5569" s="750"/>
      <c r="D5569" s="975"/>
      <c r="E5569" s="916"/>
      <c r="F5569" s="917"/>
    </row>
    <row r="5570" spans="1:6">
      <c r="A5570" s="756"/>
      <c r="B5570" s="976" t="s">
        <v>3899</v>
      </c>
      <c r="C5570" s="750"/>
      <c r="D5570" s="975"/>
      <c r="E5570" s="916"/>
      <c r="F5570" s="917"/>
    </row>
    <row r="5571" spans="1:6">
      <c r="A5571" s="756"/>
      <c r="B5571" s="976" t="s">
        <v>3900</v>
      </c>
      <c r="C5571" s="750"/>
      <c r="D5571" s="975"/>
      <c r="E5571" s="916"/>
      <c r="F5571" s="917"/>
    </row>
    <row r="5572" spans="1:6">
      <c r="A5572" s="757"/>
      <c r="B5572" s="562" t="s">
        <v>3901</v>
      </c>
      <c r="C5572" s="688" t="s">
        <v>983</v>
      </c>
      <c r="D5572" s="973">
        <v>1</v>
      </c>
      <c r="E5572" s="928"/>
      <c r="F5572" s="929"/>
    </row>
    <row r="5573" spans="1:6">
      <c r="A5573" s="755" t="s">
        <v>3902</v>
      </c>
      <c r="B5573" s="561" t="s">
        <v>3895</v>
      </c>
      <c r="C5573" s="107"/>
      <c r="D5573" s="974"/>
      <c r="E5573" s="912"/>
      <c r="F5573" s="913"/>
    </row>
    <row r="5574" spans="1:6">
      <c r="A5574" s="756"/>
      <c r="B5574" s="976" t="s">
        <v>3896</v>
      </c>
      <c r="C5574" s="750"/>
      <c r="D5574" s="975"/>
      <c r="E5574" s="916"/>
      <c r="F5574" s="917"/>
    </row>
    <row r="5575" spans="1:6">
      <c r="A5575" s="756"/>
      <c r="B5575" s="976" t="s">
        <v>3897</v>
      </c>
      <c r="C5575" s="750"/>
      <c r="D5575" s="975"/>
      <c r="E5575" s="916"/>
      <c r="F5575" s="917"/>
    </row>
    <row r="5576" spans="1:6">
      <c r="A5576" s="756"/>
      <c r="B5576" s="976" t="s">
        <v>3898</v>
      </c>
      <c r="C5576" s="750"/>
      <c r="D5576" s="975"/>
      <c r="E5576" s="916"/>
      <c r="F5576" s="917"/>
    </row>
    <row r="5577" spans="1:6">
      <c r="A5577" s="756"/>
      <c r="B5577" s="976" t="s">
        <v>3899</v>
      </c>
      <c r="C5577" s="750"/>
      <c r="D5577" s="975"/>
      <c r="E5577" s="916"/>
      <c r="F5577" s="917"/>
    </row>
    <row r="5578" spans="1:6">
      <c r="A5578" s="756"/>
      <c r="B5578" s="976" t="s">
        <v>3900</v>
      </c>
      <c r="C5578" s="750"/>
      <c r="D5578" s="975"/>
      <c r="E5578" s="916"/>
      <c r="F5578" s="917"/>
    </row>
    <row r="5579" spans="1:6">
      <c r="A5579" s="757"/>
      <c r="B5579" s="562" t="s">
        <v>3901</v>
      </c>
      <c r="C5579" s="688" t="s">
        <v>983</v>
      </c>
      <c r="D5579" s="973">
        <v>1</v>
      </c>
      <c r="E5579" s="928"/>
      <c r="F5579" s="929"/>
    </row>
    <row r="5580" spans="1:6">
      <c r="A5580" s="755" t="s">
        <v>3903</v>
      </c>
      <c r="B5580" s="561" t="s">
        <v>3904</v>
      </c>
      <c r="C5580" s="107"/>
      <c r="D5580" s="974"/>
      <c r="E5580" s="912"/>
      <c r="F5580" s="913"/>
    </row>
    <row r="5581" spans="1:6">
      <c r="A5581" s="756"/>
      <c r="B5581" s="976" t="s">
        <v>3905</v>
      </c>
      <c r="C5581" s="684"/>
      <c r="D5581" s="975"/>
      <c r="E5581" s="916"/>
      <c r="F5581" s="917"/>
    </row>
    <row r="5582" spans="1:6">
      <c r="A5582" s="756"/>
      <c r="B5582" s="976" t="s">
        <v>3906</v>
      </c>
      <c r="C5582" s="750"/>
      <c r="D5582" s="975"/>
      <c r="E5582" s="916"/>
      <c r="F5582" s="917"/>
    </row>
    <row r="5583" spans="1:6">
      <c r="A5583" s="756"/>
      <c r="B5583" s="976" t="s">
        <v>3907</v>
      </c>
      <c r="C5583" s="750"/>
      <c r="D5583" s="975"/>
      <c r="E5583" s="916"/>
      <c r="F5583" s="917"/>
    </row>
    <row r="5584" spans="1:6">
      <c r="A5584" s="756"/>
      <c r="B5584" s="976" t="s">
        <v>3908</v>
      </c>
      <c r="C5584" s="750"/>
      <c r="D5584" s="975"/>
      <c r="E5584" s="916"/>
      <c r="F5584" s="917"/>
    </row>
    <row r="5585" spans="1:6">
      <c r="A5585" s="756"/>
      <c r="B5585" s="976" t="s">
        <v>3909</v>
      </c>
      <c r="C5585" s="750"/>
      <c r="D5585" s="975"/>
      <c r="E5585" s="916"/>
      <c r="F5585" s="917"/>
    </row>
    <row r="5586" spans="1:6">
      <c r="A5586" s="757"/>
      <c r="B5586" s="562" t="s">
        <v>3901</v>
      </c>
      <c r="C5586" s="688" t="s">
        <v>983</v>
      </c>
      <c r="D5586" s="973">
        <v>1</v>
      </c>
      <c r="E5586" s="928"/>
      <c r="F5586" s="929"/>
    </row>
    <row r="5587" spans="1:6" s="466" customFormat="1" ht="26.25" customHeight="1">
      <c r="A5587" s="892" t="s">
        <v>0</v>
      </c>
      <c r="B5587" s="892" t="s">
        <v>1</v>
      </c>
      <c r="C5587" s="892" t="s">
        <v>948</v>
      </c>
      <c r="D5587" s="893" t="s">
        <v>949</v>
      </c>
      <c r="E5587" s="894" t="s">
        <v>1380</v>
      </c>
      <c r="F5587" s="894" t="s">
        <v>2</v>
      </c>
    </row>
    <row r="5588" spans="1:6">
      <c r="A5588" s="755" t="s">
        <v>3910</v>
      </c>
      <c r="B5588" s="561" t="s">
        <v>3904</v>
      </c>
      <c r="C5588" s="107"/>
      <c r="D5588" s="974"/>
      <c r="E5588" s="912"/>
      <c r="F5588" s="913"/>
    </row>
    <row r="5589" spans="1:6">
      <c r="A5589" s="756"/>
      <c r="B5589" s="976" t="s">
        <v>3911</v>
      </c>
      <c r="C5589" s="750"/>
      <c r="D5589" s="975"/>
      <c r="E5589" s="916"/>
      <c r="F5589" s="917"/>
    </row>
    <row r="5590" spans="1:6">
      <c r="A5590" s="756"/>
      <c r="B5590" s="976" t="s">
        <v>3906</v>
      </c>
      <c r="C5590" s="750"/>
      <c r="D5590" s="975"/>
      <c r="E5590" s="916"/>
      <c r="F5590" s="917"/>
    </row>
    <row r="5591" spans="1:6">
      <c r="A5591" s="756"/>
      <c r="B5591" s="976" t="s">
        <v>3907</v>
      </c>
      <c r="C5591" s="750"/>
      <c r="D5591" s="975"/>
      <c r="E5591" s="916"/>
      <c r="F5591" s="917"/>
    </row>
    <row r="5592" spans="1:6">
      <c r="A5592" s="756"/>
      <c r="B5592" s="976" t="s">
        <v>3908</v>
      </c>
      <c r="C5592" s="684"/>
      <c r="D5592" s="975"/>
      <c r="E5592" s="916"/>
      <c r="F5592" s="917"/>
    </row>
    <row r="5593" spans="1:6">
      <c r="A5593" s="756"/>
      <c r="B5593" s="976" t="s">
        <v>3853</v>
      </c>
      <c r="C5593" s="750"/>
      <c r="D5593" s="975"/>
      <c r="E5593" s="916"/>
      <c r="F5593" s="917"/>
    </row>
    <row r="5594" spans="1:6">
      <c r="A5594" s="757"/>
      <c r="B5594" s="562" t="s">
        <v>3912</v>
      </c>
      <c r="C5594" s="688" t="s">
        <v>983</v>
      </c>
      <c r="D5594" s="973">
        <v>1</v>
      </c>
      <c r="E5594" s="928"/>
      <c r="F5594" s="929"/>
    </row>
    <row r="5595" spans="1:6">
      <c r="A5595" s="755" t="s">
        <v>3913</v>
      </c>
      <c r="B5595" s="561" t="s">
        <v>3904</v>
      </c>
      <c r="C5595" s="107"/>
      <c r="D5595" s="974"/>
      <c r="E5595" s="912"/>
      <c r="F5595" s="913"/>
    </row>
    <row r="5596" spans="1:6">
      <c r="A5596" s="756"/>
      <c r="B5596" s="976" t="s">
        <v>3914</v>
      </c>
      <c r="C5596" s="750"/>
      <c r="D5596" s="975"/>
      <c r="E5596" s="916"/>
      <c r="F5596" s="917"/>
    </row>
    <row r="5597" spans="1:6">
      <c r="A5597" s="756"/>
      <c r="B5597" s="976" t="s">
        <v>3906</v>
      </c>
      <c r="C5597" s="750"/>
      <c r="D5597" s="975"/>
      <c r="E5597" s="916"/>
      <c r="F5597" s="917"/>
    </row>
    <row r="5598" spans="1:6">
      <c r="A5598" s="756"/>
      <c r="B5598" s="976" t="s">
        <v>3907</v>
      </c>
      <c r="C5598" s="750"/>
      <c r="D5598" s="975"/>
      <c r="E5598" s="916"/>
      <c r="F5598" s="917"/>
    </row>
    <row r="5599" spans="1:6">
      <c r="A5599" s="756"/>
      <c r="B5599" s="976" t="s">
        <v>3908</v>
      </c>
      <c r="C5599" s="750"/>
      <c r="D5599" s="975"/>
      <c r="E5599" s="916"/>
      <c r="F5599" s="917"/>
    </row>
    <row r="5600" spans="1:6">
      <c r="A5600" s="756"/>
      <c r="B5600" s="976" t="s">
        <v>3909</v>
      </c>
      <c r="C5600" s="750"/>
      <c r="D5600" s="975"/>
      <c r="E5600" s="916"/>
      <c r="F5600" s="917"/>
    </row>
    <row r="5601" spans="1:6">
      <c r="A5601" s="757"/>
      <c r="B5601" s="562" t="s">
        <v>3901</v>
      </c>
      <c r="C5601" s="688" t="s">
        <v>983</v>
      </c>
      <c r="D5601" s="973">
        <v>1</v>
      </c>
      <c r="E5601" s="928"/>
      <c r="F5601" s="929"/>
    </row>
    <row r="5602" spans="1:6">
      <c r="A5602" s="755" t="s">
        <v>3915</v>
      </c>
      <c r="B5602" s="561" t="s">
        <v>3916</v>
      </c>
      <c r="C5602" s="107"/>
      <c r="D5602" s="974"/>
      <c r="E5602" s="912"/>
      <c r="F5602" s="913"/>
    </row>
    <row r="5603" spans="1:6">
      <c r="A5603" s="756"/>
      <c r="B5603" s="976" t="s">
        <v>3917</v>
      </c>
      <c r="C5603" s="750"/>
      <c r="D5603" s="975"/>
      <c r="E5603" s="916"/>
      <c r="F5603" s="917"/>
    </row>
    <row r="5604" spans="1:6">
      <c r="A5604" s="756"/>
      <c r="B5604" s="976" t="s">
        <v>3918</v>
      </c>
      <c r="C5604" s="750"/>
      <c r="D5604" s="975"/>
      <c r="E5604" s="916"/>
      <c r="F5604" s="917"/>
    </row>
    <row r="5605" spans="1:6">
      <c r="A5605" s="756"/>
      <c r="B5605" s="976" t="s">
        <v>3919</v>
      </c>
      <c r="C5605" s="750"/>
      <c r="D5605" s="975"/>
      <c r="E5605" s="916"/>
      <c r="F5605" s="917"/>
    </row>
    <row r="5606" spans="1:6">
      <c r="A5606" s="756"/>
      <c r="B5606" s="976" t="s">
        <v>3920</v>
      </c>
      <c r="C5606" s="750"/>
      <c r="D5606" s="975"/>
      <c r="E5606" s="916"/>
      <c r="F5606" s="917"/>
    </row>
    <row r="5607" spans="1:6">
      <c r="A5607" s="756"/>
      <c r="B5607" s="976" t="s">
        <v>3921</v>
      </c>
      <c r="C5607" s="750"/>
      <c r="D5607" s="975"/>
      <c r="E5607" s="916"/>
      <c r="F5607" s="917"/>
    </row>
    <row r="5608" spans="1:6">
      <c r="A5608" s="757"/>
      <c r="B5608" s="562" t="s">
        <v>3912</v>
      </c>
      <c r="C5608" s="688" t="s">
        <v>983</v>
      </c>
      <c r="D5608" s="973">
        <v>1</v>
      </c>
      <c r="E5608" s="928"/>
      <c r="F5608" s="929"/>
    </row>
    <row r="5609" spans="1:6">
      <c r="A5609" s="755" t="s">
        <v>3922</v>
      </c>
      <c r="B5609" s="561" t="s">
        <v>3916</v>
      </c>
      <c r="C5609" s="107"/>
      <c r="D5609" s="974"/>
      <c r="E5609" s="912"/>
      <c r="F5609" s="913"/>
    </row>
    <row r="5610" spans="1:6">
      <c r="A5610" s="756"/>
      <c r="B5610" s="976" t="s">
        <v>3923</v>
      </c>
      <c r="C5610" s="684"/>
      <c r="D5610" s="975"/>
      <c r="E5610" s="916"/>
      <c r="F5610" s="917"/>
    </row>
    <row r="5611" spans="1:6">
      <c r="A5611" s="756"/>
      <c r="B5611" s="976" t="s">
        <v>3924</v>
      </c>
      <c r="C5611" s="750"/>
      <c r="D5611" s="975"/>
      <c r="E5611" s="916"/>
      <c r="F5611" s="917"/>
    </row>
    <row r="5612" spans="1:6">
      <c r="A5612" s="756"/>
      <c r="B5612" s="976" t="s">
        <v>3919</v>
      </c>
      <c r="C5612" s="750"/>
      <c r="D5612" s="975"/>
      <c r="E5612" s="916"/>
      <c r="F5612" s="917"/>
    </row>
    <row r="5613" spans="1:6">
      <c r="A5613" s="756"/>
      <c r="B5613" s="976" t="s">
        <v>3920</v>
      </c>
      <c r="C5613" s="750"/>
      <c r="D5613" s="975"/>
      <c r="E5613" s="916"/>
      <c r="F5613" s="917"/>
    </row>
    <row r="5614" spans="1:6">
      <c r="A5614" s="756"/>
      <c r="B5614" s="976" t="s">
        <v>3925</v>
      </c>
      <c r="C5614" s="750"/>
      <c r="D5614" s="975"/>
      <c r="E5614" s="916"/>
      <c r="F5614" s="917"/>
    </row>
    <row r="5615" spans="1:6">
      <c r="A5615" s="757"/>
      <c r="B5615" s="562" t="s">
        <v>3912</v>
      </c>
      <c r="C5615" s="688" t="s">
        <v>983</v>
      </c>
      <c r="D5615" s="973">
        <v>1</v>
      </c>
      <c r="E5615" s="928"/>
      <c r="F5615" s="929"/>
    </row>
    <row r="5616" spans="1:6">
      <c r="A5616" s="755" t="s">
        <v>3926</v>
      </c>
      <c r="B5616" s="561" t="s">
        <v>3916</v>
      </c>
      <c r="C5616" s="107"/>
      <c r="D5616" s="974"/>
      <c r="E5616" s="912"/>
      <c r="F5616" s="913"/>
    </row>
    <row r="5617" spans="1:6">
      <c r="A5617" s="756"/>
      <c r="B5617" s="976" t="s">
        <v>3923</v>
      </c>
      <c r="C5617" s="750"/>
      <c r="D5617" s="975"/>
      <c r="E5617" s="916"/>
      <c r="F5617" s="917"/>
    </row>
    <row r="5618" spans="1:6">
      <c r="A5618" s="756"/>
      <c r="B5618" s="976" t="s">
        <v>3924</v>
      </c>
      <c r="C5618" s="750"/>
      <c r="D5618" s="975"/>
      <c r="E5618" s="916"/>
      <c r="F5618" s="917"/>
    </row>
    <row r="5619" spans="1:6">
      <c r="A5619" s="756"/>
      <c r="B5619" s="976" t="s">
        <v>3919</v>
      </c>
      <c r="C5619" s="750"/>
      <c r="D5619" s="975"/>
      <c r="E5619" s="916"/>
      <c r="F5619" s="917"/>
    </row>
    <row r="5620" spans="1:6">
      <c r="A5620" s="756"/>
      <c r="B5620" s="976" t="s">
        <v>3920</v>
      </c>
      <c r="C5620" s="684"/>
      <c r="D5620" s="975"/>
      <c r="E5620" s="916"/>
      <c r="F5620" s="917"/>
    </row>
    <row r="5621" spans="1:6">
      <c r="A5621" s="756"/>
      <c r="B5621" s="976" t="s">
        <v>3927</v>
      </c>
      <c r="C5621" s="750"/>
      <c r="D5621" s="975"/>
      <c r="E5621" s="916"/>
      <c r="F5621" s="917"/>
    </row>
    <row r="5622" spans="1:6">
      <c r="A5622" s="757"/>
      <c r="B5622" s="562" t="s">
        <v>3901</v>
      </c>
      <c r="C5622" s="688" t="s">
        <v>983</v>
      </c>
      <c r="D5622" s="973">
        <v>1</v>
      </c>
      <c r="E5622" s="928"/>
      <c r="F5622" s="929"/>
    </row>
    <row r="5623" spans="1:6">
      <c r="A5623" s="755" t="s">
        <v>3928</v>
      </c>
      <c r="B5623" s="561" t="s">
        <v>3929</v>
      </c>
      <c r="C5623" s="107"/>
      <c r="D5623" s="974"/>
      <c r="E5623" s="912"/>
      <c r="F5623" s="913"/>
    </row>
    <row r="5624" spans="1:6">
      <c r="A5624" s="756"/>
      <c r="B5624" s="976" t="s">
        <v>3930</v>
      </c>
      <c r="C5624" s="750"/>
      <c r="D5624" s="975"/>
      <c r="E5624" s="916"/>
      <c r="F5624" s="917"/>
    </row>
    <row r="5625" spans="1:6">
      <c r="A5625" s="756"/>
      <c r="B5625" s="976" t="s">
        <v>3931</v>
      </c>
      <c r="C5625" s="750"/>
      <c r="D5625" s="975"/>
      <c r="E5625" s="916"/>
      <c r="F5625" s="917"/>
    </row>
    <row r="5626" spans="1:6">
      <c r="A5626" s="756"/>
      <c r="B5626" s="976" t="s">
        <v>3932</v>
      </c>
      <c r="C5626" s="750"/>
      <c r="D5626" s="975"/>
      <c r="E5626" s="916"/>
      <c r="F5626" s="917"/>
    </row>
    <row r="5627" spans="1:6">
      <c r="A5627" s="756"/>
      <c r="B5627" s="976" t="s">
        <v>3920</v>
      </c>
      <c r="C5627" s="750"/>
      <c r="D5627" s="975"/>
      <c r="E5627" s="916"/>
      <c r="F5627" s="917"/>
    </row>
    <row r="5628" spans="1:6">
      <c r="A5628" s="757"/>
      <c r="B5628" s="562" t="s">
        <v>3933</v>
      </c>
      <c r="C5628" s="688" t="s">
        <v>983</v>
      </c>
      <c r="D5628" s="973">
        <v>1</v>
      </c>
      <c r="E5628" s="928"/>
      <c r="F5628" s="929"/>
    </row>
    <row r="5629" spans="1:6">
      <c r="A5629" s="755" t="s">
        <v>3934</v>
      </c>
      <c r="B5629" s="561" t="s">
        <v>3935</v>
      </c>
      <c r="C5629" s="680"/>
      <c r="D5629" s="974"/>
      <c r="E5629" s="912"/>
      <c r="F5629" s="913"/>
    </row>
    <row r="5630" spans="1:6">
      <c r="A5630" s="756"/>
      <c r="B5630" s="976" t="s">
        <v>3936</v>
      </c>
      <c r="C5630" s="750"/>
      <c r="D5630" s="975"/>
      <c r="E5630" s="916"/>
      <c r="F5630" s="917"/>
    </row>
    <row r="5631" spans="1:6">
      <c r="A5631" s="756"/>
      <c r="B5631" s="976" t="s">
        <v>3931</v>
      </c>
      <c r="C5631" s="750"/>
      <c r="D5631" s="975"/>
      <c r="E5631" s="916"/>
      <c r="F5631" s="917"/>
    </row>
    <row r="5632" spans="1:6">
      <c r="A5632" s="756"/>
      <c r="B5632" s="976" t="s">
        <v>3937</v>
      </c>
      <c r="C5632" s="750"/>
      <c r="D5632" s="975"/>
      <c r="E5632" s="916"/>
      <c r="F5632" s="917"/>
    </row>
    <row r="5633" spans="1:6">
      <c r="A5633" s="756"/>
      <c r="B5633" s="976" t="s">
        <v>3938</v>
      </c>
      <c r="C5633" s="750"/>
      <c r="D5633" s="975"/>
      <c r="E5633" s="916"/>
      <c r="F5633" s="917"/>
    </row>
    <row r="5634" spans="1:6">
      <c r="A5634" s="757"/>
      <c r="B5634" s="562" t="s">
        <v>3939</v>
      </c>
      <c r="C5634" s="688" t="s">
        <v>983</v>
      </c>
      <c r="D5634" s="973">
        <v>1</v>
      </c>
      <c r="E5634" s="928"/>
      <c r="F5634" s="929"/>
    </row>
    <row r="5635" spans="1:6">
      <c r="A5635" s="755" t="s">
        <v>3940</v>
      </c>
      <c r="B5635" s="561" t="s">
        <v>3941</v>
      </c>
      <c r="C5635" s="107"/>
      <c r="D5635" s="974"/>
      <c r="E5635" s="912"/>
      <c r="F5635" s="913"/>
    </row>
    <row r="5636" spans="1:6">
      <c r="A5636" s="756"/>
      <c r="B5636" s="976" t="s">
        <v>3942</v>
      </c>
      <c r="C5636" s="750"/>
      <c r="D5636" s="975"/>
      <c r="E5636" s="916"/>
      <c r="F5636" s="917"/>
    </row>
    <row r="5637" spans="1:6">
      <c r="A5637" s="756"/>
      <c r="B5637" s="976" t="s">
        <v>3943</v>
      </c>
      <c r="C5637" s="750"/>
      <c r="D5637" s="975"/>
      <c r="E5637" s="916"/>
      <c r="F5637" s="917"/>
    </row>
    <row r="5638" spans="1:6">
      <c r="A5638" s="756"/>
      <c r="B5638" s="976" t="s">
        <v>3944</v>
      </c>
      <c r="C5638" s="750"/>
      <c r="D5638" s="975"/>
      <c r="E5638" s="916"/>
      <c r="F5638" s="917"/>
    </row>
    <row r="5639" spans="1:6">
      <c r="A5639" s="756"/>
      <c r="B5639" s="976" t="s">
        <v>3945</v>
      </c>
      <c r="C5639" s="684"/>
      <c r="D5639" s="975"/>
      <c r="E5639" s="916"/>
      <c r="F5639" s="917"/>
    </row>
    <row r="5640" spans="1:6">
      <c r="A5640" s="757"/>
      <c r="B5640" s="562" t="s">
        <v>3946</v>
      </c>
      <c r="C5640" s="688" t="s">
        <v>983</v>
      </c>
      <c r="D5640" s="973">
        <v>1</v>
      </c>
      <c r="E5640" s="928"/>
      <c r="F5640" s="929"/>
    </row>
    <row r="5641" spans="1:6" s="466" customFormat="1" ht="26.25" customHeight="1">
      <c r="A5641" s="892" t="s">
        <v>0</v>
      </c>
      <c r="B5641" s="892" t="s">
        <v>1</v>
      </c>
      <c r="C5641" s="892" t="s">
        <v>948</v>
      </c>
      <c r="D5641" s="893" t="s">
        <v>949</v>
      </c>
      <c r="E5641" s="894" t="s">
        <v>1380</v>
      </c>
      <c r="F5641" s="894" t="s">
        <v>2</v>
      </c>
    </row>
    <row r="5642" spans="1:6">
      <c r="A5642" s="755" t="s">
        <v>3947</v>
      </c>
      <c r="B5642" s="350" t="s">
        <v>3948</v>
      </c>
      <c r="C5642" s="107"/>
      <c r="D5642" s="974"/>
      <c r="E5642" s="912"/>
      <c r="F5642" s="913"/>
    </row>
    <row r="5643" spans="1:6">
      <c r="A5643" s="756"/>
      <c r="B5643" s="976" t="s">
        <v>3949</v>
      </c>
      <c r="C5643" s="750"/>
      <c r="D5643" s="975"/>
      <c r="E5643" s="916"/>
      <c r="F5643" s="917"/>
    </row>
    <row r="5644" spans="1:6">
      <c r="A5644" s="756"/>
      <c r="B5644" s="976" t="s">
        <v>3950</v>
      </c>
      <c r="C5644" s="750"/>
      <c r="D5644" s="975"/>
      <c r="E5644" s="916"/>
      <c r="F5644" s="917"/>
    </row>
    <row r="5645" spans="1:6">
      <c r="A5645" s="756"/>
      <c r="B5645" s="976" t="s">
        <v>3951</v>
      </c>
      <c r="C5645" s="750"/>
      <c r="D5645" s="975"/>
      <c r="E5645" s="916"/>
      <c r="F5645" s="917"/>
    </row>
    <row r="5646" spans="1:6">
      <c r="A5646" s="756"/>
      <c r="B5646" s="976" t="s">
        <v>3952</v>
      </c>
      <c r="C5646" s="750"/>
      <c r="D5646" s="975"/>
      <c r="E5646" s="916"/>
      <c r="F5646" s="917"/>
    </row>
    <row r="5647" spans="1:6">
      <c r="A5647" s="756"/>
      <c r="B5647" s="976" t="s">
        <v>3953</v>
      </c>
      <c r="C5647" s="750"/>
      <c r="D5647" s="975"/>
      <c r="E5647" s="916"/>
      <c r="F5647" s="917"/>
    </row>
    <row r="5648" spans="1:6">
      <c r="A5648" s="757"/>
      <c r="B5648" s="562" t="s">
        <v>3954</v>
      </c>
      <c r="C5648" s="688" t="s">
        <v>983</v>
      </c>
      <c r="D5648" s="973">
        <v>1</v>
      </c>
      <c r="E5648" s="928"/>
      <c r="F5648" s="929"/>
    </row>
    <row r="5649" spans="1:6">
      <c r="A5649" s="755" t="s">
        <v>3955</v>
      </c>
      <c r="B5649" s="561" t="s">
        <v>3956</v>
      </c>
      <c r="C5649" s="107"/>
      <c r="D5649" s="974"/>
      <c r="E5649" s="912"/>
      <c r="F5649" s="913"/>
    </row>
    <row r="5650" spans="1:6">
      <c r="A5650" s="756"/>
      <c r="B5650" s="976" t="s">
        <v>3957</v>
      </c>
      <c r="C5650" s="750"/>
      <c r="D5650" s="975"/>
      <c r="E5650" s="916"/>
      <c r="F5650" s="917"/>
    </row>
    <row r="5651" spans="1:6">
      <c r="A5651" s="756"/>
      <c r="B5651" s="403" t="s">
        <v>3958</v>
      </c>
      <c r="C5651" s="750"/>
      <c r="D5651" s="975"/>
      <c r="E5651" s="916"/>
      <c r="F5651" s="917"/>
    </row>
    <row r="5652" spans="1:6">
      <c r="A5652" s="756"/>
      <c r="B5652" s="976" t="s">
        <v>3959</v>
      </c>
      <c r="C5652" s="750"/>
      <c r="D5652" s="975"/>
      <c r="E5652" s="916"/>
      <c r="F5652" s="917"/>
    </row>
    <row r="5653" spans="1:6">
      <c r="A5653" s="756"/>
      <c r="B5653" s="976" t="s">
        <v>3960</v>
      </c>
      <c r="C5653" s="750"/>
      <c r="D5653" s="975"/>
      <c r="E5653" s="916"/>
      <c r="F5653" s="917"/>
    </row>
    <row r="5654" spans="1:6">
      <c r="A5654" s="757"/>
      <c r="B5654" s="562" t="s">
        <v>3961</v>
      </c>
      <c r="C5654" s="688" t="s">
        <v>983</v>
      </c>
      <c r="D5654" s="973">
        <v>1</v>
      </c>
      <c r="E5654" s="928"/>
      <c r="F5654" s="929"/>
    </row>
    <row r="5655" spans="1:6">
      <c r="A5655" s="755" t="s">
        <v>3962</v>
      </c>
      <c r="B5655" s="561" t="s">
        <v>3963</v>
      </c>
      <c r="C5655" s="107"/>
      <c r="D5655" s="974"/>
      <c r="E5655" s="912"/>
      <c r="F5655" s="913"/>
    </row>
    <row r="5656" spans="1:6">
      <c r="A5656" s="756"/>
      <c r="B5656" s="976" t="s">
        <v>3964</v>
      </c>
      <c r="C5656" s="750"/>
      <c r="D5656" s="975"/>
      <c r="E5656" s="916"/>
      <c r="F5656" s="917"/>
    </row>
    <row r="5657" spans="1:6">
      <c r="A5657" s="757"/>
      <c r="B5657" s="562" t="s">
        <v>3965</v>
      </c>
      <c r="C5657" s="688" t="s">
        <v>983</v>
      </c>
      <c r="D5657" s="973">
        <v>1</v>
      </c>
      <c r="E5657" s="928"/>
      <c r="F5657" s="929"/>
    </row>
    <row r="5658" spans="1:6">
      <c r="A5658" s="755" t="s">
        <v>3966</v>
      </c>
      <c r="B5658" s="561" t="s">
        <v>3967</v>
      </c>
      <c r="C5658" s="107"/>
      <c r="D5658" s="974"/>
      <c r="E5658" s="912"/>
      <c r="F5658" s="913"/>
    </row>
    <row r="5659" spans="1:6">
      <c r="A5659" s="756"/>
      <c r="B5659" s="976" t="s">
        <v>3968</v>
      </c>
      <c r="C5659" s="750"/>
      <c r="D5659" s="975"/>
      <c r="E5659" s="916"/>
      <c r="F5659" s="917"/>
    </row>
    <row r="5660" spans="1:6">
      <c r="A5660" s="756"/>
      <c r="B5660" s="403" t="s">
        <v>3897</v>
      </c>
      <c r="C5660" s="750"/>
      <c r="D5660" s="975"/>
      <c r="E5660" s="916"/>
      <c r="F5660" s="917"/>
    </row>
    <row r="5661" spans="1:6">
      <c r="A5661" s="756"/>
      <c r="B5661" s="976" t="s">
        <v>3969</v>
      </c>
      <c r="C5661" s="750"/>
      <c r="D5661" s="975"/>
      <c r="E5661" s="916"/>
      <c r="F5661" s="917"/>
    </row>
    <row r="5662" spans="1:6">
      <c r="A5662" s="756"/>
      <c r="B5662" s="976" t="s">
        <v>3970</v>
      </c>
      <c r="C5662" s="750"/>
      <c r="D5662" s="975"/>
      <c r="E5662" s="916"/>
      <c r="F5662" s="917"/>
    </row>
    <row r="5663" spans="1:6">
      <c r="A5663" s="756"/>
      <c r="B5663" s="976" t="s">
        <v>3971</v>
      </c>
      <c r="C5663" s="750"/>
      <c r="D5663" s="975"/>
      <c r="E5663" s="916"/>
      <c r="F5663" s="917"/>
    </row>
    <row r="5664" spans="1:6">
      <c r="A5664" s="757"/>
      <c r="B5664" s="562" t="s">
        <v>3901</v>
      </c>
      <c r="C5664" s="688" t="s">
        <v>983</v>
      </c>
      <c r="D5664" s="973">
        <v>1</v>
      </c>
      <c r="E5664" s="928"/>
      <c r="F5664" s="929"/>
    </row>
    <row r="5665" spans="1:6">
      <c r="A5665" s="755" t="s">
        <v>3972</v>
      </c>
      <c r="B5665" s="561" t="s">
        <v>3973</v>
      </c>
      <c r="C5665" s="107"/>
      <c r="D5665" s="974"/>
      <c r="E5665" s="912"/>
      <c r="F5665" s="913"/>
    </row>
    <row r="5666" spans="1:6">
      <c r="A5666" s="756"/>
      <c r="B5666" s="976" t="s">
        <v>3974</v>
      </c>
      <c r="C5666" s="750"/>
      <c r="D5666" s="975"/>
      <c r="E5666" s="916"/>
      <c r="F5666" s="917"/>
    </row>
    <row r="5667" spans="1:6">
      <c r="A5667" s="756"/>
      <c r="B5667" s="976" t="s">
        <v>3897</v>
      </c>
      <c r="C5667" s="684"/>
      <c r="D5667" s="975"/>
      <c r="E5667" s="916"/>
      <c r="F5667" s="917"/>
    </row>
    <row r="5668" spans="1:6">
      <c r="A5668" s="756"/>
      <c r="B5668" s="976" t="s">
        <v>3969</v>
      </c>
      <c r="C5668" s="750"/>
      <c r="D5668" s="975"/>
      <c r="E5668" s="916"/>
      <c r="F5668" s="917"/>
    </row>
    <row r="5669" spans="1:6">
      <c r="A5669" s="756"/>
      <c r="B5669" s="976" t="s">
        <v>3975</v>
      </c>
      <c r="C5669" s="750"/>
      <c r="D5669" s="975"/>
      <c r="E5669" s="916"/>
      <c r="F5669" s="917"/>
    </row>
    <row r="5670" spans="1:6">
      <c r="A5670" s="756"/>
      <c r="B5670" s="976" t="s">
        <v>3971</v>
      </c>
      <c r="C5670" s="750"/>
      <c r="D5670" s="975"/>
      <c r="E5670" s="916"/>
      <c r="F5670" s="917"/>
    </row>
    <row r="5671" spans="1:6">
      <c r="A5671" s="757"/>
      <c r="B5671" s="562" t="s">
        <v>3901</v>
      </c>
      <c r="C5671" s="688" t="s">
        <v>983</v>
      </c>
      <c r="D5671" s="973">
        <v>1</v>
      </c>
      <c r="E5671" s="928"/>
      <c r="F5671" s="929"/>
    </row>
    <row r="5672" spans="1:6">
      <c r="A5672" s="755" t="s">
        <v>3976</v>
      </c>
      <c r="B5672" s="561" t="s">
        <v>3973</v>
      </c>
      <c r="C5672" s="107"/>
      <c r="D5672" s="974"/>
      <c r="E5672" s="912"/>
      <c r="F5672" s="913"/>
    </row>
    <row r="5673" spans="1:6">
      <c r="A5673" s="756"/>
      <c r="B5673" s="976" t="s">
        <v>3977</v>
      </c>
      <c r="C5673" s="750"/>
      <c r="D5673" s="975"/>
      <c r="E5673" s="916"/>
      <c r="F5673" s="917"/>
    </row>
    <row r="5674" spans="1:6">
      <c r="A5674" s="756"/>
      <c r="B5674" s="976" t="s">
        <v>3978</v>
      </c>
      <c r="C5674" s="750"/>
      <c r="D5674" s="975"/>
      <c r="E5674" s="916"/>
      <c r="F5674" s="917"/>
    </row>
    <row r="5675" spans="1:6">
      <c r="A5675" s="756"/>
      <c r="B5675" s="976" t="s">
        <v>3969</v>
      </c>
      <c r="C5675" s="750"/>
      <c r="D5675" s="975"/>
      <c r="E5675" s="916"/>
      <c r="F5675" s="917"/>
    </row>
    <row r="5676" spans="1:6">
      <c r="A5676" s="756"/>
      <c r="B5676" s="976" t="s">
        <v>3975</v>
      </c>
      <c r="C5676" s="750"/>
      <c r="D5676" s="975"/>
      <c r="E5676" s="916"/>
      <c r="F5676" s="917"/>
    </row>
    <row r="5677" spans="1:6">
      <c r="A5677" s="756"/>
      <c r="B5677" s="976" t="s">
        <v>3979</v>
      </c>
      <c r="C5677" s="684"/>
      <c r="D5677" s="975"/>
      <c r="E5677" s="916"/>
      <c r="F5677" s="917"/>
    </row>
    <row r="5678" spans="1:6">
      <c r="A5678" s="757"/>
      <c r="B5678" s="562" t="s">
        <v>3901</v>
      </c>
      <c r="C5678" s="688" t="s">
        <v>983</v>
      </c>
      <c r="D5678" s="973">
        <v>1</v>
      </c>
      <c r="E5678" s="928"/>
      <c r="F5678" s="929"/>
    </row>
    <row r="5679" spans="1:6">
      <c r="A5679" s="755" t="s">
        <v>3980</v>
      </c>
      <c r="B5679" s="350" t="s">
        <v>3981</v>
      </c>
      <c r="C5679" s="107"/>
      <c r="D5679" s="974"/>
      <c r="E5679" s="912"/>
      <c r="F5679" s="913"/>
    </row>
    <row r="5680" spans="1:6">
      <c r="A5680" s="756"/>
      <c r="B5680" s="976" t="s">
        <v>3982</v>
      </c>
      <c r="C5680" s="750"/>
      <c r="D5680" s="975"/>
      <c r="E5680" s="916"/>
      <c r="F5680" s="917"/>
    </row>
    <row r="5681" spans="1:6">
      <c r="A5681" s="756"/>
      <c r="B5681" s="976" t="s">
        <v>3983</v>
      </c>
      <c r="C5681" s="750"/>
      <c r="D5681" s="975"/>
      <c r="E5681" s="916"/>
      <c r="F5681" s="917"/>
    </row>
    <row r="5682" spans="1:6">
      <c r="A5682" s="757"/>
      <c r="B5682" s="562" t="s">
        <v>3984</v>
      </c>
      <c r="C5682" s="688" t="s">
        <v>983</v>
      </c>
      <c r="D5682" s="973">
        <v>1</v>
      </c>
      <c r="E5682" s="928"/>
      <c r="F5682" s="929"/>
    </row>
    <row r="5683" spans="1:6">
      <c r="A5683" s="755" t="s">
        <v>3985</v>
      </c>
      <c r="B5683" s="561" t="s">
        <v>3981</v>
      </c>
      <c r="C5683" s="107"/>
      <c r="D5683" s="974"/>
      <c r="E5683" s="912"/>
      <c r="F5683" s="913"/>
    </row>
    <row r="5684" spans="1:6">
      <c r="A5684" s="756"/>
      <c r="B5684" s="976" t="s">
        <v>3986</v>
      </c>
      <c r="C5684" s="750"/>
      <c r="D5684" s="975"/>
      <c r="E5684" s="916"/>
      <c r="F5684" s="917"/>
    </row>
    <row r="5685" spans="1:6">
      <c r="A5685" s="756"/>
      <c r="B5685" s="976" t="s">
        <v>3987</v>
      </c>
      <c r="C5685" s="750"/>
      <c r="D5685" s="975"/>
      <c r="E5685" s="916"/>
      <c r="F5685" s="917"/>
    </row>
    <row r="5686" spans="1:6">
      <c r="A5686" s="757"/>
      <c r="B5686" s="562" t="s">
        <v>3984</v>
      </c>
      <c r="C5686" s="688" t="s">
        <v>983</v>
      </c>
      <c r="D5686" s="973">
        <v>1</v>
      </c>
      <c r="E5686" s="928"/>
      <c r="F5686" s="929"/>
    </row>
    <row r="5687" spans="1:6">
      <c r="A5687" s="755" t="s">
        <v>3988</v>
      </c>
      <c r="B5687" s="561" t="s">
        <v>3981</v>
      </c>
      <c r="C5687" s="680"/>
      <c r="D5687" s="974"/>
      <c r="E5687" s="912"/>
      <c r="F5687" s="913"/>
    </row>
    <row r="5688" spans="1:6">
      <c r="A5688" s="756"/>
      <c r="B5688" s="976" t="s">
        <v>3989</v>
      </c>
      <c r="C5688" s="684"/>
      <c r="D5688" s="975"/>
      <c r="E5688" s="916"/>
      <c r="F5688" s="917"/>
    </row>
    <row r="5689" spans="1:6">
      <c r="A5689" s="756"/>
      <c r="B5689" s="976" t="s">
        <v>3987</v>
      </c>
      <c r="C5689" s="684"/>
      <c r="D5689" s="975"/>
      <c r="E5689" s="916"/>
      <c r="F5689" s="917"/>
    </row>
    <row r="5690" spans="1:6">
      <c r="A5690" s="757"/>
      <c r="B5690" s="562" t="s">
        <v>3984</v>
      </c>
      <c r="C5690" s="688" t="s">
        <v>983</v>
      </c>
      <c r="D5690" s="973">
        <v>1</v>
      </c>
      <c r="E5690" s="928"/>
      <c r="F5690" s="929"/>
    </row>
    <row r="5691" spans="1:6">
      <c r="A5691" s="755" t="s">
        <v>3990</v>
      </c>
      <c r="B5691" s="561" t="s">
        <v>3981</v>
      </c>
      <c r="C5691" s="680"/>
      <c r="D5691" s="974"/>
      <c r="E5691" s="912"/>
      <c r="F5691" s="913"/>
    </row>
    <row r="5692" spans="1:6">
      <c r="A5692" s="756"/>
      <c r="B5692" s="976" t="s">
        <v>3989</v>
      </c>
      <c r="C5692" s="684"/>
      <c r="D5692" s="975"/>
      <c r="E5692" s="916"/>
      <c r="F5692" s="917"/>
    </row>
    <row r="5693" spans="1:6">
      <c r="A5693" s="756"/>
      <c r="B5693" s="976" t="s">
        <v>3987</v>
      </c>
      <c r="C5693" s="684"/>
      <c r="D5693" s="975"/>
      <c r="E5693" s="916"/>
      <c r="F5693" s="917"/>
    </row>
    <row r="5694" spans="1:6">
      <c r="A5694" s="757"/>
      <c r="B5694" s="562" t="s">
        <v>3984</v>
      </c>
      <c r="C5694" s="688" t="s">
        <v>983</v>
      </c>
      <c r="D5694" s="973">
        <v>1</v>
      </c>
      <c r="E5694" s="928"/>
      <c r="F5694" s="929"/>
    </row>
    <row r="5695" spans="1:6">
      <c r="A5695" s="755" t="s">
        <v>3991</v>
      </c>
      <c r="B5695" s="561" t="s">
        <v>3981</v>
      </c>
      <c r="C5695" s="680"/>
      <c r="D5695" s="974"/>
      <c r="E5695" s="912"/>
      <c r="F5695" s="913"/>
    </row>
    <row r="5696" spans="1:6">
      <c r="A5696" s="756"/>
      <c r="B5696" s="976" t="s">
        <v>3992</v>
      </c>
      <c r="C5696" s="684"/>
      <c r="D5696" s="975"/>
      <c r="E5696" s="916"/>
      <c r="F5696" s="917"/>
    </row>
    <row r="5697" spans="1:6">
      <c r="A5697" s="756"/>
      <c r="B5697" s="976" t="s">
        <v>3983</v>
      </c>
      <c r="C5697" s="684"/>
      <c r="D5697" s="975"/>
      <c r="E5697" s="916"/>
      <c r="F5697" s="917"/>
    </row>
    <row r="5698" spans="1:6">
      <c r="A5698" s="757"/>
      <c r="B5698" s="562" t="s">
        <v>3984</v>
      </c>
      <c r="C5698" s="688" t="s">
        <v>983</v>
      </c>
      <c r="D5698" s="973">
        <v>1</v>
      </c>
      <c r="E5698" s="928"/>
      <c r="F5698" s="929"/>
    </row>
    <row r="5699" spans="1:6" s="466" customFormat="1" ht="26.25" customHeight="1">
      <c r="A5699" s="892" t="s">
        <v>0</v>
      </c>
      <c r="B5699" s="892" t="s">
        <v>1</v>
      </c>
      <c r="C5699" s="892" t="s">
        <v>948</v>
      </c>
      <c r="D5699" s="893" t="s">
        <v>949</v>
      </c>
      <c r="E5699" s="894" t="s">
        <v>1380</v>
      </c>
      <c r="F5699" s="894" t="s">
        <v>2</v>
      </c>
    </row>
    <row r="5700" spans="1:6" ht="15" customHeight="1">
      <c r="A5700" s="755" t="s">
        <v>3993</v>
      </c>
      <c r="B5700" s="561" t="s">
        <v>3981</v>
      </c>
      <c r="C5700" s="662" t="s">
        <v>983</v>
      </c>
      <c r="D5700" s="985">
        <v>1</v>
      </c>
      <c r="E5700" s="633"/>
      <c r="F5700" s="663"/>
    </row>
    <row r="5701" spans="1:6">
      <c r="A5701" s="756"/>
      <c r="B5701" s="976" t="s">
        <v>3994</v>
      </c>
      <c r="C5701" s="664"/>
      <c r="D5701" s="986"/>
      <c r="E5701" s="638"/>
      <c r="F5701" s="665"/>
    </row>
    <row r="5702" spans="1:6">
      <c r="A5702" s="756"/>
      <c r="B5702" s="976" t="s">
        <v>3995</v>
      </c>
      <c r="C5702" s="664"/>
      <c r="D5702" s="986"/>
      <c r="E5702" s="638"/>
      <c r="F5702" s="665"/>
    </row>
    <row r="5703" spans="1:6">
      <c r="A5703" s="756"/>
      <c r="B5703" s="976" t="s">
        <v>3984</v>
      </c>
      <c r="C5703" s="664"/>
      <c r="D5703" s="986"/>
      <c r="E5703" s="638"/>
      <c r="F5703" s="665"/>
    </row>
    <row r="5704" spans="1:6">
      <c r="A5704" s="757"/>
      <c r="B5704" s="562" t="s">
        <v>3996</v>
      </c>
      <c r="C5704" s="669"/>
      <c r="D5704" s="987"/>
      <c r="E5704" s="646"/>
      <c r="F5704" s="670"/>
    </row>
    <row r="5705" spans="1:6" ht="15" customHeight="1">
      <c r="A5705" s="755" t="s">
        <v>3997</v>
      </c>
      <c r="B5705" s="561" t="s">
        <v>3998</v>
      </c>
      <c r="C5705" s="662" t="s">
        <v>983</v>
      </c>
      <c r="D5705" s="985">
        <v>1</v>
      </c>
      <c r="E5705" s="633"/>
      <c r="F5705" s="663"/>
    </row>
    <row r="5706" spans="1:6">
      <c r="A5706" s="756"/>
      <c r="B5706" s="976" t="s">
        <v>3999</v>
      </c>
      <c r="C5706" s="664"/>
      <c r="D5706" s="986"/>
      <c r="E5706" s="638"/>
      <c r="F5706" s="665"/>
    </row>
    <row r="5707" spans="1:6">
      <c r="A5707" s="756"/>
      <c r="B5707" s="976" t="s">
        <v>4000</v>
      </c>
      <c r="C5707" s="664"/>
      <c r="D5707" s="986"/>
      <c r="E5707" s="638"/>
      <c r="F5707" s="665"/>
    </row>
    <row r="5708" spans="1:6">
      <c r="A5708" s="757"/>
      <c r="B5708" s="562" t="s">
        <v>4001</v>
      </c>
      <c r="C5708" s="669"/>
      <c r="D5708" s="987"/>
      <c r="E5708" s="646"/>
      <c r="F5708" s="670"/>
    </row>
    <row r="5709" spans="1:6" ht="15" customHeight="1">
      <c r="A5709" s="755" t="s">
        <v>4002</v>
      </c>
      <c r="B5709" s="561" t="s">
        <v>3998</v>
      </c>
      <c r="C5709" s="662" t="s">
        <v>983</v>
      </c>
      <c r="D5709" s="985">
        <v>1</v>
      </c>
      <c r="E5709" s="633"/>
      <c r="F5709" s="663"/>
    </row>
    <row r="5710" spans="1:6">
      <c r="A5710" s="756"/>
      <c r="B5710" s="976" t="s">
        <v>4003</v>
      </c>
      <c r="C5710" s="664"/>
      <c r="D5710" s="986"/>
      <c r="E5710" s="638"/>
      <c r="F5710" s="665"/>
    </row>
    <row r="5711" spans="1:6">
      <c r="A5711" s="756"/>
      <c r="B5711" s="976" t="s">
        <v>4000</v>
      </c>
      <c r="C5711" s="664"/>
      <c r="D5711" s="986"/>
      <c r="E5711" s="638"/>
      <c r="F5711" s="665"/>
    </row>
    <row r="5712" spans="1:6">
      <c r="A5712" s="757"/>
      <c r="B5712" s="562" t="s">
        <v>4001</v>
      </c>
      <c r="C5712" s="669"/>
      <c r="D5712" s="987"/>
      <c r="E5712" s="646"/>
      <c r="F5712" s="670"/>
    </row>
    <row r="5713" spans="1:6" ht="15" customHeight="1">
      <c r="A5713" s="755" t="s">
        <v>4004</v>
      </c>
      <c r="B5713" s="561" t="s">
        <v>4005</v>
      </c>
      <c r="C5713" s="662" t="s">
        <v>983</v>
      </c>
      <c r="D5713" s="985">
        <v>1</v>
      </c>
      <c r="E5713" s="633"/>
      <c r="F5713" s="663"/>
    </row>
    <row r="5714" spans="1:6">
      <c r="A5714" s="756"/>
      <c r="B5714" s="976" t="s">
        <v>4006</v>
      </c>
      <c r="C5714" s="664"/>
      <c r="D5714" s="986"/>
      <c r="E5714" s="638"/>
      <c r="F5714" s="665"/>
    </row>
    <row r="5715" spans="1:6">
      <c r="A5715" s="756"/>
      <c r="B5715" s="976" t="s">
        <v>4007</v>
      </c>
      <c r="C5715" s="664"/>
      <c r="D5715" s="986"/>
      <c r="E5715" s="638"/>
      <c r="F5715" s="665"/>
    </row>
    <row r="5716" spans="1:6">
      <c r="A5716" s="756"/>
      <c r="B5716" s="976" t="s">
        <v>4008</v>
      </c>
      <c r="C5716" s="664"/>
      <c r="D5716" s="986"/>
      <c r="E5716" s="638"/>
      <c r="F5716" s="665"/>
    </row>
    <row r="5717" spans="1:6">
      <c r="A5717" s="757"/>
      <c r="B5717" s="562" t="s">
        <v>4009</v>
      </c>
      <c r="C5717" s="669"/>
      <c r="D5717" s="987"/>
      <c r="E5717" s="646"/>
      <c r="F5717" s="670"/>
    </row>
    <row r="5718" spans="1:6" ht="15" customHeight="1">
      <c r="A5718" s="755" t="s">
        <v>4010</v>
      </c>
      <c r="B5718" s="561" t="s">
        <v>4011</v>
      </c>
      <c r="C5718" s="662" t="s">
        <v>983</v>
      </c>
      <c r="D5718" s="985">
        <v>1</v>
      </c>
      <c r="E5718" s="633"/>
      <c r="F5718" s="663"/>
    </row>
    <row r="5719" spans="1:6">
      <c r="A5719" s="756"/>
      <c r="B5719" s="976" t="s">
        <v>4012</v>
      </c>
      <c r="C5719" s="664"/>
      <c r="D5719" s="986"/>
      <c r="E5719" s="638"/>
      <c r="F5719" s="665"/>
    </row>
    <row r="5720" spans="1:6">
      <c r="A5720" s="756"/>
      <c r="B5720" s="976" t="s">
        <v>4013</v>
      </c>
      <c r="C5720" s="664"/>
      <c r="D5720" s="986"/>
      <c r="E5720" s="638"/>
      <c r="F5720" s="665"/>
    </row>
    <row r="5721" spans="1:6">
      <c r="A5721" s="757"/>
      <c r="B5721" s="562" t="s">
        <v>4014</v>
      </c>
      <c r="C5721" s="669"/>
      <c r="D5721" s="987"/>
      <c r="E5721" s="646"/>
      <c r="F5721" s="670"/>
    </row>
    <row r="5722" spans="1:6" ht="25.5" customHeight="1">
      <c r="A5722" s="988">
        <f>COUNT($A$4:A5721)+1</f>
        <v>32</v>
      </c>
      <c r="B5722" s="989" t="s">
        <v>4015</v>
      </c>
      <c r="C5722" s="981"/>
      <c r="D5722" s="982"/>
      <c r="E5722" s="983"/>
      <c r="F5722" s="984"/>
    </row>
    <row r="5723" spans="1:6" ht="290.39999999999998">
      <c r="A5723" s="990" t="s">
        <v>4016</v>
      </c>
      <c r="B5723" s="991" t="s">
        <v>4017</v>
      </c>
      <c r="C5723" s="523" t="s">
        <v>4018</v>
      </c>
      <c r="D5723" s="969">
        <v>2</v>
      </c>
      <c r="E5723" s="949">
        <v>0</v>
      </c>
      <c r="F5723" s="950">
        <f>ROUNDUP(D5723*E5723,2)</f>
        <v>0</v>
      </c>
    </row>
    <row r="5724" spans="1:6" ht="66">
      <c r="A5724" s="962"/>
      <c r="B5724" s="970" t="s">
        <v>4019</v>
      </c>
      <c r="C5724" s="964"/>
      <c r="D5724" s="965"/>
      <c r="E5724" s="966"/>
      <c r="F5724" s="967"/>
    </row>
    <row r="5725" spans="1:6" ht="25.5" customHeight="1">
      <c r="A5725" s="888">
        <f>COUNT($A$4:A5724)+1</f>
        <v>33</v>
      </c>
      <c r="B5725" s="992" t="s">
        <v>4020</v>
      </c>
      <c r="C5725" s="739"/>
      <c r="D5725" s="890"/>
      <c r="E5725" s="993"/>
      <c r="F5725" s="994"/>
    </row>
    <row r="5726" spans="1:6" s="466" customFormat="1" ht="26.25" customHeight="1">
      <c r="A5726" s="892" t="s">
        <v>0</v>
      </c>
      <c r="B5726" s="892" t="s">
        <v>1</v>
      </c>
      <c r="C5726" s="892" t="s">
        <v>948</v>
      </c>
      <c r="D5726" s="893" t="s">
        <v>949</v>
      </c>
      <c r="E5726" s="894" t="s">
        <v>1380</v>
      </c>
      <c r="F5726" s="894" t="s">
        <v>2</v>
      </c>
    </row>
    <row r="5727" spans="1:6">
      <c r="A5727" s="755" t="s">
        <v>4021</v>
      </c>
      <c r="B5727" s="995" t="s">
        <v>4022</v>
      </c>
      <c r="C5727" s="523"/>
      <c r="D5727" s="969"/>
      <c r="E5727" s="949">
        <v>0</v>
      </c>
      <c r="F5727" s="950">
        <f t="shared" ref="F5727:F5738" si="0">ROUNDUP(D5727*E5727,2)</f>
        <v>0</v>
      </c>
    </row>
    <row r="5728" spans="1:6">
      <c r="A5728" s="756"/>
      <c r="B5728" s="995" t="s">
        <v>4023</v>
      </c>
      <c r="C5728" s="523"/>
      <c r="D5728" s="969"/>
      <c r="E5728" s="949">
        <v>0</v>
      </c>
      <c r="F5728" s="950">
        <f t="shared" si="0"/>
        <v>0</v>
      </c>
    </row>
    <row r="5729" spans="1:6">
      <c r="A5729" s="756"/>
      <c r="B5729" s="995" t="s">
        <v>4024</v>
      </c>
      <c r="C5729" s="523"/>
      <c r="D5729" s="969"/>
      <c r="E5729" s="949">
        <v>0</v>
      </c>
      <c r="F5729" s="950">
        <f t="shared" si="0"/>
        <v>0</v>
      </c>
    </row>
    <row r="5730" spans="1:6">
      <c r="A5730" s="757"/>
      <c r="B5730" s="995" t="s">
        <v>4025</v>
      </c>
      <c r="C5730" s="523" t="s">
        <v>983</v>
      </c>
      <c r="D5730" s="969">
        <v>1</v>
      </c>
      <c r="E5730" s="949">
        <v>0</v>
      </c>
      <c r="F5730" s="950">
        <f t="shared" si="0"/>
        <v>0</v>
      </c>
    </row>
    <row r="5731" spans="1:6">
      <c r="A5731" s="755" t="s">
        <v>4026</v>
      </c>
      <c r="B5731" s="995" t="s">
        <v>4027</v>
      </c>
      <c r="C5731" s="523"/>
      <c r="D5731" s="969"/>
      <c r="E5731" s="949">
        <v>0</v>
      </c>
      <c r="F5731" s="950">
        <f t="shared" si="0"/>
        <v>0</v>
      </c>
    </row>
    <row r="5732" spans="1:6">
      <c r="A5732" s="756"/>
      <c r="B5732" s="995" t="s">
        <v>4028</v>
      </c>
      <c r="C5732" s="523"/>
      <c r="D5732" s="969"/>
      <c r="E5732" s="949">
        <v>0</v>
      </c>
      <c r="F5732" s="950">
        <f t="shared" si="0"/>
        <v>0</v>
      </c>
    </row>
    <row r="5733" spans="1:6">
      <c r="A5733" s="756"/>
      <c r="B5733" s="995" t="s">
        <v>4029</v>
      </c>
      <c r="C5733" s="523"/>
      <c r="D5733" s="969"/>
      <c r="E5733" s="949">
        <v>0</v>
      </c>
      <c r="F5733" s="950">
        <f t="shared" si="0"/>
        <v>0</v>
      </c>
    </row>
    <row r="5734" spans="1:6">
      <c r="A5734" s="757"/>
      <c r="B5734" s="995" t="s">
        <v>4030</v>
      </c>
      <c r="C5734" s="523" t="s">
        <v>983</v>
      </c>
      <c r="D5734" s="969">
        <v>1</v>
      </c>
      <c r="E5734" s="949">
        <v>0</v>
      </c>
      <c r="F5734" s="950">
        <f t="shared" si="0"/>
        <v>0</v>
      </c>
    </row>
    <row r="5735" spans="1:6">
      <c r="A5735" s="755" t="s">
        <v>4031</v>
      </c>
      <c r="B5735" s="995" t="s">
        <v>4032</v>
      </c>
      <c r="C5735" s="523"/>
      <c r="D5735" s="969"/>
      <c r="E5735" s="949">
        <v>0</v>
      </c>
      <c r="F5735" s="950">
        <f t="shared" si="0"/>
        <v>0</v>
      </c>
    </row>
    <row r="5736" spans="1:6">
      <c r="A5736" s="756"/>
      <c r="B5736" s="995" t="s">
        <v>4033</v>
      </c>
      <c r="C5736" s="523"/>
      <c r="D5736" s="969"/>
      <c r="E5736" s="949">
        <v>0</v>
      </c>
      <c r="F5736" s="950">
        <f t="shared" si="0"/>
        <v>0</v>
      </c>
    </row>
    <row r="5737" spans="1:6">
      <c r="A5737" s="756"/>
      <c r="B5737" s="995" t="s">
        <v>4034</v>
      </c>
      <c r="C5737" s="523"/>
      <c r="D5737" s="969"/>
      <c r="E5737" s="949">
        <v>0</v>
      </c>
      <c r="F5737" s="950">
        <f t="shared" si="0"/>
        <v>0</v>
      </c>
    </row>
    <row r="5738" spans="1:6">
      <c r="A5738" s="757"/>
      <c r="B5738" s="995" t="s">
        <v>4035</v>
      </c>
      <c r="C5738" s="523" t="s">
        <v>983</v>
      </c>
      <c r="D5738" s="969">
        <v>1</v>
      </c>
      <c r="E5738" s="949">
        <v>0</v>
      </c>
      <c r="F5738" s="950">
        <f t="shared" si="0"/>
        <v>0</v>
      </c>
    </row>
    <row r="5739" spans="1:6" ht="25.5" customHeight="1">
      <c r="A5739" s="988">
        <f>COUNT($A$4:A5738)+1</f>
        <v>34</v>
      </c>
      <c r="B5739" s="989" t="s">
        <v>4036</v>
      </c>
      <c r="C5739" s="981"/>
      <c r="D5739" s="982"/>
      <c r="E5739" s="983"/>
      <c r="F5739" s="984"/>
    </row>
    <row r="5740" spans="1:6" ht="26.4">
      <c r="A5740" s="755" t="s">
        <v>4037</v>
      </c>
      <c r="B5740" s="968" t="s">
        <v>4038</v>
      </c>
      <c r="C5740" s="523"/>
      <c r="D5740" s="969"/>
      <c r="E5740" s="949"/>
      <c r="F5740" s="950"/>
    </row>
    <row r="5741" spans="1:6" ht="26.4">
      <c r="A5741" s="756"/>
      <c r="B5741" s="968" t="s">
        <v>4039</v>
      </c>
      <c r="C5741" s="523" t="s">
        <v>4018</v>
      </c>
      <c r="D5741" s="969">
        <v>2</v>
      </c>
      <c r="E5741" s="949">
        <v>0</v>
      </c>
      <c r="F5741" s="950">
        <f>ROUNDUP(D5741*E5741,2)</f>
        <v>0</v>
      </c>
    </row>
    <row r="5742" spans="1:6" ht="26.4">
      <c r="A5742" s="756"/>
      <c r="B5742" s="968" t="s">
        <v>4040</v>
      </c>
      <c r="C5742" s="523" t="s">
        <v>4018</v>
      </c>
      <c r="D5742" s="969">
        <v>4</v>
      </c>
      <c r="E5742" s="949">
        <v>0</v>
      </c>
      <c r="F5742" s="950">
        <f>ROUNDUP(D5742*E5742,2)</f>
        <v>0</v>
      </c>
    </row>
    <row r="5743" spans="1:6" ht="26.4">
      <c r="A5743" s="756"/>
      <c r="B5743" s="968" t="s">
        <v>4041</v>
      </c>
      <c r="C5743" s="523" t="s">
        <v>4018</v>
      </c>
      <c r="D5743" s="969">
        <v>1</v>
      </c>
      <c r="E5743" s="949">
        <v>0</v>
      </c>
      <c r="F5743" s="950">
        <f>ROUNDUP(D5743*E5743,2)</f>
        <v>0</v>
      </c>
    </row>
    <row r="5744" spans="1:6" ht="26.4">
      <c r="A5744" s="757"/>
      <c r="B5744" s="968" t="s">
        <v>4042</v>
      </c>
      <c r="C5744" s="523" t="s">
        <v>4018</v>
      </c>
      <c r="D5744" s="969">
        <v>2</v>
      </c>
      <c r="E5744" s="949">
        <v>0</v>
      </c>
      <c r="F5744" s="950">
        <f>ROUNDUP(D5744*E5744,2)</f>
        <v>0</v>
      </c>
    </row>
    <row r="5745" spans="1:6">
      <c r="A5745" s="959">
        <f>COUNT($A$4:A5744)+1</f>
        <v>35</v>
      </c>
      <c r="B5745" s="968" t="s">
        <v>4043</v>
      </c>
      <c r="C5745" s="523"/>
      <c r="D5745" s="969"/>
      <c r="E5745" s="949"/>
      <c r="F5745" s="950"/>
    </row>
    <row r="5746" spans="1:6" s="466" customFormat="1" ht="26.25" customHeight="1">
      <c r="A5746" s="892" t="s">
        <v>0</v>
      </c>
      <c r="B5746" s="892" t="s">
        <v>1</v>
      </c>
      <c r="C5746" s="892" t="s">
        <v>948</v>
      </c>
      <c r="D5746" s="893" t="s">
        <v>949</v>
      </c>
      <c r="E5746" s="894" t="s">
        <v>1380</v>
      </c>
      <c r="F5746" s="894" t="s">
        <v>2</v>
      </c>
    </row>
    <row r="5747" spans="1:6" ht="132">
      <c r="A5747" s="996" t="s">
        <v>4044</v>
      </c>
      <c r="B5747" s="997" t="s">
        <v>4045</v>
      </c>
      <c r="C5747" s="998" t="s">
        <v>4018</v>
      </c>
      <c r="D5747" s="999">
        <v>32</v>
      </c>
      <c r="E5747" s="937"/>
      <c r="F5747" s="938"/>
    </row>
    <row r="5748" spans="1:6" ht="316.8">
      <c r="A5748" s="996"/>
      <c r="B5748" s="1000" t="s">
        <v>4046</v>
      </c>
      <c r="C5748" s="998"/>
      <c r="D5748" s="999"/>
      <c r="E5748" s="937"/>
      <c r="F5748" s="938"/>
    </row>
    <row r="5749" spans="1:6" s="466" customFormat="1" ht="26.25" customHeight="1">
      <c r="A5749" s="892" t="s">
        <v>0</v>
      </c>
      <c r="B5749" s="892" t="s">
        <v>1</v>
      </c>
      <c r="C5749" s="892" t="s">
        <v>948</v>
      </c>
      <c r="D5749" s="893" t="s">
        <v>949</v>
      </c>
      <c r="E5749" s="894" t="s">
        <v>1380</v>
      </c>
      <c r="F5749" s="894" t="s">
        <v>2</v>
      </c>
    </row>
    <row r="5750" spans="1:6" ht="382.8">
      <c r="A5750" s="990" t="s">
        <v>4047</v>
      </c>
      <c r="B5750" s="968" t="s">
        <v>4048</v>
      </c>
      <c r="C5750" s="523" t="s">
        <v>4018</v>
      </c>
      <c r="D5750" s="969">
        <v>4</v>
      </c>
      <c r="E5750" s="949"/>
      <c r="F5750" s="950"/>
    </row>
    <row r="5751" spans="1:6" s="466" customFormat="1" ht="26.25" customHeight="1">
      <c r="A5751" s="892" t="s">
        <v>0</v>
      </c>
      <c r="B5751" s="892" t="s">
        <v>1</v>
      </c>
      <c r="C5751" s="892" t="s">
        <v>948</v>
      </c>
      <c r="D5751" s="893" t="s">
        <v>949</v>
      </c>
      <c r="E5751" s="894" t="s">
        <v>1380</v>
      </c>
      <c r="F5751" s="894" t="s">
        <v>2</v>
      </c>
    </row>
    <row r="5752" spans="1:6" ht="369.6">
      <c r="A5752" s="1001">
        <f>COUNT($A$4:A5750)+1</f>
        <v>36</v>
      </c>
      <c r="B5752" s="968" t="s">
        <v>4049</v>
      </c>
      <c r="C5752" s="523"/>
      <c r="D5752" s="969"/>
      <c r="E5752" s="949"/>
      <c r="F5752" s="950"/>
    </row>
    <row r="5753" spans="1:6">
      <c r="A5753" s="1001"/>
      <c r="B5753" s="968" t="s">
        <v>4050</v>
      </c>
      <c r="C5753" s="523" t="s">
        <v>983</v>
      </c>
      <c r="D5753" s="1002">
        <v>4</v>
      </c>
      <c r="E5753" s="949"/>
      <c r="F5753" s="950">
        <f t="shared" ref="F5753:F5759" si="1">ROUNDUP(D5753*E5753,2)</f>
        <v>0</v>
      </c>
    </row>
    <row r="5754" spans="1:6">
      <c r="A5754" s="1001"/>
      <c r="B5754" s="968" t="s">
        <v>4051</v>
      </c>
      <c r="C5754" s="523" t="s">
        <v>983</v>
      </c>
      <c r="D5754" s="1002">
        <v>8</v>
      </c>
      <c r="E5754" s="949">
        <v>0</v>
      </c>
      <c r="F5754" s="950">
        <f t="shared" si="1"/>
        <v>0</v>
      </c>
    </row>
    <row r="5755" spans="1:6">
      <c r="A5755" s="1001"/>
      <c r="B5755" s="968" t="s">
        <v>4052</v>
      </c>
      <c r="C5755" s="523" t="s">
        <v>983</v>
      </c>
      <c r="D5755" s="1002">
        <v>2</v>
      </c>
      <c r="E5755" s="949">
        <v>0</v>
      </c>
      <c r="F5755" s="950">
        <f t="shared" si="1"/>
        <v>0</v>
      </c>
    </row>
    <row r="5756" spans="1:6">
      <c r="A5756" s="1001"/>
      <c r="B5756" s="968" t="s">
        <v>4053</v>
      </c>
      <c r="C5756" s="523" t="s">
        <v>983</v>
      </c>
      <c r="D5756" s="1002">
        <v>6</v>
      </c>
      <c r="E5756" s="949">
        <v>0</v>
      </c>
      <c r="F5756" s="950">
        <f t="shared" si="1"/>
        <v>0</v>
      </c>
    </row>
    <row r="5757" spans="1:6">
      <c r="A5757" s="1001"/>
      <c r="B5757" s="968" t="s">
        <v>4054</v>
      </c>
      <c r="C5757" s="523" t="s">
        <v>983</v>
      </c>
      <c r="D5757" s="969">
        <v>6</v>
      </c>
      <c r="E5757" s="949">
        <v>0</v>
      </c>
      <c r="F5757" s="950">
        <f t="shared" si="1"/>
        <v>0</v>
      </c>
    </row>
    <row r="5758" spans="1:6">
      <c r="A5758" s="1001"/>
      <c r="B5758" s="1003" t="s">
        <v>4055</v>
      </c>
      <c r="C5758" s="1004" t="s">
        <v>983</v>
      </c>
      <c r="D5758" s="1002">
        <v>4</v>
      </c>
      <c r="E5758" s="1005">
        <v>0</v>
      </c>
      <c r="F5758" s="1006">
        <f t="shared" si="1"/>
        <v>0</v>
      </c>
    </row>
    <row r="5759" spans="1:6">
      <c r="A5759" s="1001"/>
      <c r="B5759" s="968" t="s">
        <v>4056</v>
      </c>
      <c r="C5759" s="523" t="s">
        <v>983</v>
      </c>
      <c r="D5759" s="969">
        <v>4</v>
      </c>
      <c r="E5759" s="949">
        <v>0</v>
      </c>
      <c r="F5759" s="950">
        <f t="shared" si="1"/>
        <v>0</v>
      </c>
    </row>
    <row r="5760" spans="1:6" s="466" customFormat="1" ht="26.25" customHeight="1">
      <c r="A5760" s="892" t="s">
        <v>0</v>
      </c>
      <c r="B5760" s="892" t="s">
        <v>1</v>
      </c>
      <c r="C5760" s="892" t="s">
        <v>948</v>
      </c>
      <c r="D5760" s="893" t="s">
        <v>949</v>
      </c>
      <c r="E5760" s="894" t="s">
        <v>1380</v>
      </c>
      <c r="F5760" s="894" t="s">
        <v>2</v>
      </c>
    </row>
    <row r="5761" spans="1:6" ht="277.2">
      <c r="A5761" s="1007">
        <f>COUNT($A$4:A5759)+1</f>
        <v>37</v>
      </c>
      <c r="B5761" s="968" t="s">
        <v>4057</v>
      </c>
      <c r="C5761" s="523"/>
      <c r="D5761" s="969"/>
      <c r="E5761" s="949"/>
      <c r="F5761" s="950"/>
    </row>
    <row r="5762" spans="1:6">
      <c r="A5762" s="1008"/>
      <c r="B5762" s="968" t="s">
        <v>4058</v>
      </c>
      <c r="C5762" s="523" t="s">
        <v>983</v>
      </c>
      <c r="D5762" s="969">
        <v>127</v>
      </c>
      <c r="E5762" s="949">
        <v>0</v>
      </c>
      <c r="F5762" s="950">
        <f t="shared" ref="F5762:F5768" si="2">ROUNDUP(D5762*E5762,2)</f>
        <v>0</v>
      </c>
    </row>
    <row r="5763" spans="1:6">
      <c r="A5763" s="1008"/>
      <c r="B5763" s="968" t="s">
        <v>4059</v>
      </c>
      <c r="C5763" s="523" t="s">
        <v>983</v>
      </c>
      <c r="D5763" s="969">
        <v>265</v>
      </c>
      <c r="E5763" s="949">
        <v>0</v>
      </c>
      <c r="F5763" s="950">
        <f t="shared" si="2"/>
        <v>0</v>
      </c>
    </row>
    <row r="5764" spans="1:6">
      <c r="A5764" s="1008"/>
      <c r="B5764" s="968" t="s">
        <v>4060</v>
      </c>
      <c r="C5764" s="523" t="s">
        <v>983</v>
      </c>
      <c r="D5764" s="969">
        <v>27</v>
      </c>
      <c r="E5764" s="949"/>
      <c r="F5764" s="950">
        <f t="shared" si="2"/>
        <v>0</v>
      </c>
    </row>
    <row r="5765" spans="1:6">
      <c r="A5765" s="1008"/>
      <c r="B5765" s="968" t="s">
        <v>4061</v>
      </c>
      <c r="C5765" s="523" t="s">
        <v>983</v>
      </c>
      <c r="D5765" s="969">
        <v>125</v>
      </c>
      <c r="E5765" s="949">
        <v>0</v>
      </c>
      <c r="F5765" s="950">
        <f t="shared" si="2"/>
        <v>0</v>
      </c>
    </row>
    <row r="5766" spans="1:6">
      <c r="A5766" s="1008"/>
      <c r="B5766" s="968" t="s">
        <v>4062</v>
      </c>
      <c r="C5766" s="523" t="s">
        <v>983</v>
      </c>
      <c r="D5766" s="969">
        <v>57</v>
      </c>
      <c r="E5766" s="949">
        <v>0</v>
      </c>
      <c r="F5766" s="950">
        <f t="shared" si="2"/>
        <v>0</v>
      </c>
    </row>
    <row r="5767" spans="1:6">
      <c r="A5767" s="1008"/>
      <c r="B5767" s="968" t="s">
        <v>4063</v>
      </c>
      <c r="C5767" s="523" t="s">
        <v>983</v>
      </c>
      <c r="D5767" s="969">
        <v>15</v>
      </c>
      <c r="E5767" s="949">
        <v>0</v>
      </c>
      <c r="F5767" s="950">
        <f t="shared" si="2"/>
        <v>0</v>
      </c>
    </row>
    <row r="5768" spans="1:6">
      <c r="A5768" s="1008"/>
      <c r="B5768" s="968" t="s">
        <v>4064</v>
      </c>
      <c r="C5768" s="523" t="s">
        <v>983</v>
      </c>
      <c r="D5768" s="969">
        <v>1</v>
      </c>
      <c r="E5768" s="949">
        <v>0</v>
      </c>
      <c r="F5768" s="950">
        <f t="shared" si="2"/>
        <v>0</v>
      </c>
    </row>
    <row r="5769" spans="1:6">
      <c r="A5769" s="1008"/>
      <c r="B5769" s="968" t="s">
        <v>4065</v>
      </c>
      <c r="C5769" s="523" t="s">
        <v>983</v>
      </c>
      <c r="D5769" s="969">
        <v>4</v>
      </c>
      <c r="E5769" s="949"/>
      <c r="F5769" s="950"/>
    </row>
    <row r="5770" spans="1:6">
      <c r="A5770" s="1008"/>
      <c r="B5770" s="968" t="s">
        <v>4050</v>
      </c>
      <c r="C5770" s="523" t="s">
        <v>983</v>
      </c>
      <c r="D5770" s="969">
        <v>12</v>
      </c>
      <c r="E5770" s="949">
        <v>0</v>
      </c>
      <c r="F5770" s="950">
        <f>ROUNDUP(D5770*E5770,2)</f>
        <v>0</v>
      </c>
    </row>
    <row r="5771" spans="1:6">
      <c r="A5771" s="1008"/>
      <c r="B5771" s="968" t="s">
        <v>4066</v>
      </c>
      <c r="C5771" s="523" t="s">
        <v>983</v>
      </c>
      <c r="D5771" s="969">
        <v>8</v>
      </c>
      <c r="E5771" s="949">
        <v>0</v>
      </c>
      <c r="F5771" s="950">
        <f>ROUNDUP(D5771*E5771,2)</f>
        <v>0</v>
      </c>
    </row>
    <row r="5772" spans="1:6">
      <c r="A5772" s="1008"/>
      <c r="B5772" s="968" t="s">
        <v>4051</v>
      </c>
      <c r="C5772" s="523" t="s">
        <v>983</v>
      </c>
      <c r="D5772" s="969">
        <v>6</v>
      </c>
      <c r="E5772" s="949">
        <v>0</v>
      </c>
      <c r="F5772" s="950">
        <f>ROUNDUP(D5772*E5772,2)</f>
        <v>0</v>
      </c>
    </row>
    <row r="5773" spans="1:6">
      <c r="A5773" s="1009"/>
      <c r="B5773" s="968" t="s">
        <v>4067</v>
      </c>
      <c r="C5773" s="523" t="s">
        <v>983</v>
      </c>
      <c r="D5773" s="969">
        <v>7</v>
      </c>
      <c r="E5773" s="949">
        <v>0</v>
      </c>
      <c r="F5773" s="950">
        <f>ROUNDUP(D5773*E5773,2)</f>
        <v>0</v>
      </c>
    </row>
    <row r="5774" spans="1:6" s="466" customFormat="1" ht="26.25" customHeight="1">
      <c r="A5774" s="892" t="s">
        <v>0</v>
      </c>
      <c r="B5774" s="892" t="s">
        <v>1</v>
      </c>
      <c r="C5774" s="892" t="s">
        <v>948</v>
      </c>
      <c r="D5774" s="893" t="s">
        <v>949</v>
      </c>
      <c r="E5774" s="894" t="s">
        <v>1380</v>
      </c>
      <c r="F5774" s="894" t="s">
        <v>2</v>
      </c>
    </row>
    <row r="5775" spans="1:6" ht="198">
      <c r="A5775" s="1001">
        <f>COUNT($A$4:A5773)+1</f>
        <v>38</v>
      </c>
      <c r="B5775" s="1010" t="s">
        <v>4068</v>
      </c>
      <c r="C5775" s="1011"/>
      <c r="D5775" s="1012"/>
      <c r="E5775" s="949"/>
      <c r="F5775" s="950"/>
    </row>
    <row r="5776" spans="1:6">
      <c r="A5776" s="1001"/>
      <c r="B5776" s="1003" t="s">
        <v>4058</v>
      </c>
      <c r="C5776" s="1004" t="s">
        <v>983</v>
      </c>
      <c r="D5776" s="1002">
        <v>2</v>
      </c>
      <c r="E5776" s="1005"/>
      <c r="F5776" s="1006">
        <f>ROUNDUP(D5776*E5776,2)</f>
        <v>0</v>
      </c>
    </row>
    <row r="5777" spans="1:6">
      <c r="A5777" s="1001"/>
      <c r="B5777" s="968" t="s">
        <v>4059</v>
      </c>
      <c r="C5777" s="523" t="s">
        <v>983</v>
      </c>
      <c r="D5777" s="969">
        <v>56</v>
      </c>
      <c r="E5777" s="949"/>
      <c r="F5777" s="950">
        <f t="shared" ref="F5777:F5783" si="3">ROUNDUP(D5777*E5777,2)</f>
        <v>0</v>
      </c>
    </row>
    <row r="5778" spans="1:6">
      <c r="A5778" s="1001"/>
      <c r="B5778" s="968" t="s">
        <v>4060</v>
      </c>
      <c r="C5778" s="523" t="s">
        <v>983</v>
      </c>
      <c r="D5778" s="969">
        <v>235</v>
      </c>
      <c r="E5778" s="949"/>
      <c r="F5778" s="950">
        <f t="shared" si="3"/>
        <v>0</v>
      </c>
    </row>
    <row r="5779" spans="1:6">
      <c r="A5779" s="1001"/>
      <c r="B5779" s="968" t="s">
        <v>4061</v>
      </c>
      <c r="C5779" s="523" t="s">
        <v>983</v>
      </c>
      <c r="D5779" s="969">
        <v>38</v>
      </c>
      <c r="E5779" s="949"/>
      <c r="F5779" s="950">
        <f t="shared" si="3"/>
        <v>0</v>
      </c>
    </row>
    <row r="5780" spans="1:6">
      <c r="A5780" s="1001"/>
      <c r="B5780" s="968" t="s">
        <v>4062</v>
      </c>
      <c r="C5780" s="523" t="s">
        <v>983</v>
      </c>
      <c r="D5780" s="969">
        <v>56</v>
      </c>
      <c r="E5780" s="949"/>
      <c r="F5780" s="950">
        <f>ROUNDUP(D5780*E5780,2)</f>
        <v>0</v>
      </c>
    </row>
    <row r="5781" spans="1:6">
      <c r="A5781" s="1001"/>
      <c r="B5781" s="968" t="s">
        <v>4063</v>
      </c>
      <c r="C5781" s="523" t="s">
        <v>983</v>
      </c>
      <c r="D5781" s="969">
        <v>15</v>
      </c>
      <c r="E5781" s="949"/>
      <c r="F5781" s="950">
        <f t="shared" si="3"/>
        <v>0</v>
      </c>
    </row>
    <row r="5782" spans="1:6">
      <c r="A5782" s="1001"/>
      <c r="B5782" s="968" t="s">
        <v>4064</v>
      </c>
      <c r="C5782" s="523" t="s">
        <v>983</v>
      </c>
      <c r="D5782" s="969">
        <v>4</v>
      </c>
      <c r="E5782" s="949"/>
      <c r="F5782" s="950">
        <f>ROUNDUP(D5782*E5782,2)</f>
        <v>0</v>
      </c>
    </row>
    <row r="5783" spans="1:6">
      <c r="A5783" s="1001"/>
      <c r="B5783" s="968" t="s">
        <v>4069</v>
      </c>
      <c r="C5783" s="523" t="s">
        <v>983</v>
      </c>
      <c r="D5783" s="969">
        <v>1</v>
      </c>
      <c r="E5783" s="949"/>
      <c r="F5783" s="950">
        <f t="shared" si="3"/>
        <v>0</v>
      </c>
    </row>
    <row r="5784" spans="1:6">
      <c r="A5784" s="1001"/>
      <c r="B5784" s="968" t="s">
        <v>4050</v>
      </c>
      <c r="C5784" s="523" t="s">
        <v>983</v>
      </c>
      <c r="D5784" s="969">
        <v>4</v>
      </c>
      <c r="E5784" s="949"/>
      <c r="F5784" s="950">
        <f>ROUNDUP(D5784*E5784,2)</f>
        <v>0</v>
      </c>
    </row>
    <row r="5785" spans="1:6">
      <c r="A5785" s="1001"/>
      <c r="B5785" s="968" t="s">
        <v>4070</v>
      </c>
      <c r="C5785" s="523" t="s">
        <v>983</v>
      </c>
      <c r="D5785" s="969">
        <v>1</v>
      </c>
      <c r="E5785" s="949"/>
      <c r="F5785" s="950">
        <f>ROUNDUP(D5785*E5785,2)</f>
        <v>0</v>
      </c>
    </row>
    <row r="5786" spans="1:6">
      <c r="A5786" s="1001"/>
      <c r="B5786" s="968" t="s">
        <v>4071</v>
      </c>
      <c r="C5786" s="523" t="s">
        <v>983</v>
      </c>
      <c r="D5786" s="969">
        <v>1</v>
      </c>
      <c r="E5786" s="949"/>
      <c r="F5786" s="950">
        <f>ROUNDUP(D5786*E5786,2)</f>
        <v>0</v>
      </c>
    </row>
    <row r="5787" spans="1:6" ht="92.4">
      <c r="A5787" s="1001">
        <f>COUNT($A$4:A5786)+1</f>
        <v>39</v>
      </c>
      <c r="B5787" s="1013" t="s">
        <v>4072</v>
      </c>
      <c r="C5787" s="1014"/>
      <c r="D5787" s="1015"/>
      <c r="E5787" s="1016"/>
      <c r="F5787" s="1017"/>
    </row>
    <row r="5788" spans="1:6">
      <c r="A5788" s="1001"/>
      <c r="B5788" s="1013" t="s">
        <v>4073</v>
      </c>
      <c r="C5788" s="523" t="s">
        <v>983</v>
      </c>
      <c r="D5788" s="969">
        <v>2</v>
      </c>
      <c r="E5788" s="949"/>
      <c r="F5788" s="950"/>
    </row>
    <row r="5789" spans="1:6">
      <c r="A5789" s="1001"/>
      <c r="B5789" s="1013" t="s">
        <v>4074</v>
      </c>
      <c r="C5789" s="523" t="s">
        <v>983</v>
      </c>
      <c r="D5789" s="969">
        <v>2</v>
      </c>
      <c r="E5789" s="949"/>
      <c r="F5789" s="950"/>
    </row>
    <row r="5790" spans="1:6">
      <c r="A5790" s="1001"/>
      <c r="B5790" s="1013" t="s">
        <v>4075</v>
      </c>
      <c r="C5790" s="523" t="s">
        <v>983</v>
      </c>
      <c r="D5790" s="969">
        <v>12</v>
      </c>
      <c r="E5790" s="949"/>
      <c r="F5790" s="950"/>
    </row>
    <row r="5791" spans="1:6">
      <c r="A5791" s="1001"/>
      <c r="B5791" s="1013" t="s">
        <v>4076</v>
      </c>
      <c r="C5791" s="523" t="s">
        <v>983</v>
      </c>
      <c r="D5791" s="969">
        <v>7</v>
      </c>
      <c r="E5791" s="949"/>
      <c r="F5791" s="950"/>
    </row>
    <row r="5792" spans="1:6">
      <c r="A5792" s="1001"/>
      <c r="B5792" s="1013" t="s">
        <v>4077</v>
      </c>
      <c r="C5792" s="523" t="s">
        <v>983</v>
      </c>
      <c r="D5792" s="969">
        <v>4</v>
      </c>
      <c r="E5792" s="949"/>
      <c r="F5792" s="950"/>
    </row>
    <row r="5793" spans="1:6">
      <c r="A5793" s="1001"/>
      <c r="B5793" s="1013" t="s">
        <v>4078</v>
      </c>
      <c r="C5793" s="523" t="s">
        <v>983</v>
      </c>
      <c r="D5793" s="969">
        <v>2</v>
      </c>
      <c r="E5793" s="949"/>
      <c r="F5793" s="950"/>
    </row>
    <row r="5794" spans="1:6">
      <c r="A5794" s="1001"/>
      <c r="B5794" s="1013" t="s">
        <v>4079</v>
      </c>
      <c r="C5794" s="523" t="s">
        <v>983</v>
      </c>
      <c r="D5794" s="969">
        <v>4</v>
      </c>
      <c r="E5794" s="949"/>
      <c r="F5794" s="950"/>
    </row>
    <row r="5795" spans="1:6">
      <c r="A5795" s="1001"/>
      <c r="B5795" s="1013" t="s">
        <v>4080</v>
      </c>
      <c r="C5795" s="523" t="s">
        <v>983</v>
      </c>
      <c r="D5795" s="969">
        <v>4</v>
      </c>
      <c r="E5795" s="949"/>
      <c r="F5795" s="950"/>
    </row>
    <row r="5796" spans="1:6">
      <c r="A5796" s="1001"/>
      <c r="B5796" s="1013" t="s">
        <v>4081</v>
      </c>
      <c r="C5796" s="523" t="s">
        <v>983</v>
      </c>
      <c r="D5796" s="969">
        <v>5</v>
      </c>
      <c r="E5796" s="949"/>
      <c r="F5796" s="950"/>
    </row>
    <row r="5797" spans="1:6">
      <c r="A5797" s="1001"/>
      <c r="B5797" s="1013" t="s">
        <v>4082</v>
      </c>
      <c r="C5797" s="523" t="s">
        <v>983</v>
      </c>
      <c r="D5797" s="969">
        <v>2</v>
      </c>
      <c r="E5797" s="949"/>
      <c r="F5797" s="950"/>
    </row>
    <row r="5798" spans="1:6">
      <c r="A5798" s="1001"/>
      <c r="B5798" s="1013" t="s">
        <v>4083</v>
      </c>
      <c r="C5798" s="523" t="s">
        <v>983</v>
      </c>
      <c r="D5798" s="969">
        <v>3</v>
      </c>
      <c r="E5798" s="949"/>
      <c r="F5798" s="950"/>
    </row>
    <row r="5799" spans="1:6" ht="79.2">
      <c r="A5799" s="1001">
        <f>COUNT($A$4:A5798)+1</f>
        <v>40</v>
      </c>
      <c r="B5799" s="1013" t="s">
        <v>4084</v>
      </c>
      <c r="C5799" s="1011"/>
      <c r="D5799" s="1012"/>
      <c r="E5799" s="949"/>
      <c r="F5799" s="950"/>
    </row>
    <row r="5800" spans="1:6">
      <c r="A5800" s="1001"/>
      <c r="B5800" s="968" t="s">
        <v>4085</v>
      </c>
      <c r="C5800" s="523" t="s">
        <v>983</v>
      </c>
      <c r="D5800" s="969">
        <v>60</v>
      </c>
      <c r="E5800" s="949">
        <v>0</v>
      </c>
      <c r="F5800" s="950">
        <f t="shared" ref="F5800:F5805" si="4">ROUNDUP(D5800*E5800,2)</f>
        <v>0</v>
      </c>
    </row>
    <row r="5801" spans="1:6">
      <c r="A5801" s="1001"/>
      <c r="B5801" s="968" t="s">
        <v>4086</v>
      </c>
      <c r="C5801" s="523" t="s">
        <v>983</v>
      </c>
      <c r="D5801" s="969">
        <v>257</v>
      </c>
      <c r="E5801" s="949">
        <v>0</v>
      </c>
      <c r="F5801" s="950">
        <f t="shared" si="4"/>
        <v>0</v>
      </c>
    </row>
    <row r="5802" spans="1:6">
      <c r="A5802" s="1001"/>
      <c r="B5802" s="968" t="s">
        <v>4087</v>
      </c>
      <c r="C5802" s="523" t="s">
        <v>983</v>
      </c>
      <c r="D5802" s="969">
        <v>69</v>
      </c>
      <c r="E5802" s="949">
        <v>0</v>
      </c>
      <c r="F5802" s="950">
        <f t="shared" si="4"/>
        <v>0</v>
      </c>
    </row>
    <row r="5803" spans="1:6">
      <c r="A5803" s="1001"/>
      <c r="B5803" s="968" t="s">
        <v>4088</v>
      </c>
      <c r="C5803" s="523" t="s">
        <v>983</v>
      </c>
      <c r="D5803" s="969">
        <v>57</v>
      </c>
      <c r="E5803" s="949">
        <v>0</v>
      </c>
      <c r="F5803" s="950">
        <f t="shared" si="4"/>
        <v>0</v>
      </c>
    </row>
    <row r="5804" spans="1:6">
      <c r="A5804" s="1001"/>
      <c r="B5804" s="968" t="s">
        <v>4089</v>
      </c>
      <c r="C5804" s="523" t="s">
        <v>983</v>
      </c>
      <c r="D5804" s="969">
        <v>15</v>
      </c>
      <c r="E5804" s="949">
        <v>0</v>
      </c>
      <c r="F5804" s="950">
        <f t="shared" si="4"/>
        <v>0</v>
      </c>
    </row>
    <row r="5805" spans="1:6">
      <c r="A5805" s="1001"/>
      <c r="B5805" s="968" t="s">
        <v>4090</v>
      </c>
      <c r="C5805" s="523" t="s">
        <v>983</v>
      </c>
      <c r="D5805" s="969">
        <v>4</v>
      </c>
      <c r="E5805" s="949">
        <v>0</v>
      </c>
      <c r="F5805" s="950">
        <f t="shared" si="4"/>
        <v>0</v>
      </c>
    </row>
    <row r="5806" spans="1:6" s="466" customFormat="1" ht="26.25" customHeight="1">
      <c r="A5806" s="892" t="s">
        <v>0</v>
      </c>
      <c r="B5806" s="892" t="s">
        <v>1</v>
      </c>
      <c r="C5806" s="892" t="s">
        <v>948</v>
      </c>
      <c r="D5806" s="893" t="s">
        <v>949</v>
      </c>
      <c r="E5806" s="894" t="s">
        <v>1380</v>
      </c>
      <c r="F5806" s="894" t="s">
        <v>2</v>
      </c>
    </row>
    <row r="5807" spans="1:6" ht="66">
      <c r="A5807" s="1001">
        <f>COUNT($A$4:A5805)+1</f>
        <v>41</v>
      </c>
      <c r="B5807" s="1013" t="s">
        <v>4091</v>
      </c>
      <c r="C5807" s="1011"/>
      <c r="D5807" s="1012"/>
      <c r="E5807" s="949"/>
      <c r="F5807" s="950"/>
    </row>
    <row r="5808" spans="1:6">
      <c r="A5808" s="1001"/>
      <c r="B5808" s="1013" t="s">
        <v>4092</v>
      </c>
      <c r="C5808" s="1011" t="s">
        <v>983</v>
      </c>
      <c r="D5808" s="1012">
        <v>7</v>
      </c>
      <c r="E5808" s="949">
        <v>0</v>
      </c>
      <c r="F5808" s="950">
        <f t="shared" ref="F5808:F5836" si="5">ROUNDUP(D5808*E5808,2)</f>
        <v>0</v>
      </c>
    </row>
    <row r="5809" spans="1:6">
      <c r="A5809" s="1001"/>
      <c r="B5809" s="1013" t="s">
        <v>4061</v>
      </c>
      <c r="C5809" s="1011" t="s">
        <v>983</v>
      </c>
      <c r="D5809" s="1012">
        <v>1</v>
      </c>
      <c r="E5809" s="949">
        <v>0</v>
      </c>
      <c r="F5809" s="950">
        <f t="shared" si="5"/>
        <v>0</v>
      </c>
    </row>
    <row r="5810" spans="1:6">
      <c r="A5810" s="1001"/>
      <c r="B5810" s="1013" t="s">
        <v>4064</v>
      </c>
      <c r="C5810" s="1011" t="s">
        <v>983</v>
      </c>
      <c r="D5810" s="1012">
        <v>1</v>
      </c>
      <c r="E5810" s="949">
        <v>0</v>
      </c>
      <c r="F5810" s="950">
        <f t="shared" si="5"/>
        <v>0</v>
      </c>
    </row>
    <row r="5811" spans="1:6">
      <c r="A5811" s="1001"/>
      <c r="B5811" s="1013" t="s">
        <v>4093</v>
      </c>
      <c r="C5811" s="1011" t="s">
        <v>983</v>
      </c>
      <c r="D5811" s="1012">
        <v>1</v>
      </c>
      <c r="E5811" s="949">
        <v>0</v>
      </c>
      <c r="F5811" s="950">
        <f t="shared" si="5"/>
        <v>0</v>
      </c>
    </row>
    <row r="5812" spans="1:6">
      <c r="A5812" s="1001"/>
      <c r="B5812" s="1013" t="s">
        <v>4094</v>
      </c>
      <c r="C5812" s="1011" t="s">
        <v>983</v>
      </c>
      <c r="D5812" s="1012">
        <v>14</v>
      </c>
      <c r="E5812" s="949">
        <v>0</v>
      </c>
      <c r="F5812" s="950">
        <f t="shared" si="5"/>
        <v>0</v>
      </c>
    </row>
    <row r="5813" spans="1:6">
      <c r="A5813" s="1001"/>
      <c r="B5813" s="1013" t="s">
        <v>4095</v>
      </c>
      <c r="C5813" s="1011" t="s">
        <v>983</v>
      </c>
      <c r="D5813" s="1012">
        <v>1</v>
      </c>
      <c r="E5813" s="949">
        <v>0</v>
      </c>
      <c r="F5813" s="950">
        <f t="shared" si="5"/>
        <v>0</v>
      </c>
    </row>
    <row r="5814" spans="1:6">
      <c r="A5814" s="1001"/>
      <c r="B5814" s="1013" t="s">
        <v>4096</v>
      </c>
      <c r="C5814" s="1011" t="s">
        <v>983</v>
      </c>
      <c r="D5814" s="1012">
        <v>4</v>
      </c>
      <c r="E5814" s="949">
        <v>0</v>
      </c>
      <c r="F5814" s="950">
        <f t="shared" si="5"/>
        <v>0</v>
      </c>
    </row>
    <row r="5815" spans="1:6">
      <c r="A5815" s="1001"/>
      <c r="B5815" s="968" t="s">
        <v>4097</v>
      </c>
      <c r="C5815" s="1011" t="s">
        <v>983</v>
      </c>
      <c r="D5815" s="1012">
        <v>6</v>
      </c>
      <c r="E5815" s="949">
        <v>0</v>
      </c>
      <c r="F5815" s="950">
        <f t="shared" si="5"/>
        <v>0</v>
      </c>
    </row>
    <row r="5816" spans="1:6">
      <c r="A5816" s="1001"/>
      <c r="B5816" s="968" t="s">
        <v>4098</v>
      </c>
      <c r="C5816" s="1011" t="s">
        <v>983</v>
      </c>
      <c r="D5816" s="1012">
        <v>1</v>
      </c>
      <c r="E5816" s="949">
        <v>0</v>
      </c>
      <c r="F5816" s="950">
        <f t="shared" si="5"/>
        <v>0</v>
      </c>
    </row>
    <row r="5817" spans="1:6">
      <c r="A5817" s="1001"/>
      <c r="B5817" s="968" t="s">
        <v>4099</v>
      </c>
      <c r="C5817" s="1011" t="s">
        <v>983</v>
      </c>
      <c r="D5817" s="1012">
        <v>3</v>
      </c>
      <c r="E5817" s="949">
        <v>0</v>
      </c>
      <c r="F5817" s="950">
        <f t="shared" si="5"/>
        <v>0</v>
      </c>
    </row>
    <row r="5818" spans="1:6">
      <c r="A5818" s="1001"/>
      <c r="B5818" s="968" t="s">
        <v>4100</v>
      </c>
      <c r="C5818" s="1011" t="s">
        <v>983</v>
      </c>
      <c r="D5818" s="1012">
        <v>2</v>
      </c>
      <c r="E5818" s="949">
        <v>0</v>
      </c>
      <c r="F5818" s="950">
        <f t="shared" si="5"/>
        <v>0</v>
      </c>
    </row>
    <row r="5819" spans="1:6">
      <c r="A5819" s="1001"/>
      <c r="B5819" s="968" t="s">
        <v>4101</v>
      </c>
      <c r="C5819" s="1011" t="s">
        <v>983</v>
      </c>
      <c r="D5819" s="1012">
        <v>1</v>
      </c>
      <c r="E5819" s="949">
        <v>0</v>
      </c>
      <c r="F5819" s="950">
        <f t="shared" si="5"/>
        <v>0</v>
      </c>
    </row>
    <row r="5820" spans="1:6">
      <c r="A5820" s="1001"/>
      <c r="B5820" s="968" t="s">
        <v>4102</v>
      </c>
      <c r="C5820" s="1011" t="s">
        <v>983</v>
      </c>
      <c r="D5820" s="1012">
        <v>2</v>
      </c>
      <c r="E5820" s="949">
        <v>0</v>
      </c>
      <c r="F5820" s="950">
        <f t="shared" si="5"/>
        <v>0</v>
      </c>
    </row>
    <row r="5821" spans="1:6">
      <c r="A5821" s="1001"/>
      <c r="B5821" s="968" t="s">
        <v>4103</v>
      </c>
      <c r="C5821" s="1011" t="s">
        <v>983</v>
      </c>
      <c r="D5821" s="1012">
        <v>1</v>
      </c>
      <c r="E5821" s="949">
        <v>0</v>
      </c>
      <c r="F5821" s="950">
        <f t="shared" si="5"/>
        <v>0</v>
      </c>
    </row>
    <row r="5822" spans="1:6">
      <c r="A5822" s="1001"/>
      <c r="B5822" s="968" t="s">
        <v>4104</v>
      </c>
      <c r="C5822" s="1011" t="s">
        <v>983</v>
      </c>
      <c r="D5822" s="1012">
        <v>3</v>
      </c>
      <c r="E5822" s="949">
        <v>0</v>
      </c>
      <c r="F5822" s="950">
        <f t="shared" si="5"/>
        <v>0</v>
      </c>
    </row>
    <row r="5823" spans="1:6">
      <c r="A5823" s="1001"/>
      <c r="B5823" s="968" t="s">
        <v>4105</v>
      </c>
      <c r="C5823" s="1011" t="s">
        <v>983</v>
      </c>
      <c r="D5823" s="1012">
        <v>6</v>
      </c>
      <c r="E5823" s="949">
        <v>0</v>
      </c>
      <c r="F5823" s="950">
        <f t="shared" si="5"/>
        <v>0</v>
      </c>
    </row>
    <row r="5824" spans="1:6">
      <c r="A5824" s="1001"/>
      <c r="B5824" s="968" t="s">
        <v>4106</v>
      </c>
      <c r="C5824" s="1011" t="s">
        <v>983</v>
      </c>
      <c r="D5824" s="1012">
        <v>2</v>
      </c>
      <c r="E5824" s="949">
        <v>0</v>
      </c>
      <c r="F5824" s="950">
        <f t="shared" si="5"/>
        <v>0</v>
      </c>
    </row>
    <row r="5825" spans="1:6">
      <c r="A5825" s="1001"/>
      <c r="B5825" s="968" t="s">
        <v>4107</v>
      </c>
      <c r="C5825" s="1011" t="s">
        <v>983</v>
      </c>
      <c r="D5825" s="1012">
        <v>2</v>
      </c>
      <c r="E5825" s="949">
        <v>0</v>
      </c>
      <c r="F5825" s="950">
        <f t="shared" si="5"/>
        <v>0</v>
      </c>
    </row>
    <row r="5826" spans="1:6">
      <c r="A5826" s="1001"/>
      <c r="B5826" s="968" t="s">
        <v>4108</v>
      </c>
      <c r="C5826" s="1011" t="s">
        <v>983</v>
      </c>
      <c r="D5826" s="1012">
        <v>5</v>
      </c>
      <c r="E5826" s="949">
        <v>0</v>
      </c>
      <c r="F5826" s="950">
        <f t="shared" si="5"/>
        <v>0</v>
      </c>
    </row>
    <row r="5827" spans="1:6">
      <c r="A5827" s="1001"/>
      <c r="B5827" s="968" t="s">
        <v>4109</v>
      </c>
      <c r="C5827" s="1011" t="s">
        <v>983</v>
      </c>
      <c r="D5827" s="1012">
        <v>2</v>
      </c>
      <c r="E5827" s="949">
        <v>0</v>
      </c>
      <c r="F5827" s="950">
        <f t="shared" si="5"/>
        <v>0</v>
      </c>
    </row>
    <row r="5828" spans="1:6">
      <c r="A5828" s="1001"/>
      <c r="B5828" s="968" t="s">
        <v>4110</v>
      </c>
      <c r="C5828" s="1011" t="s">
        <v>983</v>
      </c>
      <c r="D5828" s="1012">
        <v>2</v>
      </c>
      <c r="E5828" s="949">
        <v>0</v>
      </c>
      <c r="F5828" s="950">
        <f>ROUNDUP(D5828*E5828,2)</f>
        <v>0</v>
      </c>
    </row>
    <row r="5829" spans="1:6">
      <c r="A5829" s="1001"/>
      <c r="B5829" s="968" t="s">
        <v>4111</v>
      </c>
      <c r="C5829" s="1011" t="s">
        <v>983</v>
      </c>
      <c r="D5829" s="1012">
        <v>2</v>
      </c>
      <c r="E5829" s="949">
        <v>0</v>
      </c>
      <c r="F5829" s="950">
        <f>ROUNDUP(D5829*E5829,2)</f>
        <v>0</v>
      </c>
    </row>
    <row r="5830" spans="1:6">
      <c r="A5830" s="1001"/>
      <c r="B5830" s="968" t="s">
        <v>4112</v>
      </c>
      <c r="C5830" s="1011" t="s">
        <v>983</v>
      </c>
      <c r="D5830" s="1012">
        <v>4</v>
      </c>
      <c r="E5830" s="949">
        <v>0</v>
      </c>
      <c r="F5830" s="950">
        <f t="shared" si="5"/>
        <v>0</v>
      </c>
    </row>
    <row r="5831" spans="1:6">
      <c r="A5831" s="1001"/>
      <c r="B5831" s="968" t="s">
        <v>4113</v>
      </c>
      <c r="C5831" s="1011" t="s">
        <v>983</v>
      </c>
      <c r="D5831" s="1012">
        <v>4</v>
      </c>
      <c r="E5831" s="949">
        <v>0</v>
      </c>
      <c r="F5831" s="950">
        <f>ROUNDUP(D5831*E5831,2)</f>
        <v>0</v>
      </c>
    </row>
    <row r="5832" spans="1:6">
      <c r="A5832" s="1001"/>
      <c r="B5832" s="968" t="s">
        <v>4114</v>
      </c>
      <c r="C5832" s="1011" t="s">
        <v>983</v>
      </c>
      <c r="D5832" s="1012">
        <v>1</v>
      </c>
      <c r="E5832" s="949">
        <v>0</v>
      </c>
      <c r="F5832" s="950">
        <f>ROUNDUP(D5832*E5832,2)</f>
        <v>0</v>
      </c>
    </row>
    <row r="5833" spans="1:6">
      <c r="A5833" s="1001"/>
      <c r="B5833" s="968" t="s">
        <v>4115</v>
      </c>
      <c r="C5833" s="1011" t="s">
        <v>983</v>
      </c>
      <c r="D5833" s="1012">
        <v>1</v>
      </c>
      <c r="E5833" s="949">
        <v>0</v>
      </c>
      <c r="F5833" s="950">
        <f t="shared" si="5"/>
        <v>0</v>
      </c>
    </row>
    <row r="5834" spans="1:6">
      <c r="A5834" s="1001"/>
      <c r="B5834" s="968" t="s">
        <v>4116</v>
      </c>
      <c r="C5834" s="1011" t="s">
        <v>983</v>
      </c>
      <c r="D5834" s="1012">
        <v>2</v>
      </c>
      <c r="E5834" s="949">
        <v>0</v>
      </c>
      <c r="F5834" s="950">
        <f>ROUNDUP(D5834*E5834,2)</f>
        <v>0</v>
      </c>
    </row>
    <row r="5835" spans="1:6">
      <c r="A5835" s="1001"/>
      <c r="B5835" s="968" t="s">
        <v>4117</v>
      </c>
      <c r="C5835" s="1011" t="s">
        <v>983</v>
      </c>
      <c r="D5835" s="1012">
        <v>12</v>
      </c>
      <c r="E5835" s="949">
        <v>0</v>
      </c>
      <c r="F5835" s="950">
        <f t="shared" si="5"/>
        <v>0</v>
      </c>
    </row>
    <row r="5836" spans="1:6">
      <c r="A5836" s="1001"/>
      <c r="B5836" s="968" t="s">
        <v>4118</v>
      </c>
      <c r="C5836" s="1011" t="s">
        <v>983</v>
      </c>
      <c r="D5836" s="1012">
        <v>2</v>
      </c>
      <c r="E5836" s="949">
        <v>0</v>
      </c>
      <c r="F5836" s="950">
        <f t="shared" si="5"/>
        <v>0</v>
      </c>
    </row>
    <row r="5837" spans="1:6" ht="52.8">
      <c r="A5837" s="1001">
        <f>COUNT($A$4:A5836)+1</f>
        <v>42</v>
      </c>
      <c r="B5837" s="1013" t="s">
        <v>4119</v>
      </c>
      <c r="C5837" s="1011"/>
      <c r="D5837" s="1012"/>
      <c r="E5837" s="949"/>
      <c r="F5837" s="950"/>
    </row>
    <row r="5838" spans="1:6">
      <c r="A5838" s="1001"/>
      <c r="B5838" s="1013" t="s">
        <v>4120</v>
      </c>
      <c r="C5838" s="1011" t="s">
        <v>983</v>
      </c>
      <c r="D5838" s="1012">
        <v>8</v>
      </c>
      <c r="E5838" s="949">
        <v>0</v>
      </c>
      <c r="F5838" s="950">
        <f>ROUNDUP(D5838*E5838,2)</f>
        <v>0</v>
      </c>
    </row>
    <row r="5839" spans="1:6">
      <c r="A5839" s="1001"/>
      <c r="B5839" s="1013" t="s">
        <v>4051</v>
      </c>
      <c r="C5839" s="1011" t="s">
        <v>983</v>
      </c>
      <c r="D5839" s="1012">
        <v>4</v>
      </c>
      <c r="E5839" s="949">
        <v>0</v>
      </c>
      <c r="F5839" s="950">
        <f>ROUNDUP(D5839*E5839,2)</f>
        <v>0</v>
      </c>
    </row>
    <row r="5840" spans="1:6">
      <c r="A5840" s="1001"/>
      <c r="B5840" s="1013" t="s">
        <v>4121</v>
      </c>
      <c r="C5840" s="1011" t="s">
        <v>983</v>
      </c>
      <c r="D5840" s="1012">
        <v>6</v>
      </c>
      <c r="E5840" s="949">
        <v>0</v>
      </c>
      <c r="F5840" s="950">
        <f>ROUNDUP(D5840*E5840,2)</f>
        <v>0</v>
      </c>
    </row>
    <row r="5841" spans="1:6" ht="26.4">
      <c r="A5841" s="962"/>
      <c r="B5841" s="1018" t="s">
        <v>4122</v>
      </c>
      <c r="C5841" s="1019"/>
      <c r="D5841" s="1020"/>
      <c r="E5841" s="966"/>
      <c r="F5841" s="967"/>
    </row>
    <row r="5842" spans="1:6" s="466" customFormat="1" ht="26.25" customHeight="1">
      <c r="A5842" s="892" t="s">
        <v>0</v>
      </c>
      <c r="B5842" s="892" t="s">
        <v>1</v>
      </c>
      <c r="C5842" s="892" t="s">
        <v>948</v>
      </c>
      <c r="D5842" s="893" t="s">
        <v>949</v>
      </c>
      <c r="E5842" s="894" t="s">
        <v>1380</v>
      </c>
      <c r="F5842" s="894" t="s">
        <v>2</v>
      </c>
    </row>
    <row r="5843" spans="1:6" ht="396">
      <c r="A5843" s="1001">
        <f>COUNT($A$4:A5841)+1</f>
        <v>43</v>
      </c>
      <c r="B5843" s="960" t="s">
        <v>4123</v>
      </c>
      <c r="C5843" s="1011"/>
      <c r="D5843" s="1012"/>
      <c r="E5843" s="949"/>
      <c r="F5843" s="950"/>
    </row>
    <row r="5844" spans="1:6" ht="79.2">
      <c r="A5844" s="1001"/>
      <c r="B5844" s="947" t="s">
        <v>4124</v>
      </c>
      <c r="C5844" s="1011" t="s">
        <v>957</v>
      </c>
      <c r="D5844" s="1021">
        <v>130800</v>
      </c>
      <c r="E5844" s="949">
        <v>0</v>
      </c>
      <c r="F5844" s="950">
        <f>ROUNDUP(D5844*E5844,2)</f>
        <v>0</v>
      </c>
    </row>
    <row r="5845" spans="1:6" s="466" customFormat="1" ht="26.25" customHeight="1">
      <c r="A5845" s="892" t="s">
        <v>0</v>
      </c>
      <c r="B5845" s="892" t="s">
        <v>1</v>
      </c>
      <c r="C5845" s="892" t="s">
        <v>948</v>
      </c>
      <c r="D5845" s="893" t="s">
        <v>949</v>
      </c>
      <c r="E5845" s="894" t="s">
        <v>1380</v>
      </c>
      <c r="F5845" s="894" t="s">
        <v>2</v>
      </c>
    </row>
    <row r="5846" spans="1:6" ht="382.8">
      <c r="A5846" s="1001">
        <f>COUNT($A$4:A5844)+1</f>
        <v>44</v>
      </c>
      <c r="B5846" s="1022" t="s">
        <v>4125</v>
      </c>
      <c r="C5846" s="1011"/>
      <c r="D5846" s="1012"/>
      <c r="E5846" s="949"/>
      <c r="F5846" s="950"/>
    </row>
    <row r="5847" spans="1:6">
      <c r="A5847" s="1001"/>
      <c r="B5847" s="1013" t="s">
        <v>4126</v>
      </c>
      <c r="C5847" s="1011" t="s">
        <v>1668</v>
      </c>
      <c r="D5847" s="1012">
        <v>283</v>
      </c>
      <c r="E5847" s="949">
        <v>0</v>
      </c>
      <c r="F5847" s="950">
        <f t="shared" ref="F5847:F5860" si="6">ROUNDUP(D5847*E5847,2)</f>
        <v>0</v>
      </c>
    </row>
    <row r="5848" spans="1:6">
      <c r="A5848" s="1001"/>
      <c r="B5848" s="1013" t="s">
        <v>4127</v>
      </c>
      <c r="C5848" s="1011" t="s">
        <v>1668</v>
      </c>
      <c r="D5848" s="1012">
        <v>1396</v>
      </c>
      <c r="E5848" s="949">
        <v>0</v>
      </c>
      <c r="F5848" s="950">
        <f t="shared" si="6"/>
        <v>0</v>
      </c>
    </row>
    <row r="5849" spans="1:6">
      <c r="A5849" s="1001"/>
      <c r="B5849" s="1013" t="s">
        <v>4128</v>
      </c>
      <c r="C5849" s="1011" t="s">
        <v>1668</v>
      </c>
      <c r="D5849" s="1012">
        <v>21</v>
      </c>
      <c r="E5849" s="949">
        <v>0</v>
      </c>
      <c r="F5849" s="950">
        <f t="shared" si="6"/>
        <v>0</v>
      </c>
    </row>
    <row r="5850" spans="1:6">
      <c r="A5850" s="1001"/>
      <c r="B5850" s="1013" t="s">
        <v>4129</v>
      </c>
      <c r="C5850" s="1011" t="s">
        <v>1668</v>
      </c>
      <c r="D5850" s="1012">
        <v>1075</v>
      </c>
      <c r="E5850" s="949">
        <v>0</v>
      </c>
      <c r="F5850" s="950">
        <f>ROUNDUP(D5850*E5850,2)</f>
        <v>0</v>
      </c>
    </row>
    <row r="5851" spans="1:6">
      <c r="A5851" s="1001"/>
      <c r="B5851" s="1013" t="s">
        <v>4130</v>
      </c>
      <c r="C5851" s="1011" t="s">
        <v>1668</v>
      </c>
      <c r="D5851" s="1012">
        <v>43</v>
      </c>
      <c r="E5851" s="949">
        <v>0</v>
      </c>
      <c r="F5851" s="950">
        <f>ROUNDUP(D5851*E5851,2)</f>
        <v>0</v>
      </c>
    </row>
    <row r="5852" spans="1:6">
      <c r="A5852" s="1001"/>
      <c r="B5852" s="1013" t="s">
        <v>4131</v>
      </c>
      <c r="C5852" s="1011" t="s">
        <v>1668</v>
      </c>
      <c r="D5852" s="1012">
        <v>1322</v>
      </c>
      <c r="E5852" s="949">
        <v>0</v>
      </c>
      <c r="F5852" s="950">
        <f t="shared" si="6"/>
        <v>0</v>
      </c>
    </row>
    <row r="5853" spans="1:6">
      <c r="A5853" s="1001"/>
      <c r="B5853" s="1013" t="s">
        <v>4132</v>
      </c>
      <c r="C5853" s="1011" t="s">
        <v>1668</v>
      </c>
      <c r="D5853" s="1012">
        <v>2</v>
      </c>
      <c r="E5853" s="949">
        <v>0</v>
      </c>
      <c r="F5853" s="950">
        <f>ROUNDUP(D5853*E5853,2)</f>
        <v>0</v>
      </c>
    </row>
    <row r="5854" spans="1:6">
      <c r="A5854" s="1001"/>
      <c r="B5854" s="1013" t="s">
        <v>4133</v>
      </c>
      <c r="C5854" s="1011" t="s">
        <v>1668</v>
      </c>
      <c r="D5854" s="1012">
        <v>2082</v>
      </c>
      <c r="E5854" s="949">
        <v>0</v>
      </c>
      <c r="F5854" s="950">
        <f t="shared" si="6"/>
        <v>0</v>
      </c>
    </row>
    <row r="5855" spans="1:6">
      <c r="A5855" s="1001"/>
      <c r="B5855" s="1013" t="s">
        <v>4134</v>
      </c>
      <c r="C5855" s="1011" t="s">
        <v>1668</v>
      </c>
      <c r="D5855" s="1012">
        <v>4</v>
      </c>
      <c r="E5855" s="949">
        <v>0</v>
      </c>
      <c r="F5855" s="950">
        <f t="shared" si="6"/>
        <v>0</v>
      </c>
    </row>
    <row r="5856" spans="1:6">
      <c r="A5856" s="1001"/>
      <c r="B5856" s="1013" t="s">
        <v>4135</v>
      </c>
      <c r="C5856" s="1011" t="s">
        <v>1668</v>
      </c>
      <c r="D5856" s="1012">
        <v>347</v>
      </c>
      <c r="E5856" s="949">
        <v>0</v>
      </c>
      <c r="F5856" s="950">
        <f t="shared" si="6"/>
        <v>0</v>
      </c>
    </row>
    <row r="5857" spans="1:6">
      <c r="A5857" s="1001"/>
      <c r="B5857" s="1013" t="s">
        <v>4136</v>
      </c>
      <c r="C5857" s="1011" t="s">
        <v>1668</v>
      </c>
      <c r="D5857" s="1012">
        <v>2</v>
      </c>
      <c r="E5857" s="949">
        <v>0</v>
      </c>
      <c r="F5857" s="950">
        <f t="shared" si="6"/>
        <v>0</v>
      </c>
    </row>
    <row r="5858" spans="1:6">
      <c r="A5858" s="1001"/>
      <c r="B5858" s="1013" t="s">
        <v>4137</v>
      </c>
      <c r="C5858" s="1011" t="s">
        <v>1668</v>
      </c>
      <c r="D5858" s="1012">
        <v>2</v>
      </c>
      <c r="E5858" s="949">
        <v>0</v>
      </c>
      <c r="F5858" s="950">
        <f t="shared" si="6"/>
        <v>0</v>
      </c>
    </row>
    <row r="5859" spans="1:6">
      <c r="A5859" s="1001"/>
      <c r="B5859" s="1013" t="s">
        <v>4138</v>
      </c>
      <c r="C5859" s="1011" t="s">
        <v>1668</v>
      </c>
      <c r="D5859" s="1012">
        <v>12</v>
      </c>
      <c r="E5859" s="949">
        <v>0</v>
      </c>
      <c r="F5859" s="950">
        <f t="shared" si="6"/>
        <v>0</v>
      </c>
    </row>
    <row r="5860" spans="1:6">
      <c r="A5860" s="1001"/>
      <c r="B5860" s="1013" t="s">
        <v>4139</v>
      </c>
      <c r="C5860" s="1011" t="s">
        <v>1668</v>
      </c>
      <c r="D5860" s="1012">
        <v>6</v>
      </c>
      <c r="E5860" s="949">
        <v>0</v>
      </c>
      <c r="F5860" s="950">
        <f t="shared" si="6"/>
        <v>0</v>
      </c>
    </row>
    <row r="5861" spans="1:6" s="466" customFormat="1" ht="26.25" customHeight="1">
      <c r="A5861" s="892" t="s">
        <v>0</v>
      </c>
      <c r="B5861" s="892" t="s">
        <v>1</v>
      </c>
      <c r="C5861" s="892" t="s">
        <v>948</v>
      </c>
      <c r="D5861" s="893" t="s">
        <v>949</v>
      </c>
      <c r="E5861" s="894" t="s">
        <v>1380</v>
      </c>
      <c r="F5861" s="894" t="s">
        <v>2</v>
      </c>
    </row>
    <row r="5862" spans="1:6" ht="171.6">
      <c r="A5862" s="1007">
        <f>COUNT($A$4:A5860)+1</f>
        <v>45</v>
      </c>
      <c r="B5862" s="1022" t="s">
        <v>4140</v>
      </c>
      <c r="C5862" s="1011"/>
      <c r="D5862" s="1012"/>
      <c r="E5862" s="949"/>
      <c r="F5862" s="950"/>
    </row>
    <row r="5863" spans="1:6">
      <c r="A5863" s="1008"/>
      <c r="B5863" s="1013" t="s">
        <v>4126</v>
      </c>
      <c r="C5863" s="1011" t="s">
        <v>1668</v>
      </c>
      <c r="D5863" s="1012">
        <v>45</v>
      </c>
      <c r="E5863" s="949">
        <v>0</v>
      </c>
      <c r="F5863" s="950">
        <f t="shared" ref="F5863:F5868" si="7">ROUNDUP(D5863*E5863,2)</f>
        <v>0</v>
      </c>
    </row>
    <row r="5864" spans="1:6">
      <c r="A5864" s="1008"/>
      <c r="B5864" s="1013" t="s">
        <v>4127</v>
      </c>
      <c r="C5864" s="1011" t="s">
        <v>1668</v>
      </c>
      <c r="D5864" s="1012">
        <v>1182</v>
      </c>
      <c r="E5864" s="949">
        <v>0</v>
      </c>
      <c r="F5864" s="950">
        <f t="shared" si="7"/>
        <v>0</v>
      </c>
    </row>
    <row r="5865" spans="1:6">
      <c r="A5865" s="1008"/>
      <c r="B5865" s="1013" t="s">
        <v>4129</v>
      </c>
      <c r="C5865" s="1011" t="s">
        <v>1668</v>
      </c>
      <c r="D5865" s="1012">
        <v>383</v>
      </c>
      <c r="E5865" s="949">
        <v>0</v>
      </c>
      <c r="F5865" s="950">
        <f>ROUNDUP(D5865*E5865,2)</f>
        <v>0</v>
      </c>
    </row>
    <row r="5866" spans="1:6">
      <c r="A5866" s="1008"/>
      <c r="B5866" s="1013" t="s">
        <v>4131</v>
      </c>
      <c r="C5866" s="1011" t="s">
        <v>1668</v>
      </c>
      <c r="D5866" s="1012">
        <v>597</v>
      </c>
      <c r="E5866" s="949">
        <v>0</v>
      </c>
      <c r="F5866" s="950">
        <f t="shared" si="7"/>
        <v>0</v>
      </c>
    </row>
    <row r="5867" spans="1:6">
      <c r="A5867" s="1008"/>
      <c r="B5867" s="1013" t="s">
        <v>4133</v>
      </c>
      <c r="C5867" s="1011" t="s">
        <v>1668</v>
      </c>
      <c r="D5867" s="1012">
        <v>431</v>
      </c>
      <c r="E5867" s="949">
        <v>0</v>
      </c>
      <c r="F5867" s="950">
        <f t="shared" si="7"/>
        <v>0</v>
      </c>
    </row>
    <row r="5868" spans="1:6">
      <c r="A5868" s="1008"/>
      <c r="B5868" s="1013" t="s">
        <v>4135</v>
      </c>
      <c r="C5868" s="1011" t="s">
        <v>1668</v>
      </c>
      <c r="D5868" s="1012">
        <v>218</v>
      </c>
      <c r="E5868" s="949">
        <v>0</v>
      </c>
      <c r="F5868" s="950">
        <f t="shared" si="7"/>
        <v>0</v>
      </c>
    </row>
    <row r="5869" spans="1:6">
      <c r="A5869" s="1008"/>
      <c r="B5869" s="1013" t="s">
        <v>4137</v>
      </c>
      <c r="C5869" s="1011" t="s">
        <v>1668</v>
      </c>
      <c r="D5869" s="1012">
        <v>74</v>
      </c>
      <c r="E5869" s="949">
        <v>0</v>
      </c>
      <c r="F5869" s="950">
        <f>ROUNDUP(D5869*E5869,2)</f>
        <v>0</v>
      </c>
    </row>
    <row r="5870" spans="1:6">
      <c r="A5870" s="1009"/>
      <c r="B5870" s="1013" t="s">
        <v>4141</v>
      </c>
      <c r="C5870" s="1011" t="s">
        <v>1668</v>
      </c>
      <c r="D5870" s="1012">
        <v>31</v>
      </c>
      <c r="E5870" s="949"/>
      <c r="F5870" s="950"/>
    </row>
    <row r="5871" spans="1:6" ht="171.6">
      <c r="A5871" s="959">
        <f>COUNT($A$4:A5870)+1</f>
        <v>46</v>
      </c>
      <c r="B5871" s="1013" t="s">
        <v>4142</v>
      </c>
      <c r="C5871" s="1011" t="s">
        <v>955</v>
      </c>
      <c r="D5871" s="1012">
        <v>7860</v>
      </c>
      <c r="E5871" s="949">
        <v>0</v>
      </c>
      <c r="F5871" s="950">
        <f>ROUNDUP(D5871*E5871,2)</f>
        <v>0</v>
      </c>
    </row>
    <row r="5872" spans="1:6" ht="118.8">
      <c r="A5872" s="959">
        <f>COUNT($A$4:A5871)+1</f>
        <v>47</v>
      </c>
      <c r="B5872" s="415" t="s">
        <v>4143</v>
      </c>
      <c r="C5872" s="1011" t="s">
        <v>955</v>
      </c>
      <c r="D5872" s="1012">
        <v>6330</v>
      </c>
      <c r="E5872" s="949">
        <v>0</v>
      </c>
      <c r="F5872" s="950">
        <f>ROUNDUP(D5872*E5872,2)</f>
        <v>0</v>
      </c>
    </row>
    <row r="5873" spans="1:6" s="466" customFormat="1" ht="26.25" customHeight="1">
      <c r="A5873" s="892" t="s">
        <v>0</v>
      </c>
      <c r="B5873" s="892" t="s">
        <v>1</v>
      </c>
      <c r="C5873" s="892" t="s">
        <v>948</v>
      </c>
      <c r="D5873" s="893" t="s">
        <v>949</v>
      </c>
      <c r="E5873" s="894" t="s">
        <v>1380</v>
      </c>
      <c r="F5873" s="894" t="s">
        <v>2</v>
      </c>
    </row>
    <row r="5874" spans="1:6" ht="316.8">
      <c r="A5874" s="1001">
        <f>COUNT($A$4:A5872)+1</f>
        <v>48</v>
      </c>
      <c r="B5874" s="1013" t="s">
        <v>4144</v>
      </c>
      <c r="C5874" s="1011"/>
      <c r="D5874" s="1012"/>
      <c r="E5874" s="949"/>
      <c r="F5874" s="950"/>
    </row>
    <row r="5875" spans="1:6">
      <c r="A5875" s="1001"/>
      <c r="B5875" s="1013" t="s">
        <v>3085</v>
      </c>
      <c r="C5875" s="1011" t="s">
        <v>983</v>
      </c>
      <c r="D5875" s="1012">
        <v>20</v>
      </c>
      <c r="E5875" s="949">
        <v>0</v>
      </c>
      <c r="F5875" s="950">
        <f>ROUNDUP(D5875*E5875,2)</f>
        <v>0</v>
      </c>
    </row>
    <row r="5876" spans="1:6" ht="198">
      <c r="A5876" s="1001">
        <f>COUNT($A$4:A5875)+1</f>
        <v>49</v>
      </c>
      <c r="B5876" s="1013" t="s">
        <v>4145</v>
      </c>
      <c r="C5876" s="1011"/>
      <c r="D5876" s="1012"/>
      <c r="E5876" s="949"/>
      <c r="F5876" s="950"/>
    </row>
    <row r="5877" spans="1:6">
      <c r="A5877" s="1001"/>
      <c r="B5877" s="1013" t="s">
        <v>4071</v>
      </c>
      <c r="C5877" s="1011" t="s">
        <v>983</v>
      </c>
      <c r="D5877" s="1012">
        <v>1</v>
      </c>
      <c r="E5877" s="949">
        <v>0</v>
      </c>
      <c r="F5877" s="950">
        <f t="shared" ref="F5877:F5884" si="8">ROUNDUP(D5877*E5877,2)</f>
        <v>0</v>
      </c>
    </row>
    <row r="5878" spans="1:6">
      <c r="A5878" s="1001"/>
      <c r="B5878" s="1013" t="s">
        <v>4093</v>
      </c>
      <c r="C5878" s="1011" t="s">
        <v>983</v>
      </c>
      <c r="D5878" s="1012">
        <v>212</v>
      </c>
      <c r="E5878" s="949">
        <v>0</v>
      </c>
      <c r="F5878" s="950">
        <f t="shared" si="8"/>
        <v>0</v>
      </c>
    </row>
    <row r="5879" spans="1:6">
      <c r="A5879" s="1001"/>
      <c r="B5879" s="1013" t="s">
        <v>4146</v>
      </c>
      <c r="C5879" s="1011" t="s">
        <v>983</v>
      </c>
      <c r="D5879" s="1012">
        <v>91</v>
      </c>
      <c r="E5879" s="949">
        <v>0</v>
      </c>
      <c r="F5879" s="950">
        <f t="shared" si="8"/>
        <v>0</v>
      </c>
    </row>
    <row r="5880" spans="1:6">
      <c r="A5880" s="1001"/>
      <c r="B5880" s="1013" t="s">
        <v>4065</v>
      </c>
      <c r="C5880" s="1011" t="s">
        <v>983</v>
      </c>
      <c r="D5880" s="1012">
        <v>58</v>
      </c>
      <c r="E5880" s="949">
        <v>0</v>
      </c>
      <c r="F5880" s="950">
        <f t="shared" si="8"/>
        <v>0</v>
      </c>
    </row>
    <row r="5881" spans="1:6">
      <c r="A5881" s="1001"/>
      <c r="B5881" s="1013" t="s">
        <v>3085</v>
      </c>
      <c r="C5881" s="1011" t="s">
        <v>983</v>
      </c>
      <c r="D5881" s="1012">
        <v>132</v>
      </c>
      <c r="E5881" s="949">
        <v>0</v>
      </c>
      <c r="F5881" s="950">
        <f t="shared" si="8"/>
        <v>0</v>
      </c>
    </row>
    <row r="5882" spans="1:6">
      <c r="A5882" s="1001"/>
      <c r="B5882" s="1013" t="s">
        <v>4147</v>
      </c>
      <c r="C5882" s="1011" t="s">
        <v>983</v>
      </c>
      <c r="D5882" s="1012">
        <v>4</v>
      </c>
      <c r="E5882" s="949">
        <v>0</v>
      </c>
      <c r="F5882" s="950">
        <f>ROUNDUP(D5882*E5882,2)</f>
        <v>0</v>
      </c>
    </row>
    <row r="5883" spans="1:6">
      <c r="A5883" s="1001"/>
      <c r="B5883" s="1013" t="s">
        <v>4148</v>
      </c>
      <c r="C5883" s="1011" t="s">
        <v>983</v>
      </c>
      <c r="D5883" s="1012">
        <v>30</v>
      </c>
      <c r="E5883" s="949">
        <v>0</v>
      </c>
      <c r="F5883" s="950">
        <f>ROUNDUP(D5883*E5883,2)</f>
        <v>0</v>
      </c>
    </row>
    <row r="5884" spans="1:6">
      <c r="A5884" s="1001"/>
      <c r="B5884" s="1013" t="s">
        <v>4149</v>
      </c>
      <c r="C5884" s="1011" t="s">
        <v>983</v>
      </c>
      <c r="D5884" s="1012">
        <v>50</v>
      </c>
      <c r="E5884" s="949">
        <v>0</v>
      </c>
      <c r="F5884" s="950">
        <f t="shared" si="8"/>
        <v>0</v>
      </c>
    </row>
    <row r="5885" spans="1:6" s="466" customFormat="1" ht="26.25" customHeight="1">
      <c r="A5885" s="892" t="s">
        <v>0</v>
      </c>
      <c r="B5885" s="892" t="s">
        <v>1</v>
      </c>
      <c r="C5885" s="892" t="s">
        <v>948</v>
      </c>
      <c r="D5885" s="893" t="s">
        <v>949</v>
      </c>
      <c r="E5885" s="894" t="s">
        <v>1380</v>
      </c>
      <c r="F5885" s="894" t="s">
        <v>2</v>
      </c>
    </row>
    <row r="5886" spans="1:6" ht="237.6">
      <c r="A5886" s="1007">
        <f>COUNT($A$4:A5884)+1</f>
        <v>50</v>
      </c>
      <c r="B5886" s="1013" t="s">
        <v>4150</v>
      </c>
      <c r="C5886" s="1011"/>
      <c r="D5886" s="1012"/>
      <c r="E5886" s="949"/>
      <c r="F5886" s="950"/>
    </row>
    <row r="5887" spans="1:6">
      <c r="A5887" s="1008"/>
      <c r="B5887" s="1013" t="s">
        <v>4151</v>
      </c>
      <c r="C5887" s="1011" t="s">
        <v>983</v>
      </c>
      <c r="D5887" s="1012">
        <v>26</v>
      </c>
      <c r="E5887" s="949">
        <v>0</v>
      </c>
      <c r="F5887" s="950">
        <f>ROUNDUP(D5887*E5887,2)</f>
        <v>0</v>
      </c>
    </row>
    <row r="5888" spans="1:6">
      <c r="A5888" s="1008"/>
      <c r="B5888" s="1013" t="s">
        <v>4152</v>
      </c>
      <c r="C5888" s="1011" t="s">
        <v>983</v>
      </c>
      <c r="D5888" s="1012">
        <v>77</v>
      </c>
      <c r="E5888" s="949">
        <v>0</v>
      </c>
      <c r="F5888" s="950">
        <f>ROUNDUP(D5888*E5888,2)</f>
        <v>0</v>
      </c>
    </row>
    <row r="5889" spans="1:6">
      <c r="A5889" s="1008"/>
      <c r="B5889" s="1013" t="s">
        <v>4153</v>
      </c>
      <c r="C5889" s="1011" t="s">
        <v>983</v>
      </c>
      <c r="D5889" s="1012">
        <v>2</v>
      </c>
      <c r="E5889" s="949">
        <v>0</v>
      </c>
      <c r="F5889" s="950">
        <f t="shared" ref="F5889:F5905" si="9">ROUNDUP(D5889*E5889,2)</f>
        <v>0</v>
      </c>
    </row>
    <row r="5890" spans="1:6">
      <c r="A5890" s="1008"/>
      <c r="B5890" s="1013" t="s">
        <v>4154</v>
      </c>
      <c r="C5890" s="1011" t="s">
        <v>983</v>
      </c>
      <c r="D5890" s="1012">
        <v>1</v>
      </c>
      <c r="E5890" s="949">
        <v>0</v>
      </c>
      <c r="F5890" s="950">
        <f t="shared" si="9"/>
        <v>0</v>
      </c>
    </row>
    <row r="5891" spans="1:6">
      <c r="A5891" s="1008"/>
      <c r="B5891" s="1013" t="s">
        <v>4155</v>
      </c>
      <c r="C5891" s="1011" t="s">
        <v>983</v>
      </c>
      <c r="D5891" s="1012">
        <v>2</v>
      </c>
      <c r="E5891" s="949">
        <v>0</v>
      </c>
      <c r="F5891" s="950">
        <f t="shared" si="9"/>
        <v>0</v>
      </c>
    </row>
    <row r="5892" spans="1:6">
      <c r="A5892" s="1008"/>
      <c r="B5892" s="1013" t="s">
        <v>4156</v>
      </c>
      <c r="C5892" s="1011" t="s">
        <v>983</v>
      </c>
      <c r="D5892" s="1012">
        <v>19</v>
      </c>
      <c r="E5892" s="949">
        <v>0</v>
      </c>
      <c r="F5892" s="950">
        <f t="shared" si="9"/>
        <v>0</v>
      </c>
    </row>
    <row r="5893" spans="1:6">
      <c r="A5893" s="1008"/>
      <c r="B5893" s="1013" t="s">
        <v>4157</v>
      </c>
      <c r="C5893" s="1011" t="s">
        <v>983</v>
      </c>
      <c r="D5893" s="1012">
        <v>2</v>
      </c>
      <c r="E5893" s="949">
        <v>0</v>
      </c>
      <c r="F5893" s="950">
        <f t="shared" si="9"/>
        <v>0</v>
      </c>
    </row>
    <row r="5894" spans="1:6">
      <c r="A5894" s="1008"/>
      <c r="B5894" s="1013" t="s">
        <v>4158</v>
      </c>
      <c r="C5894" s="1011" t="s">
        <v>983</v>
      </c>
      <c r="D5894" s="1012">
        <v>68</v>
      </c>
      <c r="E5894" s="949">
        <v>0</v>
      </c>
      <c r="F5894" s="950">
        <f t="shared" si="9"/>
        <v>0</v>
      </c>
    </row>
    <row r="5895" spans="1:6">
      <c r="A5895" s="1008"/>
      <c r="B5895" s="1013" t="s">
        <v>4159</v>
      </c>
      <c r="C5895" s="1011" t="s">
        <v>983</v>
      </c>
      <c r="D5895" s="1012">
        <v>28</v>
      </c>
      <c r="E5895" s="949">
        <v>0</v>
      </c>
      <c r="F5895" s="950">
        <f t="shared" si="9"/>
        <v>0</v>
      </c>
    </row>
    <row r="5896" spans="1:6">
      <c r="A5896" s="1008"/>
      <c r="B5896" s="1013" t="s">
        <v>4160</v>
      </c>
      <c r="C5896" s="1011" t="s">
        <v>983</v>
      </c>
      <c r="D5896" s="1012">
        <v>37</v>
      </c>
      <c r="E5896" s="949">
        <v>0</v>
      </c>
      <c r="F5896" s="950" t="s">
        <v>1499</v>
      </c>
    </row>
    <row r="5897" spans="1:6">
      <c r="A5897" s="1008"/>
      <c r="B5897" s="1013" t="s">
        <v>4161</v>
      </c>
      <c r="C5897" s="1011"/>
      <c r="D5897" s="1012"/>
      <c r="E5897" s="949"/>
      <c r="F5897" s="950"/>
    </row>
    <row r="5898" spans="1:6">
      <c r="A5898" s="1008"/>
      <c r="B5898" s="1013" t="s">
        <v>4162</v>
      </c>
      <c r="C5898" s="1011" t="s">
        <v>983</v>
      </c>
      <c r="D5898" s="1012">
        <v>8</v>
      </c>
      <c r="E5898" s="949">
        <v>0</v>
      </c>
      <c r="F5898" s="950">
        <f>ROUNDUP(D5898*E5898,2)</f>
        <v>0</v>
      </c>
    </row>
    <row r="5899" spans="1:6">
      <c r="A5899" s="1008"/>
      <c r="B5899" s="1013" t="s">
        <v>4163</v>
      </c>
      <c r="C5899" s="1011" t="s">
        <v>983</v>
      </c>
      <c r="D5899" s="1012">
        <v>30</v>
      </c>
      <c r="E5899" s="949">
        <v>0</v>
      </c>
      <c r="F5899" s="950">
        <f t="shared" si="9"/>
        <v>0</v>
      </c>
    </row>
    <row r="5900" spans="1:6">
      <c r="A5900" s="1008"/>
      <c r="B5900" s="1013" t="s">
        <v>4164</v>
      </c>
      <c r="C5900" s="1011" t="s">
        <v>983</v>
      </c>
      <c r="D5900" s="1012">
        <v>15</v>
      </c>
      <c r="E5900" s="949">
        <v>0</v>
      </c>
      <c r="F5900" s="950">
        <f t="shared" si="9"/>
        <v>0</v>
      </c>
    </row>
    <row r="5901" spans="1:6">
      <c r="A5901" s="1008"/>
      <c r="B5901" s="1013" t="s">
        <v>4165</v>
      </c>
      <c r="C5901" s="1011" t="s">
        <v>983</v>
      </c>
      <c r="D5901" s="1012">
        <v>2</v>
      </c>
      <c r="E5901" s="949">
        <v>0</v>
      </c>
      <c r="F5901" s="950">
        <f t="shared" si="9"/>
        <v>0</v>
      </c>
    </row>
    <row r="5902" spans="1:6">
      <c r="A5902" s="1008"/>
      <c r="B5902" s="1013" t="s">
        <v>4166</v>
      </c>
      <c r="C5902" s="1011" t="s">
        <v>983</v>
      </c>
      <c r="D5902" s="1012">
        <v>1</v>
      </c>
      <c r="E5902" s="949">
        <v>0</v>
      </c>
      <c r="F5902" s="950">
        <f t="shared" si="9"/>
        <v>0</v>
      </c>
    </row>
    <row r="5903" spans="1:6">
      <c r="A5903" s="1008"/>
      <c r="B5903" s="1013" t="s">
        <v>4167</v>
      </c>
      <c r="C5903" s="1011" t="s">
        <v>983</v>
      </c>
      <c r="D5903" s="1012">
        <v>37</v>
      </c>
      <c r="E5903" s="949">
        <v>0</v>
      </c>
      <c r="F5903" s="950">
        <f t="shared" si="9"/>
        <v>0</v>
      </c>
    </row>
    <row r="5904" spans="1:6">
      <c r="A5904" s="1008"/>
      <c r="B5904" s="1013" t="s">
        <v>4168</v>
      </c>
      <c r="C5904" s="1011" t="s">
        <v>983</v>
      </c>
      <c r="D5904" s="1012">
        <v>28</v>
      </c>
      <c r="E5904" s="949">
        <v>0</v>
      </c>
      <c r="F5904" s="950">
        <f t="shared" si="9"/>
        <v>0</v>
      </c>
    </row>
    <row r="5905" spans="1:6">
      <c r="A5905" s="1008"/>
      <c r="B5905" s="1013" t="s">
        <v>4169</v>
      </c>
      <c r="C5905" s="1011" t="s">
        <v>983</v>
      </c>
      <c r="D5905" s="1012">
        <v>58</v>
      </c>
      <c r="E5905" s="949">
        <v>0</v>
      </c>
      <c r="F5905" s="950">
        <f t="shared" si="9"/>
        <v>0</v>
      </c>
    </row>
    <row r="5906" spans="1:6">
      <c r="A5906" s="1009"/>
      <c r="B5906" s="1013" t="s">
        <v>4169</v>
      </c>
      <c r="C5906" s="1011" t="s">
        <v>983</v>
      </c>
      <c r="D5906" s="1012">
        <v>88</v>
      </c>
      <c r="E5906" s="949">
        <v>0</v>
      </c>
      <c r="F5906" s="950">
        <f>ROUNDUP(D5906*E5906,2)</f>
        <v>0</v>
      </c>
    </row>
    <row r="5907" spans="1:6" ht="171.6">
      <c r="A5907" s="1007">
        <f>COUNT($A$4:A5906)+1</f>
        <v>51</v>
      </c>
      <c r="B5907" s="968" t="s">
        <v>4170</v>
      </c>
      <c r="C5907" s="523"/>
      <c r="D5907" s="969"/>
      <c r="E5907" s="949"/>
      <c r="F5907" s="950"/>
    </row>
    <row r="5908" spans="1:6">
      <c r="A5908" s="1008"/>
      <c r="B5908" s="968" t="s">
        <v>4171</v>
      </c>
      <c r="C5908" s="523" t="s">
        <v>983</v>
      </c>
      <c r="D5908" s="969">
        <v>8</v>
      </c>
      <c r="E5908" s="949">
        <v>0</v>
      </c>
      <c r="F5908" s="950">
        <f>ROUNDUP(D5908*E5908,2)</f>
        <v>0</v>
      </c>
    </row>
    <row r="5909" spans="1:6">
      <c r="A5909" s="1008"/>
      <c r="B5909" s="968" t="s">
        <v>4172</v>
      </c>
      <c r="C5909" s="523" t="s">
        <v>983</v>
      </c>
      <c r="D5909" s="969">
        <v>6</v>
      </c>
      <c r="E5909" s="949">
        <v>0</v>
      </c>
      <c r="F5909" s="950">
        <f>ROUNDUP(D5909*E5909,2)</f>
        <v>0</v>
      </c>
    </row>
    <row r="5910" spans="1:6">
      <c r="A5910" s="1008"/>
      <c r="B5910" s="968" t="s">
        <v>4173</v>
      </c>
      <c r="C5910" s="523" t="s">
        <v>983</v>
      </c>
      <c r="D5910" s="969">
        <v>8</v>
      </c>
      <c r="E5910" s="949">
        <v>0</v>
      </c>
      <c r="F5910" s="950">
        <f>ROUNDUP(D5910*E5910,2)</f>
        <v>0</v>
      </c>
    </row>
    <row r="5911" spans="1:6">
      <c r="A5911" s="1009"/>
      <c r="B5911" s="968" t="s">
        <v>4174</v>
      </c>
      <c r="C5911" s="523" t="s">
        <v>983</v>
      </c>
      <c r="D5911" s="969">
        <v>6</v>
      </c>
      <c r="E5911" s="949">
        <v>0</v>
      </c>
      <c r="F5911" s="950">
        <f>ROUNDUP(D5911*E5911,2)</f>
        <v>0</v>
      </c>
    </row>
    <row r="5912" spans="1:6" s="466" customFormat="1" ht="26.25" customHeight="1">
      <c r="A5912" s="892" t="s">
        <v>0</v>
      </c>
      <c r="B5912" s="892" t="s">
        <v>1</v>
      </c>
      <c r="C5912" s="892" t="s">
        <v>948</v>
      </c>
      <c r="D5912" s="893" t="s">
        <v>949</v>
      </c>
      <c r="E5912" s="894" t="s">
        <v>1380</v>
      </c>
      <c r="F5912" s="894" t="s">
        <v>2</v>
      </c>
    </row>
    <row r="5913" spans="1:6" ht="39.6">
      <c r="A5913" s="1001">
        <f>COUNT($A$4:A5911)+1</f>
        <v>52</v>
      </c>
      <c r="B5913" s="1013" t="s">
        <v>4175</v>
      </c>
      <c r="C5913" s="1011"/>
      <c r="D5913" s="1012"/>
      <c r="E5913" s="949"/>
      <c r="F5913" s="950"/>
    </row>
    <row r="5914" spans="1:6">
      <c r="A5914" s="1001"/>
      <c r="B5914" s="1013" t="s">
        <v>4176</v>
      </c>
      <c r="C5914" s="1011" t="s">
        <v>983</v>
      </c>
      <c r="D5914" s="1012">
        <v>233</v>
      </c>
      <c r="E5914" s="949">
        <v>0</v>
      </c>
      <c r="F5914" s="950">
        <f>ROUNDUP(D5914*E5914,2)</f>
        <v>0</v>
      </c>
    </row>
    <row r="5915" spans="1:6">
      <c r="A5915" s="1001"/>
      <c r="B5915" s="1013" t="s">
        <v>4177</v>
      </c>
      <c r="C5915" s="1011" t="s">
        <v>983</v>
      </c>
      <c r="D5915" s="1012">
        <v>15</v>
      </c>
      <c r="E5915" s="949">
        <v>0</v>
      </c>
      <c r="F5915" s="950">
        <f>ROUNDUP(D5915*E5915,2)</f>
        <v>0</v>
      </c>
    </row>
    <row r="5916" spans="1:6">
      <c r="A5916" s="1001"/>
      <c r="B5916" s="1013" t="s">
        <v>4178</v>
      </c>
      <c r="C5916" s="1011" t="s">
        <v>983</v>
      </c>
      <c r="D5916" s="1012">
        <v>10</v>
      </c>
      <c r="E5916" s="949">
        <v>0</v>
      </c>
      <c r="F5916" s="950">
        <f>ROUNDUP(D5916*E5916,2)</f>
        <v>0</v>
      </c>
    </row>
    <row r="5917" spans="1:6" ht="92.4">
      <c r="A5917" s="1001">
        <f>COUNT($A$4:A5916)+1</f>
        <v>53</v>
      </c>
      <c r="B5917" s="1013" t="s">
        <v>4179</v>
      </c>
      <c r="C5917" s="1011"/>
      <c r="D5917" s="1012"/>
      <c r="E5917" s="949"/>
      <c r="F5917" s="950"/>
    </row>
    <row r="5918" spans="1:6">
      <c r="A5918" s="1001"/>
      <c r="B5918" s="1013" t="s">
        <v>4180</v>
      </c>
      <c r="C5918" s="1011" t="s">
        <v>983</v>
      </c>
      <c r="D5918" s="1012">
        <v>1</v>
      </c>
      <c r="E5918" s="949">
        <v>0</v>
      </c>
      <c r="F5918" s="950">
        <f>ROUNDUP(D5918*E5918,2)</f>
        <v>0</v>
      </c>
    </row>
    <row r="5919" spans="1:6">
      <c r="A5919" s="1001"/>
      <c r="B5919" s="1013" t="s">
        <v>4181</v>
      </c>
      <c r="C5919" s="1011" t="s">
        <v>983</v>
      </c>
      <c r="D5919" s="1012">
        <v>5</v>
      </c>
      <c r="E5919" s="949">
        <v>0</v>
      </c>
      <c r="F5919" s="950">
        <f>ROUNDUP(D5919*E5919,2)</f>
        <v>0</v>
      </c>
    </row>
    <row r="5920" spans="1:6">
      <c r="A5920" s="1001"/>
      <c r="B5920" s="1013" t="s">
        <v>4182</v>
      </c>
      <c r="C5920" s="1011" t="s">
        <v>983</v>
      </c>
      <c r="D5920" s="1012">
        <v>21</v>
      </c>
      <c r="E5920" s="949">
        <v>0</v>
      </c>
      <c r="F5920" s="950">
        <f>ROUNDUP(D5920*E5920,2)</f>
        <v>0</v>
      </c>
    </row>
    <row r="5921" spans="1:6">
      <c r="A5921" s="1001"/>
      <c r="B5921" s="1013" t="s">
        <v>4183</v>
      </c>
      <c r="C5921" s="1011" t="s">
        <v>983</v>
      </c>
      <c r="D5921" s="1012">
        <v>2</v>
      </c>
      <c r="E5921" s="949">
        <v>0</v>
      </c>
      <c r="F5921" s="950">
        <f>ROUNDUP(D5921*E5921,2)</f>
        <v>0</v>
      </c>
    </row>
    <row r="5922" spans="1:6" ht="184.8">
      <c r="A5922" s="1001">
        <f>COUNT($A$4:A5921)+1</f>
        <v>54</v>
      </c>
      <c r="B5922" s="1013" t="s">
        <v>4184</v>
      </c>
      <c r="C5922" s="1011"/>
      <c r="D5922" s="1012"/>
      <c r="E5922" s="949"/>
      <c r="F5922" s="950"/>
    </row>
    <row r="5923" spans="1:6">
      <c r="A5923" s="1001"/>
      <c r="B5923" s="1013" t="s">
        <v>4185</v>
      </c>
      <c r="C5923" s="1011" t="s">
        <v>983</v>
      </c>
      <c r="D5923" s="1012">
        <v>1</v>
      </c>
      <c r="E5923" s="949">
        <v>0</v>
      </c>
      <c r="F5923" s="950">
        <f>ROUNDUP(D5923*E5923,2)</f>
        <v>0</v>
      </c>
    </row>
    <row r="5924" spans="1:6">
      <c r="A5924" s="1001"/>
      <c r="B5924" s="1013" t="s">
        <v>4171</v>
      </c>
      <c r="C5924" s="1011" t="s">
        <v>983</v>
      </c>
      <c r="D5924" s="1012">
        <v>4</v>
      </c>
      <c r="E5924" s="949">
        <v>0</v>
      </c>
      <c r="F5924" s="950">
        <f>ROUNDUP(D5924*E5924,2)</f>
        <v>0</v>
      </c>
    </row>
    <row r="5925" spans="1:6">
      <c r="A5925" s="1001"/>
      <c r="B5925" s="1013" t="s">
        <v>4186</v>
      </c>
      <c r="C5925" s="1011" t="s">
        <v>983</v>
      </c>
      <c r="D5925" s="1012">
        <v>2</v>
      </c>
      <c r="E5925" s="949">
        <v>0</v>
      </c>
      <c r="F5925" s="950">
        <f>ROUNDUP(D5925*E5925,2)</f>
        <v>0</v>
      </c>
    </row>
    <row r="5926" spans="1:6">
      <c r="A5926" s="1001"/>
      <c r="B5926" s="1013" t="s">
        <v>4187</v>
      </c>
      <c r="C5926" s="1011" t="s">
        <v>983</v>
      </c>
      <c r="D5926" s="1012">
        <v>2</v>
      </c>
      <c r="E5926" s="949">
        <v>0</v>
      </c>
      <c r="F5926" s="950">
        <f>ROUNDUP(D5926*E5926,2)</f>
        <v>0</v>
      </c>
    </row>
    <row r="5927" spans="1:6" ht="118.8">
      <c r="A5927" s="1001">
        <f>COUNT($A$4:A5926)+1</f>
        <v>55</v>
      </c>
      <c r="B5927" s="1013" t="s">
        <v>4188</v>
      </c>
      <c r="C5927" s="1011"/>
      <c r="D5927" s="1012"/>
      <c r="E5927" s="949"/>
      <c r="F5927" s="950"/>
    </row>
    <row r="5928" spans="1:6">
      <c r="A5928" s="1001"/>
      <c r="B5928" s="1013" t="s">
        <v>4189</v>
      </c>
      <c r="C5928" s="1011" t="s">
        <v>983</v>
      </c>
      <c r="D5928" s="1012">
        <v>2</v>
      </c>
      <c r="E5928" s="949">
        <v>0</v>
      </c>
      <c r="F5928" s="950">
        <f t="shared" ref="F5928:F5942" si="10">ROUNDUP(D5928*E5928,2)</f>
        <v>0</v>
      </c>
    </row>
    <row r="5929" spans="1:6">
      <c r="A5929" s="1001"/>
      <c r="B5929" s="1013" t="s">
        <v>4190</v>
      </c>
      <c r="C5929" s="1011" t="s">
        <v>983</v>
      </c>
      <c r="D5929" s="1012">
        <v>12</v>
      </c>
      <c r="E5929" s="949">
        <v>0</v>
      </c>
      <c r="F5929" s="950">
        <f t="shared" si="10"/>
        <v>0</v>
      </c>
    </row>
    <row r="5930" spans="1:6">
      <c r="A5930" s="1001"/>
      <c r="B5930" s="1013" t="s">
        <v>4191</v>
      </c>
      <c r="C5930" s="1011" t="s">
        <v>983</v>
      </c>
      <c r="D5930" s="1012">
        <v>3</v>
      </c>
      <c r="E5930" s="949">
        <v>0</v>
      </c>
      <c r="F5930" s="950">
        <f t="shared" si="10"/>
        <v>0</v>
      </c>
    </row>
    <row r="5931" spans="1:6">
      <c r="A5931" s="1001"/>
      <c r="B5931" s="1013" t="s">
        <v>4181</v>
      </c>
      <c r="C5931" s="1011" t="s">
        <v>983</v>
      </c>
      <c r="D5931" s="1012">
        <v>6</v>
      </c>
      <c r="E5931" s="949">
        <v>0</v>
      </c>
      <c r="F5931" s="950">
        <f t="shared" si="10"/>
        <v>0</v>
      </c>
    </row>
    <row r="5932" spans="1:6">
      <c r="A5932" s="1001"/>
      <c r="B5932" s="1013" t="s">
        <v>4192</v>
      </c>
      <c r="C5932" s="1011" t="s">
        <v>983</v>
      </c>
      <c r="D5932" s="1012">
        <v>2</v>
      </c>
      <c r="E5932" s="949">
        <v>0</v>
      </c>
      <c r="F5932" s="950">
        <f t="shared" si="10"/>
        <v>0</v>
      </c>
    </row>
    <row r="5933" spans="1:6">
      <c r="A5933" s="1001"/>
      <c r="B5933" s="1013" t="s">
        <v>4193</v>
      </c>
      <c r="C5933" s="1011" t="s">
        <v>983</v>
      </c>
      <c r="D5933" s="1012">
        <v>2</v>
      </c>
      <c r="E5933" s="949">
        <v>0</v>
      </c>
      <c r="F5933" s="950">
        <f t="shared" si="10"/>
        <v>0</v>
      </c>
    </row>
    <row r="5934" spans="1:6">
      <c r="A5934" s="1001"/>
      <c r="B5934" s="1013" t="s">
        <v>4194</v>
      </c>
      <c r="C5934" s="1011" t="s">
        <v>983</v>
      </c>
      <c r="D5934" s="1012">
        <v>2</v>
      </c>
      <c r="E5934" s="949">
        <v>0</v>
      </c>
      <c r="F5934" s="950">
        <f t="shared" si="10"/>
        <v>0</v>
      </c>
    </row>
    <row r="5935" spans="1:6">
      <c r="A5935" s="1001"/>
      <c r="B5935" s="1013" t="s">
        <v>4195</v>
      </c>
      <c r="C5935" s="1011" t="s">
        <v>983</v>
      </c>
      <c r="D5935" s="1012">
        <v>1</v>
      </c>
      <c r="E5935" s="949">
        <v>0</v>
      </c>
      <c r="F5935" s="950">
        <f t="shared" si="10"/>
        <v>0</v>
      </c>
    </row>
    <row r="5936" spans="1:6">
      <c r="A5936" s="1001"/>
      <c r="B5936" s="1013" t="s">
        <v>4196</v>
      </c>
      <c r="C5936" s="1011" t="s">
        <v>983</v>
      </c>
      <c r="D5936" s="1012">
        <v>8</v>
      </c>
      <c r="E5936" s="949">
        <v>0</v>
      </c>
      <c r="F5936" s="950">
        <f t="shared" si="10"/>
        <v>0</v>
      </c>
    </row>
    <row r="5937" spans="1:6">
      <c r="A5937" s="1001"/>
      <c r="B5937" s="1013" t="s">
        <v>4183</v>
      </c>
      <c r="C5937" s="1011" t="s">
        <v>983</v>
      </c>
      <c r="D5937" s="1012">
        <v>4</v>
      </c>
      <c r="E5937" s="949">
        <v>0</v>
      </c>
      <c r="F5937" s="950">
        <f t="shared" si="10"/>
        <v>0</v>
      </c>
    </row>
    <row r="5938" spans="1:6">
      <c r="A5938" s="1001"/>
      <c r="B5938" s="1013" t="s">
        <v>4186</v>
      </c>
      <c r="C5938" s="1011" t="s">
        <v>983</v>
      </c>
      <c r="D5938" s="1012">
        <v>22</v>
      </c>
      <c r="E5938" s="949">
        <v>0</v>
      </c>
      <c r="F5938" s="950">
        <f t="shared" si="10"/>
        <v>0</v>
      </c>
    </row>
    <row r="5939" spans="1:6">
      <c r="A5939" s="1001"/>
      <c r="B5939" s="1013" t="s">
        <v>4187</v>
      </c>
      <c r="C5939" s="1011" t="s">
        <v>983</v>
      </c>
      <c r="D5939" s="1012">
        <v>2</v>
      </c>
      <c r="E5939" s="949">
        <v>0</v>
      </c>
      <c r="F5939" s="950">
        <f>ROUNDUP(D5939*E5939,2)</f>
        <v>0</v>
      </c>
    </row>
    <row r="5940" spans="1:6">
      <c r="A5940" s="1001"/>
      <c r="B5940" s="1013" t="s">
        <v>4197</v>
      </c>
      <c r="C5940" s="1011" t="s">
        <v>983</v>
      </c>
      <c r="D5940" s="1012">
        <v>1</v>
      </c>
      <c r="E5940" s="949">
        <v>0</v>
      </c>
      <c r="F5940" s="950">
        <f>ROUNDUP(D5940*E5940,2)</f>
        <v>0</v>
      </c>
    </row>
    <row r="5941" spans="1:6">
      <c r="A5941" s="1001"/>
      <c r="B5941" s="1013" t="s">
        <v>4198</v>
      </c>
      <c r="C5941" s="1011" t="s">
        <v>983</v>
      </c>
      <c r="D5941" s="1012">
        <v>4</v>
      </c>
      <c r="E5941" s="949">
        <v>0</v>
      </c>
      <c r="F5941" s="950">
        <f t="shared" si="10"/>
        <v>0</v>
      </c>
    </row>
    <row r="5942" spans="1:6">
      <c r="A5942" s="1001"/>
      <c r="B5942" s="1013" t="s">
        <v>4199</v>
      </c>
      <c r="C5942" s="1011" t="s">
        <v>983</v>
      </c>
      <c r="D5942" s="1012">
        <v>13</v>
      </c>
      <c r="E5942" s="949">
        <v>0</v>
      </c>
      <c r="F5942" s="950">
        <f t="shared" si="10"/>
        <v>0</v>
      </c>
    </row>
    <row r="5943" spans="1:6" s="466" customFormat="1" ht="26.25" customHeight="1">
      <c r="A5943" s="892" t="s">
        <v>0</v>
      </c>
      <c r="B5943" s="892" t="s">
        <v>1</v>
      </c>
      <c r="C5943" s="892" t="s">
        <v>948</v>
      </c>
      <c r="D5943" s="893" t="s">
        <v>949</v>
      </c>
      <c r="E5943" s="894" t="s">
        <v>1380</v>
      </c>
      <c r="F5943" s="894" t="s">
        <v>2</v>
      </c>
    </row>
    <row r="5944" spans="1:6" ht="66">
      <c r="A5944" s="959">
        <f>COUNT($A$4:A5942)+1</f>
        <v>56</v>
      </c>
      <c r="B5944" s="1013" t="s">
        <v>4200</v>
      </c>
      <c r="C5944" s="1011" t="s">
        <v>983</v>
      </c>
      <c r="D5944" s="1012">
        <v>15</v>
      </c>
      <c r="E5944" s="949"/>
      <c r="F5944" s="950"/>
    </row>
    <row r="5945" spans="1:6" ht="224.4">
      <c r="A5945" s="1007">
        <f>COUNT($A$4:A5944)+1</f>
        <v>57</v>
      </c>
      <c r="B5945" s="1023" t="s">
        <v>4201</v>
      </c>
      <c r="C5945" s="1011"/>
      <c r="D5945" s="1012"/>
      <c r="E5945" s="949"/>
      <c r="F5945" s="950"/>
    </row>
    <row r="5946" spans="1:6">
      <c r="A5946" s="1008"/>
      <c r="B5946" s="1013" t="s">
        <v>4126</v>
      </c>
      <c r="C5946" s="1011" t="s">
        <v>983</v>
      </c>
      <c r="D5946" s="1012">
        <v>5</v>
      </c>
      <c r="E5946" s="949">
        <v>0</v>
      </c>
      <c r="F5946" s="950">
        <f>ROUNDUP(D5946*E5946,2)</f>
        <v>0</v>
      </c>
    </row>
    <row r="5947" spans="1:6">
      <c r="A5947" s="1008"/>
      <c r="B5947" s="1013" t="s">
        <v>4127</v>
      </c>
      <c r="C5947" s="1011" t="s">
        <v>983</v>
      </c>
      <c r="D5947" s="1012">
        <v>45</v>
      </c>
      <c r="E5947" s="949">
        <v>0</v>
      </c>
      <c r="F5947" s="950">
        <f t="shared" ref="F5947:F6020" si="11">ROUNDUP(D5947*E5947,2)</f>
        <v>0</v>
      </c>
    </row>
    <row r="5948" spans="1:6">
      <c r="A5948" s="1008"/>
      <c r="B5948" s="1013" t="s">
        <v>4129</v>
      </c>
      <c r="C5948" s="1011" t="s">
        <v>983</v>
      </c>
      <c r="D5948" s="1012">
        <v>44</v>
      </c>
      <c r="E5948" s="949">
        <v>0</v>
      </c>
      <c r="F5948" s="950">
        <f t="shared" si="11"/>
        <v>0</v>
      </c>
    </row>
    <row r="5949" spans="1:6">
      <c r="A5949" s="1008"/>
      <c r="B5949" s="1013" t="s">
        <v>4130</v>
      </c>
      <c r="C5949" s="1011" t="s">
        <v>983</v>
      </c>
      <c r="D5949" s="1012">
        <v>1</v>
      </c>
      <c r="E5949" s="949">
        <v>0</v>
      </c>
      <c r="F5949" s="950">
        <f>ROUNDUP(D5949*E5949,2)</f>
        <v>0</v>
      </c>
    </row>
    <row r="5950" spans="1:6">
      <c r="A5950" s="1008"/>
      <c r="B5950" s="1013" t="s">
        <v>4131</v>
      </c>
      <c r="C5950" s="1011" t="s">
        <v>983</v>
      </c>
      <c r="D5950" s="1012">
        <v>13</v>
      </c>
      <c r="E5950" s="949">
        <v>0</v>
      </c>
      <c r="F5950" s="950">
        <f t="shared" si="11"/>
        <v>0</v>
      </c>
    </row>
    <row r="5951" spans="1:6">
      <c r="A5951" s="1008"/>
      <c r="B5951" s="1013" t="s">
        <v>4133</v>
      </c>
      <c r="C5951" s="1011" t="s">
        <v>983</v>
      </c>
      <c r="D5951" s="1012">
        <v>15</v>
      </c>
      <c r="E5951" s="949">
        <v>0</v>
      </c>
      <c r="F5951" s="950">
        <f t="shared" si="11"/>
        <v>0</v>
      </c>
    </row>
    <row r="5952" spans="1:6">
      <c r="A5952" s="1008"/>
      <c r="B5952" s="1013" t="s">
        <v>4134</v>
      </c>
      <c r="C5952" s="1011" t="s">
        <v>983</v>
      </c>
      <c r="D5952" s="1012">
        <v>4</v>
      </c>
      <c r="E5952" s="949">
        <v>0</v>
      </c>
      <c r="F5952" s="950">
        <f t="shared" si="11"/>
        <v>0</v>
      </c>
    </row>
    <row r="5953" spans="1:6">
      <c r="A5953" s="1008"/>
      <c r="B5953" s="1013" t="s">
        <v>4135</v>
      </c>
      <c r="C5953" s="1011" t="s">
        <v>983</v>
      </c>
      <c r="D5953" s="1012">
        <v>20</v>
      </c>
      <c r="E5953" s="949">
        <v>0</v>
      </c>
      <c r="F5953" s="950">
        <f t="shared" si="11"/>
        <v>0</v>
      </c>
    </row>
    <row r="5954" spans="1:6">
      <c r="A5954" s="1008"/>
      <c r="B5954" s="1013" t="s">
        <v>4136</v>
      </c>
      <c r="C5954" s="1011" t="s">
        <v>983</v>
      </c>
      <c r="D5954" s="1012">
        <v>2</v>
      </c>
      <c r="E5954" s="949">
        <v>0</v>
      </c>
      <c r="F5954" s="950">
        <f t="shared" si="11"/>
        <v>0</v>
      </c>
    </row>
    <row r="5955" spans="1:6">
      <c r="A5955" s="1008"/>
      <c r="B5955" s="1013" t="s">
        <v>4137</v>
      </c>
      <c r="C5955" s="1011" t="s">
        <v>983</v>
      </c>
      <c r="D5955" s="1012">
        <v>1</v>
      </c>
      <c r="E5955" s="949">
        <v>0</v>
      </c>
      <c r="F5955" s="950">
        <f t="shared" si="11"/>
        <v>0</v>
      </c>
    </row>
    <row r="5956" spans="1:6">
      <c r="A5956" s="1008"/>
      <c r="B5956" s="1013" t="s">
        <v>4071</v>
      </c>
      <c r="C5956" s="1011" t="s">
        <v>983</v>
      </c>
      <c r="D5956" s="1012">
        <v>3</v>
      </c>
      <c r="E5956" s="949">
        <v>0</v>
      </c>
      <c r="F5956" s="950">
        <f t="shared" si="11"/>
        <v>0</v>
      </c>
    </row>
    <row r="5957" spans="1:6">
      <c r="A5957" s="1008"/>
      <c r="B5957" s="1013" t="s">
        <v>4202</v>
      </c>
      <c r="C5957" s="1011" t="s">
        <v>983</v>
      </c>
      <c r="D5957" s="1012">
        <v>1</v>
      </c>
      <c r="E5957" s="949">
        <v>0</v>
      </c>
      <c r="F5957" s="950">
        <f t="shared" si="11"/>
        <v>0</v>
      </c>
    </row>
    <row r="5958" spans="1:6">
      <c r="A5958" s="1008"/>
      <c r="B5958" s="1013" t="s">
        <v>4066</v>
      </c>
      <c r="C5958" s="1011" t="s">
        <v>983</v>
      </c>
      <c r="D5958" s="1012">
        <v>1</v>
      </c>
      <c r="E5958" s="949">
        <v>0</v>
      </c>
      <c r="F5958" s="950">
        <f t="shared" si="11"/>
        <v>0</v>
      </c>
    </row>
    <row r="5959" spans="1:6">
      <c r="A5959" s="1008"/>
      <c r="B5959" s="1013" t="s">
        <v>4050</v>
      </c>
      <c r="C5959" s="1011" t="s">
        <v>983</v>
      </c>
      <c r="D5959" s="1012">
        <v>4</v>
      </c>
      <c r="E5959" s="949">
        <v>0</v>
      </c>
      <c r="F5959" s="950">
        <f t="shared" si="11"/>
        <v>0</v>
      </c>
    </row>
    <row r="5960" spans="1:6">
      <c r="A5960" s="1008"/>
      <c r="B5960" s="1013" t="s">
        <v>4203</v>
      </c>
      <c r="C5960" s="1011" t="s">
        <v>983</v>
      </c>
      <c r="D5960" s="1012">
        <v>2</v>
      </c>
      <c r="E5960" s="949">
        <v>0</v>
      </c>
      <c r="F5960" s="950">
        <f>ROUNDUP(D5960*E5960,2)</f>
        <v>0</v>
      </c>
    </row>
    <row r="5961" spans="1:6">
      <c r="A5961" s="1008"/>
      <c r="B5961" s="1013" t="s">
        <v>4093</v>
      </c>
      <c r="C5961" s="1011" t="s">
        <v>983</v>
      </c>
      <c r="D5961" s="1012">
        <v>8</v>
      </c>
      <c r="E5961" s="949">
        <v>0</v>
      </c>
      <c r="F5961" s="950">
        <f t="shared" si="11"/>
        <v>0</v>
      </c>
    </row>
    <row r="5962" spans="1:6">
      <c r="A5962" s="1008"/>
      <c r="B5962" s="1013" t="s">
        <v>4204</v>
      </c>
      <c r="C5962" s="1011" t="s">
        <v>983</v>
      </c>
      <c r="D5962" s="1012">
        <v>1</v>
      </c>
      <c r="E5962" s="949">
        <v>0</v>
      </c>
      <c r="F5962" s="950">
        <f>ROUNDUP(D5962*E5962,2)</f>
        <v>0</v>
      </c>
    </row>
    <row r="5963" spans="1:6">
      <c r="A5963" s="1008"/>
      <c r="B5963" s="1013" t="s">
        <v>4205</v>
      </c>
      <c r="C5963" s="1011" t="s">
        <v>983</v>
      </c>
      <c r="D5963" s="1012">
        <v>3</v>
      </c>
      <c r="E5963" s="949">
        <v>0</v>
      </c>
      <c r="F5963" s="950">
        <f t="shared" si="11"/>
        <v>0</v>
      </c>
    </row>
    <row r="5964" spans="1:6">
      <c r="A5964" s="1008"/>
      <c r="B5964" s="1013" t="s">
        <v>4051</v>
      </c>
      <c r="C5964" s="1011" t="s">
        <v>983</v>
      </c>
      <c r="D5964" s="1012">
        <v>1</v>
      </c>
      <c r="E5964" s="949">
        <v>0</v>
      </c>
      <c r="F5964" s="950">
        <f t="shared" si="11"/>
        <v>0</v>
      </c>
    </row>
    <row r="5965" spans="1:6">
      <c r="A5965" s="1008"/>
      <c r="B5965" s="1013" t="s">
        <v>4067</v>
      </c>
      <c r="C5965" s="1011" t="s">
        <v>983</v>
      </c>
      <c r="D5965" s="1012">
        <v>21</v>
      </c>
      <c r="E5965" s="949">
        <v>0</v>
      </c>
      <c r="F5965" s="950">
        <f>ROUNDUP(D5965*E5965,2)</f>
        <v>0</v>
      </c>
    </row>
    <row r="5966" spans="1:6">
      <c r="A5966" s="1008"/>
      <c r="B5966" s="1013" t="s">
        <v>4206</v>
      </c>
      <c r="C5966" s="1011" t="s">
        <v>983</v>
      </c>
      <c r="D5966" s="1012">
        <v>1</v>
      </c>
      <c r="E5966" s="949">
        <v>0</v>
      </c>
      <c r="F5966" s="950">
        <f t="shared" si="11"/>
        <v>0</v>
      </c>
    </row>
    <row r="5967" spans="1:6">
      <c r="A5967" s="1008"/>
      <c r="B5967" s="1013" t="s">
        <v>4207</v>
      </c>
      <c r="C5967" s="1011" t="s">
        <v>983</v>
      </c>
      <c r="D5967" s="1012">
        <v>2</v>
      </c>
      <c r="E5967" s="949">
        <v>0</v>
      </c>
      <c r="F5967" s="950">
        <f>ROUNDUP(D5967*E5967,2)</f>
        <v>0</v>
      </c>
    </row>
    <row r="5968" spans="1:6">
      <c r="A5968" s="1008"/>
      <c r="B5968" s="1013" t="s">
        <v>4208</v>
      </c>
      <c r="C5968" s="1011" t="s">
        <v>983</v>
      </c>
      <c r="D5968" s="1012">
        <v>2</v>
      </c>
      <c r="E5968" s="949">
        <v>0</v>
      </c>
      <c r="F5968" s="950">
        <f t="shared" si="11"/>
        <v>0</v>
      </c>
    </row>
    <row r="5969" spans="1:6">
      <c r="A5969" s="1008"/>
      <c r="B5969" s="1013" t="s">
        <v>4095</v>
      </c>
      <c r="C5969" s="1011" t="s">
        <v>983</v>
      </c>
      <c r="D5969" s="1012">
        <v>1</v>
      </c>
      <c r="E5969" s="949">
        <v>0</v>
      </c>
      <c r="F5969" s="950">
        <f t="shared" si="11"/>
        <v>0</v>
      </c>
    </row>
    <row r="5970" spans="1:6">
      <c r="A5970" s="1008"/>
      <c r="B5970" s="1013" t="s">
        <v>4209</v>
      </c>
      <c r="C5970" s="1011" t="s">
        <v>983</v>
      </c>
      <c r="D5970" s="1012">
        <v>1</v>
      </c>
      <c r="E5970" s="949">
        <v>0</v>
      </c>
      <c r="F5970" s="950">
        <f t="shared" si="11"/>
        <v>0</v>
      </c>
    </row>
    <row r="5971" spans="1:6">
      <c r="A5971" s="1008"/>
      <c r="B5971" s="1013" t="s">
        <v>4210</v>
      </c>
      <c r="C5971" s="1011" t="s">
        <v>983</v>
      </c>
      <c r="D5971" s="1012">
        <v>5</v>
      </c>
      <c r="E5971" s="949">
        <v>0</v>
      </c>
      <c r="F5971" s="950">
        <f>ROUNDUP(D5971*E5971,2)</f>
        <v>0</v>
      </c>
    </row>
    <row r="5972" spans="1:6">
      <c r="A5972" s="1008"/>
      <c r="B5972" s="1013" t="s">
        <v>4211</v>
      </c>
      <c r="C5972" s="1011" t="s">
        <v>983</v>
      </c>
      <c r="D5972" s="1012">
        <v>2</v>
      </c>
      <c r="E5972" s="949">
        <v>0</v>
      </c>
      <c r="F5972" s="950">
        <f t="shared" si="11"/>
        <v>0</v>
      </c>
    </row>
    <row r="5973" spans="1:6">
      <c r="A5973" s="1008"/>
      <c r="B5973" s="1013" t="s">
        <v>4053</v>
      </c>
      <c r="C5973" s="1011" t="s">
        <v>983</v>
      </c>
      <c r="D5973" s="1012">
        <v>5</v>
      </c>
      <c r="E5973" s="949">
        <v>0</v>
      </c>
      <c r="F5973" s="950">
        <f t="shared" si="11"/>
        <v>0</v>
      </c>
    </row>
    <row r="5974" spans="1:6">
      <c r="A5974" s="1008"/>
      <c r="B5974" s="1013" t="s">
        <v>4212</v>
      </c>
      <c r="C5974" s="1011" t="s">
        <v>983</v>
      </c>
      <c r="D5974" s="1012">
        <v>2</v>
      </c>
      <c r="E5974" s="949">
        <v>0</v>
      </c>
      <c r="F5974" s="950">
        <f t="shared" si="11"/>
        <v>0</v>
      </c>
    </row>
    <row r="5975" spans="1:6">
      <c r="A5975" s="1008"/>
      <c r="B5975" s="1013" t="s">
        <v>4065</v>
      </c>
      <c r="C5975" s="1011" t="s">
        <v>983</v>
      </c>
      <c r="D5975" s="1012">
        <v>13</v>
      </c>
      <c r="E5975" s="949">
        <v>0</v>
      </c>
      <c r="F5975" s="950">
        <f t="shared" si="11"/>
        <v>0</v>
      </c>
    </row>
    <row r="5976" spans="1:6">
      <c r="A5976" s="1008"/>
      <c r="B5976" s="1013" t="s">
        <v>4213</v>
      </c>
      <c r="C5976" s="1011" t="s">
        <v>983</v>
      </c>
      <c r="D5976" s="1012">
        <v>1</v>
      </c>
      <c r="E5976" s="949">
        <v>0</v>
      </c>
      <c r="F5976" s="950">
        <f t="shared" si="11"/>
        <v>0</v>
      </c>
    </row>
    <row r="5977" spans="1:6">
      <c r="A5977" s="1008"/>
      <c r="B5977" s="1013" t="s">
        <v>4214</v>
      </c>
      <c r="C5977" s="1011" t="s">
        <v>983</v>
      </c>
      <c r="D5977" s="1012">
        <v>13</v>
      </c>
      <c r="E5977" s="949">
        <v>0</v>
      </c>
      <c r="F5977" s="950">
        <f t="shared" si="11"/>
        <v>0</v>
      </c>
    </row>
    <row r="5978" spans="1:6">
      <c r="A5978" s="1008"/>
      <c r="B5978" s="1013" t="s">
        <v>4215</v>
      </c>
      <c r="C5978" s="1011" t="s">
        <v>983</v>
      </c>
      <c r="D5978" s="1012">
        <v>7</v>
      </c>
      <c r="E5978" s="949">
        <v>0</v>
      </c>
      <c r="F5978" s="950">
        <f t="shared" si="11"/>
        <v>0</v>
      </c>
    </row>
    <row r="5979" spans="1:6">
      <c r="A5979" s="1008"/>
      <c r="B5979" s="1013" t="s">
        <v>4216</v>
      </c>
      <c r="C5979" s="1011" t="s">
        <v>983</v>
      </c>
      <c r="D5979" s="1012">
        <v>1</v>
      </c>
      <c r="E5979" s="949">
        <v>0</v>
      </c>
      <c r="F5979" s="950">
        <f>ROUNDUP(D5979*E5979,2)</f>
        <v>0</v>
      </c>
    </row>
    <row r="5980" spans="1:6">
      <c r="A5980" s="1008"/>
      <c r="B5980" s="1013" t="s">
        <v>4217</v>
      </c>
      <c r="C5980" s="1011" t="s">
        <v>983</v>
      </c>
      <c r="D5980" s="1012">
        <v>18</v>
      </c>
      <c r="E5980" s="949">
        <v>0</v>
      </c>
      <c r="F5980" s="950">
        <f t="shared" si="11"/>
        <v>0</v>
      </c>
    </row>
    <row r="5981" spans="1:6">
      <c r="A5981" s="1009"/>
      <c r="B5981" s="1013" t="s">
        <v>4218</v>
      </c>
      <c r="C5981" s="1011" t="s">
        <v>983</v>
      </c>
      <c r="D5981" s="1012">
        <v>1</v>
      </c>
      <c r="E5981" s="949">
        <v>0</v>
      </c>
      <c r="F5981" s="950">
        <f t="shared" si="11"/>
        <v>0</v>
      </c>
    </row>
    <row r="5982" spans="1:6">
      <c r="A5982" s="651" t="s">
        <v>4219</v>
      </c>
      <c r="B5982" s="1013" t="s">
        <v>4055</v>
      </c>
      <c r="C5982" s="1011" t="s">
        <v>983</v>
      </c>
      <c r="D5982" s="1012">
        <v>7</v>
      </c>
      <c r="E5982" s="949">
        <v>0</v>
      </c>
      <c r="F5982" s="950">
        <f t="shared" si="11"/>
        <v>0</v>
      </c>
    </row>
    <row r="5983" spans="1:6">
      <c r="A5983" s="654"/>
      <c r="B5983" s="1013" t="s">
        <v>4220</v>
      </c>
      <c r="C5983" s="1011" t="s">
        <v>983</v>
      </c>
      <c r="D5983" s="1012">
        <v>1</v>
      </c>
      <c r="E5983" s="949">
        <v>0</v>
      </c>
      <c r="F5983" s="950">
        <f>ROUNDUP(D5983*E5983,2)</f>
        <v>0</v>
      </c>
    </row>
    <row r="5984" spans="1:6">
      <c r="A5984" s="654"/>
      <c r="B5984" s="1013" t="s">
        <v>4221</v>
      </c>
      <c r="C5984" s="1011" t="s">
        <v>983</v>
      </c>
      <c r="D5984" s="1012">
        <v>6</v>
      </c>
      <c r="E5984" s="949">
        <v>0</v>
      </c>
      <c r="F5984" s="950">
        <f t="shared" si="11"/>
        <v>0</v>
      </c>
    </row>
    <row r="5985" spans="1:6">
      <c r="A5985" s="654"/>
      <c r="B5985" s="1013" t="s">
        <v>4222</v>
      </c>
      <c r="C5985" s="1011" t="s">
        <v>983</v>
      </c>
      <c r="D5985" s="1012">
        <v>3</v>
      </c>
      <c r="E5985" s="949">
        <v>0</v>
      </c>
      <c r="F5985" s="950">
        <f>ROUNDUP(D5985*E5985,2)</f>
        <v>0</v>
      </c>
    </row>
    <row r="5986" spans="1:6">
      <c r="A5986" s="654"/>
      <c r="B5986" s="1013" t="s">
        <v>4223</v>
      </c>
      <c r="C5986" s="1011" t="s">
        <v>983</v>
      </c>
      <c r="D5986" s="1012">
        <v>1</v>
      </c>
      <c r="E5986" s="949">
        <v>0</v>
      </c>
      <c r="F5986" s="950">
        <f t="shared" si="11"/>
        <v>0</v>
      </c>
    </row>
    <row r="5987" spans="1:6">
      <c r="A5987" s="654"/>
      <c r="B5987" s="1013" t="s">
        <v>4224</v>
      </c>
      <c r="C5987" s="1011" t="s">
        <v>983</v>
      </c>
      <c r="D5987" s="1012">
        <v>4</v>
      </c>
      <c r="E5987" s="949">
        <v>0</v>
      </c>
      <c r="F5987" s="950">
        <f>ROUNDUP(D5987*E5987,2)</f>
        <v>0</v>
      </c>
    </row>
    <row r="5988" spans="1:6">
      <c r="A5988" s="654"/>
      <c r="B5988" s="1013" t="s">
        <v>4225</v>
      </c>
      <c r="C5988" s="1011" t="s">
        <v>983</v>
      </c>
      <c r="D5988" s="1012">
        <v>1</v>
      </c>
      <c r="E5988" s="949">
        <v>0</v>
      </c>
      <c r="F5988" s="950">
        <f t="shared" si="11"/>
        <v>0</v>
      </c>
    </row>
    <row r="5989" spans="1:6">
      <c r="A5989" s="654"/>
      <c r="B5989" s="1013" t="s">
        <v>4226</v>
      </c>
      <c r="C5989" s="1011" t="s">
        <v>983</v>
      </c>
      <c r="D5989" s="1012">
        <v>6</v>
      </c>
      <c r="E5989" s="949">
        <v>0</v>
      </c>
      <c r="F5989" s="950">
        <f t="shared" si="11"/>
        <v>0</v>
      </c>
    </row>
    <row r="5990" spans="1:6">
      <c r="A5990" s="654"/>
      <c r="B5990" s="1013" t="s">
        <v>4227</v>
      </c>
      <c r="C5990" s="1011" t="s">
        <v>983</v>
      </c>
      <c r="D5990" s="1012">
        <v>1</v>
      </c>
      <c r="E5990" s="949">
        <v>0</v>
      </c>
      <c r="F5990" s="950">
        <f t="shared" si="11"/>
        <v>0</v>
      </c>
    </row>
    <row r="5991" spans="1:6">
      <c r="A5991" s="654"/>
      <c r="B5991" s="1013" t="s">
        <v>3085</v>
      </c>
      <c r="C5991" s="1011" t="s">
        <v>983</v>
      </c>
      <c r="D5991" s="1012">
        <v>2</v>
      </c>
      <c r="E5991" s="949">
        <v>0</v>
      </c>
      <c r="F5991" s="950">
        <f>ROUNDUP(D5991*E5991,2)</f>
        <v>0</v>
      </c>
    </row>
    <row r="5992" spans="1:6">
      <c r="A5992" s="654"/>
      <c r="B5992" s="1013" t="s">
        <v>4228</v>
      </c>
      <c r="C5992" s="1011" t="s">
        <v>983</v>
      </c>
      <c r="D5992" s="1012">
        <v>14</v>
      </c>
      <c r="E5992" s="949">
        <v>0</v>
      </c>
      <c r="F5992" s="950">
        <f t="shared" si="11"/>
        <v>0</v>
      </c>
    </row>
    <row r="5993" spans="1:6">
      <c r="A5993" s="654"/>
      <c r="B5993" s="1013" t="s">
        <v>4069</v>
      </c>
      <c r="C5993" s="1011" t="s">
        <v>983</v>
      </c>
      <c r="D5993" s="1012">
        <v>18</v>
      </c>
      <c r="E5993" s="949">
        <v>0</v>
      </c>
      <c r="F5993" s="950">
        <f t="shared" si="11"/>
        <v>0</v>
      </c>
    </row>
    <row r="5994" spans="1:6">
      <c r="A5994" s="654"/>
      <c r="B5994" s="1013" t="s">
        <v>4056</v>
      </c>
      <c r="C5994" s="1011" t="s">
        <v>983</v>
      </c>
      <c r="D5994" s="1012">
        <v>16</v>
      </c>
      <c r="E5994" s="949">
        <v>0</v>
      </c>
      <c r="F5994" s="950">
        <f t="shared" si="11"/>
        <v>0</v>
      </c>
    </row>
    <row r="5995" spans="1:6">
      <c r="A5995" s="654"/>
      <c r="B5995" s="1013" t="s">
        <v>4229</v>
      </c>
      <c r="C5995" s="1011" t="s">
        <v>983</v>
      </c>
      <c r="D5995" s="1012">
        <v>6</v>
      </c>
      <c r="E5995" s="949">
        <v>0</v>
      </c>
      <c r="F5995" s="950">
        <f t="shared" si="11"/>
        <v>0</v>
      </c>
    </row>
    <row r="5996" spans="1:6">
      <c r="A5996" s="654"/>
      <c r="B5996" s="1013" t="s">
        <v>4230</v>
      </c>
      <c r="C5996" s="1011" t="s">
        <v>983</v>
      </c>
      <c r="D5996" s="1012">
        <v>5</v>
      </c>
      <c r="E5996" s="949">
        <v>0</v>
      </c>
      <c r="F5996" s="950">
        <f t="shared" si="11"/>
        <v>0</v>
      </c>
    </row>
    <row r="5997" spans="1:6">
      <c r="A5997" s="654"/>
      <c r="B5997" s="1013" t="s">
        <v>4231</v>
      </c>
      <c r="C5997" s="1011" t="s">
        <v>983</v>
      </c>
      <c r="D5997" s="1012">
        <v>3</v>
      </c>
      <c r="E5997" s="949">
        <v>0</v>
      </c>
      <c r="F5997" s="950">
        <f t="shared" si="11"/>
        <v>0</v>
      </c>
    </row>
    <row r="5998" spans="1:6">
      <c r="A5998" s="654"/>
      <c r="B5998" s="1013" t="s">
        <v>4232</v>
      </c>
      <c r="C5998" s="1011" t="s">
        <v>983</v>
      </c>
      <c r="D5998" s="1012">
        <v>4</v>
      </c>
      <c r="E5998" s="949">
        <v>0</v>
      </c>
      <c r="F5998" s="950">
        <f>ROUNDUP(D5998*E5998,2)</f>
        <v>0</v>
      </c>
    </row>
    <row r="5999" spans="1:6">
      <c r="A5999" s="654"/>
      <c r="B5999" s="1013" t="s">
        <v>4233</v>
      </c>
      <c r="C5999" s="1011" t="s">
        <v>983</v>
      </c>
      <c r="D5999" s="1012">
        <v>1</v>
      </c>
      <c r="E5999" s="949">
        <v>0</v>
      </c>
      <c r="F5999" s="950">
        <f t="shared" si="11"/>
        <v>0</v>
      </c>
    </row>
    <row r="6000" spans="1:6">
      <c r="A6000" s="654"/>
      <c r="B6000" s="1013" t="s">
        <v>4234</v>
      </c>
      <c r="C6000" s="1011" t="s">
        <v>983</v>
      </c>
      <c r="D6000" s="1012">
        <v>1</v>
      </c>
      <c r="E6000" s="949">
        <v>0</v>
      </c>
      <c r="F6000" s="950">
        <f t="shared" si="11"/>
        <v>0</v>
      </c>
    </row>
    <row r="6001" spans="1:6">
      <c r="A6001" s="654"/>
      <c r="B6001" s="1013" t="s">
        <v>4235</v>
      </c>
      <c r="C6001" s="1011" t="s">
        <v>983</v>
      </c>
      <c r="D6001" s="1012">
        <v>8</v>
      </c>
      <c r="E6001" s="949">
        <v>0</v>
      </c>
      <c r="F6001" s="950">
        <f>ROUNDUP(D6001*E6001,2)</f>
        <v>0</v>
      </c>
    </row>
    <row r="6002" spans="1:6">
      <c r="A6002" s="654"/>
      <c r="B6002" s="1013" t="s">
        <v>4236</v>
      </c>
      <c r="C6002" s="1011" t="s">
        <v>983</v>
      </c>
      <c r="D6002" s="1012">
        <v>1</v>
      </c>
      <c r="E6002" s="949">
        <v>0</v>
      </c>
      <c r="F6002" s="950">
        <f t="shared" si="11"/>
        <v>0</v>
      </c>
    </row>
    <row r="6003" spans="1:6">
      <c r="A6003" s="654"/>
      <c r="B6003" s="1013" t="s">
        <v>4237</v>
      </c>
      <c r="C6003" s="1011" t="s">
        <v>983</v>
      </c>
      <c r="D6003" s="1012">
        <v>12</v>
      </c>
      <c r="E6003" s="949">
        <v>0</v>
      </c>
      <c r="F6003" s="950">
        <f t="shared" si="11"/>
        <v>0</v>
      </c>
    </row>
    <row r="6004" spans="1:6">
      <c r="A6004" s="654"/>
      <c r="B6004" s="1013" t="s">
        <v>4238</v>
      </c>
      <c r="C6004" s="1011" t="s">
        <v>983</v>
      </c>
      <c r="D6004" s="1012">
        <v>11</v>
      </c>
      <c r="E6004" s="949">
        <v>0</v>
      </c>
      <c r="F6004" s="950">
        <f t="shared" si="11"/>
        <v>0</v>
      </c>
    </row>
    <row r="6005" spans="1:6">
      <c r="A6005" s="654"/>
      <c r="B6005" s="1013" t="s">
        <v>4239</v>
      </c>
      <c r="C6005" s="1011" t="s">
        <v>983</v>
      </c>
      <c r="D6005" s="1012">
        <v>8</v>
      </c>
      <c r="E6005" s="949">
        <v>0</v>
      </c>
      <c r="F6005" s="950">
        <f>ROUNDUP(D6005*E6005,2)</f>
        <v>0</v>
      </c>
    </row>
    <row r="6006" spans="1:6">
      <c r="A6006" s="654"/>
      <c r="B6006" s="1013" t="s">
        <v>4240</v>
      </c>
      <c r="C6006" s="1011" t="s">
        <v>983</v>
      </c>
      <c r="D6006" s="1012">
        <v>1</v>
      </c>
      <c r="E6006" s="949">
        <v>0</v>
      </c>
      <c r="F6006" s="950">
        <f t="shared" si="11"/>
        <v>0</v>
      </c>
    </row>
    <row r="6007" spans="1:6">
      <c r="A6007" s="654"/>
      <c r="B6007" s="1013" t="s">
        <v>4241</v>
      </c>
      <c r="C6007" s="1011" t="s">
        <v>983</v>
      </c>
      <c r="D6007" s="1012">
        <v>2</v>
      </c>
      <c r="E6007" s="949">
        <v>0</v>
      </c>
      <c r="F6007" s="950">
        <f t="shared" si="11"/>
        <v>0</v>
      </c>
    </row>
    <row r="6008" spans="1:6">
      <c r="A6008" s="654"/>
      <c r="B6008" s="1013" t="s">
        <v>4242</v>
      </c>
      <c r="C6008" s="1011" t="s">
        <v>983</v>
      </c>
      <c r="D6008" s="1012">
        <v>5</v>
      </c>
      <c r="E6008" s="949">
        <v>0</v>
      </c>
      <c r="F6008" s="950">
        <f t="shared" si="11"/>
        <v>0</v>
      </c>
    </row>
    <row r="6009" spans="1:6">
      <c r="A6009" s="654"/>
      <c r="B6009" s="1013" t="s">
        <v>4243</v>
      </c>
      <c r="C6009" s="1011" t="s">
        <v>983</v>
      </c>
      <c r="D6009" s="1012">
        <v>4</v>
      </c>
      <c r="E6009" s="949">
        <v>0</v>
      </c>
      <c r="F6009" s="950">
        <f t="shared" si="11"/>
        <v>0</v>
      </c>
    </row>
    <row r="6010" spans="1:6">
      <c r="A6010" s="654"/>
      <c r="B6010" s="1013" t="s">
        <v>4099</v>
      </c>
      <c r="C6010" s="1011" t="s">
        <v>983</v>
      </c>
      <c r="D6010" s="1012">
        <v>5</v>
      </c>
      <c r="E6010" s="949">
        <v>0</v>
      </c>
      <c r="F6010" s="950">
        <f t="shared" si="11"/>
        <v>0</v>
      </c>
    </row>
    <row r="6011" spans="1:6">
      <c r="A6011" s="654"/>
      <c r="B6011" s="1013" t="s">
        <v>4244</v>
      </c>
      <c r="C6011" s="1011" t="s">
        <v>983</v>
      </c>
      <c r="D6011" s="1012">
        <v>2</v>
      </c>
      <c r="E6011" s="949">
        <v>0</v>
      </c>
      <c r="F6011" s="950">
        <f t="shared" si="11"/>
        <v>0</v>
      </c>
    </row>
    <row r="6012" spans="1:6">
      <c r="A6012" s="654"/>
      <c r="B6012" s="1013" t="s">
        <v>4245</v>
      </c>
      <c r="C6012" s="1011" t="s">
        <v>983</v>
      </c>
      <c r="D6012" s="1012">
        <v>2</v>
      </c>
      <c r="E6012" s="949">
        <v>0</v>
      </c>
      <c r="F6012" s="950">
        <f>ROUNDUP(D6012*E6012,2)</f>
        <v>0</v>
      </c>
    </row>
    <row r="6013" spans="1:6">
      <c r="A6013" s="654"/>
      <c r="B6013" s="1013" t="s">
        <v>4246</v>
      </c>
      <c r="C6013" s="1011" t="s">
        <v>983</v>
      </c>
      <c r="D6013" s="1012">
        <v>1</v>
      </c>
      <c r="E6013" s="949">
        <v>0</v>
      </c>
      <c r="F6013" s="950">
        <f t="shared" si="11"/>
        <v>0</v>
      </c>
    </row>
    <row r="6014" spans="1:6">
      <c r="A6014" s="654"/>
      <c r="B6014" s="1013" t="s">
        <v>4247</v>
      </c>
      <c r="C6014" s="1011" t="s">
        <v>983</v>
      </c>
      <c r="D6014" s="1012">
        <v>1</v>
      </c>
      <c r="E6014" s="949">
        <v>0</v>
      </c>
      <c r="F6014" s="950">
        <f>ROUNDUP(D6014*E6014,2)</f>
        <v>0</v>
      </c>
    </row>
    <row r="6015" spans="1:6">
      <c r="A6015" s="654"/>
      <c r="B6015" s="1013" t="s">
        <v>4248</v>
      </c>
      <c r="C6015" s="1011" t="s">
        <v>983</v>
      </c>
      <c r="D6015" s="1012">
        <v>1</v>
      </c>
      <c r="E6015" s="949">
        <v>0</v>
      </c>
      <c r="F6015" s="950">
        <f t="shared" si="11"/>
        <v>0</v>
      </c>
    </row>
    <row r="6016" spans="1:6">
      <c r="A6016" s="654"/>
      <c r="B6016" s="1013" t="s">
        <v>4249</v>
      </c>
      <c r="C6016" s="1011" t="s">
        <v>983</v>
      </c>
      <c r="D6016" s="1012">
        <v>1</v>
      </c>
      <c r="E6016" s="949">
        <v>0</v>
      </c>
      <c r="F6016" s="950">
        <f>ROUNDUP(D6016*E6016,2)</f>
        <v>0</v>
      </c>
    </row>
    <row r="6017" spans="1:6">
      <c r="A6017" s="654"/>
      <c r="B6017" s="1013" t="s">
        <v>4250</v>
      </c>
      <c r="C6017" s="1011" t="s">
        <v>983</v>
      </c>
      <c r="D6017" s="1012">
        <v>2</v>
      </c>
      <c r="E6017" s="949">
        <v>0</v>
      </c>
      <c r="F6017" s="950">
        <f t="shared" si="11"/>
        <v>0</v>
      </c>
    </row>
    <row r="6018" spans="1:6">
      <c r="A6018" s="654"/>
      <c r="B6018" s="1013" t="s">
        <v>4251</v>
      </c>
      <c r="C6018" s="1011" t="s">
        <v>983</v>
      </c>
      <c r="D6018" s="1012">
        <v>3</v>
      </c>
      <c r="E6018" s="949">
        <v>0</v>
      </c>
      <c r="F6018" s="950">
        <f t="shared" si="11"/>
        <v>0</v>
      </c>
    </row>
    <row r="6019" spans="1:6">
      <c r="A6019" s="654"/>
      <c r="B6019" s="1013" t="s">
        <v>4252</v>
      </c>
      <c r="C6019" s="1011" t="s">
        <v>983</v>
      </c>
      <c r="D6019" s="1012">
        <v>1</v>
      </c>
      <c r="E6019" s="949">
        <v>0</v>
      </c>
      <c r="F6019" s="950">
        <f t="shared" si="11"/>
        <v>0</v>
      </c>
    </row>
    <row r="6020" spans="1:6">
      <c r="A6020" s="654"/>
      <c r="B6020" s="1013" t="s">
        <v>4253</v>
      </c>
      <c r="C6020" s="1011" t="s">
        <v>983</v>
      </c>
      <c r="D6020" s="1012">
        <v>3</v>
      </c>
      <c r="E6020" s="949">
        <v>0</v>
      </c>
      <c r="F6020" s="950">
        <f t="shared" si="11"/>
        <v>0</v>
      </c>
    </row>
    <row r="6021" spans="1:6">
      <c r="A6021" s="654"/>
      <c r="B6021" s="1013" t="s">
        <v>4254</v>
      </c>
      <c r="C6021" s="1011" t="s">
        <v>983</v>
      </c>
      <c r="D6021" s="1012">
        <v>2</v>
      </c>
      <c r="E6021" s="949">
        <v>0</v>
      </c>
      <c r="F6021" s="950">
        <f>ROUNDUP(D6021*E6021,2)</f>
        <v>0</v>
      </c>
    </row>
    <row r="6022" spans="1:6">
      <c r="A6022" s="654"/>
      <c r="B6022" s="1013" t="s">
        <v>4255</v>
      </c>
      <c r="C6022" s="1011" t="s">
        <v>983</v>
      </c>
      <c r="D6022" s="1012">
        <v>4</v>
      </c>
      <c r="E6022" s="949">
        <v>0</v>
      </c>
      <c r="F6022" s="950">
        <f>ROUNDUP(D6022*E6022,2)</f>
        <v>0</v>
      </c>
    </row>
    <row r="6023" spans="1:6">
      <c r="A6023" s="659"/>
      <c r="B6023" s="1013" t="s">
        <v>4256</v>
      </c>
      <c r="C6023" s="1011" t="s">
        <v>983</v>
      </c>
      <c r="D6023" s="1012">
        <v>1</v>
      </c>
      <c r="E6023" s="949">
        <v>0</v>
      </c>
      <c r="F6023" s="950">
        <f>ROUNDUP(D6023*E6023,2)</f>
        <v>0</v>
      </c>
    </row>
    <row r="6024" spans="1:6" s="466" customFormat="1" ht="26.25" customHeight="1">
      <c r="A6024" s="892" t="s">
        <v>0</v>
      </c>
      <c r="B6024" s="892" t="s">
        <v>1</v>
      </c>
      <c r="C6024" s="892" t="s">
        <v>948</v>
      </c>
      <c r="D6024" s="893" t="s">
        <v>949</v>
      </c>
      <c r="E6024" s="894" t="s">
        <v>1380</v>
      </c>
      <c r="F6024" s="894" t="s">
        <v>2</v>
      </c>
    </row>
    <row r="6025" spans="1:6" ht="118.8">
      <c r="A6025" s="959">
        <f>COUNT($A$4:A6023)+1</f>
        <v>58</v>
      </c>
      <c r="B6025" s="1013" t="s">
        <v>4257</v>
      </c>
      <c r="C6025" s="1011" t="s">
        <v>983</v>
      </c>
      <c r="D6025" s="1012">
        <v>20</v>
      </c>
      <c r="E6025" s="949">
        <v>0</v>
      </c>
      <c r="F6025" s="950">
        <f>ROUNDUP(D6025*E6025,2)</f>
        <v>0</v>
      </c>
    </row>
    <row r="6026" spans="1:6" ht="52.8">
      <c r="A6026" s="1001">
        <f>COUNT($A$4:A6025)+1</f>
        <v>59</v>
      </c>
      <c r="B6026" s="968" t="s">
        <v>4258</v>
      </c>
      <c r="C6026" s="523"/>
      <c r="D6026" s="1024"/>
      <c r="E6026" s="949"/>
      <c r="F6026" s="950"/>
    </row>
    <row r="6027" spans="1:6">
      <c r="A6027" s="1001"/>
      <c r="B6027" s="968" t="s">
        <v>4127</v>
      </c>
      <c r="C6027" s="1011" t="s">
        <v>983</v>
      </c>
      <c r="D6027" s="1012">
        <v>2</v>
      </c>
      <c r="E6027" s="949">
        <v>0</v>
      </c>
      <c r="F6027" s="950">
        <f t="shared" ref="F6027:F6033" si="12">ROUNDUP(D6027*E6027,2)</f>
        <v>0</v>
      </c>
    </row>
    <row r="6028" spans="1:6">
      <c r="A6028" s="1001"/>
      <c r="B6028" s="968" t="s">
        <v>4129</v>
      </c>
      <c r="C6028" s="1011" t="s">
        <v>983</v>
      </c>
      <c r="D6028" s="1012">
        <v>8</v>
      </c>
      <c r="E6028" s="949">
        <v>0</v>
      </c>
      <c r="F6028" s="950">
        <f t="shared" si="12"/>
        <v>0</v>
      </c>
    </row>
    <row r="6029" spans="1:6">
      <c r="A6029" s="1001"/>
      <c r="B6029" s="968" t="s">
        <v>4131</v>
      </c>
      <c r="C6029" s="1011" t="s">
        <v>983</v>
      </c>
      <c r="D6029" s="1012">
        <v>5</v>
      </c>
      <c r="E6029" s="949">
        <v>0</v>
      </c>
      <c r="F6029" s="950">
        <f t="shared" si="12"/>
        <v>0</v>
      </c>
    </row>
    <row r="6030" spans="1:6">
      <c r="A6030" s="1001"/>
      <c r="B6030" s="968" t="s">
        <v>4093</v>
      </c>
      <c r="C6030" s="1011" t="s">
        <v>983</v>
      </c>
      <c r="D6030" s="1012">
        <v>1</v>
      </c>
      <c r="E6030" s="949">
        <v>0</v>
      </c>
      <c r="F6030" s="950">
        <f t="shared" si="12"/>
        <v>0</v>
      </c>
    </row>
    <row r="6031" spans="1:6">
      <c r="A6031" s="1001"/>
      <c r="B6031" s="968" t="s">
        <v>4053</v>
      </c>
      <c r="C6031" s="1011" t="s">
        <v>983</v>
      </c>
      <c r="D6031" s="1012">
        <v>2</v>
      </c>
      <c r="E6031" s="949">
        <v>0</v>
      </c>
      <c r="F6031" s="950">
        <f t="shared" si="12"/>
        <v>0</v>
      </c>
    </row>
    <row r="6032" spans="1:6">
      <c r="A6032" s="1001"/>
      <c r="B6032" s="968" t="s">
        <v>4259</v>
      </c>
      <c r="C6032" s="1011" t="s">
        <v>983</v>
      </c>
      <c r="D6032" s="1012">
        <v>2</v>
      </c>
      <c r="E6032" s="949">
        <v>0</v>
      </c>
      <c r="F6032" s="950">
        <f t="shared" si="12"/>
        <v>0</v>
      </c>
    </row>
    <row r="6033" spans="1:6">
      <c r="A6033" s="1001"/>
      <c r="B6033" s="968" t="s">
        <v>4228</v>
      </c>
      <c r="C6033" s="1011" t="s">
        <v>983</v>
      </c>
      <c r="D6033" s="1012">
        <v>6</v>
      </c>
      <c r="E6033" s="949">
        <v>0</v>
      </c>
      <c r="F6033" s="950">
        <f t="shared" si="12"/>
        <v>0</v>
      </c>
    </row>
    <row r="6034" spans="1:6" ht="92.4">
      <c r="A6034" s="959">
        <f>COUNT($A$4:A6033)+1</f>
        <v>60</v>
      </c>
      <c r="B6034" s="1013" t="s">
        <v>4260</v>
      </c>
      <c r="C6034" s="1011" t="s">
        <v>983</v>
      </c>
      <c r="D6034" s="1012">
        <v>24</v>
      </c>
      <c r="E6034" s="949">
        <v>0</v>
      </c>
      <c r="F6034" s="950">
        <f>ROUNDUP(D6034*E6034,2)</f>
        <v>0</v>
      </c>
    </row>
    <row r="6035" spans="1:6" ht="92.4">
      <c r="A6035" s="959">
        <f>COUNT($A$4:A6034)+1</f>
        <v>61</v>
      </c>
      <c r="B6035" s="1013" t="s">
        <v>4261</v>
      </c>
      <c r="C6035" s="1011" t="s">
        <v>983</v>
      </c>
      <c r="D6035" s="1012">
        <v>1</v>
      </c>
      <c r="E6035" s="949">
        <v>0</v>
      </c>
      <c r="F6035" s="950">
        <f>ROUNDUP(D6035*E6035,2)</f>
        <v>0</v>
      </c>
    </row>
    <row r="6036" spans="1:6" ht="26.4">
      <c r="A6036" s="959">
        <f>COUNT($A$4:A6035)+1</f>
        <v>62</v>
      </c>
      <c r="B6036" s="1013" t="s">
        <v>4262</v>
      </c>
      <c r="C6036" s="1011" t="s">
        <v>983</v>
      </c>
      <c r="D6036" s="1012">
        <v>3</v>
      </c>
      <c r="E6036" s="949">
        <v>0</v>
      </c>
      <c r="F6036" s="950">
        <f>ROUNDUP(D6036*E6036,2)</f>
        <v>0</v>
      </c>
    </row>
    <row r="6037" spans="1:6" ht="52.8">
      <c r="A6037" s="959">
        <f>COUNT($A$4:A6036)+1</f>
        <v>63</v>
      </c>
      <c r="B6037" s="1013" t="s">
        <v>4263</v>
      </c>
      <c r="C6037" s="1011" t="s">
        <v>983</v>
      </c>
      <c r="D6037" s="1012">
        <v>2</v>
      </c>
      <c r="E6037" s="949">
        <v>0</v>
      </c>
      <c r="F6037" s="950">
        <f>ROUNDUP(D6037*E6037,2)</f>
        <v>0</v>
      </c>
    </row>
    <row r="6038" spans="1:6" ht="39.6">
      <c r="A6038" s="959">
        <f>COUNT($A$4:A6037)+1</f>
        <v>64</v>
      </c>
      <c r="B6038" s="1013" t="s">
        <v>4264</v>
      </c>
      <c r="C6038" s="1011" t="s">
        <v>983</v>
      </c>
      <c r="D6038" s="1012">
        <v>180</v>
      </c>
      <c r="E6038" s="949">
        <v>0</v>
      </c>
      <c r="F6038" s="950">
        <f>ROUNDUP(D6038*E6038,2)</f>
        <v>0</v>
      </c>
    </row>
    <row r="6039" spans="1:6" s="466" customFormat="1" ht="26.25" customHeight="1">
      <c r="A6039" s="892" t="s">
        <v>0</v>
      </c>
      <c r="B6039" s="892" t="s">
        <v>1</v>
      </c>
      <c r="C6039" s="892" t="s">
        <v>948</v>
      </c>
      <c r="D6039" s="893" t="s">
        <v>949</v>
      </c>
      <c r="E6039" s="894" t="s">
        <v>1380</v>
      </c>
      <c r="F6039" s="894" t="s">
        <v>2</v>
      </c>
    </row>
    <row r="6040" spans="1:6" ht="158.4">
      <c r="A6040" s="1001">
        <f>COUNT($A$4:A6038)+1</f>
        <v>65</v>
      </c>
      <c r="B6040" s="1013" t="s">
        <v>4265</v>
      </c>
      <c r="C6040" s="1011"/>
      <c r="D6040" s="1012"/>
      <c r="E6040" s="949"/>
      <c r="F6040" s="950"/>
    </row>
    <row r="6041" spans="1:6">
      <c r="A6041" s="1001"/>
      <c r="B6041" s="1013" t="s">
        <v>4126</v>
      </c>
      <c r="C6041" s="1011" t="s">
        <v>1668</v>
      </c>
      <c r="D6041" s="1012">
        <v>30</v>
      </c>
      <c r="E6041" s="949">
        <v>0</v>
      </c>
      <c r="F6041" s="950">
        <f t="shared" ref="F6041:F6047" si="13">ROUNDUP(D6041*E6041,2)</f>
        <v>0</v>
      </c>
    </row>
    <row r="6042" spans="1:6">
      <c r="A6042" s="1001"/>
      <c r="B6042" s="1013" t="s">
        <v>4127</v>
      </c>
      <c r="C6042" s="1011" t="s">
        <v>1668</v>
      </c>
      <c r="D6042" s="1012">
        <v>120</v>
      </c>
      <c r="E6042" s="949">
        <v>0</v>
      </c>
      <c r="F6042" s="950">
        <f t="shared" si="13"/>
        <v>0</v>
      </c>
    </row>
    <row r="6043" spans="1:6">
      <c r="A6043" s="1001"/>
      <c r="B6043" s="1013" t="s">
        <v>4266</v>
      </c>
      <c r="C6043" s="1011" t="s">
        <v>1668</v>
      </c>
      <c r="D6043" s="1012">
        <v>12</v>
      </c>
      <c r="E6043" s="949">
        <v>0</v>
      </c>
      <c r="F6043" s="950">
        <f t="shared" si="13"/>
        <v>0</v>
      </c>
    </row>
    <row r="6044" spans="1:6">
      <c r="A6044" s="1001"/>
      <c r="B6044" s="1013" t="s">
        <v>4129</v>
      </c>
      <c r="C6044" s="1011" t="s">
        <v>1668</v>
      </c>
      <c r="D6044" s="1012">
        <v>217</v>
      </c>
      <c r="E6044" s="949">
        <v>0</v>
      </c>
      <c r="F6044" s="950">
        <f t="shared" si="13"/>
        <v>0</v>
      </c>
    </row>
    <row r="6045" spans="1:6">
      <c r="A6045" s="1001"/>
      <c r="B6045" s="1013" t="s">
        <v>4131</v>
      </c>
      <c r="C6045" s="1011" t="s">
        <v>1668</v>
      </c>
      <c r="D6045" s="1012">
        <v>137</v>
      </c>
      <c r="E6045" s="949">
        <v>0</v>
      </c>
      <c r="F6045" s="950">
        <f t="shared" si="13"/>
        <v>0</v>
      </c>
    </row>
    <row r="6046" spans="1:6">
      <c r="A6046" s="1001"/>
      <c r="B6046" s="1013" t="s">
        <v>4133</v>
      </c>
      <c r="C6046" s="1011" t="s">
        <v>1668</v>
      </c>
      <c r="D6046" s="1012">
        <v>146</v>
      </c>
      <c r="E6046" s="949">
        <v>0</v>
      </c>
      <c r="F6046" s="950">
        <f t="shared" si="13"/>
        <v>0</v>
      </c>
    </row>
    <row r="6047" spans="1:6">
      <c r="A6047" s="1001"/>
      <c r="B6047" s="1013" t="s">
        <v>4135</v>
      </c>
      <c r="C6047" s="1011" t="s">
        <v>1668</v>
      </c>
      <c r="D6047" s="1012">
        <v>106</v>
      </c>
      <c r="E6047" s="949">
        <v>0</v>
      </c>
      <c r="F6047" s="950">
        <f t="shared" si="13"/>
        <v>0</v>
      </c>
    </row>
    <row r="6048" spans="1:6" ht="118.8">
      <c r="A6048" s="959">
        <f>COUNT($A$4:A6047)+1</f>
        <v>66</v>
      </c>
      <c r="B6048" s="1013" t="s">
        <v>4267</v>
      </c>
      <c r="C6048" s="1011" t="s">
        <v>4018</v>
      </c>
      <c r="D6048" s="1012">
        <v>1</v>
      </c>
      <c r="E6048" s="949">
        <v>0</v>
      </c>
      <c r="F6048" s="950">
        <f>ROUNDUP(D6048*E6048,2)</f>
        <v>0</v>
      </c>
    </row>
    <row r="6049" spans="1:6" ht="52.8">
      <c r="A6049" s="1001">
        <f>COUNT($A$4:A6048)+1</f>
        <v>67</v>
      </c>
      <c r="B6049" s="1025" t="s">
        <v>4268</v>
      </c>
      <c r="C6049" s="1026" t="s">
        <v>4018</v>
      </c>
      <c r="D6049" s="1027">
        <v>1</v>
      </c>
      <c r="E6049" s="937">
        <v>0</v>
      </c>
      <c r="F6049" s="938">
        <f>ROUNDUP(D6049*E6049,2)</f>
        <v>0</v>
      </c>
    </row>
    <row r="6050" spans="1:6" ht="52.8">
      <c r="A6050" s="1001"/>
      <c r="B6050" s="666" t="s">
        <v>4269</v>
      </c>
      <c r="C6050" s="1026"/>
      <c r="D6050" s="1027"/>
      <c r="E6050" s="937"/>
      <c r="F6050" s="938"/>
    </row>
    <row r="6051" spans="1:6" ht="26.4">
      <c r="A6051" s="1001"/>
      <c r="B6051" s="666" t="s">
        <v>4270</v>
      </c>
      <c r="C6051" s="1026"/>
      <c r="D6051" s="1027"/>
      <c r="E6051" s="937"/>
      <c r="F6051" s="938"/>
    </row>
    <row r="6052" spans="1:6" ht="26.4">
      <c r="A6052" s="1001"/>
      <c r="B6052" s="666" t="s">
        <v>4271</v>
      </c>
      <c r="C6052" s="1026"/>
      <c r="D6052" s="1027"/>
      <c r="E6052" s="937"/>
      <c r="F6052" s="938"/>
    </row>
    <row r="6053" spans="1:6" ht="26.4">
      <c r="A6053" s="1001"/>
      <c r="B6053" s="1028" t="s">
        <v>4272</v>
      </c>
      <c r="C6053" s="1026"/>
      <c r="D6053" s="1027"/>
      <c r="E6053" s="937"/>
      <c r="F6053" s="938"/>
    </row>
    <row r="6054" spans="1:6" ht="26.4">
      <c r="A6054" s="1001"/>
      <c r="B6054" s="1028" t="s">
        <v>4273</v>
      </c>
      <c r="C6054" s="1026"/>
      <c r="D6054" s="1027"/>
      <c r="E6054" s="937"/>
      <c r="F6054" s="938"/>
    </row>
    <row r="6055" spans="1:6" ht="26.4">
      <c r="A6055" s="1001"/>
      <c r="B6055" s="666" t="s">
        <v>4274</v>
      </c>
      <c r="C6055" s="1026"/>
      <c r="D6055" s="1027"/>
      <c r="E6055" s="937"/>
      <c r="F6055" s="938"/>
    </row>
    <row r="6056" spans="1:6">
      <c r="A6056" s="1001"/>
      <c r="B6056" s="666" t="s">
        <v>4275</v>
      </c>
      <c r="C6056" s="1026"/>
      <c r="D6056" s="1027"/>
      <c r="E6056" s="937"/>
      <c r="F6056" s="938"/>
    </row>
    <row r="6057" spans="1:6" ht="26.4">
      <c r="A6057" s="1001"/>
      <c r="B6057" s="666" t="s">
        <v>4276</v>
      </c>
      <c r="C6057" s="1026"/>
      <c r="D6057" s="1027"/>
      <c r="E6057" s="937"/>
      <c r="F6057" s="938"/>
    </row>
    <row r="6058" spans="1:6">
      <c r="A6058" s="1001"/>
      <c r="B6058" s="666" t="s">
        <v>4277</v>
      </c>
      <c r="C6058" s="1026"/>
      <c r="D6058" s="1027"/>
      <c r="E6058" s="937"/>
      <c r="F6058" s="938"/>
    </row>
    <row r="6059" spans="1:6">
      <c r="A6059" s="1001"/>
      <c r="B6059" s="666" t="s">
        <v>4278</v>
      </c>
      <c r="C6059" s="1026"/>
      <c r="D6059" s="1027"/>
      <c r="E6059" s="937"/>
      <c r="F6059" s="938"/>
    </row>
    <row r="6060" spans="1:6">
      <c r="A6060" s="1001"/>
      <c r="B6060" s="666" t="s">
        <v>4279</v>
      </c>
      <c r="C6060" s="1026"/>
      <c r="D6060" s="1027"/>
      <c r="E6060" s="937"/>
      <c r="F6060" s="938"/>
    </row>
    <row r="6061" spans="1:6">
      <c r="A6061" s="1001"/>
      <c r="B6061" s="666" t="s">
        <v>4280</v>
      </c>
      <c r="C6061" s="1026"/>
      <c r="D6061" s="1027"/>
      <c r="E6061" s="937"/>
      <c r="F6061" s="938"/>
    </row>
    <row r="6062" spans="1:6" ht="39.6">
      <c r="A6062" s="1001"/>
      <c r="B6062" s="513" t="s">
        <v>4281</v>
      </c>
      <c r="C6062" s="1026"/>
      <c r="D6062" s="1027"/>
      <c r="E6062" s="937"/>
      <c r="F6062" s="938"/>
    </row>
    <row r="6063" spans="1:6" s="466" customFormat="1" ht="26.25" customHeight="1">
      <c r="A6063" s="892" t="s">
        <v>0</v>
      </c>
      <c r="B6063" s="892" t="s">
        <v>1</v>
      </c>
      <c r="C6063" s="892" t="s">
        <v>948</v>
      </c>
      <c r="D6063" s="893" t="s">
        <v>949</v>
      </c>
      <c r="E6063" s="894" t="s">
        <v>1380</v>
      </c>
      <c r="F6063" s="894" t="s">
        <v>2</v>
      </c>
    </row>
    <row r="6064" spans="1:6" ht="39.6">
      <c r="A6064" s="959">
        <f>COUNT($A$4:A6062)+1</f>
        <v>68</v>
      </c>
      <c r="B6064" s="1013" t="s">
        <v>4282</v>
      </c>
      <c r="C6064" s="1011" t="s">
        <v>4018</v>
      </c>
      <c r="D6064" s="1012">
        <v>28</v>
      </c>
      <c r="E6064" s="949">
        <v>0</v>
      </c>
      <c r="F6064" s="950">
        <f>ROUNDUP(D6064*E6064,2)</f>
        <v>0</v>
      </c>
    </row>
    <row r="6065" spans="1:6" ht="92.4">
      <c r="A6065" s="959">
        <f>COUNT($A$4:A6064)+1</f>
        <v>69</v>
      </c>
      <c r="B6065" s="1013" t="s">
        <v>4283</v>
      </c>
      <c r="C6065" s="1011" t="s">
        <v>4018</v>
      </c>
      <c r="D6065" s="1012">
        <v>1</v>
      </c>
      <c r="E6065" s="949">
        <v>0</v>
      </c>
      <c r="F6065" s="950">
        <f>ROUNDUP(D6065*E6065,2)</f>
        <v>0</v>
      </c>
    </row>
    <row r="6066" spans="1:6" ht="39.6">
      <c r="A6066" s="959">
        <f>COUNT($A$4:A6065)+1</f>
        <v>70</v>
      </c>
      <c r="B6066" s="1013" t="s">
        <v>4284</v>
      </c>
      <c r="C6066" s="1011" t="s">
        <v>983</v>
      </c>
      <c r="D6066" s="1012">
        <v>5</v>
      </c>
      <c r="E6066" s="949">
        <v>0</v>
      </c>
      <c r="F6066" s="950">
        <f>ROUNDUP(D6066*E6066,2)</f>
        <v>0</v>
      </c>
    </row>
    <row r="6067" spans="1:6" ht="92.4">
      <c r="A6067" s="959">
        <f>COUNT($A$4:A6066)+1</f>
        <v>71</v>
      </c>
      <c r="B6067" s="1013" t="s">
        <v>4285</v>
      </c>
      <c r="C6067" s="1011" t="s">
        <v>4018</v>
      </c>
      <c r="D6067" s="1012">
        <v>1</v>
      </c>
      <c r="E6067" s="949">
        <v>0</v>
      </c>
      <c r="F6067" s="950">
        <f>ROUNDUP(D6067*E6067,2)</f>
        <v>0</v>
      </c>
    </row>
    <row r="6068" spans="1:6" ht="145.19999999999999">
      <c r="A6068" s="1007">
        <f>COUNT($A$4:A6067)+1</f>
        <v>72</v>
      </c>
      <c r="B6068" s="1013" t="s">
        <v>4286</v>
      </c>
      <c r="C6068" s="1011"/>
      <c r="D6068" s="1012"/>
      <c r="E6068" s="949"/>
      <c r="F6068" s="950"/>
    </row>
    <row r="6069" spans="1:6">
      <c r="A6069" s="1008"/>
      <c r="B6069" s="1013" t="s">
        <v>4287</v>
      </c>
      <c r="C6069" s="1011" t="s">
        <v>983</v>
      </c>
      <c r="D6069" s="1012">
        <v>4</v>
      </c>
      <c r="E6069" s="949">
        <v>0</v>
      </c>
      <c r="F6069" s="950">
        <f>ROUNDUP(D6069*E6069,2)</f>
        <v>0</v>
      </c>
    </row>
    <row r="6070" spans="1:6">
      <c r="A6070" s="1009"/>
      <c r="B6070" s="1013" t="s">
        <v>4288</v>
      </c>
      <c r="C6070" s="1011" t="s">
        <v>983</v>
      </c>
      <c r="D6070" s="1012">
        <v>32</v>
      </c>
      <c r="E6070" s="949">
        <v>0</v>
      </c>
      <c r="F6070" s="950">
        <f>ROUNDUP(D6070*E6070,2)</f>
        <v>0</v>
      </c>
    </row>
    <row r="6071" spans="1:6" ht="158.4">
      <c r="A6071" s="959">
        <f>COUNT($A$4:A6070)+1</f>
        <v>73</v>
      </c>
      <c r="B6071" s="1013" t="s">
        <v>4289</v>
      </c>
      <c r="C6071" s="1011" t="s">
        <v>955</v>
      </c>
      <c r="D6071" s="1012">
        <v>310</v>
      </c>
      <c r="E6071" s="949">
        <v>0</v>
      </c>
      <c r="F6071" s="950">
        <f>ROUNDUP(D6071*E6071,2)</f>
        <v>0</v>
      </c>
    </row>
    <row r="6072" spans="1:6" ht="52.8">
      <c r="A6072" s="959">
        <f>COUNT($A$4:A6071)+1</f>
        <v>74</v>
      </c>
      <c r="B6072" s="1013" t="s">
        <v>4290</v>
      </c>
      <c r="C6072" s="1011" t="s">
        <v>955</v>
      </c>
      <c r="D6072" s="1012">
        <v>90</v>
      </c>
      <c r="E6072" s="949">
        <v>0</v>
      </c>
      <c r="F6072" s="950">
        <f>ROUNDUP(D6072*E6072,2)</f>
        <v>0</v>
      </c>
    </row>
    <row r="6073" spans="1:6" s="466" customFormat="1" ht="26.25" customHeight="1">
      <c r="A6073" s="892" t="s">
        <v>0</v>
      </c>
      <c r="B6073" s="892" t="s">
        <v>1</v>
      </c>
      <c r="C6073" s="892" t="s">
        <v>948</v>
      </c>
      <c r="D6073" s="893" t="s">
        <v>949</v>
      </c>
      <c r="E6073" s="894" t="s">
        <v>1380</v>
      </c>
      <c r="F6073" s="894" t="s">
        <v>2</v>
      </c>
    </row>
    <row r="6074" spans="1:6" ht="52.8">
      <c r="A6074" s="1001">
        <f>COUNT($A$4:A6072)+1</f>
        <v>75</v>
      </c>
      <c r="B6074" s="1023" t="s">
        <v>4291</v>
      </c>
      <c r="C6074" s="1011"/>
      <c r="D6074" s="1012"/>
      <c r="E6074" s="949"/>
      <c r="F6074" s="950"/>
    </row>
    <row r="6075" spans="1:6">
      <c r="A6075" s="1001"/>
      <c r="B6075" s="1013" t="s">
        <v>4126</v>
      </c>
      <c r="C6075" s="1011" t="s">
        <v>983</v>
      </c>
      <c r="D6075" s="1012">
        <v>5</v>
      </c>
      <c r="E6075" s="949">
        <v>0</v>
      </c>
      <c r="F6075" s="950">
        <f t="shared" ref="F6075:F6138" si="14">ROUNDUP(D6075*E6075,2)</f>
        <v>0</v>
      </c>
    </row>
    <row r="6076" spans="1:6">
      <c r="A6076" s="1001"/>
      <c r="B6076" s="1013" t="s">
        <v>4127</v>
      </c>
      <c r="C6076" s="1011" t="s">
        <v>983</v>
      </c>
      <c r="D6076" s="1012">
        <v>45</v>
      </c>
      <c r="E6076" s="949">
        <v>0</v>
      </c>
      <c r="F6076" s="950">
        <f t="shared" si="14"/>
        <v>0</v>
      </c>
    </row>
    <row r="6077" spans="1:6">
      <c r="A6077" s="1001"/>
      <c r="B6077" s="1013" t="s">
        <v>4129</v>
      </c>
      <c r="C6077" s="1011" t="s">
        <v>983</v>
      </c>
      <c r="D6077" s="1012">
        <v>44</v>
      </c>
      <c r="E6077" s="949">
        <v>0</v>
      </c>
      <c r="F6077" s="950">
        <f t="shared" si="14"/>
        <v>0</v>
      </c>
    </row>
    <row r="6078" spans="1:6">
      <c r="A6078" s="1001"/>
      <c r="B6078" s="1013" t="s">
        <v>4130</v>
      </c>
      <c r="C6078" s="1011" t="s">
        <v>983</v>
      </c>
      <c r="D6078" s="1012">
        <v>1</v>
      </c>
      <c r="E6078" s="949">
        <v>0</v>
      </c>
      <c r="F6078" s="950">
        <f t="shared" si="14"/>
        <v>0</v>
      </c>
    </row>
    <row r="6079" spans="1:6">
      <c r="A6079" s="1001"/>
      <c r="B6079" s="1013" t="s">
        <v>4131</v>
      </c>
      <c r="C6079" s="1011" t="s">
        <v>983</v>
      </c>
      <c r="D6079" s="1012">
        <v>13</v>
      </c>
      <c r="E6079" s="949">
        <v>0</v>
      </c>
      <c r="F6079" s="950">
        <f t="shared" si="14"/>
        <v>0</v>
      </c>
    </row>
    <row r="6080" spans="1:6">
      <c r="A6080" s="1001"/>
      <c r="B6080" s="1013" t="s">
        <v>4133</v>
      </c>
      <c r="C6080" s="1011" t="s">
        <v>983</v>
      </c>
      <c r="D6080" s="1012">
        <v>15</v>
      </c>
      <c r="E6080" s="949">
        <v>0</v>
      </c>
      <c r="F6080" s="950">
        <f t="shared" si="14"/>
        <v>0</v>
      </c>
    </row>
    <row r="6081" spans="1:6">
      <c r="A6081" s="1001"/>
      <c r="B6081" s="1013" t="s">
        <v>4134</v>
      </c>
      <c r="C6081" s="1011" t="s">
        <v>983</v>
      </c>
      <c r="D6081" s="1012">
        <v>4</v>
      </c>
      <c r="E6081" s="949">
        <v>0</v>
      </c>
      <c r="F6081" s="950">
        <f t="shared" si="14"/>
        <v>0</v>
      </c>
    </row>
    <row r="6082" spans="1:6">
      <c r="A6082" s="1001"/>
      <c r="B6082" s="1013" t="s">
        <v>4135</v>
      </c>
      <c r="C6082" s="1011" t="s">
        <v>983</v>
      </c>
      <c r="D6082" s="1012">
        <v>20</v>
      </c>
      <c r="E6082" s="949">
        <v>0</v>
      </c>
      <c r="F6082" s="950">
        <f t="shared" si="14"/>
        <v>0</v>
      </c>
    </row>
    <row r="6083" spans="1:6">
      <c r="A6083" s="1001"/>
      <c r="B6083" s="1013" t="s">
        <v>4136</v>
      </c>
      <c r="C6083" s="1011" t="s">
        <v>983</v>
      </c>
      <c r="D6083" s="1012">
        <v>2</v>
      </c>
      <c r="E6083" s="949">
        <v>0</v>
      </c>
      <c r="F6083" s="950">
        <f t="shared" si="14"/>
        <v>0</v>
      </c>
    </row>
    <row r="6084" spans="1:6">
      <c r="A6084" s="1001"/>
      <c r="B6084" s="1013" t="s">
        <v>4137</v>
      </c>
      <c r="C6084" s="1011" t="s">
        <v>983</v>
      </c>
      <c r="D6084" s="1012">
        <v>1</v>
      </c>
      <c r="E6084" s="949">
        <v>0</v>
      </c>
      <c r="F6084" s="950">
        <f t="shared" si="14"/>
        <v>0</v>
      </c>
    </row>
    <row r="6085" spans="1:6">
      <c r="A6085" s="1001"/>
      <c r="B6085" s="1013" t="s">
        <v>4071</v>
      </c>
      <c r="C6085" s="1011" t="s">
        <v>983</v>
      </c>
      <c r="D6085" s="1012">
        <v>3</v>
      </c>
      <c r="E6085" s="949">
        <v>0</v>
      </c>
      <c r="F6085" s="950">
        <f t="shared" si="14"/>
        <v>0</v>
      </c>
    </row>
    <row r="6086" spans="1:6">
      <c r="A6086" s="1001"/>
      <c r="B6086" s="1013" t="s">
        <v>4202</v>
      </c>
      <c r="C6086" s="1011" t="s">
        <v>983</v>
      </c>
      <c r="D6086" s="1012">
        <v>1</v>
      </c>
      <c r="E6086" s="949">
        <v>0</v>
      </c>
      <c r="F6086" s="950">
        <f t="shared" si="14"/>
        <v>0</v>
      </c>
    </row>
    <row r="6087" spans="1:6">
      <c r="A6087" s="1001"/>
      <c r="B6087" s="1013" t="s">
        <v>4066</v>
      </c>
      <c r="C6087" s="1011" t="s">
        <v>983</v>
      </c>
      <c r="D6087" s="1012">
        <v>1</v>
      </c>
      <c r="E6087" s="949">
        <v>0</v>
      </c>
      <c r="F6087" s="950">
        <f t="shared" si="14"/>
        <v>0</v>
      </c>
    </row>
    <row r="6088" spans="1:6">
      <c r="A6088" s="1001"/>
      <c r="B6088" s="1013" t="s">
        <v>4050</v>
      </c>
      <c r="C6088" s="1011" t="s">
        <v>983</v>
      </c>
      <c r="D6088" s="1012">
        <v>4</v>
      </c>
      <c r="E6088" s="949">
        <v>0</v>
      </c>
      <c r="F6088" s="950">
        <f t="shared" si="14"/>
        <v>0</v>
      </c>
    </row>
    <row r="6089" spans="1:6">
      <c r="A6089" s="1001"/>
      <c r="B6089" s="1013" t="s">
        <v>4203</v>
      </c>
      <c r="C6089" s="1011" t="s">
        <v>983</v>
      </c>
      <c r="D6089" s="1012">
        <v>2</v>
      </c>
      <c r="E6089" s="949">
        <v>0</v>
      </c>
      <c r="F6089" s="950">
        <f t="shared" si="14"/>
        <v>0</v>
      </c>
    </row>
    <row r="6090" spans="1:6">
      <c r="A6090" s="1001"/>
      <c r="B6090" s="1013" t="s">
        <v>4093</v>
      </c>
      <c r="C6090" s="1011" t="s">
        <v>983</v>
      </c>
      <c r="D6090" s="1012">
        <v>8</v>
      </c>
      <c r="E6090" s="949">
        <v>0</v>
      </c>
      <c r="F6090" s="950">
        <f t="shared" si="14"/>
        <v>0</v>
      </c>
    </row>
    <row r="6091" spans="1:6">
      <c r="A6091" s="1001"/>
      <c r="B6091" s="1013" t="s">
        <v>4204</v>
      </c>
      <c r="C6091" s="1011" t="s">
        <v>983</v>
      </c>
      <c r="D6091" s="1012">
        <v>1</v>
      </c>
      <c r="E6091" s="949">
        <v>0</v>
      </c>
      <c r="F6091" s="950">
        <f t="shared" si="14"/>
        <v>0</v>
      </c>
    </row>
    <row r="6092" spans="1:6">
      <c r="A6092" s="1001"/>
      <c r="B6092" s="1013" t="s">
        <v>4205</v>
      </c>
      <c r="C6092" s="1011" t="s">
        <v>983</v>
      </c>
      <c r="D6092" s="1012">
        <v>3</v>
      </c>
      <c r="E6092" s="949">
        <v>0</v>
      </c>
      <c r="F6092" s="950">
        <f t="shared" si="14"/>
        <v>0</v>
      </c>
    </row>
    <row r="6093" spans="1:6">
      <c r="A6093" s="1001"/>
      <c r="B6093" s="1013" t="s">
        <v>4051</v>
      </c>
      <c r="C6093" s="1011" t="s">
        <v>983</v>
      </c>
      <c r="D6093" s="1012">
        <v>1</v>
      </c>
      <c r="E6093" s="949">
        <v>0</v>
      </c>
      <c r="F6093" s="950">
        <f t="shared" si="14"/>
        <v>0</v>
      </c>
    </row>
    <row r="6094" spans="1:6">
      <c r="A6094" s="1001"/>
      <c r="B6094" s="1013" t="s">
        <v>4067</v>
      </c>
      <c r="C6094" s="1011" t="s">
        <v>983</v>
      </c>
      <c r="D6094" s="1012">
        <v>21</v>
      </c>
      <c r="E6094" s="949">
        <v>0</v>
      </c>
      <c r="F6094" s="950">
        <f t="shared" si="14"/>
        <v>0</v>
      </c>
    </row>
    <row r="6095" spans="1:6">
      <c r="A6095" s="1001"/>
      <c r="B6095" s="1013" t="s">
        <v>4206</v>
      </c>
      <c r="C6095" s="1011" t="s">
        <v>983</v>
      </c>
      <c r="D6095" s="1012">
        <v>1</v>
      </c>
      <c r="E6095" s="949">
        <v>0</v>
      </c>
      <c r="F6095" s="950">
        <f t="shared" si="14"/>
        <v>0</v>
      </c>
    </row>
    <row r="6096" spans="1:6">
      <c r="A6096" s="1001"/>
      <c r="B6096" s="1013" t="s">
        <v>4207</v>
      </c>
      <c r="C6096" s="1011" t="s">
        <v>983</v>
      </c>
      <c r="D6096" s="1012">
        <v>2</v>
      </c>
      <c r="E6096" s="949">
        <v>0</v>
      </c>
      <c r="F6096" s="950">
        <f t="shared" si="14"/>
        <v>0</v>
      </c>
    </row>
    <row r="6097" spans="1:6">
      <c r="A6097" s="1001"/>
      <c r="B6097" s="1013" t="s">
        <v>4208</v>
      </c>
      <c r="C6097" s="1011" t="s">
        <v>983</v>
      </c>
      <c r="D6097" s="1012">
        <v>2</v>
      </c>
      <c r="E6097" s="949">
        <v>0</v>
      </c>
      <c r="F6097" s="950">
        <f t="shared" si="14"/>
        <v>0</v>
      </c>
    </row>
    <row r="6098" spans="1:6">
      <c r="A6098" s="1001"/>
      <c r="B6098" s="1013" t="s">
        <v>4095</v>
      </c>
      <c r="C6098" s="1011" t="s">
        <v>983</v>
      </c>
      <c r="D6098" s="1012">
        <v>1</v>
      </c>
      <c r="E6098" s="949">
        <v>0</v>
      </c>
      <c r="F6098" s="950">
        <f t="shared" si="14"/>
        <v>0</v>
      </c>
    </row>
    <row r="6099" spans="1:6">
      <c r="A6099" s="1001"/>
      <c r="B6099" s="1013" t="s">
        <v>4209</v>
      </c>
      <c r="C6099" s="1011" t="s">
        <v>983</v>
      </c>
      <c r="D6099" s="1012">
        <v>1</v>
      </c>
      <c r="E6099" s="949">
        <v>0</v>
      </c>
      <c r="F6099" s="950">
        <f t="shared" si="14"/>
        <v>0</v>
      </c>
    </row>
    <row r="6100" spans="1:6">
      <c r="A6100" s="1001"/>
      <c r="B6100" s="1013" t="s">
        <v>4210</v>
      </c>
      <c r="C6100" s="1011" t="s">
        <v>983</v>
      </c>
      <c r="D6100" s="1012">
        <v>5</v>
      </c>
      <c r="E6100" s="949">
        <v>0</v>
      </c>
      <c r="F6100" s="950">
        <f t="shared" si="14"/>
        <v>0</v>
      </c>
    </row>
    <row r="6101" spans="1:6">
      <c r="A6101" s="1001"/>
      <c r="B6101" s="1013" t="s">
        <v>4211</v>
      </c>
      <c r="C6101" s="1011" t="s">
        <v>983</v>
      </c>
      <c r="D6101" s="1012">
        <v>2</v>
      </c>
      <c r="E6101" s="949">
        <v>0</v>
      </c>
      <c r="F6101" s="950">
        <f t="shared" si="14"/>
        <v>0</v>
      </c>
    </row>
    <row r="6102" spans="1:6">
      <c r="A6102" s="1001"/>
      <c r="B6102" s="1013" t="s">
        <v>4053</v>
      </c>
      <c r="C6102" s="1011" t="s">
        <v>983</v>
      </c>
      <c r="D6102" s="1012">
        <v>5</v>
      </c>
      <c r="E6102" s="949">
        <v>0</v>
      </c>
      <c r="F6102" s="950">
        <f t="shared" si="14"/>
        <v>0</v>
      </c>
    </row>
    <row r="6103" spans="1:6">
      <c r="A6103" s="1001"/>
      <c r="B6103" s="1013" t="s">
        <v>4212</v>
      </c>
      <c r="C6103" s="1011" t="s">
        <v>983</v>
      </c>
      <c r="D6103" s="1012">
        <v>2</v>
      </c>
      <c r="E6103" s="949">
        <v>0</v>
      </c>
      <c r="F6103" s="950">
        <f t="shared" si="14"/>
        <v>0</v>
      </c>
    </row>
    <row r="6104" spans="1:6">
      <c r="A6104" s="1001"/>
      <c r="B6104" s="1013" t="s">
        <v>4065</v>
      </c>
      <c r="C6104" s="1011" t="s">
        <v>983</v>
      </c>
      <c r="D6104" s="1012">
        <v>13</v>
      </c>
      <c r="E6104" s="949">
        <v>0</v>
      </c>
      <c r="F6104" s="950">
        <f t="shared" si="14"/>
        <v>0</v>
      </c>
    </row>
    <row r="6105" spans="1:6">
      <c r="A6105" s="1001"/>
      <c r="B6105" s="1013" t="s">
        <v>4213</v>
      </c>
      <c r="C6105" s="1011" t="s">
        <v>983</v>
      </c>
      <c r="D6105" s="1012">
        <v>1</v>
      </c>
      <c r="E6105" s="949">
        <v>0</v>
      </c>
      <c r="F6105" s="950">
        <f t="shared" si="14"/>
        <v>0</v>
      </c>
    </row>
    <row r="6106" spans="1:6">
      <c r="A6106" s="1001"/>
      <c r="B6106" s="1013" t="s">
        <v>4214</v>
      </c>
      <c r="C6106" s="1011" t="s">
        <v>983</v>
      </c>
      <c r="D6106" s="1012">
        <v>13</v>
      </c>
      <c r="E6106" s="949">
        <v>0</v>
      </c>
      <c r="F6106" s="950">
        <f t="shared" si="14"/>
        <v>0</v>
      </c>
    </row>
    <row r="6107" spans="1:6">
      <c r="A6107" s="1001"/>
      <c r="B6107" s="1013" t="s">
        <v>4215</v>
      </c>
      <c r="C6107" s="1011" t="s">
        <v>983</v>
      </c>
      <c r="D6107" s="1012">
        <v>7</v>
      </c>
      <c r="E6107" s="949">
        <v>0</v>
      </c>
      <c r="F6107" s="950">
        <f t="shared" si="14"/>
        <v>0</v>
      </c>
    </row>
    <row r="6108" spans="1:6">
      <c r="A6108" s="1001"/>
      <c r="B6108" s="1013" t="s">
        <v>4216</v>
      </c>
      <c r="C6108" s="1011" t="s">
        <v>983</v>
      </c>
      <c r="D6108" s="1012">
        <v>1</v>
      </c>
      <c r="E6108" s="949">
        <v>0</v>
      </c>
      <c r="F6108" s="950">
        <f t="shared" si="14"/>
        <v>0</v>
      </c>
    </row>
    <row r="6109" spans="1:6">
      <c r="A6109" s="1001"/>
      <c r="B6109" s="1013" t="s">
        <v>4217</v>
      </c>
      <c r="C6109" s="1011" t="s">
        <v>983</v>
      </c>
      <c r="D6109" s="1012">
        <v>18</v>
      </c>
      <c r="E6109" s="949">
        <v>0</v>
      </c>
      <c r="F6109" s="950">
        <f t="shared" si="14"/>
        <v>0</v>
      </c>
    </row>
    <row r="6110" spans="1:6">
      <c r="A6110" s="1001"/>
      <c r="B6110" s="1013" t="s">
        <v>4218</v>
      </c>
      <c r="C6110" s="1011" t="s">
        <v>983</v>
      </c>
      <c r="D6110" s="1012">
        <v>1</v>
      </c>
      <c r="E6110" s="949">
        <v>0</v>
      </c>
      <c r="F6110" s="950">
        <f t="shared" si="14"/>
        <v>0</v>
      </c>
    </row>
    <row r="6111" spans="1:6">
      <c r="A6111" s="1001"/>
      <c r="B6111" s="1013" t="s">
        <v>4055</v>
      </c>
      <c r="C6111" s="1011" t="s">
        <v>983</v>
      </c>
      <c r="D6111" s="1012">
        <v>7</v>
      </c>
      <c r="E6111" s="949">
        <v>0</v>
      </c>
      <c r="F6111" s="950">
        <f t="shared" si="14"/>
        <v>0</v>
      </c>
    </row>
    <row r="6112" spans="1:6">
      <c r="A6112" s="1001"/>
      <c r="B6112" s="1013" t="s">
        <v>4220</v>
      </c>
      <c r="C6112" s="1011" t="s">
        <v>983</v>
      </c>
      <c r="D6112" s="1012">
        <v>1</v>
      </c>
      <c r="E6112" s="949">
        <v>0</v>
      </c>
      <c r="F6112" s="950">
        <f t="shared" si="14"/>
        <v>0</v>
      </c>
    </row>
    <row r="6113" spans="1:6">
      <c r="A6113" s="1001"/>
      <c r="B6113" s="1013" t="s">
        <v>4221</v>
      </c>
      <c r="C6113" s="1011" t="s">
        <v>983</v>
      </c>
      <c r="D6113" s="1012">
        <v>6</v>
      </c>
      <c r="E6113" s="949">
        <v>0</v>
      </c>
      <c r="F6113" s="950">
        <f t="shared" si="14"/>
        <v>0</v>
      </c>
    </row>
    <row r="6114" spans="1:6">
      <c r="A6114" s="1001"/>
      <c r="B6114" s="1013" t="s">
        <v>4222</v>
      </c>
      <c r="C6114" s="1011" t="s">
        <v>983</v>
      </c>
      <c r="D6114" s="1012">
        <v>3</v>
      </c>
      <c r="E6114" s="949">
        <v>0</v>
      </c>
      <c r="F6114" s="950">
        <f t="shared" si="14"/>
        <v>0</v>
      </c>
    </row>
    <row r="6115" spans="1:6">
      <c r="A6115" s="1001"/>
      <c r="B6115" s="1013" t="s">
        <v>4223</v>
      </c>
      <c r="C6115" s="1011" t="s">
        <v>983</v>
      </c>
      <c r="D6115" s="1012">
        <v>1</v>
      </c>
      <c r="E6115" s="949">
        <v>0</v>
      </c>
      <c r="F6115" s="950">
        <f t="shared" si="14"/>
        <v>0</v>
      </c>
    </row>
    <row r="6116" spans="1:6">
      <c r="A6116" s="1001"/>
      <c r="B6116" s="1013" t="s">
        <v>4224</v>
      </c>
      <c r="C6116" s="1011" t="s">
        <v>983</v>
      </c>
      <c r="D6116" s="1012">
        <v>4</v>
      </c>
      <c r="E6116" s="949">
        <v>0</v>
      </c>
      <c r="F6116" s="950">
        <f t="shared" si="14"/>
        <v>0</v>
      </c>
    </row>
    <row r="6117" spans="1:6">
      <c r="A6117" s="1001"/>
      <c r="B6117" s="1013" t="s">
        <v>4225</v>
      </c>
      <c r="C6117" s="1011" t="s">
        <v>983</v>
      </c>
      <c r="D6117" s="1012">
        <v>1</v>
      </c>
      <c r="E6117" s="949">
        <v>0</v>
      </c>
      <c r="F6117" s="950">
        <f t="shared" si="14"/>
        <v>0</v>
      </c>
    </row>
    <row r="6118" spans="1:6">
      <c r="A6118" s="1001"/>
      <c r="B6118" s="1013" t="s">
        <v>4226</v>
      </c>
      <c r="C6118" s="1011" t="s">
        <v>983</v>
      </c>
      <c r="D6118" s="1012">
        <v>6</v>
      </c>
      <c r="E6118" s="949">
        <v>0</v>
      </c>
      <c r="F6118" s="950">
        <f t="shared" si="14"/>
        <v>0</v>
      </c>
    </row>
    <row r="6119" spans="1:6">
      <c r="A6119" s="1001"/>
      <c r="B6119" s="1013" t="s">
        <v>4227</v>
      </c>
      <c r="C6119" s="1011" t="s">
        <v>983</v>
      </c>
      <c r="D6119" s="1012">
        <v>1</v>
      </c>
      <c r="E6119" s="949">
        <v>0</v>
      </c>
      <c r="F6119" s="950">
        <f t="shared" si="14"/>
        <v>0</v>
      </c>
    </row>
    <row r="6120" spans="1:6">
      <c r="A6120" s="1001"/>
      <c r="B6120" s="1013" t="s">
        <v>3085</v>
      </c>
      <c r="C6120" s="1011" t="s">
        <v>983</v>
      </c>
      <c r="D6120" s="1012">
        <v>2</v>
      </c>
      <c r="E6120" s="949">
        <v>0</v>
      </c>
      <c r="F6120" s="950">
        <f t="shared" si="14"/>
        <v>0</v>
      </c>
    </row>
    <row r="6121" spans="1:6">
      <c r="A6121" s="1029" t="s">
        <v>4292</v>
      </c>
      <c r="B6121" s="1013" t="s">
        <v>4228</v>
      </c>
      <c r="C6121" s="1011" t="s">
        <v>983</v>
      </c>
      <c r="D6121" s="1012">
        <v>14</v>
      </c>
      <c r="E6121" s="949">
        <v>0</v>
      </c>
      <c r="F6121" s="950">
        <f t="shared" si="14"/>
        <v>0</v>
      </c>
    </row>
    <row r="6122" spans="1:6">
      <c r="A6122" s="1029"/>
      <c r="B6122" s="1013" t="s">
        <v>4069</v>
      </c>
      <c r="C6122" s="1011" t="s">
        <v>983</v>
      </c>
      <c r="D6122" s="1012">
        <v>18</v>
      </c>
      <c r="E6122" s="949">
        <v>0</v>
      </c>
      <c r="F6122" s="950">
        <f t="shared" si="14"/>
        <v>0</v>
      </c>
    </row>
    <row r="6123" spans="1:6">
      <c r="A6123" s="1029"/>
      <c r="B6123" s="1013" t="s">
        <v>4056</v>
      </c>
      <c r="C6123" s="1011" t="s">
        <v>983</v>
      </c>
      <c r="D6123" s="1012">
        <v>16</v>
      </c>
      <c r="E6123" s="949">
        <v>0</v>
      </c>
      <c r="F6123" s="950">
        <f t="shared" si="14"/>
        <v>0</v>
      </c>
    </row>
    <row r="6124" spans="1:6">
      <c r="A6124" s="1029"/>
      <c r="B6124" s="1013" t="s">
        <v>4229</v>
      </c>
      <c r="C6124" s="1011" t="s">
        <v>983</v>
      </c>
      <c r="D6124" s="1012">
        <v>6</v>
      </c>
      <c r="E6124" s="949">
        <v>0</v>
      </c>
      <c r="F6124" s="950">
        <f t="shared" si="14"/>
        <v>0</v>
      </c>
    </row>
    <row r="6125" spans="1:6">
      <c r="A6125" s="1029"/>
      <c r="B6125" s="1013" t="s">
        <v>4230</v>
      </c>
      <c r="C6125" s="1011" t="s">
        <v>983</v>
      </c>
      <c r="D6125" s="1012">
        <v>5</v>
      </c>
      <c r="E6125" s="949">
        <v>0</v>
      </c>
      <c r="F6125" s="950">
        <f t="shared" si="14"/>
        <v>0</v>
      </c>
    </row>
    <row r="6126" spans="1:6">
      <c r="A6126" s="1029"/>
      <c r="B6126" s="1013" t="s">
        <v>4231</v>
      </c>
      <c r="C6126" s="1011" t="s">
        <v>983</v>
      </c>
      <c r="D6126" s="1012">
        <v>3</v>
      </c>
      <c r="E6126" s="949">
        <v>0</v>
      </c>
      <c r="F6126" s="950">
        <f t="shared" si="14"/>
        <v>0</v>
      </c>
    </row>
    <row r="6127" spans="1:6">
      <c r="A6127" s="1029"/>
      <c r="B6127" s="1013" t="s">
        <v>4232</v>
      </c>
      <c r="C6127" s="1011" t="s">
        <v>983</v>
      </c>
      <c r="D6127" s="1012">
        <v>4</v>
      </c>
      <c r="E6127" s="949">
        <v>0</v>
      </c>
      <c r="F6127" s="950">
        <f t="shared" si="14"/>
        <v>0</v>
      </c>
    </row>
    <row r="6128" spans="1:6">
      <c r="A6128" s="1029"/>
      <c r="B6128" s="1013" t="s">
        <v>4233</v>
      </c>
      <c r="C6128" s="1011" t="s">
        <v>983</v>
      </c>
      <c r="D6128" s="1012">
        <v>1</v>
      </c>
      <c r="E6128" s="949">
        <v>0</v>
      </c>
      <c r="F6128" s="950">
        <f t="shared" si="14"/>
        <v>0</v>
      </c>
    </row>
    <row r="6129" spans="1:6">
      <c r="A6129" s="1029"/>
      <c r="B6129" s="1013" t="s">
        <v>4234</v>
      </c>
      <c r="C6129" s="1011" t="s">
        <v>983</v>
      </c>
      <c r="D6129" s="1012">
        <v>1</v>
      </c>
      <c r="E6129" s="949">
        <v>0</v>
      </c>
      <c r="F6129" s="950">
        <f t="shared" si="14"/>
        <v>0</v>
      </c>
    </row>
    <row r="6130" spans="1:6">
      <c r="A6130" s="1029"/>
      <c r="B6130" s="1013" t="s">
        <v>4235</v>
      </c>
      <c r="C6130" s="1011" t="s">
        <v>983</v>
      </c>
      <c r="D6130" s="1012">
        <v>8</v>
      </c>
      <c r="E6130" s="949">
        <v>0</v>
      </c>
      <c r="F6130" s="950">
        <f t="shared" si="14"/>
        <v>0</v>
      </c>
    </row>
    <row r="6131" spans="1:6">
      <c r="A6131" s="1029"/>
      <c r="B6131" s="1013" t="s">
        <v>4236</v>
      </c>
      <c r="C6131" s="1011" t="s">
        <v>983</v>
      </c>
      <c r="D6131" s="1012">
        <v>1</v>
      </c>
      <c r="E6131" s="949">
        <v>0</v>
      </c>
      <c r="F6131" s="950">
        <f t="shared" si="14"/>
        <v>0</v>
      </c>
    </row>
    <row r="6132" spans="1:6">
      <c r="A6132" s="1029"/>
      <c r="B6132" s="1013" t="s">
        <v>4237</v>
      </c>
      <c r="C6132" s="1011" t="s">
        <v>983</v>
      </c>
      <c r="D6132" s="1012">
        <v>12</v>
      </c>
      <c r="E6132" s="949">
        <v>0</v>
      </c>
      <c r="F6132" s="950">
        <f t="shared" si="14"/>
        <v>0</v>
      </c>
    </row>
    <row r="6133" spans="1:6">
      <c r="A6133" s="1029"/>
      <c r="B6133" s="1013" t="s">
        <v>4238</v>
      </c>
      <c r="C6133" s="1011" t="s">
        <v>983</v>
      </c>
      <c r="D6133" s="1012">
        <v>11</v>
      </c>
      <c r="E6133" s="949">
        <v>0</v>
      </c>
      <c r="F6133" s="950">
        <f t="shared" si="14"/>
        <v>0</v>
      </c>
    </row>
    <row r="6134" spans="1:6">
      <c r="A6134" s="1029"/>
      <c r="B6134" s="1013" t="s">
        <v>4239</v>
      </c>
      <c r="C6134" s="1011" t="s">
        <v>983</v>
      </c>
      <c r="D6134" s="1012">
        <v>8</v>
      </c>
      <c r="E6134" s="949">
        <v>0</v>
      </c>
      <c r="F6134" s="950">
        <f t="shared" si="14"/>
        <v>0</v>
      </c>
    </row>
    <row r="6135" spans="1:6">
      <c r="A6135" s="1029"/>
      <c r="B6135" s="1013" t="s">
        <v>4240</v>
      </c>
      <c r="C6135" s="1011" t="s">
        <v>983</v>
      </c>
      <c r="D6135" s="1012">
        <v>1</v>
      </c>
      <c r="E6135" s="949">
        <v>0</v>
      </c>
      <c r="F6135" s="950">
        <f t="shared" si="14"/>
        <v>0</v>
      </c>
    </row>
    <row r="6136" spans="1:6">
      <c r="A6136" s="1029"/>
      <c r="B6136" s="1013" t="s">
        <v>4241</v>
      </c>
      <c r="C6136" s="1011" t="s">
        <v>983</v>
      </c>
      <c r="D6136" s="1012">
        <v>2</v>
      </c>
      <c r="E6136" s="949">
        <v>0</v>
      </c>
      <c r="F6136" s="950">
        <f t="shared" si="14"/>
        <v>0</v>
      </c>
    </row>
    <row r="6137" spans="1:6">
      <c r="A6137" s="1029"/>
      <c r="B6137" s="1013" t="s">
        <v>4242</v>
      </c>
      <c r="C6137" s="1011" t="s">
        <v>983</v>
      </c>
      <c r="D6137" s="1012">
        <v>5</v>
      </c>
      <c r="E6137" s="949">
        <v>0</v>
      </c>
      <c r="F6137" s="950">
        <f t="shared" si="14"/>
        <v>0</v>
      </c>
    </row>
    <row r="6138" spans="1:6">
      <c r="A6138" s="1029"/>
      <c r="B6138" s="1013" t="s">
        <v>4243</v>
      </c>
      <c r="C6138" s="1011" t="s">
        <v>983</v>
      </c>
      <c r="D6138" s="1012">
        <v>4</v>
      </c>
      <c r="E6138" s="949">
        <v>0</v>
      </c>
      <c r="F6138" s="950">
        <f t="shared" si="14"/>
        <v>0</v>
      </c>
    </row>
    <row r="6139" spans="1:6">
      <c r="A6139" s="1029"/>
      <c r="B6139" s="1013" t="s">
        <v>4099</v>
      </c>
      <c r="C6139" s="1011" t="s">
        <v>983</v>
      </c>
      <c r="D6139" s="1012">
        <v>5</v>
      </c>
      <c r="E6139" s="949">
        <v>0</v>
      </c>
      <c r="F6139" s="950">
        <f t="shared" ref="F6139:F6152" si="15">ROUNDUP(D6139*E6139,2)</f>
        <v>0</v>
      </c>
    </row>
    <row r="6140" spans="1:6">
      <c r="A6140" s="1029"/>
      <c r="B6140" s="1013" t="s">
        <v>4244</v>
      </c>
      <c r="C6140" s="1011" t="s">
        <v>983</v>
      </c>
      <c r="D6140" s="1012">
        <v>2</v>
      </c>
      <c r="E6140" s="949">
        <v>0</v>
      </c>
      <c r="F6140" s="950">
        <f t="shared" si="15"/>
        <v>0</v>
      </c>
    </row>
    <row r="6141" spans="1:6">
      <c r="A6141" s="1029"/>
      <c r="B6141" s="1013" t="s">
        <v>4245</v>
      </c>
      <c r="C6141" s="1011" t="s">
        <v>983</v>
      </c>
      <c r="D6141" s="1012">
        <v>2</v>
      </c>
      <c r="E6141" s="949">
        <v>0</v>
      </c>
      <c r="F6141" s="950">
        <f t="shared" si="15"/>
        <v>0</v>
      </c>
    </row>
    <row r="6142" spans="1:6">
      <c r="A6142" s="1029"/>
      <c r="B6142" s="1013" t="s">
        <v>4246</v>
      </c>
      <c r="C6142" s="1011" t="s">
        <v>983</v>
      </c>
      <c r="D6142" s="1012">
        <v>1</v>
      </c>
      <c r="E6142" s="949">
        <v>0</v>
      </c>
      <c r="F6142" s="950">
        <f t="shared" si="15"/>
        <v>0</v>
      </c>
    </row>
    <row r="6143" spans="1:6">
      <c r="A6143" s="1029"/>
      <c r="B6143" s="1013" t="s">
        <v>4247</v>
      </c>
      <c r="C6143" s="1011" t="s">
        <v>983</v>
      </c>
      <c r="D6143" s="1012">
        <v>1</v>
      </c>
      <c r="E6143" s="949">
        <v>0</v>
      </c>
      <c r="F6143" s="950">
        <f t="shared" si="15"/>
        <v>0</v>
      </c>
    </row>
    <row r="6144" spans="1:6">
      <c r="A6144" s="1029"/>
      <c r="B6144" s="1013" t="s">
        <v>4248</v>
      </c>
      <c r="C6144" s="1011" t="s">
        <v>983</v>
      </c>
      <c r="D6144" s="1012">
        <v>1</v>
      </c>
      <c r="E6144" s="949">
        <v>0</v>
      </c>
      <c r="F6144" s="950">
        <f t="shared" si="15"/>
        <v>0</v>
      </c>
    </row>
    <row r="6145" spans="1:6">
      <c r="A6145" s="1029"/>
      <c r="B6145" s="1013" t="s">
        <v>4249</v>
      </c>
      <c r="C6145" s="1011" t="s">
        <v>983</v>
      </c>
      <c r="D6145" s="1012">
        <v>1</v>
      </c>
      <c r="E6145" s="949">
        <v>0</v>
      </c>
      <c r="F6145" s="950">
        <f t="shared" si="15"/>
        <v>0</v>
      </c>
    </row>
    <row r="6146" spans="1:6">
      <c r="A6146" s="1029"/>
      <c r="B6146" s="1013" t="s">
        <v>4250</v>
      </c>
      <c r="C6146" s="1011" t="s">
        <v>983</v>
      </c>
      <c r="D6146" s="1012">
        <v>2</v>
      </c>
      <c r="E6146" s="949">
        <v>0</v>
      </c>
      <c r="F6146" s="950">
        <f t="shared" si="15"/>
        <v>0</v>
      </c>
    </row>
    <row r="6147" spans="1:6">
      <c r="A6147" s="1029"/>
      <c r="B6147" s="1013" t="s">
        <v>4251</v>
      </c>
      <c r="C6147" s="1011" t="s">
        <v>983</v>
      </c>
      <c r="D6147" s="1012">
        <v>3</v>
      </c>
      <c r="E6147" s="949">
        <v>0</v>
      </c>
      <c r="F6147" s="950">
        <f t="shared" si="15"/>
        <v>0</v>
      </c>
    </row>
    <row r="6148" spans="1:6">
      <c r="A6148" s="1029"/>
      <c r="B6148" s="1013" t="s">
        <v>4252</v>
      </c>
      <c r="C6148" s="1011" t="s">
        <v>983</v>
      </c>
      <c r="D6148" s="1012">
        <v>1</v>
      </c>
      <c r="E6148" s="949">
        <v>0</v>
      </c>
      <c r="F6148" s="950">
        <f t="shared" si="15"/>
        <v>0</v>
      </c>
    </row>
    <row r="6149" spans="1:6">
      <c r="A6149" s="1029"/>
      <c r="B6149" s="1013" t="s">
        <v>4253</v>
      </c>
      <c r="C6149" s="1011" t="s">
        <v>983</v>
      </c>
      <c r="D6149" s="1012">
        <v>3</v>
      </c>
      <c r="E6149" s="949">
        <v>0</v>
      </c>
      <c r="F6149" s="950">
        <f t="shared" si="15"/>
        <v>0</v>
      </c>
    </row>
    <row r="6150" spans="1:6">
      <c r="A6150" s="1029"/>
      <c r="B6150" s="1013" t="s">
        <v>4254</v>
      </c>
      <c r="C6150" s="1011" t="s">
        <v>983</v>
      </c>
      <c r="D6150" s="1012">
        <v>2</v>
      </c>
      <c r="E6150" s="949">
        <v>0</v>
      </c>
      <c r="F6150" s="950">
        <f t="shared" si="15"/>
        <v>0</v>
      </c>
    </row>
    <row r="6151" spans="1:6">
      <c r="A6151" s="1029"/>
      <c r="B6151" s="1013" t="s">
        <v>4255</v>
      </c>
      <c r="C6151" s="1011" t="s">
        <v>983</v>
      </c>
      <c r="D6151" s="1012">
        <v>4</v>
      </c>
      <c r="E6151" s="949">
        <v>0</v>
      </c>
      <c r="F6151" s="950">
        <f t="shared" si="15"/>
        <v>0</v>
      </c>
    </row>
    <row r="6152" spans="1:6">
      <c r="A6152" s="1029"/>
      <c r="B6152" s="1013" t="s">
        <v>4256</v>
      </c>
      <c r="C6152" s="1011" t="s">
        <v>983</v>
      </c>
      <c r="D6152" s="1012">
        <v>1</v>
      </c>
      <c r="E6152" s="949">
        <v>0</v>
      </c>
      <c r="F6152" s="950">
        <f t="shared" si="15"/>
        <v>0</v>
      </c>
    </row>
    <row r="6153" spans="1:6" s="466" customFormat="1" ht="26.25" customHeight="1">
      <c r="A6153" s="892" t="s">
        <v>0</v>
      </c>
      <c r="B6153" s="892" t="s">
        <v>1</v>
      </c>
      <c r="C6153" s="892" t="s">
        <v>948</v>
      </c>
      <c r="D6153" s="893" t="s">
        <v>949</v>
      </c>
      <c r="E6153" s="894" t="s">
        <v>1380</v>
      </c>
      <c r="F6153" s="894" t="s">
        <v>2</v>
      </c>
    </row>
    <row r="6154" spans="1:6" ht="79.2">
      <c r="A6154" s="959">
        <f>COUNT($A$4:A6152)+1</f>
        <v>76</v>
      </c>
      <c r="B6154" s="1013" t="s">
        <v>4293</v>
      </c>
      <c r="C6154" s="1011" t="s">
        <v>4018</v>
      </c>
      <c r="D6154" s="1012">
        <v>1</v>
      </c>
      <c r="E6154" s="949">
        <v>0</v>
      </c>
      <c r="F6154" s="950">
        <f t="shared" ref="F6154:F6160" si="16">ROUNDUP(D6154*E6154,2)</f>
        <v>0</v>
      </c>
    </row>
    <row r="6155" spans="1:6" ht="79.2">
      <c r="A6155" s="959">
        <f>COUNT($A$4:A6154)+1</f>
        <v>77</v>
      </c>
      <c r="B6155" s="1013" t="s">
        <v>4294</v>
      </c>
      <c r="C6155" s="1011" t="s">
        <v>4018</v>
      </c>
      <c r="D6155" s="1012">
        <v>1</v>
      </c>
      <c r="E6155" s="949">
        <v>0</v>
      </c>
      <c r="F6155" s="950">
        <f t="shared" si="16"/>
        <v>0</v>
      </c>
    </row>
    <row r="6156" spans="1:6" ht="52.8">
      <c r="A6156" s="959">
        <f>COUNT($A$4:A6155)+1</f>
        <v>78</v>
      </c>
      <c r="B6156" s="1013" t="s">
        <v>4295</v>
      </c>
      <c r="C6156" s="1011" t="s">
        <v>4018</v>
      </c>
      <c r="D6156" s="1012">
        <v>1</v>
      </c>
      <c r="E6156" s="949">
        <v>0</v>
      </c>
      <c r="F6156" s="950">
        <f t="shared" si="16"/>
        <v>0</v>
      </c>
    </row>
    <row r="6157" spans="1:6" ht="39.6">
      <c r="A6157" s="959">
        <f>COUNT($A$4:A6156)+1</f>
        <v>79</v>
      </c>
      <c r="B6157" s="1013" t="s">
        <v>4296</v>
      </c>
      <c r="C6157" s="1011" t="s">
        <v>4018</v>
      </c>
      <c r="D6157" s="1012">
        <v>1</v>
      </c>
      <c r="E6157" s="949">
        <v>0</v>
      </c>
      <c r="F6157" s="950">
        <f t="shared" si="16"/>
        <v>0</v>
      </c>
    </row>
    <row r="6158" spans="1:6" ht="39.6">
      <c r="A6158" s="959">
        <f>COUNT($A$4:A6157)+1</f>
        <v>80</v>
      </c>
      <c r="B6158" s="1013" t="s">
        <v>4297</v>
      </c>
      <c r="C6158" s="1011" t="s">
        <v>957</v>
      </c>
      <c r="D6158" s="1012">
        <v>4500</v>
      </c>
      <c r="E6158" s="949">
        <v>0</v>
      </c>
      <c r="F6158" s="950">
        <f t="shared" si="16"/>
        <v>0</v>
      </c>
    </row>
    <row r="6159" spans="1:6" ht="79.2">
      <c r="A6159" s="959">
        <f>COUNT($A$4:A6158)+1</f>
        <v>81</v>
      </c>
      <c r="B6159" s="968" t="s">
        <v>4298</v>
      </c>
      <c r="C6159" s="523" t="s">
        <v>4018</v>
      </c>
      <c r="D6159" s="969">
        <v>1</v>
      </c>
      <c r="E6159" s="949">
        <v>0</v>
      </c>
      <c r="F6159" s="950">
        <f t="shared" si="16"/>
        <v>0</v>
      </c>
    </row>
    <row r="6160" spans="1:6" ht="66">
      <c r="A6160" s="959">
        <f>COUNT($A$4:A6159)+1</f>
        <v>82</v>
      </c>
      <c r="B6160" s="1013" t="s">
        <v>4299</v>
      </c>
      <c r="C6160" s="523" t="s">
        <v>4018</v>
      </c>
      <c r="D6160" s="969">
        <v>1</v>
      </c>
      <c r="E6160" s="949">
        <f>0.03*SUM(F19:F6159)</f>
        <v>0</v>
      </c>
      <c r="F6160" s="950">
        <f t="shared" si="16"/>
        <v>0</v>
      </c>
    </row>
    <row r="6161" spans="1:6" s="466" customFormat="1" ht="18.75" customHeight="1">
      <c r="A6161" s="143" t="s">
        <v>4300</v>
      </c>
      <c r="B6161" s="144"/>
      <c r="C6161" s="144"/>
      <c r="D6161" s="144"/>
      <c r="E6161" s="144"/>
      <c r="F6161" s="38">
        <f>SUM(F22:F6160)</f>
        <v>0</v>
      </c>
    </row>
    <row r="6162" spans="1:6" s="1030" customFormat="1">
      <c r="B6162" s="1031"/>
      <c r="D6162" s="1032"/>
      <c r="E6162" s="1033"/>
      <c r="F6162" s="1033"/>
    </row>
    <row r="6163" spans="1:6" s="1030" customFormat="1">
      <c r="B6163" s="1031"/>
      <c r="D6163" s="1032"/>
      <c r="E6163" s="1034"/>
      <c r="F6163" s="1033"/>
    </row>
    <row r="6164" spans="1:6" s="1030" customFormat="1">
      <c r="B6164" s="1031"/>
      <c r="D6164" s="1032"/>
      <c r="E6164" s="1035" t="s">
        <v>2157</v>
      </c>
      <c r="F6164" s="1033"/>
    </row>
    <row r="6165" spans="1:6" s="1030" customFormat="1">
      <c r="B6165" s="1031"/>
      <c r="C6165" s="1036"/>
      <c r="D6165" s="1037"/>
      <c r="E6165" s="1035" t="s">
        <v>3245</v>
      </c>
      <c r="F6165" s="1033"/>
    </row>
  </sheetData>
  <protectedRanges>
    <protectedRange sqref="E6164:E6165" name="Range1_4_5"/>
    <protectedRange sqref="E6161" name="Range1_4_5_2"/>
  </protectedRanges>
  <mergeCells count="139">
    <mergeCell ref="A6074:A6120"/>
    <mergeCell ref="A6121:A6152"/>
    <mergeCell ref="A6161:E6161"/>
    <mergeCell ref="A6049:A6062"/>
    <mergeCell ref="C6049:C6062"/>
    <mergeCell ref="D6049:D6062"/>
    <mergeCell ref="E6049:E6062"/>
    <mergeCell ref="F6049:F6062"/>
    <mergeCell ref="A6068:A6070"/>
    <mergeCell ref="A5922:A5926"/>
    <mergeCell ref="A5927:A5942"/>
    <mergeCell ref="A5945:A5981"/>
    <mergeCell ref="A5982:A6023"/>
    <mergeCell ref="A6026:A6033"/>
    <mergeCell ref="A6040:A6047"/>
    <mergeCell ref="A5874:A5875"/>
    <mergeCell ref="A5876:A5884"/>
    <mergeCell ref="A5886:A5906"/>
    <mergeCell ref="A5907:A5911"/>
    <mergeCell ref="A5913:A5916"/>
    <mergeCell ref="A5917:A5921"/>
    <mergeCell ref="A5799:A5805"/>
    <mergeCell ref="A5807:A5836"/>
    <mergeCell ref="A5837:A5840"/>
    <mergeCell ref="A5843:A5844"/>
    <mergeCell ref="A5846:A5860"/>
    <mergeCell ref="A5862:A5870"/>
    <mergeCell ref="E5747:E5748"/>
    <mergeCell ref="F5747:F5748"/>
    <mergeCell ref="A5752:A5759"/>
    <mergeCell ref="A5761:A5773"/>
    <mergeCell ref="A5775:A5786"/>
    <mergeCell ref="A5787:A5798"/>
    <mergeCell ref="A5731:A5734"/>
    <mergeCell ref="A5735:A5738"/>
    <mergeCell ref="A5740:A5744"/>
    <mergeCell ref="A5747:A5748"/>
    <mergeCell ref="C5747:C5748"/>
    <mergeCell ref="D5747:D5748"/>
    <mergeCell ref="A5718:A5721"/>
    <mergeCell ref="C5718:C5721"/>
    <mergeCell ref="D5718:D5721"/>
    <mergeCell ref="E5718:E5721"/>
    <mergeCell ref="F5718:F5721"/>
    <mergeCell ref="A5727:A5730"/>
    <mergeCell ref="A5709:A5712"/>
    <mergeCell ref="C5709:C5712"/>
    <mergeCell ref="D5709:D5712"/>
    <mergeCell ref="E5709:E5712"/>
    <mergeCell ref="F5709:F5712"/>
    <mergeCell ref="A5713:A5717"/>
    <mergeCell ref="C5713:C5717"/>
    <mergeCell ref="D5713:D5717"/>
    <mergeCell ref="E5713:E5717"/>
    <mergeCell ref="F5713:F5717"/>
    <mergeCell ref="F5700:F5704"/>
    <mergeCell ref="A5705:A5708"/>
    <mergeCell ref="C5705:C5708"/>
    <mergeCell ref="D5705:D5708"/>
    <mergeCell ref="E5705:E5708"/>
    <mergeCell ref="F5705:F5708"/>
    <mergeCell ref="A5691:A5694"/>
    <mergeCell ref="A5695:A5698"/>
    <mergeCell ref="A5700:A5704"/>
    <mergeCell ref="C5700:C5704"/>
    <mergeCell ref="D5700:D5704"/>
    <mergeCell ref="E5700:E5704"/>
    <mergeCell ref="A5658:A5664"/>
    <mergeCell ref="A5665:A5671"/>
    <mergeCell ref="A5672:A5678"/>
    <mergeCell ref="A5679:A5682"/>
    <mergeCell ref="A5683:A5686"/>
    <mergeCell ref="A5687:A5690"/>
    <mergeCell ref="A5623:A5628"/>
    <mergeCell ref="A5629:A5634"/>
    <mergeCell ref="A5635:A5640"/>
    <mergeCell ref="A5642:A5648"/>
    <mergeCell ref="A5649:A5654"/>
    <mergeCell ref="A5655:A5657"/>
    <mergeCell ref="A5580:A5586"/>
    <mergeCell ref="A5588:A5594"/>
    <mergeCell ref="A5595:A5601"/>
    <mergeCell ref="A5602:A5608"/>
    <mergeCell ref="A5609:A5615"/>
    <mergeCell ref="A5616:A5622"/>
    <mergeCell ref="A5537:A5539"/>
    <mergeCell ref="A5541:A5548"/>
    <mergeCell ref="A5549:A5551"/>
    <mergeCell ref="A5552:A5562"/>
    <mergeCell ref="A5566:A5572"/>
    <mergeCell ref="A5573:A5579"/>
    <mergeCell ref="A5505:A5507"/>
    <mergeCell ref="A5508:A5515"/>
    <mergeCell ref="A5516:A5518"/>
    <mergeCell ref="A5519:A5525"/>
    <mergeCell ref="A5526:A5528"/>
    <mergeCell ref="A5529:A5536"/>
    <mergeCell ref="A5429:A5445"/>
    <mergeCell ref="A5446:A5462"/>
    <mergeCell ref="A5464:A5480"/>
    <mergeCell ref="A5485:A5492"/>
    <mergeCell ref="A5493:A5495"/>
    <mergeCell ref="A5497:A5504"/>
    <mergeCell ref="A5325:A5341"/>
    <mergeCell ref="A5342:A5358"/>
    <mergeCell ref="A5360:A5376"/>
    <mergeCell ref="A5377:A5393"/>
    <mergeCell ref="A5394:A5410"/>
    <mergeCell ref="A5412:A5428"/>
    <mergeCell ref="A4539:A4564"/>
    <mergeCell ref="A4566:A4591"/>
    <mergeCell ref="A4592:A4601"/>
    <mergeCell ref="A5273:A5289"/>
    <mergeCell ref="A5290:A5306"/>
    <mergeCell ref="A5308:A5324"/>
    <mergeCell ref="A3147:A3184"/>
    <mergeCell ref="C3147:C3184"/>
    <mergeCell ref="D3147:D3184"/>
    <mergeCell ref="E3147:E3184"/>
    <mergeCell ref="F3147:F3184"/>
    <mergeCell ref="A4514:A4538"/>
    <mergeCell ref="A3069:A3106"/>
    <mergeCell ref="C3069:C3106"/>
    <mergeCell ref="D3069:D3106"/>
    <mergeCell ref="E3069:E3106"/>
    <mergeCell ref="F3069:F3106"/>
    <mergeCell ref="A3108:A3145"/>
    <mergeCell ref="C3108:C3145"/>
    <mergeCell ref="D3108:D3145"/>
    <mergeCell ref="E3108:E3145"/>
    <mergeCell ref="F3108:F3145"/>
    <mergeCell ref="A1:F1"/>
    <mergeCell ref="A2:F2"/>
    <mergeCell ref="A3:F3"/>
    <mergeCell ref="A3058:A3068"/>
    <mergeCell ref="C3058:C3068"/>
    <mergeCell ref="D3058:D3068"/>
    <mergeCell ref="E3058:E3068"/>
    <mergeCell ref="F3058:F3068"/>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7A18DD-0CBC-4F1C-88E3-8A5A5019EED1}">
  <sheetPr>
    <tabColor theme="7" tint="0.59999389629810485"/>
  </sheetPr>
  <dimension ref="A1:F251"/>
  <sheetViews>
    <sheetView topLeftCell="A227" workbookViewId="0">
      <selection activeCell="G14" sqref="G14"/>
    </sheetView>
  </sheetViews>
  <sheetFormatPr defaultRowHeight="14.4"/>
  <cols>
    <col min="2" max="2" width="50.77734375" customWidth="1"/>
    <col min="6" max="6" width="15.77734375" customWidth="1"/>
  </cols>
  <sheetData>
    <row r="1" spans="1:6">
      <c r="A1" s="1065" t="s">
        <v>50</v>
      </c>
      <c r="B1" s="1065"/>
      <c r="C1" s="1065"/>
      <c r="D1" s="1065"/>
      <c r="E1" s="1065"/>
      <c r="F1" s="1065"/>
    </row>
    <row r="2" spans="1:6">
      <c r="A2" s="601" t="s">
        <v>4301</v>
      </c>
      <c r="B2" s="601"/>
      <c r="C2" s="601"/>
      <c r="D2" s="601"/>
      <c r="E2" s="601"/>
      <c r="F2" s="601"/>
    </row>
    <row r="3" spans="1:6">
      <c r="A3" s="1066" t="s">
        <v>456</v>
      </c>
      <c r="B3" s="1066"/>
      <c r="C3" s="1066"/>
      <c r="D3" s="1066"/>
      <c r="E3" s="1066"/>
      <c r="F3" s="1066"/>
    </row>
    <row r="4" spans="1:6">
      <c r="A4" s="1064"/>
      <c r="B4" s="604"/>
      <c r="C4" s="605"/>
      <c r="D4" s="605"/>
      <c r="E4" s="605"/>
      <c r="F4" s="605"/>
    </row>
    <row r="5" spans="1:6">
      <c r="A5" s="1064"/>
      <c r="B5" s="604"/>
      <c r="C5" s="605"/>
      <c r="D5" s="605"/>
      <c r="E5" s="605"/>
      <c r="F5" s="605"/>
    </row>
    <row r="6" spans="1:6">
      <c r="A6" s="1038"/>
      <c r="B6" s="616"/>
      <c r="C6" s="605"/>
      <c r="D6" s="605"/>
      <c r="E6" s="606">
        <v>0</v>
      </c>
      <c r="F6" s="748">
        <f>ROUNDUP(D6*E6,2)</f>
        <v>0</v>
      </c>
    </row>
    <row r="7" spans="1:6">
      <c r="A7" s="615"/>
      <c r="B7" s="616" t="s">
        <v>2160</v>
      </c>
      <c r="C7" s="605"/>
      <c r="D7" s="605"/>
      <c r="E7" s="874"/>
      <c r="F7" s="1039"/>
    </row>
    <row r="8" spans="1:6">
      <c r="A8" s="1038"/>
      <c r="B8" s="616"/>
      <c r="C8" s="605"/>
      <c r="D8" s="605"/>
      <c r="E8" s="606">
        <v>0</v>
      </c>
      <c r="F8" s="748">
        <f>ROUNDUP(D8*E8,2)</f>
        <v>0</v>
      </c>
    </row>
    <row r="9" spans="1:6">
      <c r="A9" s="1038"/>
      <c r="B9" s="1040" t="s">
        <v>2161</v>
      </c>
      <c r="C9" s="1040"/>
      <c r="D9" s="1040"/>
      <c r="E9" s="1040"/>
      <c r="F9" s="1040"/>
    </row>
    <row r="10" spans="1:6">
      <c r="A10" s="1038"/>
      <c r="B10" s="1040" t="s">
        <v>2162</v>
      </c>
      <c r="C10" s="1040"/>
      <c r="D10" s="1040"/>
      <c r="E10" s="1040"/>
      <c r="F10" s="1040"/>
    </row>
    <row r="11" spans="1:6">
      <c r="A11" s="1038"/>
      <c r="B11" s="1040" t="s">
        <v>2163</v>
      </c>
      <c r="C11" s="1040"/>
      <c r="D11" s="1040"/>
      <c r="E11" s="1040"/>
      <c r="F11" s="1040"/>
    </row>
    <row r="12" spans="1:6">
      <c r="A12" s="1038"/>
      <c r="B12" s="1040" t="s">
        <v>2164</v>
      </c>
      <c r="C12" s="1040"/>
      <c r="D12" s="1040"/>
      <c r="E12" s="1040"/>
      <c r="F12" s="1040"/>
    </row>
    <row r="13" spans="1:6">
      <c r="A13" s="1038"/>
      <c r="B13" s="1040" t="s">
        <v>2165</v>
      </c>
      <c r="C13" s="1040"/>
      <c r="D13" s="1040"/>
      <c r="E13" s="1040"/>
      <c r="F13" s="1040"/>
    </row>
    <row r="14" spans="1:6">
      <c r="A14" s="1038"/>
      <c r="B14" s="619"/>
      <c r="C14" s="1067"/>
      <c r="D14" s="1067"/>
      <c r="E14" s="606">
        <v>0</v>
      </c>
      <c r="F14" s="748">
        <f>ROUNDUP(D14*E14,2)</f>
        <v>0</v>
      </c>
    </row>
    <row r="15" spans="1:6">
      <c r="A15" s="1041"/>
      <c r="B15" s="1042"/>
      <c r="C15" s="1043"/>
      <c r="D15" s="1043"/>
      <c r="E15" s="606">
        <v>0</v>
      </c>
      <c r="F15" s="748">
        <f>ROUNDUP(D15*E15,2)</f>
        <v>0</v>
      </c>
    </row>
    <row r="16" spans="1:6">
      <c r="A16" s="1044"/>
      <c r="B16" s="1045" t="s">
        <v>457</v>
      </c>
      <c r="C16" s="1045"/>
      <c r="D16" s="1045"/>
      <c r="E16" s="1045"/>
      <c r="F16" s="1045"/>
    </row>
    <row r="17" spans="1:6" ht="26.4">
      <c r="A17" s="1068" t="s">
        <v>0</v>
      </c>
      <c r="B17" s="1068" t="s">
        <v>1</v>
      </c>
      <c r="C17" s="1068" t="s">
        <v>948</v>
      </c>
      <c r="D17" s="1068" t="s">
        <v>949</v>
      </c>
      <c r="E17" s="1068" t="s">
        <v>1380</v>
      </c>
      <c r="F17" s="1068" t="s">
        <v>2</v>
      </c>
    </row>
    <row r="18" spans="1:6">
      <c r="A18" s="708"/>
      <c r="B18" s="1046" t="s">
        <v>4302</v>
      </c>
      <c r="C18" s="710"/>
      <c r="D18" s="711"/>
      <c r="E18" s="710"/>
      <c r="F18" s="1047"/>
    </row>
    <row r="19" spans="1:6" ht="184.8">
      <c r="A19" s="1069">
        <f>COUNT(#REF!)+1</f>
        <v>1</v>
      </c>
      <c r="B19" s="445" t="s">
        <v>4303</v>
      </c>
      <c r="C19" s="662" t="s">
        <v>983</v>
      </c>
      <c r="D19" s="663">
        <v>4</v>
      </c>
      <c r="E19" s="633">
        <v>0</v>
      </c>
      <c r="F19" s="1048">
        <v>0</v>
      </c>
    </row>
    <row r="20" spans="1:6">
      <c r="A20" s="1070"/>
      <c r="B20" s="1028" t="s">
        <v>4304</v>
      </c>
      <c r="C20" s="664"/>
      <c r="D20" s="665"/>
      <c r="E20" s="638"/>
      <c r="F20" s="1049"/>
    </row>
    <row r="21" spans="1:6">
      <c r="A21" s="1070"/>
      <c r="B21" s="1028" t="s">
        <v>4305</v>
      </c>
      <c r="C21" s="664"/>
      <c r="D21" s="665"/>
      <c r="E21" s="638"/>
      <c r="F21" s="1049"/>
    </row>
    <row r="22" spans="1:6">
      <c r="A22" s="1070"/>
      <c r="B22" s="1028" t="s">
        <v>4306</v>
      </c>
      <c r="C22" s="664"/>
      <c r="D22" s="665"/>
      <c r="E22" s="638"/>
      <c r="F22" s="1049"/>
    </row>
    <row r="23" spans="1:6">
      <c r="A23" s="1070"/>
      <c r="B23" s="1028" t="s">
        <v>4307</v>
      </c>
      <c r="C23" s="664"/>
      <c r="D23" s="665"/>
      <c r="E23" s="638"/>
      <c r="F23" s="1049"/>
    </row>
    <row r="24" spans="1:6">
      <c r="A24" s="1070"/>
      <c r="B24" s="1050" t="s">
        <v>4308</v>
      </c>
      <c r="C24" s="664"/>
      <c r="D24" s="665"/>
      <c r="E24" s="638"/>
      <c r="F24" s="1049"/>
    </row>
    <row r="25" spans="1:6">
      <c r="A25" s="1070"/>
      <c r="B25" s="1028" t="s">
        <v>4309</v>
      </c>
      <c r="C25" s="664"/>
      <c r="D25" s="665"/>
      <c r="E25" s="638"/>
      <c r="F25" s="1049"/>
    </row>
    <row r="26" spans="1:6">
      <c r="A26" s="1070"/>
      <c r="B26" s="1028" t="s">
        <v>4310</v>
      </c>
      <c r="C26" s="664"/>
      <c r="D26" s="665"/>
      <c r="E26" s="638"/>
      <c r="F26" s="1049"/>
    </row>
    <row r="27" spans="1:6" ht="132">
      <c r="A27" s="1071"/>
      <c r="B27" s="356" t="s">
        <v>4311</v>
      </c>
      <c r="C27" s="669"/>
      <c r="D27" s="670"/>
      <c r="E27" s="646"/>
      <c r="F27" s="1051"/>
    </row>
    <row r="28" spans="1:6" ht="66">
      <c r="A28" s="1072">
        <f>COUNT($A$6:A27)+1</f>
        <v>2</v>
      </c>
      <c r="B28" s="445" t="s">
        <v>4312</v>
      </c>
      <c r="C28" s="662" t="s">
        <v>983</v>
      </c>
      <c r="D28" s="663">
        <v>2</v>
      </c>
      <c r="E28" s="682">
        <v>0</v>
      </c>
      <c r="F28" s="681">
        <v>0</v>
      </c>
    </row>
    <row r="29" spans="1:6" ht="26.4">
      <c r="A29" s="1073"/>
      <c r="B29" s="446" t="s">
        <v>4313</v>
      </c>
      <c r="C29" s="664"/>
      <c r="D29" s="665"/>
      <c r="E29" s="686">
        <v>0</v>
      </c>
      <c r="F29" s="685">
        <f>ROUNDUP(D29*E29,2)</f>
        <v>0</v>
      </c>
    </row>
    <row r="30" spans="1:6" ht="92.4">
      <c r="A30" s="1073"/>
      <c r="B30" s="446" t="s">
        <v>4314</v>
      </c>
      <c r="C30" s="664"/>
      <c r="D30" s="665"/>
      <c r="E30" s="686">
        <v>0</v>
      </c>
      <c r="F30" s="685">
        <f>ROUNDUP(D30*E30,2)</f>
        <v>0</v>
      </c>
    </row>
    <row r="31" spans="1:6" ht="66">
      <c r="A31" s="1074"/>
      <c r="B31" s="462" t="s">
        <v>4315</v>
      </c>
      <c r="C31" s="669"/>
      <c r="D31" s="670"/>
      <c r="E31" s="690">
        <v>0</v>
      </c>
      <c r="F31" s="689">
        <f>ROUNDUP(D28*E31,2)</f>
        <v>0</v>
      </c>
    </row>
    <row r="32" spans="1:6" ht="52.8">
      <c r="A32" s="1072">
        <f>COUNT($A$6:A31)+1</f>
        <v>3</v>
      </c>
      <c r="B32" s="445" t="s">
        <v>4316</v>
      </c>
      <c r="C32" s="662" t="s">
        <v>983</v>
      </c>
      <c r="D32" s="663">
        <v>2</v>
      </c>
      <c r="E32" s="682">
        <v>0</v>
      </c>
      <c r="F32" s="681"/>
    </row>
    <row r="33" spans="1:6">
      <c r="A33" s="1074"/>
      <c r="B33" s="1052" t="s">
        <v>4317</v>
      </c>
      <c r="C33" s="669"/>
      <c r="D33" s="670"/>
      <c r="E33" s="690">
        <v>0</v>
      </c>
      <c r="F33" s="689">
        <f>ROUNDUP(D32*E33,2)</f>
        <v>0</v>
      </c>
    </row>
    <row r="34" spans="1:6" ht="52.8">
      <c r="A34" s="1075">
        <f>COUNT($A$6:A33)+1</f>
        <v>4</v>
      </c>
      <c r="B34" s="517" t="s">
        <v>4318</v>
      </c>
      <c r="C34" s="523" t="s">
        <v>983</v>
      </c>
      <c r="D34" s="705">
        <v>8</v>
      </c>
      <c r="E34" s="706">
        <v>0</v>
      </c>
      <c r="F34" s="705">
        <f>ROUNDUP(D34*E34,2)</f>
        <v>0</v>
      </c>
    </row>
    <row r="35" spans="1:6" ht="26.4">
      <c r="A35" s="1072">
        <f>COUNT($A$6:A34)+1</f>
        <v>5</v>
      </c>
      <c r="B35" s="1053" t="s">
        <v>4319</v>
      </c>
      <c r="C35" s="680"/>
      <c r="D35" s="681"/>
      <c r="E35" s="682">
        <v>0</v>
      </c>
      <c r="F35" s="681">
        <f>ROUNDUP(D35*E35,2)</f>
        <v>0</v>
      </c>
    </row>
    <row r="36" spans="1:6">
      <c r="A36" s="1074"/>
      <c r="B36" s="513" t="s">
        <v>4320</v>
      </c>
      <c r="C36" s="688"/>
      <c r="D36" s="689">
        <v>2</v>
      </c>
      <c r="E36" s="690">
        <v>0</v>
      </c>
      <c r="F36" s="689">
        <f>ROUNDUP(D36*E36,2)</f>
        <v>0</v>
      </c>
    </row>
    <row r="37" spans="1:6" ht="52.8">
      <c r="A37" s="1072">
        <f>COUNT($A$6:A36)+1</f>
        <v>6</v>
      </c>
      <c r="B37" s="445" t="s">
        <v>4321</v>
      </c>
      <c r="C37" s="662" t="s">
        <v>983</v>
      </c>
      <c r="D37" s="663">
        <v>2</v>
      </c>
      <c r="E37" s="682">
        <v>0</v>
      </c>
      <c r="F37" s="681">
        <f>ROUNDUP(D37*E37,2)</f>
        <v>0</v>
      </c>
    </row>
    <row r="38" spans="1:6">
      <c r="A38" s="1074"/>
      <c r="B38" s="1054" t="s">
        <v>4322</v>
      </c>
      <c r="C38" s="669"/>
      <c r="D38" s="670"/>
      <c r="E38" s="690">
        <v>0</v>
      </c>
      <c r="F38" s="689">
        <f>ROUNDUP(D38*E38,2)</f>
        <v>0</v>
      </c>
    </row>
    <row r="39" spans="1:6" ht="26.4">
      <c r="A39" s="1068" t="s">
        <v>0</v>
      </c>
      <c r="B39" s="1068" t="s">
        <v>1</v>
      </c>
      <c r="C39" s="1068" t="s">
        <v>948</v>
      </c>
      <c r="D39" s="1068" t="s">
        <v>949</v>
      </c>
      <c r="E39" s="1068" t="s">
        <v>1380</v>
      </c>
      <c r="F39" s="1068" t="s">
        <v>2</v>
      </c>
    </row>
    <row r="40" spans="1:6" ht="66">
      <c r="A40" s="1072">
        <f>COUNT($A$6:A38)+1</f>
        <v>7</v>
      </c>
      <c r="B40" s="1053" t="s">
        <v>4488</v>
      </c>
      <c r="C40" s="662" t="s">
        <v>983</v>
      </c>
      <c r="D40" s="663">
        <v>2</v>
      </c>
      <c r="E40" s="682">
        <v>0</v>
      </c>
      <c r="F40" s="663">
        <v>0</v>
      </c>
    </row>
    <row r="41" spans="1:6" ht="39.6">
      <c r="A41" s="1073"/>
      <c r="B41" s="1050" t="s">
        <v>4323</v>
      </c>
      <c r="C41" s="664"/>
      <c r="D41" s="665"/>
      <c r="E41" s="686">
        <v>0</v>
      </c>
      <c r="F41" s="665"/>
    </row>
    <row r="42" spans="1:6" ht="26.4">
      <c r="A42" s="1073"/>
      <c r="B42" s="1050" t="s">
        <v>4324</v>
      </c>
      <c r="C42" s="664"/>
      <c r="D42" s="665"/>
      <c r="E42" s="686">
        <v>0</v>
      </c>
      <c r="F42" s="665"/>
    </row>
    <row r="43" spans="1:6" ht="26.4">
      <c r="A43" s="1073"/>
      <c r="B43" s="1050" t="s">
        <v>4325</v>
      </c>
      <c r="C43" s="664"/>
      <c r="D43" s="665"/>
      <c r="E43" s="686">
        <v>0</v>
      </c>
      <c r="F43" s="665"/>
    </row>
    <row r="44" spans="1:6" ht="39.6">
      <c r="A44" s="1073"/>
      <c r="B44" s="1028" t="s">
        <v>4326</v>
      </c>
      <c r="C44" s="664"/>
      <c r="D44" s="665"/>
      <c r="E44" s="686">
        <v>0</v>
      </c>
      <c r="F44" s="665"/>
    </row>
    <row r="45" spans="1:6" ht="26.4">
      <c r="A45" s="1073"/>
      <c r="B45" s="1050" t="s">
        <v>4327</v>
      </c>
      <c r="C45" s="664"/>
      <c r="D45" s="665"/>
      <c r="E45" s="686">
        <v>0</v>
      </c>
      <c r="F45" s="665"/>
    </row>
    <row r="46" spans="1:6" ht="39.6">
      <c r="A46" s="1073"/>
      <c r="B46" s="1050" t="s">
        <v>4328</v>
      </c>
      <c r="C46" s="664"/>
      <c r="D46" s="665"/>
      <c r="E46" s="686">
        <v>0</v>
      </c>
      <c r="F46" s="665"/>
    </row>
    <row r="47" spans="1:6" ht="26.4">
      <c r="A47" s="1073"/>
      <c r="B47" s="1028" t="s">
        <v>4329</v>
      </c>
      <c r="C47" s="664"/>
      <c r="D47" s="665"/>
      <c r="E47" s="686">
        <v>0</v>
      </c>
      <c r="F47" s="665"/>
    </row>
    <row r="48" spans="1:6">
      <c r="A48" s="1073"/>
      <c r="B48" s="1028" t="s">
        <v>4330</v>
      </c>
      <c r="C48" s="664"/>
      <c r="D48" s="665"/>
      <c r="E48" s="686">
        <v>0</v>
      </c>
      <c r="F48" s="665"/>
    </row>
    <row r="49" spans="1:6" ht="26.4">
      <c r="A49" s="1073"/>
      <c r="B49" s="1028" t="s">
        <v>4331</v>
      </c>
      <c r="C49" s="664"/>
      <c r="D49" s="665"/>
      <c r="E49" s="686">
        <v>0</v>
      </c>
      <c r="F49" s="665"/>
    </row>
    <row r="50" spans="1:6">
      <c r="A50" s="1073"/>
      <c r="B50" s="1028" t="s">
        <v>4332</v>
      </c>
      <c r="C50" s="664"/>
      <c r="D50" s="665"/>
      <c r="E50" s="686">
        <v>0</v>
      </c>
      <c r="F50" s="665"/>
    </row>
    <row r="51" spans="1:6" ht="26.4">
      <c r="A51" s="1073"/>
      <c r="B51" s="1050" t="s">
        <v>4333</v>
      </c>
      <c r="C51" s="664"/>
      <c r="D51" s="665"/>
      <c r="E51" s="686">
        <v>0</v>
      </c>
      <c r="F51" s="665"/>
    </row>
    <row r="52" spans="1:6">
      <c r="A52" s="1073"/>
      <c r="B52" s="1028" t="s">
        <v>4334</v>
      </c>
      <c r="C52" s="664"/>
      <c r="D52" s="665"/>
      <c r="E52" s="686">
        <v>0</v>
      </c>
      <c r="F52" s="665"/>
    </row>
    <row r="53" spans="1:6" ht="26.4">
      <c r="A53" s="1073"/>
      <c r="B53" s="1028" t="s">
        <v>4335</v>
      </c>
      <c r="C53" s="664"/>
      <c r="D53" s="665"/>
      <c r="E53" s="686">
        <v>0</v>
      </c>
      <c r="F53" s="665"/>
    </row>
    <row r="54" spans="1:6">
      <c r="A54" s="1073"/>
      <c r="B54" s="1028" t="s">
        <v>4336</v>
      </c>
      <c r="C54" s="664"/>
      <c r="D54" s="665"/>
      <c r="E54" s="686">
        <v>0</v>
      </c>
      <c r="F54" s="665"/>
    </row>
    <row r="55" spans="1:6" ht="26.4">
      <c r="A55" s="1073"/>
      <c r="B55" s="1050" t="s">
        <v>4337</v>
      </c>
      <c r="C55" s="664"/>
      <c r="D55" s="665"/>
      <c r="E55" s="686">
        <v>0</v>
      </c>
      <c r="F55" s="665"/>
    </row>
    <row r="56" spans="1:6" ht="26.4">
      <c r="A56" s="1073"/>
      <c r="B56" s="1050" t="s">
        <v>4338</v>
      </c>
      <c r="C56" s="664"/>
      <c r="D56" s="665"/>
      <c r="E56" s="686">
        <v>0</v>
      </c>
      <c r="F56" s="665"/>
    </row>
    <row r="57" spans="1:6">
      <c r="A57" s="1073"/>
      <c r="B57" s="1028" t="s">
        <v>4339</v>
      </c>
      <c r="C57" s="664"/>
      <c r="D57" s="665"/>
      <c r="E57" s="686">
        <v>0</v>
      </c>
      <c r="F57" s="665"/>
    </row>
    <row r="58" spans="1:6">
      <c r="A58" s="1073"/>
      <c r="B58" s="1028" t="s">
        <v>4340</v>
      </c>
      <c r="C58" s="664"/>
      <c r="D58" s="665"/>
      <c r="E58" s="686">
        <v>0</v>
      </c>
      <c r="F58" s="665"/>
    </row>
    <row r="59" spans="1:6">
      <c r="A59" s="1073"/>
      <c r="B59" s="1028" t="s">
        <v>4341</v>
      </c>
      <c r="C59" s="664"/>
      <c r="D59" s="665"/>
      <c r="E59" s="686">
        <v>0</v>
      </c>
      <c r="F59" s="665"/>
    </row>
    <row r="60" spans="1:6" ht="171.6">
      <c r="A60" s="1074"/>
      <c r="B60" s="356" t="s">
        <v>4342</v>
      </c>
      <c r="C60" s="669"/>
      <c r="D60" s="670"/>
      <c r="E60" s="690">
        <v>0</v>
      </c>
      <c r="F60" s="670"/>
    </row>
    <row r="61" spans="1:6" ht="66">
      <c r="A61" s="1072">
        <f>COUNT($A$6:A60)+1</f>
        <v>8</v>
      </c>
      <c r="B61" s="445" t="s">
        <v>4343</v>
      </c>
      <c r="C61" s="662" t="s">
        <v>983</v>
      </c>
      <c r="D61" s="663">
        <v>1</v>
      </c>
      <c r="E61" s="682">
        <v>0</v>
      </c>
      <c r="F61" s="663"/>
    </row>
    <row r="62" spans="1:6">
      <c r="A62" s="1073"/>
      <c r="B62" s="1028" t="s">
        <v>4344</v>
      </c>
      <c r="C62" s="664"/>
      <c r="D62" s="665"/>
      <c r="E62" s="686">
        <v>0</v>
      </c>
      <c r="F62" s="665"/>
    </row>
    <row r="63" spans="1:6">
      <c r="A63" s="1073"/>
      <c r="B63" s="1028" t="s">
        <v>4345</v>
      </c>
      <c r="C63" s="664"/>
      <c r="D63" s="665"/>
      <c r="E63" s="686">
        <v>0</v>
      </c>
      <c r="F63" s="665"/>
    </row>
    <row r="64" spans="1:6">
      <c r="A64" s="1074"/>
      <c r="B64" s="513" t="s">
        <v>2466</v>
      </c>
      <c r="C64" s="669"/>
      <c r="D64" s="670"/>
      <c r="E64" s="690">
        <v>0</v>
      </c>
      <c r="F64" s="670"/>
    </row>
    <row r="65" spans="1:6" ht="26.4">
      <c r="A65" s="1068" t="s">
        <v>0</v>
      </c>
      <c r="B65" s="1068" t="s">
        <v>1</v>
      </c>
      <c r="C65" s="1068" t="s">
        <v>948</v>
      </c>
      <c r="D65" s="1068" t="s">
        <v>949</v>
      </c>
      <c r="E65" s="1068" t="s">
        <v>1380</v>
      </c>
      <c r="F65" s="1068" t="s">
        <v>2</v>
      </c>
    </row>
    <row r="66" spans="1:6" ht="145.19999999999999">
      <c r="A66" s="1075">
        <f>COUNT($A$6:A64)+1</f>
        <v>9</v>
      </c>
      <c r="B66" s="517" t="s">
        <v>4346</v>
      </c>
      <c r="C66" s="523" t="s">
        <v>983</v>
      </c>
      <c r="D66" s="705">
        <v>1</v>
      </c>
      <c r="E66" s="706">
        <v>0</v>
      </c>
      <c r="F66" s="705">
        <f>ROUNDUP(D66*E66,2)</f>
        <v>0</v>
      </c>
    </row>
    <row r="67" spans="1:6" ht="52.8">
      <c r="A67" s="1075">
        <f>COUNT($A$6:A66)+1</f>
        <v>10</v>
      </c>
      <c r="B67" s="1076" t="s">
        <v>4347</v>
      </c>
      <c r="C67" s="523" t="s">
        <v>983</v>
      </c>
      <c r="D67" s="705">
        <v>2</v>
      </c>
      <c r="E67" s="706">
        <v>0</v>
      </c>
      <c r="F67" s="705">
        <f>ROUNDUP(D67*E67,2)</f>
        <v>0</v>
      </c>
    </row>
    <row r="68" spans="1:6">
      <c r="A68" s="708"/>
      <c r="B68" s="1046" t="s">
        <v>4348</v>
      </c>
      <c r="C68" s="1055"/>
      <c r="D68" s="1056"/>
      <c r="E68" s="1055"/>
      <c r="F68" s="712"/>
    </row>
    <row r="69" spans="1:6" ht="92.4">
      <c r="A69" s="1072">
        <f>COUNT($A$6:A68)+1</f>
        <v>11</v>
      </c>
      <c r="B69" s="1077" t="s">
        <v>4349</v>
      </c>
      <c r="C69" s="662" t="s">
        <v>983</v>
      </c>
      <c r="D69" s="663">
        <v>4</v>
      </c>
      <c r="E69" s="682">
        <v>0</v>
      </c>
      <c r="F69" s="663"/>
    </row>
    <row r="70" spans="1:6">
      <c r="A70" s="1073"/>
      <c r="B70" s="1057" t="s">
        <v>4350</v>
      </c>
      <c r="C70" s="664"/>
      <c r="D70" s="665"/>
      <c r="E70" s="686">
        <v>0</v>
      </c>
      <c r="F70" s="665"/>
    </row>
    <row r="71" spans="1:6">
      <c r="A71" s="1074"/>
      <c r="B71" s="1058" t="s">
        <v>4351</v>
      </c>
      <c r="C71" s="669"/>
      <c r="D71" s="670"/>
      <c r="E71" s="690">
        <v>0</v>
      </c>
      <c r="F71" s="670"/>
    </row>
    <row r="72" spans="1:6" ht="39.6">
      <c r="A72" s="1072">
        <f>COUNT($A$6:A71)+1</f>
        <v>12</v>
      </c>
      <c r="B72" s="1078" t="s">
        <v>4352</v>
      </c>
      <c r="C72" s="662" t="s">
        <v>983</v>
      </c>
      <c r="D72" s="663">
        <v>2</v>
      </c>
      <c r="E72" s="682">
        <v>0</v>
      </c>
      <c r="F72" s="663">
        <v>0</v>
      </c>
    </row>
    <row r="73" spans="1:6" ht="39.6">
      <c r="A73" s="1073"/>
      <c r="B73" s="1079" t="s">
        <v>4353</v>
      </c>
      <c r="C73" s="664"/>
      <c r="D73" s="665"/>
      <c r="E73" s="686">
        <v>0</v>
      </c>
      <c r="F73" s="665"/>
    </row>
    <row r="74" spans="1:6" ht="52.8">
      <c r="A74" s="1073"/>
      <c r="B74" s="1079" t="s">
        <v>4354</v>
      </c>
      <c r="C74" s="664"/>
      <c r="D74" s="665"/>
      <c r="E74" s="686">
        <v>0</v>
      </c>
      <c r="F74" s="665"/>
    </row>
    <row r="75" spans="1:6" ht="66">
      <c r="A75" s="1073"/>
      <c r="B75" s="1079" t="s">
        <v>4355</v>
      </c>
      <c r="C75" s="664"/>
      <c r="D75" s="665"/>
      <c r="E75" s="686">
        <v>0</v>
      </c>
      <c r="F75" s="665"/>
    </row>
    <row r="76" spans="1:6" ht="26.4">
      <c r="A76" s="1073"/>
      <c r="B76" s="1079" t="s">
        <v>4356</v>
      </c>
      <c r="C76" s="664"/>
      <c r="D76" s="665"/>
      <c r="E76" s="686">
        <v>0</v>
      </c>
      <c r="F76" s="665"/>
    </row>
    <row r="77" spans="1:6" ht="26.4">
      <c r="A77" s="1074"/>
      <c r="B77" s="1080" t="s">
        <v>4357</v>
      </c>
      <c r="C77" s="669"/>
      <c r="D77" s="670"/>
      <c r="E77" s="690">
        <v>0</v>
      </c>
      <c r="F77" s="670"/>
    </row>
    <row r="78" spans="1:6" ht="39.6">
      <c r="A78" s="1072">
        <f>COUNT($A$6:A77)+1</f>
        <v>13</v>
      </c>
      <c r="B78" s="445" t="s">
        <v>4358</v>
      </c>
      <c r="C78" s="680"/>
      <c r="D78" s="681"/>
      <c r="E78" s="682">
        <v>0</v>
      </c>
      <c r="F78" s="681">
        <f>ROUNDUP(D78*E78,2)</f>
        <v>0</v>
      </c>
    </row>
    <row r="79" spans="1:6">
      <c r="A79" s="1074"/>
      <c r="B79" s="1058" t="s">
        <v>4359</v>
      </c>
      <c r="C79" s="688" t="s">
        <v>983</v>
      </c>
      <c r="D79" s="689">
        <v>2</v>
      </c>
      <c r="E79" s="690">
        <v>0</v>
      </c>
      <c r="F79" s="689">
        <f>ROUNDUP(D79*E79,2)</f>
        <v>0</v>
      </c>
    </row>
    <row r="80" spans="1:6" ht="52.8">
      <c r="A80" s="1075">
        <f>COUNT($A$6:A79)+1</f>
        <v>14</v>
      </c>
      <c r="B80" s="1081" t="s">
        <v>4360</v>
      </c>
      <c r="C80" s="523" t="s">
        <v>983</v>
      </c>
      <c r="D80" s="705">
        <v>4</v>
      </c>
      <c r="E80" s="706">
        <v>0</v>
      </c>
      <c r="F80" s="705">
        <f>ROUNDUP(D80*E80,2)</f>
        <v>0</v>
      </c>
    </row>
    <row r="81" spans="1:6" ht="66">
      <c r="A81" s="1072">
        <f>COUNT($A$6:A80)+1</f>
        <v>15</v>
      </c>
      <c r="B81" s="1082" t="s">
        <v>4361</v>
      </c>
      <c r="C81" s="662" t="s">
        <v>983</v>
      </c>
      <c r="D81" s="663">
        <v>4</v>
      </c>
      <c r="E81" s="682">
        <v>0</v>
      </c>
      <c r="F81" s="663">
        <v>0</v>
      </c>
    </row>
    <row r="82" spans="1:6">
      <c r="A82" s="1073"/>
      <c r="B82" s="1083" t="s">
        <v>4362</v>
      </c>
      <c r="C82" s="664"/>
      <c r="D82" s="665"/>
      <c r="E82" s="686">
        <v>0</v>
      </c>
      <c r="F82" s="665"/>
    </row>
    <row r="83" spans="1:6">
      <c r="A83" s="1073"/>
      <c r="B83" s="1083" t="s">
        <v>4363</v>
      </c>
      <c r="C83" s="664"/>
      <c r="D83" s="665"/>
      <c r="E83" s="686">
        <v>0</v>
      </c>
      <c r="F83" s="665"/>
    </row>
    <row r="84" spans="1:6">
      <c r="A84" s="1074"/>
      <c r="B84" s="1084" t="s">
        <v>4364</v>
      </c>
      <c r="C84" s="669"/>
      <c r="D84" s="670"/>
      <c r="E84" s="690">
        <v>0</v>
      </c>
      <c r="F84" s="670"/>
    </row>
    <row r="85" spans="1:6" ht="52.8">
      <c r="A85" s="1075">
        <f>COUNT($A$6:A84)+1</f>
        <v>16</v>
      </c>
      <c r="B85" s="1076" t="s">
        <v>4347</v>
      </c>
      <c r="C85" s="523" t="s">
        <v>983</v>
      </c>
      <c r="D85" s="705">
        <v>1</v>
      </c>
      <c r="E85" s="706">
        <v>0</v>
      </c>
      <c r="F85" s="705">
        <f>ROUNDUP(D85*E85,2)</f>
        <v>0</v>
      </c>
    </row>
    <row r="86" spans="1:6" ht="26.4">
      <c r="A86" s="1068" t="s">
        <v>0</v>
      </c>
      <c r="B86" s="1068" t="s">
        <v>1</v>
      </c>
      <c r="C86" s="1068" t="s">
        <v>948</v>
      </c>
      <c r="D86" s="1068" t="s">
        <v>949</v>
      </c>
      <c r="E86" s="1068" t="s">
        <v>1380</v>
      </c>
      <c r="F86" s="1068" t="s">
        <v>2</v>
      </c>
    </row>
    <row r="87" spans="1:6">
      <c r="A87" s="708"/>
      <c r="B87" s="1046" t="s">
        <v>4365</v>
      </c>
      <c r="C87" s="1055"/>
      <c r="D87" s="1056"/>
      <c r="E87" s="1055"/>
      <c r="F87" s="712"/>
    </row>
    <row r="88" spans="1:6" ht="52.8">
      <c r="A88" s="1072">
        <f>COUNT($A$6:A87)+1</f>
        <v>17</v>
      </c>
      <c r="B88" s="1085" t="s">
        <v>4366</v>
      </c>
      <c r="C88" s="662" t="s">
        <v>983</v>
      </c>
      <c r="D88" s="663">
        <v>1</v>
      </c>
      <c r="E88" s="682">
        <v>0</v>
      </c>
      <c r="F88" s="663">
        <v>0</v>
      </c>
    </row>
    <row r="89" spans="1:6" ht="52.8">
      <c r="A89" s="1073"/>
      <c r="B89" s="1086" t="s">
        <v>4367</v>
      </c>
      <c r="C89" s="664"/>
      <c r="D89" s="665"/>
      <c r="E89" s="686">
        <v>0</v>
      </c>
      <c r="F89" s="665"/>
    </row>
    <row r="90" spans="1:6" ht="52.8">
      <c r="A90" s="1073"/>
      <c r="B90" s="1087" t="s">
        <v>4368</v>
      </c>
      <c r="C90" s="664"/>
      <c r="D90" s="665"/>
      <c r="E90" s="686">
        <v>0</v>
      </c>
      <c r="F90" s="665"/>
    </row>
    <row r="91" spans="1:6" ht="26.4">
      <c r="A91" s="1073"/>
      <c r="B91" s="1088" t="s">
        <v>4369</v>
      </c>
      <c r="C91" s="664"/>
      <c r="D91" s="665"/>
      <c r="E91" s="686">
        <v>0</v>
      </c>
      <c r="F91" s="665"/>
    </row>
    <row r="92" spans="1:6" ht="26.4">
      <c r="A92" s="1073"/>
      <c r="B92" s="1087" t="s">
        <v>4370</v>
      </c>
      <c r="C92" s="664"/>
      <c r="D92" s="665"/>
      <c r="E92" s="686">
        <v>0</v>
      </c>
      <c r="F92" s="665"/>
    </row>
    <row r="93" spans="1:6" ht="52.8">
      <c r="A93" s="1073"/>
      <c r="B93" s="1088" t="s">
        <v>4371</v>
      </c>
      <c r="C93" s="664"/>
      <c r="D93" s="665"/>
      <c r="E93" s="686">
        <v>0</v>
      </c>
      <c r="F93" s="665"/>
    </row>
    <row r="94" spans="1:6" ht="26.4">
      <c r="A94" s="1073"/>
      <c r="B94" s="1087" t="s">
        <v>4372</v>
      </c>
      <c r="C94" s="664"/>
      <c r="D94" s="665"/>
      <c r="E94" s="686">
        <v>0</v>
      </c>
      <c r="F94" s="665"/>
    </row>
    <row r="95" spans="1:6">
      <c r="A95" s="1073"/>
      <c r="B95" s="1087" t="s">
        <v>4489</v>
      </c>
      <c r="C95" s="664"/>
      <c r="D95" s="665"/>
      <c r="E95" s="686">
        <v>0</v>
      </c>
      <c r="F95" s="665"/>
    </row>
    <row r="96" spans="1:6" ht="52.8">
      <c r="A96" s="1073"/>
      <c r="B96" s="1050" t="s">
        <v>4373</v>
      </c>
      <c r="C96" s="664"/>
      <c r="D96" s="665"/>
      <c r="E96" s="686">
        <v>0</v>
      </c>
      <c r="F96" s="665"/>
    </row>
    <row r="97" spans="1:6" ht="39.6">
      <c r="A97" s="1073"/>
      <c r="B97" s="1087" t="s">
        <v>4374</v>
      </c>
      <c r="C97" s="664"/>
      <c r="D97" s="665"/>
      <c r="E97" s="686">
        <v>0</v>
      </c>
      <c r="F97" s="665"/>
    </row>
    <row r="98" spans="1:6" ht="52.8">
      <c r="A98" s="1073"/>
      <c r="B98" s="1087" t="s">
        <v>4375</v>
      </c>
      <c r="C98" s="664"/>
      <c r="D98" s="665"/>
      <c r="E98" s="686">
        <v>0</v>
      </c>
      <c r="F98" s="665"/>
    </row>
    <row r="99" spans="1:6" ht="26.4">
      <c r="A99" s="1073"/>
      <c r="B99" s="1087" t="s">
        <v>4376</v>
      </c>
      <c r="C99" s="664"/>
      <c r="D99" s="665"/>
      <c r="E99" s="686">
        <v>0</v>
      </c>
      <c r="F99" s="665"/>
    </row>
    <row r="100" spans="1:6">
      <c r="A100" s="1073"/>
      <c r="B100" s="1087" t="s">
        <v>4377</v>
      </c>
      <c r="C100" s="664"/>
      <c r="D100" s="665"/>
      <c r="E100" s="686">
        <v>0</v>
      </c>
      <c r="F100" s="665"/>
    </row>
    <row r="101" spans="1:6">
      <c r="A101" s="1073"/>
      <c r="B101" s="1087" t="s">
        <v>4378</v>
      </c>
      <c r="C101" s="664"/>
      <c r="D101" s="665"/>
      <c r="E101" s="686">
        <v>0</v>
      </c>
      <c r="F101" s="665"/>
    </row>
    <row r="102" spans="1:6">
      <c r="A102" s="1073"/>
      <c r="B102" s="1087" t="s">
        <v>4379</v>
      </c>
      <c r="C102" s="664"/>
      <c r="D102" s="665"/>
      <c r="E102" s="686">
        <v>0</v>
      </c>
      <c r="F102" s="665"/>
    </row>
    <row r="103" spans="1:6">
      <c r="A103" s="1073"/>
      <c r="B103" s="1087" t="s">
        <v>4380</v>
      </c>
      <c r="C103" s="664"/>
      <c r="D103" s="665"/>
      <c r="E103" s="686">
        <v>0</v>
      </c>
      <c r="F103" s="665"/>
    </row>
    <row r="104" spans="1:6">
      <c r="A104" s="1073"/>
      <c r="B104" s="1087" t="s">
        <v>4381</v>
      </c>
      <c r="C104" s="664"/>
      <c r="D104" s="665"/>
      <c r="E104" s="686">
        <v>0</v>
      </c>
      <c r="F104" s="665"/>
    </row>
    <row r="105" spans="1:6">
      <c r="A105" s="1073"/>
      <c r="B105" s="1087" t="s">
        <v>4382</v>
      </c>
      <c r="C105" s="669"/>
      <c r="D105" s="670"/>
      <c r="E105" s="686">
        <v>0</v>
      </c>
      <c r="F105" s="670"/>
    </row>
    <row r="106" spans="1:6">
      <c r="A106" s="708"/>
      <c r="B106" s="1046" t="s">
        <v>4383</v>
      </c>
      <c r="C106" s="1055"/>
      <c r="D106" s="1056"/>
      <c r="E106" s="1055"/>
      <c r="F106" s="712"/>
    </row>
    <row r="107" spans="1:6" ht="66">
      <c r="A107" s="1072">
        <f>COUNT($A$6:A106)+1</f>
        <v>18</v>
      </c>
      <c r="B107" s="1085" t="s">
        <v>4384</v>
      </c>
      <c r="C107" s="680"/>
      <c r="D107" s="681"/>
      <c r="E107" s="682">
        <v>0</v>
      </c>
      <c r="F107" s="681">
        <f t="shared" ref="F107:F115" si="0">ROUNDUP(D107*E107,2)</f>
        <v>0</v>
      </c>
    </row>
    <row r="108" spans="1:6" ht="52.8">
      <c r="A108" s="1073"/>
      <c r="B108" s="1086" t="s">
        <v>4385</v>
      </c>
      <c r="C108" s="684"/>
      <c r="D108" s="685"/>
      <c r="E108" s="686">
        <v>0</v>
      </c>
      <c r="F108" s="685">
        <f t="shared" si="0"/>
        <v>0</v>
      </c>
    </row>
    <row r="109" spans="1:6" ht="52.8">
      <c r="A109" s="1073"/>
      <c r="B109" s="1087" t="s">
        <v>4386</v>
      </c>
      <c r="C109" s="684"/>
      <c r="D109" s="685"/>
      <c r="E109" s="686">
        <v>0</v>
      </c>
      <c r="F109" s="685">
        <f t="shared" si="0"/>
        <v>0</v>
      </c>
    </row>
    <row r="110" spans="1:6" ht="26.4">
      <c r="A110" s="1073"/>
      <c r="B110" s="1088" t="s">
        <v>4369</v>
      </c>
      <c r="C110" s="684"/>
      <c r="D110" s="685"/>
      <c r="E110" s="686">
        <v>0</v>
      </c>
      <c r="F110" s="685">
        <f t="shared" si="0"/>
        <v>0</v>
      </c>
    </row>
    <row r="111" spans="1:6" ht="26.4">
      <c r="A111" s="1074"/>
      <c r="B111" s="1089" t="s">
        <v>4370</v>
      </c>
      <c r="C111" s="688"/>
      <c r="D111" s="689"/>
      <c r="E111" s="690">
        <v>0</v>
      </c>
      <c r="F111" s="689">
        <f t="shared" si="0"/>
        <v>0</v>
      </c>
    </row>
    <row r="112" spans="1:6" ht="52.8">
      <c r="A112" s="1072" t="s">
        <v>2424</v>
      </c>
      <c r="B112" s="1085" t="s">
        <v>4387</v>
      </c>
      <c r="C112" s="680"/>
      <c r="D112" s="681"/>
      <c r="E112" s="682">
        <v>0</v>
      </c>
      <c r="F112" s="681">
        <f t="shared" si="0"/>
        <v>0</v>
      </c>
    </row>
    <row r="113" spans="1:6" ht="26.4">
      <c r="A113" s="1073"/>
      <c r="B113" s="1087" t="s">
        <v>4372</v>
      </c>
      <c r="C113" s="684"/>
      <c r="D113" s="685"/>
      <c r="E113" s="686">
        <v>0</v>
      </c>
      <c r="F113" s="685">
        <f t="shared" si="0"/>
        <v>0</v>
      </c>
    </row>
    <row r="114" spans="1:6">
      <c r="A114" s="1073"/>
      <c r="B114" s="1087" t="s">
        <v>4489</v>
      </c>
      <c r="C114" s="684"/>
      <c r="D114" s="685"/>
      <c r="E114" s="686">
        <v>0</v>
      </c>
      <c r="F114" s="685">
        <f t="shared" si="0"/>
        <v>0</v>
      </c>
    </row>
    <row r="115" spans="1:6" ht="79.2">
      <c r="A115" s="1073"/>
      <c r="B115" s="1087" t="s">
        <v>4388</v>
      </c>
      <c r="C115" s="684"/>
      <c r="D115" s="685"/>
      <c r="E115" s="686">
        <v>0</v>
      </c>
      <c r="F115" s="685">
        <f t="shared" si="0"/>
        <v>0</v>
      </c>
    </row>
    <row r="116" spans="1:6" ht="39.6">
      <c r="A116" s="1073"/>
      <c r="B116" s="1087" t="s">
        <v>4374</v>
      </c>
      <c r="C116" s="664" t="s">
        <v>983</v>
      </c>
      <c r="D116" s="665">
        <v>1</v>
      </c>
      <c r="E116" s="638">
        <v>0</v>
      </c>
      <c r="F116" s="665">
        <v>0</v>
      </c>
    </row>
    <row r="117" spans="1:6" ht="52.8">
      <c r="A117" s="1073"/>
      <c r="B117" s="1087" t="s">
        <v>4375</v>
      </c>
      <c r="C117" s="664"/>
      <c r="D117" s="665"/>
      <c r="E117" s="638"/>
      <c r="F117" s="665"/>
    </row>
    <row r="118" spans="1:6" ht="26.4">
      <c r="A118" s="1073"/>
      <c r="B118" s="1087" t="s">
        <v>4389</v>
      </c>
      <c r="C118" s="664"/>
      <c r="D118" s="665"/>
      <c r="E118" s="638"/>
      <c r="F118" s="665"/>
    </row>
    <row r="119" spans="1:6">
      <c r="A119" s="1073"/>
      <c r="B119" s="1087" t="s">
        <v>4377</v>
      </c>
      <c r="C119" s="664"/>
      <c r="D119" s="665"/>
      <c r="E119" s="638"/>
      <c r="F119" s="665"/>
    </row>
    <row r="120" spans="1:6">
      <c r="A120" s="1073"/>
      <c r="B120" s="1087" t="s">
        <v>4378</v>
      </c>
      <c r="C120" s="664"/>
      <c r="D120" s="665"/>
      <c r="E120" s="638"/>
      <c r="F120" s="665"/>
    </row>
    <row r="121" spans="1:6">
      <c r="A121" s="1073"/>
      <c r="B121" s="1087" t="s">
        <v>4390</v>
      </c>
      <c r="C121" s="664"/>
      <c r="D121" s="665"/>
      <c r="E121" s="638"/>
      <c r="F121" s="665"/>
    </row>
    <row r="122" spans="1:6">
      <c r="A122" s="1073"/>
      <c r="B122" s="1087" t="s">
        <v>4380</v>
      </c>
      <c r="C122" s="664"/>
      <c r="D122" s="665"/>
      <c r="E122" s="638"/>
      <c r="F122" s="665"/>
    </row>
    <row r="123" spans="1:6">
      <c r="A123" s="1073"/>
      <c r="B123" s="1087" t="s">
        <v>4381</v>
      </c>
      <c r="C123" s="664"/>
      <c r="D123" s="665"/>
      <c r="E123" s="638"/>
      <c r="F123" s="665"/>
    </row>
    <row r="124" spans="1:6">
      <c r="A124" s="1074"/>
      <c r="B124" s="1089" t="s">
        <v>4382</v>
      </c>
      <c r="C124" s="669"/>
      <c r="D124" s="670"/>
      <c r="E124" s="646"/>
      <c r="F124" s="670"/>
    </row>
    <row r="125" spans="1:6">
      <c r="A125" s="708"/>
      <c r="B125" s="1046" t="s">
        <v>4391</v>
      </c>
      <c r="C125" s="1055"/>
      <c r="D125" s="1056"/>
      <c r="E125" s="1055"/>
      <c r="F125" s="712"/>
    </row>
    <row r="126" spans="1:6" ht="66">
      <c r="A126" s="1072" t="s">
        <v>2429</v>
      </c>
      <c r="B126" s="1085" t="s">
        <v>4392</v>
      </c>
      <c r="C126" s="662" t="s">
        <v>983</v>
      </c>
      <c r="D126" s="663">
        <v>1</v>
      </c>
      <c r="E126" s="682"/>
      <c r="F126" s="681">
        <v>0</v>
      </c>
    </row>
    <row r="127" spans="1:6" ht="52.8">
      <c r="A127" s="1073"/>
      <c r="B127" s="1086" t="s">
        <v>4385</v>
      </c>
      <c r="C127" s="664"/>
      <c r="D127" s="665"/>
      <c r="E127" s="686"/>
      <c r="F127" s="685"/>
    </row>
    <row r="128" spans="1:6" ht="52.8">
      <c r="A128" s="1073"/>
      <c r="B128" s="1087" t="s">
        <v>4386</v>
      </c>
      <c r="C128" s="664"/>
      <c r="D128" s="665"/>
      <c r="E128" s="686"/>
      <c r="F128" s="685"/>
    </row>
    <row r="129" spans="1:6" ht="26.4">
      <c r="A129" s="1073"/>
      <c r="B129" s="1088" t="s">
        <v>4369</v>
      </c>
      <c r="C129" s="664"/>
      <c r="D129" s="665"/>
      <c r="E129" s="686"/>
      <c r="F129" s="685"/>
    </row>
    <row r="130" spans="1:6" ht="26.4">
      <c r="A130" s="1073"/>
      <c r="B130" s="1087" t="s">
        <v>4370</v>
      </c>
      <c r="C130" s="664"/>
      <c r="D130" s="665"/>
      <c r="E130" s="686"/>
      <c r="F130" s="685"/>
    </row>
    <row r="131" spans="1:6" ht="52.8">
      <c r="A131" s="1073"/>
      <c r="B131" s="1088" t="s">
        <v>4387</v>
      </c>
      <c r="C131" s="664"/>
      <c r="D131" s="665"/>
      <c r="E131" s="686"/>
      <c r="F131" s="685"/>
    </row>
    <row r="132" spans="1:6" ht="26.4">
      <c r="A132" s="1073"/>
      <c r="B132" s="1087" t="s">
        <v>4372</v>
      </c>
      <c r="C132" s="664"/>
      <c r="D132" s="665"/>
      <c r="E132" s="686"/>
      <c r="F132" s="685"/>
    </row>
    <row r="133" spans="1:6">
      <c r="A133" s="1073"/>
      <c r="B133" s="1087" t="s">
        <v>4489</v>
      </c>
      <c r="C133" s="664"/>
      <c r="D133" s="665"/>
      <c r="E133" s="686"/>
      <c r="F133" s="685"/>
    </row>
    <row r="134" spans="1:6" ht="79.2">
      <c r="A134" s="1073"/>
      <c r="B134" s="1087" t="s">
        <v>4388</v>
      </c>
      <c r="C134" s="664"/>
      <c r="D134" s="665"/>
      <c r="E134" s="686"/>
      <c r="F134" s="685"/>
    </row>
    <row r="135" spans="1:6" ht="39.6">
      <c r="A135" s="1073"/>
      <c r="B135" s="1087" t="s">
        <v>4374</v>
      </c>
      <c r="C135" s="664"/>
      <c r="D135" s="665"/>
      <c r="E135" s="686"/>
      <c r="F135" s="685"/>
    </row>
    <row r="136" spans="1:6" ht="52.8">
      <c r="A136" s="1074"/>
      <c r="B136" s="1089" t="s">
        <v>4375</v>
      </c>
      <c r="C136" s="669"/>
      <c r="D136" s="670"/>
      <c r="E136" s="690"/>
      <c r="F136" s="689"/>
    </row>
    <row r="137" spans="1:6" ht="26.4">
      <c r="A137" s="1072" t="s">
        <v>2429</v>
      </c>
      <c r="B137" s="1090" t="s">
        <v>4389</v>
      </c>
      <c r="C137" s="680"/>
      <c r="D137" s="681"/>
      <c r="E137" s="682"/>
      <c r="F137" s="681"/>
    </row>
    <row r="138" spans="1:6">
      <c r="A138" s="1073"/>
      <c r="B138" s="1087" t="s">
        <v>4377</v>
      </c>
      <c r="C138" s="684"/>
      <c r="D138" s="685"/>
      <c r="E138" s="686"/>
      <c r="F138" s="685"/>
    </row>
    <row r="139" spans="1:6">
      <c r="A139" s="1073"/>
      <c r="B139" s="1087" t="s">
        <v>4378</v>
      </c>
      <c r="C139" s="684"/>
      <c r="D139" s="685"/>
      <c r="E139" s="686"/>
      <c r="F139" s="685"/>
    </row>
    <row r="140" spans="1:6">
      <c r="A140" s="1073"/>
      <c r="B140" s="1087" t="s">
        <v>4390</v>
      </c>
      <c r="C140" s="684"/>
      <c r="D140" s="685"/>
      <c r="E140" s="686"/>
      <c r="F140" s="685"/>
    </row>
    <row r="141" spans="1:6">
      <c r="A141" s="1073"/>
      <c r="B141" s="1087" t="s">
        <v>4380</v>
      </c>
      <c r="C141" s="684"/>
      <c r="D141" s="685"/>
      <c r="E141" s="686"/>
      <c r="F141" s="685"/>
    </row>
    <row r="142" spans="1:6">
      <c r="A142" s="1073"/>
      <c r="B142" s="1087" t="s">
        <v>4381</v>
      </c>
      <c r="C142" s="684"/>
      <c r="D142" s="685"/>
      <c r="E142" s="686"/>
      <c r="F142" s="685"/>
    </row>
    <row r="143" spans="1:6">
      <c r="A143" s="1074"/>
      <c r="B143" s="1089" t="s">
        <v>4382</v>
      </c>
      <c r="C143" s="688"/>
      <c r="D143" s="689"/>
      <c r="E143" s="690"/>
      <c r="F143" s="689"/>
    </row>
    <row r="144" spans="1:6">
      <c r="A144" s="708"/>
      <c r="B144" s="1046" t="s">
        <v>4393</v>
      </c>
      <c r="C144" s="1055"/>
      <c r="D144" s="1056"/>
      <c r="E144" s="1055"/>
      <c r="F144" s="712"/>
    </row>
    <row r="145" spans="1:6" ht="39.6">
      <c r="A145" s="1072" t="s">
        <v>2439</v>
      </c>
      <c r="B145" s="1077" t="s">
        <v>4394</v>
      </c>
      <c r="C145" s="662" t="s">
        <v>983</v>
      </c>
      <c r="D145" s="663">
        <v>1</v>
      </c>
      <c r="E145" s="633"/>
      <c r="F145" s="663">
        <v>0</v>
      </c>
    </row>
    <row r="146" spans="1:6" ht="105.6">
      <c r="A146" s="1073"/>
      <c r="B146" s="356" t="s">
        <v>4395</v>
      </c>
      <c r="C146" s="669"/>
      <c r="D146" s="670"/>
      <c r="E146" s="646"/>
      <c r="F146" s="670"/>
    </row>
    <row r="147" spans="1:6">
      <c r="A147" s="708"/>
      <c r="B147" s="1046" t="s">
        <v>4396</v>
      </c>
      <c r="C147" s="1055"/>
      <c r="D147" s="1056"/>
      <c r="E147" s="1055"/>
      <c r="F147" s="712"/>
    </row>
    <row r="148" spans="1:6" ht="118.8">
      <c r="A148" s="1072" t="s">
        <v>2445</v>
      </c>
      <c r="B148" s="1091" t="s">
        <v>4397</v>
      </c>
      <c r="C148" s="680"/>
      <c r="D148" s="681"/>
      <c r="E148" s="682"/>
      <c r="F148" s="681">
        <f t="shared" ref="F148:F207" si="1">ROUNDUP(D148*E148,2)</f>
        <v>0</v>
      </c>
    </row>
    <row r="149" spans="1:6" ht="26.4">
      <c r="A149" s="1073"/>
      <c r="B149" s="1092" t="s">
        <v>4398</v>
      </c>
      <c r="C149" s="684"/>
      <c r="D149" s="685"/>
      <c r="E149" s="686"/>
      <c r="F149" s="685">
        <f t="shared" si="1"/>
        <v>0</v>
      </c>
    </row>
    <row r="150" spans="1:6">
      <c r="A150" s="1073"/>
      <c r="B150" s="1092" t="s">
        <v>4399</v>
      </c>
      <c r="C150" s="684" t="s">
        <v>1668</v>
      </c>
      <c r="D150" s="685">
        <v>5000</v>
      </c>
      <c r="E150" s="686"/>
      <c r="F150" s="685">
        <f t="shared" si="1"/>
        <v>0</v>
      </c>
    </row>
    <row r="151" spans="1:6">
      <c r="A151" s="1073"/>
      <c r="B151" s="1092" t="s">
        <v>4400</v>
      </c>
      <c r="C151" s="684" t="s">
        <v>1668</v>
      </c>
      <c r="D151" s="685">
        <v>6500</v>
      </c>
      <c r="E151" s="686"/>
      <c r="F151" s="685">
        <f t="shared" si="1"/>
        <v>0</v>
      </c>
    </row>
    <row r="152" spans="1:6">
      <c r="A152" s="1073"/>
      <c r="B152" s="1092" t="s">
        <v>4401</v>
      </c>
      <c r="C152" s="684" t="s">
        <v>1668</v>
      </c>
      <c r="D152" s="685">
        <v>4800</v>
      </c>
      <c r="E152" s="686"/>
      <c r="F152" s="685">
        <f t="shared" si="1"/>
        <v>0</v>
      </c>
    </row>
    <row r="153" spans="1:6">
      <c r="A153" s="1073"/>
      <c r="B153" s="1092" t="s">
        <v>4402</v>
      </c>
      <c r="C153" s="684" t="s">
        <v>1668</v>
      </c>
      <c r="D153" s="685">
        <v>3500</v>
      </c>
      <c r="E153" s="686"/>
      <c r="F153" s="685">
        <f t="shared" si="1"/>
        <v>0</v>
      </c>
    </row>
    <row r="154" spans="1:6">
      <c r="A154" s="1073"/>
      <c r="B154" s="1092" t="s">
        <v>4403</v>
      </c>
      <c r="C154" s="684" t="s">
        <v>1668</v>
      </c>
      <c r="D154" s="685">
        <v>800</v>
      </c>
      <c r="E154" s="686"/>
      <c r="F154" s="685">
        <f t="shared" si="1"/>
        <v>0</v>
      </c>
    </row>
    <row r="155" spans="1:6">
      <c r="A155" s="1073"/>
      <c r="B155" s="1092" t="s">
        <v>4404</v>
      </c>
      <c r="C155" s="684" t="s">
        <v>1668</v>
      </c>
      <c r="D155" s="685">
        <v>2550</v>
      </c>
      <c r="E155" s="686"/>
      <c r="F155" s="685">
        <f t="shared" si="1"/>
        <v>0</v>
      </c>
    </row>
    <row r="156" spans="1:6">
      <c r="A156" s="1073"/>
      <c r="B156" s="1092" t="s">
        <v>4405</v>
      </c>
      <c r="C156" s="684" t="s">
        <v>1668</v>
      </c>
      <c r="D156" s="685">
        <v>550</v>
      </c>
      <c r="E156" s="686"/>
      <c r="F156" s="685">
        <f t="shared" si="1"/>
        <v>0</v>
      </c>
    </row>
    <row r="157" spans="1:6">
      <c r="A157" s="1074"/>
      <c r="B157" s="1093" t="s">
        <v>4406</v>
      </c>
      <c r="C157" s="688" t="s">
        <v>1668</v>
      </c>
      <c r="D157" s="689">
        <v>780</v>
      </c>
      <c r="E157" s="690">
        <v>0</v>
      </c>
      <c r="F157" s="689">
        <f t="shared" si="1"/>
        <v>0</v>
      </c>
    </row>
    <row r="158" spans="1:6">
      <c r="A158" s="708"/>
      <c r="B158" s="1046" t="s">
        <v>4407</v>
      </c>
      <c r="C158" s="1055"/>
      <c r="D158" s="1056"/>
      <c r="E158" s="1055"/>
      <c r="F158" s="712"/>
    </row>
    <row r="159" spans="1:6" ht="79.2">
      <c r="A159" s="1072" t="s">
        <v>2451</v>
      </c>
      <c r="B159" s="1091" t="s">
        <v>4408</v>
      </c>
      <c r="C159" s="680"/>
      <c r="D159" s="681"/>
      <c r="E159" s="682"/>
      <c r="F159" s="681">
        <f t="shared" si="1"/>
        <v>0</v>
      </c>
    </row>
    <row r="160" spans="1:6">
      <c r="A160" s="1073"/>
      <c r="B160" s="1092" t="s">
        <v>4409</v>
      </c>
      <c r="C160" s="684" t="s">
        <v>983</v>
      </c>
      <c r="D160" s="685">
        <v>72</v>
      </c>
      <c r="E160" s="686"/>
      <c r="F160" s="685">
        <f t="shared" si="1"/>
        <v>0</v>
      </c>
    </row>
    <row r="161" spans="1:6">
      <c r="A161" s="1073"/>
      <c r="B161" s="1092" t="s">
        <v>4410</v>
      </c>
      <c r="C161" s="684" t="s">
        <v>983</v>
      </c>
      <c r="D161" s="685">
        <v>39</v>
      </c>
      <c r="E161" s="686"/>
      <c r="F161" s="685">
        <f t="shared" si="1"/>
        <v>0</v>
      </c>
    </row>
    <row r="162" spans="1:6">
      <c r="A162" s="1073"/>
      <c r="B162" s="1092" t="s">
        <v>4411</v>
      </c>
      <c r="C162" s="684" t="s">
        <v>983</v>
      </c>
      <c r="D162" s="685">
        <v>60</v>
      </c>
      <c r="E162" s="686"/>
      <c r="F162" s="685">
        <f t="shared" si="1"/>
        <v>0</v>
      </c>
    </row>
    <row r="163" spans="1:6">
      <c r="A163" s="1073"/>
      <c r="B163" s="1092" t="s">
        <v>4412</v>
      </c>
      <c r="C163" s="684" t="s">
        <v>983</v>
      </c>
      <c r="D163" s="685">
        <v>12</v>
      </c>
      <c r="E163" s="686"/>
      <c r="F163" s="685">
        <f t="shared" si="1"/>
        <v>0</v>
      </c>
    </row>
    <row r="164" spans="1:6">
      <c r="A164" s="1073"/>
      <c r="B164" s="1092" t="s">
        <v>4413</v>
      </c>
      <c r="C164" s="684" t="s">
        <v>983</v>
      </c>
      <c r="D164" s="685">
        <v>17</v>
      </c>
      <c r="E164" s="686"/>
      <c r="F164" s="685">
        <f t="shared" si="1"/>
        <v>0</v>
      </c>
    </row>
    <row r="165" spans="1:6">
      <c r="A165" s="1073"/>
      <c r="B165" s="1092" t="s">
        <v>4414</v>
      </c>
      <c r="C165" s="684" t="s">
        <v>983</v>
      </c>
      <c r="D165" s="685">
        <v>3</v>
      </c>
      <c r="E165" s="686"/>
      <c r="F165" s="685">
        <f t="shared" si="1"/>
        <v>0</v>
      </c>
    </row>
    <row r="166" spans="1:6">
      <c r="A166" s="1074"/>
      <c r="B166" s="1093" t="s">
        <v>4415</v>
      </c>
      <c r="C166" s="688" t="s">
        <v>983</v>
      </c>
      <c r="D166" s="689">
        <v>13</v>
      </c>
      <c r="E166" s="690"/>
      <c r="F166" s="689">
        <f t="shared" si="1"/>
        <v>0</v>
      </c>
    </row>
    <row r="167" spans="1:6" ht="26.4">
      <c r="A167" s="1068" t="s">
        <v>0</v>
      </c>
      <c r="B167" s="1068" t="s">
        <v>1</v>
      </c>
      <c r="C167" s="1068" t="s">
        <v>948</v>
      </c>
      <c r="D167" s="1068" t="s">
        <v>949</v>
      </c>
      <c r="E167" s="1068" t="s">
        <v>1380</v>
      </c>
      <c r="F167" s="1068" t="s">
        <v>2</v>
      </c>
    </row>
    <row r="168" spans="1:6">
      <c r="A168" s="1094"/>
      <c r="B168" s="1046" t="s">
        <v>4416</v>
      </c>
      <c r="C168" s="1055"/>
      <c r="D168" s="1056"/>
      <c r="E168" s="1055"/>
      <c r="F168" s="712"/>
    </row>
    <row r="169" spans="1:6">
      <c r="A169" s="1072" t="s">
        <v>2456</v>
      </c>
      <c r="B169" s="1091" t="s">
        <v>4417</v>
      </c>
      <c r="C169" s="680"/>
      <c r="D169" s="681"/>
      <c r="E169" s="682"/>
      <c r="F169" s="681">
        <f t="shared" si="1"/>
        <v>0</v>
      </c>
    </row>
    <row r="170" spans="1:6" ht="132">
      <c r="A170" s="1073"/>
      <c r="B170" s="1092" t="s">
        <v>4418</v>
      </c>
      <c r="C170" s="684"/>
      <c r="D170" s="685"/>
      <c r="E170" s="686"/>
      <c r="F170" s="685">
        <f t="shared" si="1"/>
        <v>0</v>
      </c>
    </row>
    <row r="171" spans="1:6" ht="92.4">
      <c r="A171" s="1073"/>
      <c r="B171" s="1092" t="s">
        <v>4419</v>
      </c>
      <c r="C171" s="684"/>
      <c r="D171" s="685"/>
      <c r="E171" s="686"/>
      <c r="F171" s="685">
        <f t="shared" si="1"/>
        <v>0</v>
      </c>
    </row>
    <row r="172" spans="1:6" ht="66">
      <c r="A172" s="1073"/>
      <c r="B172" s="1092" t="s">
        <v>4420</v>
      </c>
      <c r="C172" s="684"/>
      <c r="D172" s="685"/>
      <c r="E172" s="686"/>
      <c r="F172" s="685">
        <f t="shared" si="1"/>
        <v>0</v>
      </c>
    </row>
    <row r="173" spans="1:6" ht="52.8">
      <c r="A173" s="1073"/>
      <c r="B173" s="1092" t="s">
        <v>4421</v>
      </c>
      <c r="C173" s="684"/>
      <c r="D173" s="685"/>
      <c r="E173" s="686"/>
      <c r="F173" s="685">
        <f t="shared" si="1"/>
        <v>0</v>
      </c>
    </row>
    <row r="174" spans="1:6" ht="52.8">
      <c r="A174" s="1073"/>
      <c r="B174" s="1092" t="s">
        <v>4422</v>
      </c>
      <c r="C174" s="684"/>
      <c r="D174" s="685"/>
      <c r="E174" s="686"/>
      <c r="F174" s="685">
        <f t="shared" si="1"/>
        <v>0</v>
      </c>
    </row>
    <row r="175" spans="1:6" ht="26.4">
      <c r="A175" s="1073"/>
      <c r="B175" s="1092" t="s">
        <v>4423</v>
      </c>
      <c r="C175" s="684"/>
      <c r="D175" s="685"/>
      <c r="E175" s="686"/>
      <c r="F175" s="685">
        <f t="shared" si="1"/>
        <v>0</v>
      </c>
    </row>
    <row r="176" spans="1:6" ht="92.4">
      <c r="A176" s="1073"/>
      <c r="B176" s="1092" t="s">
        <v>4424</v>
      </c>
      <c r="C176" s="684"/>
      <c r="D176" s="685"/>
      <c r="E176" s="686"/>
      <c r="F176" s="685">
        <f t="shared" si="1"/>
        <v>0</v>
      </c>
    </row>
    <row r="177" spans="1:6">
      <c r="A177" s="1073"/>
      <c r="B177" s="1092" t="s">
        <v>4425</v>
      </c>
      <c r="C177" s="684"/>
      <c r="D177" s="685"/>
      <c r="E177" s="686"/>
      <c r="F177" s="685">
        <f t="shared" si="1"/>
        <v>0</v>
      </c>
    </row>
    <row r="178" spans="1:6" ht="145.19999999999999">
      <c r="A178" s="1073"/>
      <c r="B178" s="1092" t="s">
        <v>4426</v>
      </c>
      <c r="C178" s="684"/>
      <c r="D178" s="685"/>
      <c r="E178" s="686"/>
      <c r="F178" s="685">
        <f t="shared" si="1"/>
        <v>0</v>
      </c>
    </row>
    <row r="179" spans="1:6">
      <c r="A179" s="1073"/>
      <c r="B179" s="1095" t="s">
        <v>4427</v>
      </c>
      <c r="C179" s="684" t="s">
        <v>983</v>
      </c>
      <c r="D179" s="685">
        <v>6</v>
      </c>
      <c r="E179" s="686"/>
      <c r="F179" s="685">
        <f t="shared" si="1"/>
        <v>0</v>
      </c>
    </row>
    <row r="180" spans="1:6">
      <c r="A180" s="1073"/>
      <c r="B180" s="1095" t="s">
        <v>4428</v>
      </c>
      <c r="C180" s="684" t="s">
        <v>983</v>
      </c>
      <c r="D180" s="685">
        <v>5</v>
      </c>
      <c r="E180" s="686"/>
      <c r="F180" s="685">
        <f t="shared" si="1"/>
        <v>0</v>
      </c>
    </row>
    <row r="181" spans="1:6">
      <c r="A181" s="1073"/>
      <c r="B181" s="1095" t="s">
        <v>4429</v>
      </c>
      <c r="C181" s="684" t="s">
        <v>983</v>
      </c>
      <c r="D181" s="685">
        <v>5</v>
      </c>
      <c r="E181" s="686"/>
      <c r="F181" s="685">
        <f t="shared" si="1"/>
        <v>0</v>
      </c>
    </row>
    <row r="182" spans="1:6">
      <c r="A182" s="1073"/>
      <c r="B182" s="1095" t="s">
        <v>4430</v>
      </c>
      <c r="C182" s="684" t="s">
        <v>983</v>
      </c>
      <c r="D182" s="685">
        <v>1</v>
      </c>
      <c r="E182" s="686"/>
      <c r="F182" s="685">
        <f t="shared" si="1"/>
        <v>0</v>
      </c>
    </row>
    <row r="183" spans="1:6">
      <c r="A183" s="1073"/>
      <c r="B183" s="1095" t="s">
        <v>4431</v>
      </c>
      <c r="C183" s="684" t="s">
        <v>983</v>
      </c>
      <c r="D183" s="685">
        <v>7</v>
      </c>
      <c r="E183" s="686"/>
      <c r="F183" s="685">
        <f t="shared" si="1"/>
        <v>0</v>
      </c>
    </row>
    <row r="184" spans="1:6">
      <c r="A184" s="1073"/>
      <c r="B184" s="1095" t="s">
        <v>4432</v>
      </c>
      <c r="C184" s="684" t="s">
        <v>983</v>
      </c>
      <c r="D184" s="685">
        <v>1</v>
      </c>
      <c r="E184" s="686"/>
      <c r="F184" s="685">
        <f t="shared" si="1"/>
        <v>0</v>
      </c>
    </row>
    <row r="185" spans="1:6">
      <c r="A185" s="1073"/>
      <c r="B185" s="1095" t="s">
        <v>4433</v>
      </c>
      <c r="C185" s="684" t="s">
        <v>983</v>
      </c>
      <c r="D185" s="685">
        <v>3</v>
      </c>
      <c r="E185" s="686"/>
      <c r="F185" s="685">
        <f t="shared" si="1"/>
        <v>0</v>
      </c>
    </row>
    <row r="186" spans="1:6">
      <c r="A186" s="1074"/>
      <c r="B186" s="1096" t="s">
        <v>4434</v>
      </c>
      <c r="C186" s="688" t="s">
        <v>983</v>
      </c>
      <c r="D186" s="689">
        <v>1</v>
      </c>
      <c r="E186" s="690">
        <v>0</v>
      </c>
      <c r="F186" s="689">
        <f t="shared" si="1"/>
        <v>0</v>
      </c>
    </row>
    <row r="187" spans="1:6" ht="26.4">
      <c r="A187" s="1068" t="s">
        <v>0</v>
      </c>
      <c r="B187" s="1068" t="s">
        <v>1</v>
      </c>
      <c r="C187" s="1068" t="s">
        <v>948</v>
      </c>
      <c r="D187" s="1068" t="s">
        <v>949</v>
      </c>
      <c r="E187" s="1068" t="s">
        <v>1380</v>
      </c>
      <c r="F187" s="1068" t="s">
        <v>2</v>
      </c>
    </row>
    <row r="188" spans="1:6" ht="39.6">
      <c r="A188" s="1097" t="s">
        <v>2462</v>
      </c>
      <c r="B188" s="445" t="s">
        <v>4435</v>
      </c>
      <c r="C188" s="662" t="s">
        <v>983</v>
      </c>
      <c r="D188" s="663">
        <v>8</v>
      </c>
      <c r="E188" s="682"/>
      <c r="F188" s="663">
        <v>0</v>
      </c>
    </row>
    <row r="189" spans="1:6" ht="52.8">
      <c r="A189" s="1098"/>
      <c r="B189" s="446" t="s">
        <v>4436</v>
      </c>
      <c r="C189" s="664"/>
      <c r="D189" s="665"/>
      <c r="E189" s="686"/>
      <c r="F189" s="665"/>
    </row>
    <row r="190" spans="1:6" ht="26.4">
      <c r="A190" s="1098"/>
      <c r="B190" s="446" t="s">
        <v>4437</v>
      </c>
      <c r="C190" s="664"/>
      <c r="D190" s="665"/>
      <c r="E190" s="686"/>
      <c r="F190" s="665"/>
    </row>
    <row r="191" spans="1:6">
      <c r="A191" s="1098"/>
      <c r="B191" s="446" t="s">
        <v>4438</v>
      </c>
      <c r="C191" s="669"/>
      <c r="D191" s="670"/>
      <c r="E191" s="686"/>
      <c r="F191" s="670"/>
    </row>
    <row r="192" spans="1:6">
      <c r="A192" s="708"/>
      <c r="B192" s="1046" t="s">
        <v>4439</v>
      </c>
      <c r="C192" s="1055"/>
      <c r="D192" s="1056"/>
      <c r="E192" s="1055"/>
      <c r="F192" s="712"/>
    </row>
    <row r="193" spans="1:6">
      <c r="A193" s="1072" t="s">
        <v>2467</v>
      </c>
      <c r="B193" s="1091" t="s">
        <v>4440</v>
      </c>
      <c r="C193" s="680"/>
      <c r="D193" s="681"/>
      <c r="E193" s="682"/>
      <c r="F193" s="681">
        <f t="shared" si="1"/>
        <v>0</v>
      </c>
    </row>
    <row r="194" spans="1:6">
      <c r="A194" s="1073"/>
      <c r="B194" s="1092" t="s">
        <v>4441</v>
      </c>
      <c r="C194" s="684"/>
      <c r="D194" s="685"/>
      <c r="E194" s="686"/>
      <c r="F194" s="685">
        <f t="shared" si="1"/>
        <v>0</v>
      </c>
    </row>
    <row r="195" spans="1:6" ht="92.4">
      <c r="A195" s="1073"/>
      <c r="B195" s="1092" t="s">
        <v>4442</v>
      </c>
      <c r="C195" s="684"/>
      <c r="D195" s="685"/>
      <c r="E195" s="686"/>
      <c r="F195" s="685">
        <f t="shared" si="1"/>
        <v>0</v>
      </c>
    </row>
    <row r="196" spans="1:6" ht="105.6">
      <c r="A196" s="1073"/>
      <c r="B196" s="1092" t="s">
        <v>4443</v>
      </c>
      <c r="C196" s="684"/>
      <c r="D196" s="685"/>
      <c r="E196" s="686"/>
      <c r="F196" s="685">
        <f t="shared" si="1"/>
        <v>0</v>
      </c>
    </row>
    <row r="197" spans="1:6" ht="26.4">
      <c r="A197" s="1073"/>
      <c r="B197" s="1092" t="s">
        <v>4444</v>
      </c>
      <c r="C197" s="684"/>
      <c r="D197" s="685"/>
      <c r="E197" s="686"/>
      <c r="F197" s="685">
        <f t="shared" si="1"/>
        <v>0</v>
      </c>
    </row>
    <row r="198" spans="1:6" ht="26.4">
      <c r="A198" s="1073"/>
      <c r="B198" s="1092" t="s">
        <v>4445</v>
      </c>
      <c r="C198" s="684"/>
      <c r="D198" s="685"/>
      <c r="E198" s="686"/>
      <c r="F198" s="685">
        <f t="shared" si="1"/>
        <v>0</v>
      </c>
    </row>
    <row r="199" spans="1:6">
      <c r="A199" s="1073"/>
      <c r="B199" s="1092" t="s">
        <v>4446</v>
      </c>
      <c r="C199" s="684"/>
      <c r="D199" s="685"/>
      <c r="E199" s="686"/>
      <c r="F199" s="685">
        <f t="shared" si="1"/>
        <v>0</v>
      </c>
    </row>
    <row r="200" spans="1:6" ht="118.8">
      <c r="A200" s="1073"/>
      <c r="B200" s="1092" t="s">
        <v>4447</v>
      </c>
      <c r="C200" s="684"/>
      <c r="D200" s="685"/>
      <c r="E200" s="686"/>
      <c r="F200" s="685">
        <f t="shared" si="1"/>
        <v>0</v>
      </c>
    </row>
    <row r="201" spans="1:6">
      <c r="A201" s="1073"/>
      <c r="B201" s="1092" t="s">
        <v>4448</v>
      </c>
      <c r="C201" s="684" t="s">
        <v>983</v>
      </c>
      <c r="D201" s="685">
        <v>24</v>
      </c>
      <c r="E201" s="686"/>
      <c r="F201" s="685">
        <f t="shared" si="1"/>
        <v>0</v>
      </c>
    </row>
    <row r="202" spans="1:6">
      <c r="A202" s="1073"/>
      <c r="B202" s="1092" t="s">
        <v>4449</v>
      </c>
      <c r="C202" s="684" t="s">
        <v>983</v>
      </c>
      <c r="D202" s="685">
        <v>38</v>
      </c>
      <c r="E202" s="686"/>
      <c r="F202" s="685">
        <f t="shared" si="1"/>
        <v>0</v>
      </c>
    </row>
    <row r="203" spans="1:6">
      <c r="A203" s="1073"/>
      <c r="B203" s="1092" t="s">
        <v>4450</v>
      </c>
      <c r="C203" s="684" t="s">
        <v>983</v>
      </c>
      <c r="D203" s="685">
        <v>24</v>
      </c>
      <c r="E203" s="686"/>
      <c r="F203" s="685">
        <f t="shared" si="1"/>
        <v>0</v>
      </c>
    </row>
    <row r="204" spans="1:6">
      <c r="A204" s="1073"/>
      <c r="B204" s="1092" t="s">
        <v>4451</v>
      </c>
      <c r="C204" s="684" t="s">
        <v>983</v>
      </c>
      <c r="D204" s="685">
        <v>24</v>
      </c>
      <c r="E204" s="686"/>
      <c r="F204" s="685">
        <f t="shared" si="1"/>
        <v>0</v>
      </c>
    </row>
    <row r="205" spans="1:6">
      <c r="A205" s="1073"/>
      <c r="B205" s="1095" t="s">
        <v>4452</v>
      </c>
      <c r="C205" s="684" t="s">
        <v>983</v>
      </c>
      <c r="D205" s="685">
        <v>24</v>
      </c>
      <c r="E205" s="686"/>
      <c r="F205" s="685">
        <f t="shared" si="1"/>
        <v>0</v>
      </c>
    </row>
    <row r="206" spans="1:6">
      <c r="A206" s="1073"/>
      <c r="B206" s="1095" t="s">
        <v>4453</v>
      </c>
      <c r="C206" s="684" t="s">
        <v>983</v>
      </c>
      <c r="D206" s="685">
        <v>14</v>
      </c>
      <c r="E206" s="686"/>
      <c r="F206" s="685">
        <f t="shared" si="1"/>
        <v>0</v>
      </c>
    </row>
    <row r="207" spans="1:6">
      <c r="A207" s="1074"/>
      <c r="B207" s="1096" t="s">
        <v>4454</v>
      </c>
      <c r="C207" s="688" t="s">
        <v>983</v>
      </c>
      <c r="D207" s="689">
        <v>24</v>
      </c>
      <c r="E207" s="690"/>
      <c r="F207" s="689">
        <f t="shared" si="1"/>
        <v>0</v>
      </c>
    </row>
    <row r="208" spans="1:6" ht="26.4">
      <c r="A208" s="1072" t="s">
        <v>2469</v>
      </c>
      <c r="B208" s="1091" t="s">
        <v>4455</v>
      </c>
      <c r="C208" s="662" t="s">
        <v>983</v>
      </c>
      <c r="D208" s="663">
        <v>23</v>
      </c>
      <c r="E208" s="682"/>
      <c r="F208" s="663">
        <v>0</v>
      </c>
    </row>
    <row r="209" spans="1:6" ht="92.4">
      <c r="A209" s="1073"/>
      <c r="B209" s="1092" t="s">
        <v>4456</v>
      </c>
      <c r="C209" s="664"/>
      <c r="D209" s="665"/>
      <c r="E209" s="686"/>
      <c r="F209" s="665"/>
    </row>
    <row r="210" spans="1:6" ht="39.6">
      <c r="A210" s="1073"/>
      <c r="B210" s="1092" t="s">
        <v>4457</v>
      </c>
      <c r="C210" s="664"/>
      <c r="D210" s="665"/>
      <c r="E210" s="686"/>
      <c r="F210" s="665"/>
    </row>
    <row r="211" spans="1:6">
      <c r="A211" s="1073"/>
      <c r="B211" s="1092" t="s">
        <v>4458</v>
      </c>
      <c r="C211" s="664"/>
      <c r="D211" s="665"/>
      <c r="E211" s="686"/>
      <c r="F211" s="665"/>
    </row>
    <row r="212" spans="1:6">
      <c r="A212" s="1073"/>
      <c r="B212" s="1092" t="s">
        <v>4459</v>
      </c>
      <c r="C212" s="664"/>
      <c r="D212" s="665"/>
      <c r="E212" s="686"/>
      <c r="F212" s="665"/>
    </row>
    <row r="213" spans="1:6">
      <c r="A213" s="1074"/>
      <c r="B213" s="1093" t="s">
        <v>4460</v>
      </c>
      <c r="C213" s="669"/>
      <c r="D213" s="670"/>
      <c r="E213" s="690">
        <v>0</v>
      </c>
      <c r="F213" s="670"/>
    </row>
    <row r="214" spans="1:6" ht="26.4">
      <c r="A214" s="1068" t="s">
        <v>0</v>
      </c>
      <c r="B214" s="1068" t="s">
        <v>1</v>
      </c>
      <c r="C214" s="1068" t="s">
        <v>948</v>
      </c>
      <c r="D214" s="1068" t="s">
        <v>949</v>
      </c>
      <c r="E214" s="1068" t="s">
        <v>1380</v>
      </c>
      <c r="F214" s="1068" t="s">
        <v>2</v>
      </c>
    </row>
    <row r="215" spans="1:6" ht="26.4">
      <c r="A215" s="1072" t="s">
        <v>2475</v>
      </c>
      <c r="B215" s="1099" t="s">
        <v>4461</v>
      </c>
      <c r="C215" s="662" t="s">
        <v>983</v>
      </c>
      <c r="D215" s="663">
        <v>23</v>
      </c>
      <c r="E215" s="682"/>
      <c r="F215" s="663">
        <v>0</v>
      </c>
    </row>
    <row r="216" spans="1:6" ht="26.4">
      <c r="A216" s="1073"/>
      <c r="B216" s="1100" t="s">
        <v>4462</v>
      </c>
      <c r="C216" s="664"/>
      <c r="D216" s="665"/>
      <c r="E216" s="686"/>
      <c r="F216" s="665"/>
    </row>
    <row r="217" spans="1:6" ht="26.4">
      <c r="A217" s="1073"/>
      <c r="B217" s="1100" t="s">
        <v>4463</v>
      </c>
      <c r="C217" s="664"/>
      <c r="D217" s="665"/>
      <c r="E217" s="686"/>
      <c r="F217" s="665"/>
    </row>
    <row r="218" spans="1:6">
      <c r="A218" s="1073"/>
      <c r="B218" s="1100" t="s">
        <v>4464</v>
      </c>
      <c r="C218" s="664"/>
      <c r="D218" s="665"/>
      <c r="E218" s="686"/>
      <c r="F218" s="665"/>
    </row>
    <row r="219" spans="1:6">
      <c r="A219" s="1073"/>
      <c r="B219" s="1100" t="s">
        <v>4465</v>
      </c>
      <c r="C219" s="664"/>
      <c r="D219" s="665"/>
      <c r="E219" s="686"/>
      <c r="F219" s="665"/>
    </row>
    <row r="220" spans="1:6">
      <c r="A220" s="1074"/>
      <c r="B220" s="1101" t="s">
        <v>4466</v>
      </c>
      <c r="C220" s="669"/>
      <c r="D220" s="670"/>
      <c r="E220" s="690"/>
      <c r="F220" s="670"/>
    </row>
    <row r="221" spans="1:6" ht="52.8">
      <c r="A221" s="1097" t="s">
        <v>2486</v>
      </c>
      <c r="B221" s="1091" t="s">
        <v>4467</v>
      </c>
      <c r="C221" s="680" t="s">
        <v>983</v>
      </c>
      <c r="D221" s="681">
        <v>48</v>
      </c>
      <c r="E221" s="682"/>
      <c r="F221" s="681">
        <f t="shared" ref="F221:F251" si="2">ROUNDUP(D221*E221,2)</f>
        <v>0</v>
      </c>
    </row>
    <row r="222" spans="1:6">
      <c r="A222" s="708"/>
      <c r="B222" s="1046" t="s">
        <v>4468</v>
      </c>
      <c r="C222" s="1055"/>
      <c r="D222" s="1056"/>
      <c r="E222" s="1055"/>
      <c r="F222" s="712"/>
    </row>
    <row r="223" spans="1:6" ht="26.4">
      <c r="A223" s="1072" t="s">
        <v>2494</v>
      </c>
      <c r="B223" s="1091" t="s">
        <v>4469</v>
      </c>
      <c r="C223" s="662" t="s">
        <v>983</v>
      </c>
      <c r="D223" s="663">
        <v>1</v>
      </c>
      <c r="E223" s="682"/>
      <c r="F223" s="663">
        <v>0</v>
      </c>
    </row>
    <row r="224" spans="1:6" ht="52.8">
      <c r="A224" s="1073"/>
      <c r="B224" s="1092" t="s">
        <v>4470</v>
      </c>
      <c r="C224" s="664"/>
      <c r="D224" s="665"/>
      <c r="E224" s="686"/>
      <c r="F224" s="665"/>
    </row>
    <row r="225" spans="1:6">
      <c r="A225" s="1073"/>
      <c r="B225" s="1092" t="s">
        <v>4471</v>
      </c>
      <c r="C225" s="664"/>
      <c r="D225" s="665"/>
      <c r="E225" s="686"/>
      <c r="F225" s="665"/>
    </row>
    <row r="226" spans="1:6">
      <c r="A226" s="1074"/>
      <c r="B226" s="1093" t="s">
        <v>4472</v>
      </c>
      <c r="C226" s="669"/>
      <c r="D226" s="670"/>
      <c r="E226" s="690"/>
      <c r="F226" s="670"/>
    </row>
    <row r="227" spans="1:6" ht="39.6">
      <c r="A227" s="1072" t="s">
        <v>2502</v>
      </c>
      <c r="B227" s="1091" t="s">
        <v>4473</v>
      </c>
      <c r="C227" s="680"/>
      <c r="D227" s="681"/>
      <c r="E227" s="682"/>
      <c r="F227" s="681">
        <f t="shared" si="2"/>
        <v>0</v>
      </c>
    </row>
    <row r="228" spans="1:6">
      <c r="A228" s="1073"/>
      <c r="B228" s="1092" t="s">
        <v>4474</v>
      </c>
      <c r="C228" s="684" t="s">
        <v>1668</v>
      </c>
      <c r="D228" s="685">
        <v>100</v>
      </c>
      <c r="E228" s="686"/>
      <c r="F228" s="685">
        <f t="shared" si="2"/>
        <v>0</v>
      </c>
    </row>
    <row r="229" spans="1:6">
      <c r="A229" s="1073"/>
      <c r="B229" s="1092" t="s">
        <v>4475</v>
      </c>
      <c r="C229" s="684" t="s">
        <v>1668</v>
      </c>
      <c r="D229" s="685">
        <v>100</v>
      </c>
      <c r="E229" s="686"/>
      <c r="F229" s="685">
        <f t="shared" si="2"/>
        <v>0</v>
      </c>
    </row>
    <row r="230" spans="1:6">
      <c r="A230" s="1073"/>
      <c r="B230" s="1092" t="s">
        <v>4474</v>
      </c>
      <c r="C230" s="684" t="s">
        <v>1668</v>
      </c>
      <c r="D230" s="685">
        <v>100</v>
      </c>
      <c r="E230" s="686"/>
      <c r="F230" s="685">
        <f t="shared" si="2"/>
        <v>0</v>
      </c>
    </row>
    <row r="231" spans="1:6">
      <c r="A231" s="1073"/>
      <c r="B231" s="1092" t="s">
        <v>4476</v>
      </c>
      <c r="C231" s="684" t="s">
        <v>1668</v>
      </c>
      <c r="D231" s="685">
        <v>100</v>
      </c>
      <c r="E231" s="686"/>
      <c r="F231" s="685">
        <f t="shared" si="2"/>
        <v>0</v>
      </c>
    </row>
    <row r="232" spans="1:6">
      <c r="A232" s="1073"/>
      <c r="B232" s="1092" t="s">
        <v>4477</v>
      </c>
      <c r="C232" s="684" t="s">
        <v>1668</v>
      </c>
      <c r="D232" s="685">
        <v>100</v>
      </c>
      <c r="E232" s="686"/>
      <c r="F232" s="685">
        <f t="shared" si="2"/>
        <v>0</v>
      </c>
    </row>
    <row r="233" spans="1:6">
      <c r="A233" s="1073"/>
      <c r="B233" s="1092" t="s">
        <v>4478</v>
      </c>
      <c r="C233" s="684" t="s">
        <v>1668</v>
      </c>
      <c r="D233" s="685">
        <v>100</v>
      </c>
      <c r="E233" s="686"/>
      <c r="F233" s="685">
        <f t="shared" si="2"/>
        <v>0</v>
      </c>
    </row>
    <row r="234" spans="1:6">
      <c r="A234" s="1073"/>
      <c r="B234" s="1092" t="s">
        <v>4479</v>
      </c>
      <c r="C234" s="684" t="s">
        <v>1668</v>
      </c>
      <c r="D234" s="685">
        <v>100</v>
      </c>
      <c r="E234" s="686"/>
      <c r="F234" s="685">
        <f t="shared" si="2"/>
        <v>0</v>
      </c>
    </row>
    <row r="235" spans="1:6">
      <c r="A235" s="1073"/>
      <c r="B235" s="1092" t="s">
        <v>4480</v>
      </c>
      <c r="C235" s="684" t="s">
        <v>1668</v>
      </c>
      <c r="D235" s="685">
        <v>50</v>
      </c>
      <c r="E235" s="686"/>
      <c r="F235" s="685">
        <f t="shared" si="2"/>
        <v>0</v>
      </c>
    </row>
    <row r="236" spans="1:6" ht="26.4">
      <c r="A236" s="1073"/>
      <c r="B236" s="1092" t="s">
        <v>4481</v>
      </c>
      <c r="C236" s="684" t="s">
        <v>1668</v>
      </c>
      <c r="D236" s="685">
        <v>50</v>
      </c>
      <c r="E236" s="686"/>
      <c r="F236" s="685">
        <f t="shared" si="2"/>
        <v>0</v>
      </c>
    </row>
    <row r="237" spans="1:6">
      <c r="A237" s="1073"/>
      <c r="B237" s="1092" t="s">
        <v>4482</v>
      </c>
      <c r="C237" s="684" t="s">
        <v>1668</v>
      </c>
      <c r="D237" s="685">
        <v>50</v>
      </c>
      <c r="E237" s="686"/>
      <c r="F237" s="685">
        <f t="shared" si="2"/>
        <v>0</v>
      </c>
    </row>
    <row r="238" spans="1:6">
      <c r="A238" s="1074"/>
      <c r="B238" s="1093" t="s">
        <v>4483</v>
      </c>
      <c r="C238" s="688" t="s">
        <v>1668</v>
      </c>
      <c r="D238" s="689">
        <v>50</v>
      </c>
      <c r="E238" s="690"/>
      <c r="F238" s="689">
        <f t="shared" si="2"/>
        <v>0</v>
      </c>
    </row>
    <row r="239" spans="1:6" ht="52.8">
      <c r="A239" s="1075" t="s">
        <v>2508</v>
      </c>
      <c r="B239" s="1102" t="s">
        <v>4484</v>
      </c>
      <c r="C239" s="523" t="s">
        <v>1668</v>
      </c>
      <c r="D239" s="705">
        <v>100</v>
      </c>
      <c r="E239" s="706">
        <v>0</v>
      </c>
      <c r="F239" s="705">
        <f t="shared" si="2"/>
        <v>0</v>
      </c>
    </row>
    <row r="240" spans="1:6" ht="66">
      <c r="A240" s="1075" t="s">
        <v>2517</v>
      </c>
      <c r="B240" s="1102" t="s">
        <v>4485</v>
      </c>
      <c r="C240" s="523" t="s">
        <v>915</v>
      </c>
      <c r="D240" s="705">
        <v>1</v>
      </c>
      <c r="E240" s="706">
        <f>0.03*SUM(F17:F239)</f>
        <v>0</v>
      </c>
      <c r="F240" s="705">
        <f t="shared" si="2"/>
        <v>0</v>
      </c>
    </row>
    <row r="241" spans="1:6">
      <c r="A241" s="1103" t="s">
        <v>4486</v>
      </c>
      <c r="B241" s="1104"/>
      <c r="C241" s="1104"/>
      <c r="D241" s="1104"/>
      <c r="E241" s="1104"/>
      <c r="F241" s="1105">
        <f>SUM(F33:F240)</f>
        <v>0</v>
      </c>
    </row>
    <row r="242" spans="1:6">
      <c r="A242" s="618"/>
      <c r="B242" s="871"/>
      <c r="C242" s="872"/>
      <c r="D242" s="873"/>
      <c r="E242" s="874"/>
      <c r="F242" s="1039"/>
    </row>
    <row r="243" spans="1:6">
      <c r="A243" s="618"/>
      <c r="B243" s="871"/>
      <c r="C243" s="872"/>
      <c r="D243" s="873"/>
      <c r="E243" s="874"/>
      <c r="F243" s="1039"/>
    </row>
    <row r="244" spans="1:6">
      <c r="A244" s="613"/>
      <c r="B244" s="623"/>
      <c r="C244" s="605"/>
      <c r="D244" s="605"/>
      <c r="E244" s="874"/>
      <c r="F244" s="1039"/>
    </row>
    <row r="245" spans="1:6">
      <c r="A245" s="613"/>
      <c r="B245" s="604"/>
      <c r="C245" s="605"/>
      <c r="D245" s="605"/>
      <c r="E245" s="874"/>
      <c r="F245" s="1039"/>
    </row>
    <row r="246" spans="1:6">
      <c r="A246" s="613"/>
      <c r="B246" s="604"/>
      <c r="C246" s="605"/>
      <c r="D246" s="605"/>
      <c r="E246" s="874"/>
      <c r="F246" s="1039"/>
    </row>
    <row r="247" spans="1:6">
      <c r="A247" s="613"/>
      <c r="B247" s="604"/>
      <c r="C247" s="605"/>
      <c r="D247" s="605"/>
      <c r="E247" s="874"/>
      <c r="F247" s="1039"/>
    </row>
    <row r="248" spans="1:6">
      <c r="A248" s="613"/>
      <c r="B248" s="604"/>
      <c r="C248" s="1062" t="s">
        <v>4487</v>
      </c>
      <c r="D248" s="1036"/>
      <c r="E248" s="874"/>
      <c r="F248" s="1039"/>
    </row>
    <row r="249" spans="1:6">
      <c r="A249" s="613"/>
      <c r="B249" s="604"/>
      <c r="C249" s="1036"/>
      <c r="D249" s="1036"/>
      <c r="E249" s="874"/>
      <c r="F249" s="1039"/>
    </row>
    <row r="250" spans="1:6">
      <c r="A250" s="613"/>
      <c r="B250" s="604"/>
      <c r="C250" s="1063" t="s">
        <v>3245</v>
      </c>
      <c r="D250" s="1063"/>
      <c r="E250" s="1063"/>
      <c r="F250" s="1063"/>
    </row>
    <row r="251" spans="1:6">
      <c r="A251" s="613"/>
      <c r="B251" s="604"/>
      <c r="C251" s="605"/>
      <c r="D251" s="605"/>
      <c r="E251" s="874"/>
      <c r="F251" s="1039"/>
    </row>
  </sheetData>
  <protectedRanges>
    <protectedRange sqref="E18" name="Range1_4_5_12"/>
    <protectedRange sqref="E241" name="Range1_4_5_1_1"/>
    <protectedRange sqref="E144" name="Range1_4_5_3_1"/>
    <protectedRange sqref="E147" name="Range1_4_5_4_1"/>
    <protectedRange sqref="E222" name="Range1_4_5_5_1"/>
    <protectedRange sqref="E192" name="Range1_4_5_6_1"/>
    <protectedRange sqref="E168" name="Range1_4_5_7_1"/>
    <protectedRange sqref="E125" name="Range1_4_5_8_1"/>
    <protectedRange sqref="E106" name="Range1_4_5_10_1"/>
    <protectedRange sqref="E87" name="Range1_4_5_11_1"/>
    <protectedRange sqref="E68" name="Range1_4_5_2_1"/>
    <protectedRange sqref="E158" name="Range1_4_5_9_1"/>
    <protectedRange sqref="E16" name="Range1_7_2_1_1"/>
  </protectedRanges>
  <mergeCells count="86">
    <mergeCell ref="C250:F250"/>
    <mergeCell ref="A223:A226"/>
    <mergeCell ref="C223:C226"/>
    <mergeCell ref="D223:D226"/>
    <mergeCell ref="F223:F226"/>
    <mergeCell ref="A227:A238"/>
    <mergeCell ref="A241:E241"/>
    <mergeCell ref="A193:A207"/>
    <mergeCell ref="A208:A213"/>
    <mergeCell ref="C208:C213"/>
    <mergeCell ref="D208:D213"/>
    <mergeCell ref="F208:F213"/>
    <mergeCell ref="A215:A220"/>
    <mergeCell ref="C215:C220"/>
    <mergeCell ref="D215:D220"/>
    <mergeCell ref="F215:F220"/>
    <mergeCell ref="E145:E146"/>
    <mergeCell ref="F145:F146"/>
    <mergeCell ref="A148:A157"/>
    <mergeCell ref="A159:A166"/>
    <mergeCell ref="A169:A186"/>
    <mergeCell ref="C188:C191"/>
    <mergeCell ref="D188:D191"/>
    <mergeCell ref="F188:F191"/>
    <mergeCell ref="A126:A136"/>
    <mergeCell ref="C126:C136"/>
    <mergeCell ref="D126:D136"/>
    <mergeCell ref="A137:A143"/>
    <mergeCell ref="A145:A146"/>
    <mergeCell ref="C145:C146"/>
    <mergeCell ref="D145:D146"/>
    <mergeCell ref="A88:A105"/>
    <mergeCell ref="C88:C105"/>
    <mergeCell ref="D88:D105"/>
    <mergeCell ref="F88:F105"/>
    <mergeCell ref="A107:A111"/>
    <mergeCell ref="A112:A124"/>
    <mergeCell ref="C116:C124"/>
    <mergeCell ref="D116:D124"/>
    <mergeCell ref="E116:E124"/>
    <mergeCell ref="F116:F124"/>
    <mergeCell ref="A72:A77"/>
    <mergeCell ref="C72:C77"/>
    <mergeCell ref="D72:D77"/>
    <mergeCell ref="F72:F77"/>
    <mergeCell ref="A78:A79"/>
    <mergeCell ref="A81:A84"/>
    <mergeCell ref="C81:C84"/>
    <mergeCell ref="D81:D84"/>
    <mergeCell ref="F81:F84"/>
    <mergeCell ref="F40:F60"/>
    <mergeCell ref="A61:A64"/>
    <mergeCell ref="C61:C64"/>
    <mergeCell ref="D61:D64"/>
    <mergeCell ref="F61:F64"/>
    <mergeCell ref="A69:A71"/>
    <mergeCell ref="C69:C71"/>
    <mergeCell ref="D69:D71"/>
    <mergeCell ref="F69:F71"/>
    <mergeCell ref="A35:A36"/>
    <mergeCell ref="A37:A38"/>
    <mergeCell ref="C37:C38"/>
    <mergeCell ref="D37:D38"/>
    <mergeCell ref="A40:A60"/>
    <mergeCell ref="C40:C60"/>
    <mergeCell ref="D40:D60"/>
    <mergeCell ref="A28:A31"/>
    <mergeCell ref="C28:C31"/>
    <mergeCell ref="D28:D31"/>
    <mergeCell ref="A32:A33"/>
    <mergeCell ref="C32:C33"/>
    <mergeCell ref="D32:D33"/>
    <mergeCell ref="B12:F12"/>
    <mergeCell ref="B13:F13"/>
    <mergeCell ref="B16:F16"/>
    <mergeCell ref="A19:A27"/>
    <mergeCell ref="C19:C27"/>
    <mergeCell ref="D19:D27"/>
    <mergeCell ref="E19:E27"/>
    <mergeCell ref="F19:F27"/>
    <mergeCell ref="A1:F1"/>
    <mergeCell ref="A2:F2"/>
    <mergeCell ref="A3:F3"/>
    <mergeCell ref="B9:F9"/>
    <mergeCell ref="B10:F10"/>
    <mergeCell ref="B11:F1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740421-93EB-4C8C-81CA-534250DB5309}">
  <sheetPr>
    <tabColor theme="2" tint="-0.249977111117893"/>
  </sheetPr>
  <dimension ref="A1:F94"/>
  <sheetViews>
    <sheetView topLeftCell="A80" workbookViewId="0">
      <selection activeCell="L25" sqref="L25"/>
    </sheetView>
  </sheetViews>
  <sheetFormatPr defaultRowHeight="14.4"/>
  <cols>
    <col min="2" max="2" width="50.77734375" customWidth="1"/>
    <col min="5" max="5" width="10.77734375" customWidth="1"/>
    <col min="6" max="6" width="15.77734375" customWidth="1"/>
  </cols>
  <sheetData>
    <row r="1" spans="1:6">
      <c r="A1" s="150" t="s">
        <v>50</v>
      </c>
      <c r="B1" s="150"/>
      <c r="C1" s="150"/>
      <c r="D1" s="150"/>
      <c r="E1" s="150"/>
      <c r="F1" s="150"/>
    </row>
    <row r="2" spans="1:6">
      <c r="A2" s="336" t="s">
        <v>4490</v>
      </c>
      <c r="B2" s="336"/>
      <c r="C2" s="336"/>
      <c r="D2" s="336"/>
      <c r="E2" s="336"/>
      <c r="F2" s="336"/>
    </row>
    <row r="3" spans="1:6">
      <c r="A3" s="150" t="s">
        <v>456</v>
      </c>
      <c r="B3" s="150"/>
      <c r="C3" s="150"/>
      <c r="D3" s="150"/>
      <c r="E3" s="150"/>
      <c r="F3" s="150"/>
    </row>
    <row r="4" spans="1:6">
      <c r="A4" s="603"/>
      <c r="B4" s="1106"/>
      <c r="C4" s="605"/>
      <c r="D4" s="605"/>
      <c r="E4" s="606"/>
      <c r="F4" s="1107"/>
    </row>
    <row r="5" spans="1:6">
      <c r="A5" s="603"/>
      <c r="B5" s="1106"/>
      <c r="C5" s="605"/>
      <c r="D5" s="605"/>
      <c r="E5" s="606"/>
      <c r="F5" s="1107"/>
    </row>
    <row r="6" spans="1:6">
      <c r="A6" s="1030"/>
      <c r="B6" s="1031"/>
      <c r="C6" s="1030"/>
      <c r="D6" s="1108"/>
      <c r="E6" s="1109"/>
      <c r="F6" s="1110"/>
    </row>
    <row r="7" spans="1:6" ht="26.4">
      <c r="A7" s="8" t="s">
        <v>0</v>
      </c>
      <c r="B7" s="8" t="s">
        <v>1</v>
      </c>
      <c r="C7" s="8" t="s">
        <v>948</v>
      </c>
      <c r="D7" s="8" t="s">
        <v>949</v>
      </c>
      <c r="E7" s="8" t="s">
        <v>1380</v>
      </c>
      <c r="F7" s="8" t="s">
        <v>2</v>
      </c>
    </row>
    <row r="8" spans="1:6">
      <c r="A8" s="1111"/>
      <c r="B8" s="1112" t="s">
        <v>4491</v>
      </c>
      <c r="C8" s="1113"/>
      <c r="D8" s="1114"/>
      <c r="E8" s="1115"/>
      <c r="F8" s="1116"/>
    </row>
    <row r="9" spans="1:6">
      <c r="A9" s="420">
        <f>COUNT(#REF!)+1</f>
        <v>1</v>
      </c>
      <c r="B9" s="82" t="s">
        <v>4492</v>
      </c>
      <c r="C9" s="420" t="s">
        <v>983</v>
      </c>
      <c r="D9" s="1117">
        <v>1</v>
      </c>
      <c r="E9" s="1118">
        <v>0</v>
      </c>
      <c r="F9" s="1119">
        <f>D9*E9</f>
        <v>0</v>
      </c>
    </row>
    <row r="10" spans="1:6">
      <c r="A10" s="704">
        <f>COUNT($A$1:A9)+1</f>
        <v>2</v>
      </c>
      <c r="B10" s="1120" t="s">
        <v>4493</v>
      </c>
      <c r="C10" s="420" t="s">
        <v>983</v>
      </c>
      <c r="D10" s="1117">
        <v>90</v>
      </c>
      <c r="E10" s="1118">
        <v>0</v>
      </c>
      <c r="F10" s="1119">
        <f t="shared" ref="F10:F22" si="0">D10*E10</f>
        <v>0</v>
      </c>
    </row>
    <row r="11" spans="1:6">
      <c r="A11" s="704">
        <f>COUNT($A$1:A10)+1</f>
        <v>3</v>
      </c>
      <c r="B11" s="1120" t="s">
        <v>4494</v>
      </c>
      <c r="C11" s="420" t="s">
        <v>983</v>
      </c>
      <c r="D11" s="1117">
        <v>8</v>
      </c>
      <c r="E11" s="1118">
        <v>0</v>
      </c>
      <c r="F11" s="1119">
        <f t="shared" si="0"/>
        <v>0</v>
      </c>
    </row>
    <row r="12" spans="1:6">
      <c r="A12" s="704">
        <f>COUNT($A$1:A11)+1</f>
        <v>4</v>
      </c>
      <c r="B12" s="82" t="s">
        <v>4495</v>
      </c>
      <c r="C12" s="420" t="s">
        <v>983</v>
      </c>
      <c r="D12" s="1117">
        <v>80</v>
      </c>
      <c r="E12" s="1118">
        <v>0</v>
      </c>
      <c r="F12" s="1119">
        <f t="shared" si="0"/>
        <v>0</v>
      </c>
    </row>
    <row r="13" spans="1:6">
      <c r="A13" s="704">
        <f>COUNT($A$1:A12)+1</f>
        <v>5</v>
      </c>
      <c r="B13" s="82" t="s">
        <v>4496</v>
      </c>
      <c r="C13" s="420" t="s">
        <v>983</v>
      </c>
      <c r="D13" s="1117">
        <v>150</v>
      </c>
      <c r="E13" s="1118">
        <v>0</v>
      </c>
      <c r="F13" s="1119">
        <f t="shared" si="0"/>
        <v>0</v>
      </c>
    </row>
    <row r="14" spans="1:6">
      <c r="A14" s="704">
        <f>COUNT($A$1:A13)+1</f>
        <v>6</v>
      </c>
      <c r="B14" s="82" t="s">
        <v>4497</v>
      </c>
      <c r="C14" s="420" t="s">
        <v>983</v>
      </c>
      <c r="D14" s="1117">
        <v>570</v>
      </c>
      <c r="E14" s="1118">
        <v>0</v>
      </c>
      <c r="F14" s="1119">
        <f t="shared" si="0"/>
        <v>0</v>
      </c>
    </row>
    <row r="15" spans="1:6">
      <c r="A15" s="704">
        <f>COUNT($A$1:A14)+1</f>
        <v>7</v>
      </c>
      <c r="B15" s="82" t="s">
        <v>4496</v>
      </c>
      <c r="C15" s="420" t="s">
        <v>983</v>
      </c>
      <c r="D15" s="1117">
        <v>150</v>
      </c>
      <c r="E15" s="1118">
        <v>0</v>
      </c>
      <c r="F15" s="1119">
        <f t="shared" si="0"/>
        <v>0</v>
      </c>
    </row>
    <row r="16" spans="1:6">
      <c r="A16" s="704">
        <f>COUNT($A$1:A15)+1</f>
        <v>8</v>
      </c>
      <c r="B16" s="82" t="s">
        <v>4498</v>
      </c>
      <c r="C16" s="420" t="s">
        <v>983</v>
      </c>
      <c r="D16" s="1117">
        <v>3</v>
      </c>
      <c r="E16" s="1118">
        <v>0</v>
      </c>
      <c r="F16" s="1119">
        <f t="shared" si="0"/>
        <v>0</v>
      </c>
    </row>
    <row r="17" spans="1:6">
      <c r="A17" s="704">
        <f>COUNT($A$1:A16)+1</f>
        <v>9</v>
      </c>
      <c r="B17" s="82" t="s">
        <v>4499</v>
      </c>
      <c r="C17" s="420" t="s">
        <v>983</v>
      </c>
      <c r="D17" s="1117">
        <v>60</v>
      </c>
      <c r="E17" s="1118">
        <v>0</v>
      </c>
      <c r="F17" s="1119">
        <f t="shared" si="0"/>
        <v>0</v>
      </c>
    </row>
    <row r="18" spans="1:6">
      <c r="A18" s="704">
        <f>COUNT($A$1:A17)+1</f>
        <v>10</v>
      </c>
      <c r="B18" s="82" t="s">
        <v>4500</v>
      </c>
      <c r="C18" s="420" t="s">
        <v>983</v>
      </c>
      <c r="D18" s="1117">
        <v>13</v>
      </c>
      <c r="E18" s="1118">
        <v>0</v>
      </c>
      <c r="F18" s="1119">
        <f t="shared" si="0"/>
        <v>0</v>
      </c>
    </row>
    <row r="19" spans="1:6">
      <c r="A19" s="704">
        <f>COUNT($A$1:A18)+1</f>
        <v>11</v>
      </c>
      <c r="B19" s="82" t="s">
        <v>4501</v>
      </c>
      <c r="C19" s="420" t="s">
        <v>983</v>
      </c>
      <c r="D19" s="1117">
        <v>15</v>
      </c>
      <c r="E19" s="1118">
        <v>0</v>
      </c>
      <c r="F19" s="1119">
        <f t="shared" si="0"/>
        <v>0</v>
      </c>
    </row>
    <row r="20" spans="1:6">
      <c r="A20" s="704">
        <f>COUNT($A$1:A19)+1</f>
        <v>12</v>
      </c>
      <c r="B20" s="82" t="s">
        <v>4502</v>
      </c>
      <c r="C20" s="420" t="s">
        <v>983</v>
      </c>
      <c r="D20" s="1117">
        <v>30</v>
      </c>
      <c r="E20" s="1118">
        <v>0</v>
      </c>
      <c r="F20" s="1119">
        <f t="shared" si="0"/>
        <v>0</v>
      </c>
    </row>
    <row r="21" spans="1:6">
      <c r="A21" s="704">
        <f>COUNT($A$1:A20)+1</f>
        <v>13</v>
      </c>
      <c r="B21" s="82" t="s">
        <v>4503</v>
      </c>
      <c r="C21" s="420" t="s">
        <v>983</v>
      </c>
      <c r="D21" s="1117">
        <v>30</v>
      </c>
      <c r="E21" s="1118">
        <v>0</v>
      </c>
      <c r="F21" s="1119">
        <f t="shared" si="0"/>
        <v>0</v>
      </c>
    </row>
    <row r="22" spans="1:6">
      <c r="A22" s="704">
        <f>COUNT($A$1:A21)+1</f>
        <v>14</v>
      </c>
      <c r="B22" s="82" t="s">
        <v>4504</v>
      </c>
      <c r="C22" s="420" t="s">
        <v>983</v>
      </c>
      <c r="D22" s="1117">
        <v>12</v>
      </c>
      <c r="E22" s="1118">
        <v>0</v>
      </c>
      <c r="F22" s="1119">
        <f t="shared" si="0"/>
        <v>0</v>
      </c>
    </row>
    <row r="23" spans="1:6">
      <c r="A23" s="420"/>
      <c r="B23" s="415" t="s">
        <v>4505</v>
      </c>
      <c r="C23" s="420"/>
      <c r="D23" s="1121"/>
      <c r="E23" s="1118"/>
      <c r="F23" s="1118"/>
    </row>
    <row r="24" spans="1:6">
      <c r="A24" s="1122"/>
      <c r="B24" s="1112" t="s">
        <v>4506</v>
      </c>
      <c r="C24" s="1113"/>
      <c r="D24" s="1123"/>
      <c r="E24" s="1124"/>
      <c r="F24" s="1116"/>
    </row>
    <row r="25" spans="1:6" ht="145.19999999999999">
      <c r="A25" s="704">
        <f>COUNT($A$1:A24)+1</f>
        <v>15</v>
      </c>
      <c r="B25" s="1125" t="s">
        <v>4507</v>
      </c>
      <c r="C25" s="420" t="s">
        <v>983</v>
      </c>
      <c r="D25" s="1117">
        <v>2</v>
      </c>
      <c r="E25" s="1118">
        <v>0</v>
      </c>
      <c r="F25" s="1118">
        <f>D25*E25</f>
        <v>0</v>
      </c>
    </row>
    <row r="26" spans="1:6" ht="92.4">
      <c r="A26" s="704">
        <f>COUNT($A$1:A25)+1</f>
        <v>16</v>
      </c>
      <c r="B26" s="1061" t="s">
        <v>4508</v>
      </c>
      <c r="C26" s="420" t="s">
        <v>983</v>
      </c>
      <c r="D26" s="1117">
        <v>22</v>
      </c>
      <c r="E26" s="1118">
        <v>0</v>
      </c>
      <c r="F26" s="1118">
        <f>D26*E26</f>
        <v>0</v>
      </c>
    </row>
    <row r="27" spans="1:6" ht="66">
      <c r="A27" s="704">
        <f>COUNT($A$1:A26)+1</f>
        <v>17</v>
      </c>
      <c r="B27" s="1061" t="s">
        <v>4509</v>
      </c>
      <c r="C27" s="420" t="s">
        <v>983</v>
      </c>
      <c r="D27" s="1117">
        <v>4</v>
      </c>
      <c r="E27" s="1118">
        <v>0</v>
      </c>
      <c r="F27" s="1118">
        <f>D27*E27</f>
        <v>0</v>
      </c>
    </row>
    <row r="28" spans="1:6">
      <c r="A28" s="704">
        <f>COUNT($A$1:A27)+1</f>
        <v>18</v>
      </c>
      <c r="B28" s="1126" t="s">
        <v>4510</v>
      </c>
      <c r="C28" s="420" t="s">
        <v>983</v>
      </c>
      <c r="D28" s="1117">
        <v>9</v>
      </c>
      <c r="E28" s="1118">
        <v>0</v>
      </c>
      <c r="F28" s="1118">
        <f>+E28*D28</f>
        <v>0</v>
      </c>
    </row>
    <row r="29" spans="1:6">
      <c r="A29" s="704">
        <f>COUNT($A$1:A28)+1</f>
        <v>19</v>
      </c>
      <c r="B29" s="1126" t="s">
        <v>4511</v>
      </c>
      <c r="C29" s="420" t="s">
        <v>983</v>
      </c>
      <c r="D29" s="1117">
        <v>2</v>
      </c>
      <c r="E29" s="1118">
        <v>0</v>
      </c>
      <c r="F29" s="1118">
        <f>+E29*D29</f>
        <v>0</v>
      </c>
    </row>
    <row r="30" spans="1:6" ht="92.4">
      <c r="A30" s="704">
        <f>COUNT($A$1:A29)+1</f>
        <v>20</v>
      </c>
      <c r="B30" s="415" t="s">
        <v>4512</v>
      </c>
      <c r="C30" s="420" t="s">
        <v>983</v>
      </c>
      <c r="D30" s="1117">
        <v>2</v>
      </c>
      <c r="E30" s="1118">
        <v>0</v>
      </c>
      <c r="F30" s="1118">
        <f>+E30*D30</f>
        <v>0</v>
      </c>
    </row>
    <row r="31" spans="1:6" ht="92.4">
      <c r="A31" s="704">
        <f>COUNT($A$1:A30)+1</f>
        <v>21</v>
      </c>
      <c r="B31" s="1061" t="s">
        <v>4513</v>
      </c>
      <c r="C31" s="420" t="s">
        <v>983</v>
      </c>
      <c r="D31" s="1117">
        <v>4</v>
      </c>
      <c r="E31" s="1118">
        <v>0</v>
      </c>
      <c r="F31" s="1118">
        <f t="shared" ref="F31:F85" si="1">+E31*D31</f>
        <v>0</v>
      </c>
    </row>
    <row r="32" spans="1:6" ht="26.4">
      <c r="A32" s="8" t="s">
        <v>0</v>
      </c>
      <c r="B32" s="8" t="s">
        <v>1</v>
      </c>
      <c r="C32" s="8" t="s">
        <v>948</v>
      </c>
      <c r="D32" s="8" t="s">
        <v>949</v>
      </c>
      <c r="E32" s="8" t="s">
        <v>1380</v>
      </c>
      <c r="F32" s="348" t="s">
        <v>2</v>
      </c>
    </row>
    <row r="33" spans="1:6">
      <c r="A33" s="1122"/>
      <c r="B33" s="1112" t="s">
        <v>4514</v>
      </c>
      <c r="C33" s="1113"/>
      <c r="D33" s="1123"/>
      <c r="E33" s="1115">
        <v>0</v>
      </c>
      <c r="F33" s="1116">
        <f t="shared" si="1"/>
        <v>0</v>
      </c>
    </row>
    <row r="34" spans="1:6" ht="145.19999999999999">
      <c r="A34" s="704">
        <f>COUNT($A$1:A33)+1</f>
        <v>22</v>
      </c>
      <c r="B34" s="1061" t="s">
        <v>4515</v>
      </c>
      <c r="C34" s="420" t="s">
        <v>983</v>
      </c>
      <c r="D34" s="1117">
        <v>2</v>
      </c>
      <c r="E34" s="1118">
        <v>0</v>
      </c>
      <c r="F34" s="1118">
        <f t="shared" si="1"/>
        <v>0</v>
      </c>
    </row>
    <row r="35" spans="1:6" ht="92.4">
      <c r="A35" s="704">
        <f>COUNT($A$1:A34)+1</f>
        <v>23</v>
      </c>
      <c r="B35" s="1061" t="s">
        <v>4513</v>
      </c>
      <c r="C35" s="420" t="s">
        <v>983</v>
      </c>
      <c r="D35" s="1117">
        <v>12</v>
      </c>
      <c r="E35" s="1118">
        <v>0</v>
      </c>
      <c r="F35" s="1118">
        <f t="shared" si="1"/>
        <v>0</v>
      </c>
    </row>
    <row r="36" spans="1:6" ht="92.4">
      <c r="A36" s="704">
        <f>COUNT($A$1:A35)+1</f>
        <v>24</v>
      </c>
      <c r="B36" s="415" t="s">
        <v>4516</v>
      </c>
      <c r="C36" s="420" t="s">
        <v>983</v>
      </c>
      <c r="D36" s="1117">
        <v>10</v>
      </c>
      <c r="E36" s="1118">
        <v>0</v>
      </c>
      <c r="F36" s="1118">
        <f t="shared" si="1"/>
        <v>0</v>
      </c>
    </row>
    <row r="37" spans="1:6" ht="52.8">
      <c r="A37" s="704">
        <f>COUNT($A$1:A36)+1</f>
        <v>25</v>
      </c>
      <c r="B37" s="415" t="s">
        <v>4517</v>
      </c>
      <c r="C37" s="420" t="s">
        <v>983</v>
      </c>
      <c r="D37" s="1117">
        <v>324</v>
      </c>
      <c r="E37" s="1118">
        <v>0</v>
      </c>
      <c r="F37" s="1118">
        <f t="shared" si="1"/>
        <v>0</v>
      </c>
    </row>
    <row r="38" spans="1:6">
      <c r="A38" s="704">
        <f>COUNT($A$1:A37)+1</f>
        <v>26</v>
      </c>
      <c r="B38" s="415" t="s">
        <v>4518</v>
      </c>
      <c r="C38" s="420" t="s">
        <v>983</v>
      </c>
      <c r="D38" s="1117">
        <v>40</v>
      </c>
      <c r="E38" s="1118">
        <v>0</v>
      </c>
      <c r="F38" s="1118">
        <f t="shared" si="1"/>
        <v>0</v>
      </c>
    </row>
    <row r="39" spans="1:6" ht="66">
      <c r="A39" s="704">
        <f>COUNT($A$1:A38)+1</f>
        <v>27</v>
      </c>
      <c r="B39" s="415" t="s">
        <v>4519</v>
      </c>
      <c r="C39" s="420" t="s">
        <v>983</v>
      </c>
      <c r="D39" s="1117">
        <v>70</v>
      </c>
      <c r="E39" s="1118">
        <v>0</v>
      </c>
      <c r="F39" s="1118">
        <f t="shared" si="1"/>
        <v>0</v>
      </c>
    </row>
    <row r="40" spans="1:6" ht="26.4">
      <c r="A40" s="704">
        <f>COUNT($A$1:A39)+1</f>
        <v>28</v>
      </c>
      <c r="B40" s="415" t="s">
        <v>4520</v>
      </c>
      <c r="C40" s="420" t="s">
        <v>983</v>
      </c>
      <c r="D40" s="1117">
        <v>70</v>
      </c>
      <c r="E40" s="1118">
        <v>0</v>
      </c>
      <c r="F40" s="1118">
        <f t="shared" si="1"/>
        <v>0</v>
      </c>
    </row>
    <row r="41" spans="1:6" ht="52.8">
      <c r="A41" s="704">
        <f>COUNT($A$1:A40)+1</f>
        <v>29</v>
      </c>
      <c r="B41" s="415" t="s">
        <v>4521</v>
      </c>
      <c r="C41" s="420" t="s">
        <v>983</v>
      </c>
      <c r="D41" s="1117">
        <v>5</v>
      </c>
      <c r="E41" s="1118">
        <v>0</v>
      </c>
      <c r="F41" s="1118">
        <f t="shared" si="1"/>
        <v>0</v>
      </c>
    </row>
    <row r="42" spans="1:6">
      <c r="A42" s="1122"/>
      <c r="B42" s="1112" t="s">
        <v>4522</v>
      </c>
      <c r="C42" s="1113"/>
      <c r="D42" s="1123"/>
      <c r="E42" s="1115">
        <v>0</v>
      </c>
      <c r="F42" s="1116">
        <f t="shared" si="1"/>
        <v>0</v>
      </c>
    </row>
    <row r="43" spans="1:6">
      <c r="A43" s="1122"/>
      <c r="B43" s="1112" t="s">
        <v>4523</v>
      </c>
      <c r="C43" s="1113"/>
      <c r="D43" s="1123"/>
      <c r="E43" s="1115">
        <v>0</v>
      </c>
      <c r="F43" s="1116">
        <f t="shared" si="1"/>
        <v>0</v>
      </c>
    </row>
    <row r="44" spans="1:6" ht="237.6">
      <c r="A44" s="704">
        <f>COUNT($A$1:A43)+1</f>
        <v>30</v>
      </c>
      <c r="B44" s="516" t="s">
        <v>4524</v>
      </c>
      <c r="C44" s="420" t="s">
        <v>983</v>
      </c>
      <c r="D44" s="1117">
        <v>1</v>
      </c>
      <c r="E44" s="1118">
        <v>0</v>
      </c>
      <c r="F44" s="1118">
        <f t="shared" si="1"/>
        <v>0</v>
      </c>
    </row>
    <row r="45" spans="1:6">
      <c r="A45" s="1127"/>
      <c r="B45" s="1128" t="s">
        <v>4525</v>
      </c>
      <c r="C45" s="1113"/>
      <c r="D45" s="1123"/>
      <c r="E45" s="1115">
        <v>0</v>
      </c>
      <c r="F45" s="1116">
        <f t="shared" si="1"/>
        <v>0</v>
      </c>
    </row>
    <row r="46" spans="1:6" ht="171.6">
      <c r="A46" s="704">
        <f>COUNT($A$1:A45)+1</f>
        <v>31</v>
      </c>
      <c r="B46" s="516" t="s">
        <v>4526</v>
      </c>
      <c r="C46" s="420" t="s">
        <v>983</v>
      </c>
      <c r="D46" s="1117">
        <v>5</v>
      </c>
      <c r="E46" s="1118">
        <v>0</v>
      </c>
      <c r="F46" s="1118">
        <f t="shared" si="1"/>
        <v>0</v>
      </c>
    </row>
    <row r="47" spans="1:6" ht="26.4">
      <c r="A47" s="8" t="s">
        <v>0</v>
      </c>
      <c r="B47" s="8" t="s">
        <v>1</v>
      </c>
      <c r="C47" s="8" t="s">
        <v>948</v>
      </c>
      <c r="D47" s="8" t="s">
        <v>949</v>
      </c>
      <c r="E47" s="8" t="s">
        <v>1380</v>
      </c>
      <c r="F47" s="348" t="s">
        <v>2</v>
      </c>
    </row>
    <row r="48" spans="1:6">
      <c r="A48" s="1122"/>
      <c r="B48" s="1129" t="s">
        <v>4527</v>
      </c>
      <c r="C48" s="1113"/>
      <c r="D48" s="1123"/>
      <c r="E48" s="1115">
        <v>0</v>
      </c>
      <c r="F48" s="1116">
        <f t="shared" si="1"/>
        <v>0</v>
      </c>
    </row>
    <row r="49" spans="1:6" ht="118.8">
      <c r="A49" s="704">
        <f>COUNT($A$1:A48)+1</f>
        <v>32</v>
      </c>
      <c r="B49" s="516" t="s">
        <v>4528</v>
      </c>
      <c r="C49" s="420" t="s">
        <v>983</v>
      </c>
      <c r="D49" s="1117">
        <v>6</v>
      </c>
      <c r="E49" s="1118">
        <v>0</v>
      </c>
      <c r="F49" s="1118">
        <f t="shared" si="1"/>
        <v>0</v>
      </c>
    </row>
    <row r="50" spans="1:6">
      <c r="A50" s="1122"/>
      <c r="B50" s="1112" t="s">
        <v>4529</v>
      </c>
      <c r="C50" s="1113"/>
      <c r="D50" s="1123"/>
      <c r="E50" s="1115">
        <v>0</v>
      </c>
      <c r="F50" s="1116">
        <f t="shared" si="1"/>
        <v>0</v>
      </c>
    </row>
    <row r="51" spans="1:6" ht="171.6">
      <c r="A51" s="704">
        <f>COUNT($A$1:A50)+1</f>
        <v>33</v>
      </c>
      <c r="B51" s="516" t="s">
        <v>4530</v>
      </c>
      <c r="C51" s="420" t="s">
        <v>983</v>
      </c>
      <c r="D51" s="1117">
        <v>5</v>
      </c>
      <c r="E51" s="1118">
        <v>0</v>
      </c>
      <c r="F51" s="1118">
        <f t="shared" si="1"/>
        <v>0</v>
      </c>
    </row>
    <row r="52" spans="1:6">
      <c r="A52" s="1122"/>
      <c r="B52" s="1112" t="s">
        <v>4531</v>
      </c>
      <c r="C52" s="1113"/>
      <c r="D52" s="1123"/>
      <c r="E52" s="1115">
        <v>0</v>
      </c>
      <c r="F52" s="1116">
        <f t="shared" si="1"/>
        <v>0</v>
      </c>
    </row>
    <row r="53" spans="1:6" ht="171.6">
      <c r="A53" s="704">
        <f>COUNT($A$1:A52)+1</f>
        <v>34</v>
      </c>
      <c r="B53" s="516" t="s">
        <v>4532</v>
      </c>
      <c r="C53" s="420" t="s">
        <v>983</v>
      </c>
      <c r="D53" s="1117">
        <v>2</v>
      </c>
      <c r="E53" s="1118">
        <v>0</v>
      </c>
      <c r="F53" s="1118">
        <f t="shared" si="1"/>
        <v>0</v>
      </c>
    </row>
    <row r="54" spans="1:6">
      <c r="A54" s="1122"/>
      <c r="B54" s="1112" t="s">
        <v>4533</v>
      </c>
      <c r="C54" s="1113"/>
      <c r="D54" s="1123"/>
      <c r="E54" s="1115">
        <v>0</v>
      </c>
      <c r="F54" s="1116">
        <f t="shared" si="1"/>
        <v>0</v>
      </c>
    </row>
    <row r="55" spans="1:6" ht="171.6">
      <c r="A55" s="704">
        <f>COUNT($A$1:A54)+1</f>
        <v>35</v>
      </c>
      <c r="B55" s="516" t="s">
        <v>4534</v>
      </c>
      <c r="C55" s="420" t="s">
        <v>983</v>
      </c>
      <c r="D55" s="1117">
        <v>4</v>
      </c>
      <c r="E55" s="1118">
        <v>0</v>
      </c>
      <c r="F55" s="1118">
        <f t="shared" si="1"/>
        <v>0</v>
      </c>
    </row>
    <row r="56" spans="1:6">
      <c r="A56" s="1122"/>
      <c r="B56" s="1112" t="s">
        <v>4535</v>
      </c>
      <c r="C56" s="1113"/>
      <c r="D56" s="1123"/>
      <c r="E56" s="1115">
        <v>0</v>
      </c>
      <c r="F56" s="1116">
        <f t="shared" si="1"/>
        <v>0</v>
      </c>
    </row>
    <row r="57" spans="1:6">
      <c r="A57" s="671">
        <f>COUNT($A$1:A56)+1</f>
        <v>36</v>
      </c>
      <c r="B57" s="415" t="s">
        <v>4536</v>
      </c>
      <c r="C57" s="463" t="s">
        <v>4537</v>
      </c>
      <c r="D57" s="1130">
        <v>1</v>
      </c>
      <c r="E57" s="1131">
        <v>0</v>
      </c>
      <c r="F57" s="1132" t="e">
        <f>+E57*#REF!</f>
        <v>#REF!</v>
      </c>
    </row>
    <row r="58" spans="1:6">
      <c r="A58" s="672"/>
      <c r="B58" s="1061" t="s">
        <v>4538</v>
      </c>
      <c r="C58" s="483"/>
      <c r="D58" s="1133"/>
      <c r="E58" s="1134"/>
      <c r="F58" s="1135"/>
    </row>
    <row r="59" spans="1:6">
      <c r="A59" s="672"/>
      <c r="B59" s="1136" t="s">
        <v>4539</v>
      </c>
      <c r="C59" s="483"/>
      <c r="D59" s="1133"/>
      <c r="E59" s="1134"/>
      <c r="F59" s="1135"/>
    </row>
    <row r="60" spans="1:6" ht="26.4">
      <c r="A60" s="672"/>
      <c r="B60" s="1136" t="s">
        <v>4540</v>
      </c>
      <c r="C60" s="483"/>
      <c r="D60" s="1133"/>
      <c r="E60" s="1134"/>
      <c r="F60" s="1135"/>
    </row>
    <row r="61" spans="1:6">
      <c r="A61" s="672"/>
      <c r="B61" s="1136" t="s">
        <v>4541</v>
      </c>
      <c r="C61" s="483"/>
      <c r="D61" s="1133"/>
      <c r="E61" s="1134"/>
      <c r="F61" s="1135"/>
    </row>
    <row r="62" spans="1:6">
      <c r="A62" s="672"/>
      <c r="B62" s="1136" t="s">
        <v>4542</v>
      </c>
      <c r="C62" s="483"/>
      <c r="D62" s="1133"/>
      <c r="E62" s="1134"/>
      <c r="F62" s="1135"/>
    </row>
    <row r="63" spans="1:6" ht="26.4">
      <c r="A63" s="672"/>
      <c r="B63" s="1061" t="s">
        <v>4543</v>
      </c>
      <c r="C63" s="483"/>
      <c r="D63" s="1133"/>
      <c r="E63" s="1134"/>
      <c r="F63" s="1135"/>
    </row>
    <row r="64" spans="1:6">
      <c r="A64" s="672"/>
      <c r="B64" s="1061" t="s">
        <v>4544</v>
      </c>
      <c r="C64" s="483"/>
      <c r="D64" s="1133"/>
      <c r="E64" s="1134"/>
      <c r="F64" s="1135"/>
    </row>
    <row r="65" spans="1:6">
      <c r="A65" s="672"/>
      <c r="B65" s="1061" t="s">
        <v>4545</v>
      </c>
      <c r="C65" s="483"/>
      <c r="D65" s="1133"/>
      <c r="E65" s="1134"/>
      <c r="F65" s="1135"/>
    </row>
    <row r="66" spans="1:6" ht="39.6">
      <c r="A66" s="673"/>
      <c r="B66" s="1061" t="s">
        <v>4546</v>
      </c>
      <c r="C66" s="464"/>
      <c r="D66" s="1137"/>
      <c r="E66" s="1138"/>
      <c r="F66" s="1139"/>
    </row>
    <row r="67" spans="1:6" ht="26.4">
      <c r="A67" s="8" t="s">
        <v>0</v>
      </c>
      <c r="B67" s="8" t="s">
        <v>1</v>
      </c>
      <c r="C67" s="8" t="s">
        <v>948</v>
      </c>
      <c r="D67" s="8" t="s">
        <v>949</v>
      </c>
      <c r="E67" s="8" t="s">
        <v>1380</v>
      </c>
      <c r="F67" s="348" t="s">
        <v>2</v>
      </c>
    </row>
    <row r="68" spans="1:6">
      <c r="A68" s="1122"/>
      <c r="B68" s="1112" t="s">
        <v>4547</v>
      </c>
      <c r="C68" s="1113"/>
      <c r="D68" s="1123"/>
      <c r="E68" s="1115">
        <v>0</v>
      </c>
      <c r="F68" s="1116">
        <f t="shared" si="1"/>
        <v>0</v>
      </c>
    </row>
    <row r="69" spans="1:6">
      <c r="A69" s="671">
        <f>COUNT($A$1:A68)+1</f>
        <v>37</v>
      </c>
      <c r="B69" s="1061" t="s">
        <v>4548</v>
      </c>
      <c r="C69" s="463" t="s">
        <v>4537</v>
      </c>
      <c r="D69" s="1130">
        <v>1</v>
      </c>
      <c r="E69" s="1131">
        <v>0</v>
      </c>
      <c r="F69" s="1132" t="e">
        <f>+E69*#REF!</f>
        <v>#REF!</v>
      </c>
    </row>
    <row r="70" spans="1:6" ht="39.6">
      <c r="A70" s="672"/>
      <c r="B70" s="1061" t="s">
        <v>4549</v>
      </c>
      <c r="C70" s="483"/>
      <c r="D70" s="1133"/>
      <c r="E70" s="1134"/>
      <c r="F70" s="1135"/>
    </row>
    <row r="71" spans="1:6">
      <c r="A71" s="672"/>
      <c r="B71" s="1061" t="s">
        <v>4550</v>
      </c>
      <c r="C71" s="483"/>
      <c r="D71" s="1133"/>
      <c r="E71" s="1134"/>
      <c r="F71" s="1135"/>
    </row>
    <row r="72" spans="1:6" ht="26.4">
      <c r="A72" s="672"/>
      <c r="B72" s="1061" t="s">
        <v>4551</v>
      </c>
      <c r="C72" s="483"/>
      <c r="D72" s="1133"/>
      <c r="E72" s="1134"/>
      <c r="F72" s="1135"/>
    </row>
    <row r="73" spans="1:6" ht="26.4">
      <c r="A73" s="672"/>
      <c r="B73" s="1061" t="s">
        <v>4552</v>
      </c>
      <c r="C73" s="483"/>
      <c r="D73" s="1133"/>
      <c r="E73" s="1134"/>
      <c r="F73" s="1135"/>
    </row>
    <row r="74" spans="1:6" ht="39.6">
      <c r="A74" s="673"/>
      <c r="B74" s="1061" t="s">
        <v>4553</v>
      </c>
      <c r="C74" s="464"/>
      <c r="D74" s="1137"/>
      <c r="E74" s="1138"/>
      <c r="F74" s="1139"/>
    </row>
    <row r="75" spans="1:6">
      <c r="A75" s="1122"/>
      <c r="B75" s="1112" t="s">
        <v>4554</v>
      </c>
      <c r="C75" s="1113"/>
      <c r="D75" s="1123"/>
      <c r="E75" s="1115">
        <v>0</v>
      </c>
      <c r="F75" s="1116">
        <f t="shared" si="1"/>
        <v>0</v>
      </c>
    </row>
    <row r="76" spans="1:6" ht="26.4">
      <c r="A76" s="704">
        <f>COUNT($A$1:A75)+1</f>
        <v>38</v>
      </c>
      <c r="B76" s="517" t="s">
        <v>4555</v>
      </c>
      <c r="C76" s="420" t="s">
        <v>1668</v>
      </c>
      <c r="D76" s="1121">
        <v>4190</v>
      </c>
      <c r="E76" s="1118">
        <v>0</v>
      </c>
      <c r="F76" s="1118">
        <f t="shared" si="1"/>
        <v>0</v>
      </c>
    </row>
    <row r="77" spans="1:6" ht="26.4">
      <c r="A77" s="704">
        <f>COUNT($A$1:A76)+1</f>
        <v>39</v>
      </c>
      <c r="B77" s="517" t="s">
        <v>4556</v>
      </c>
      <c r="C77" s="420" t="s">
        <v>1668</v>
      </c>
      <c r="D77" s="1121">
        <v>975</v>
      </c>
      <c r="E77" s="1118">
        <v>0</v>
      </c>
      <c r="F77" s="1118">
        <f t="shared" si="1"/>
        <v>0</v>
      </c>
    </row>
    <row r="78" spans="1:6">
      <c r="A78" s="704">
        <f>COUNT($A$1:A77)+1</f>
        <v>40</v>
      </c>
      <c r="B78" s="517" t="s">
        <v>4557</v>
      </c>
      <c r="C78" s="420" t="s">
        <v>1668</v>
      </c>
      <c r="D78" s="1121">
        <v>325</v>
      </c>
      <c r="E78" s="1118">
        <v>0</v>
      </c>
      <c r="F78" s="1118">
        <f t="shared" si="1"/>
        <v>0</v>
      </c>
    </row>
    <row r="79" spans="1:6">
      <c r="A79" s="704">
        <f>COUNT($A$1:A78)+1</f>
        <v>41</v>
      </c>
      <c r="B79" s="1136" t="s">
        <v>4558</v>
      </c>
      <c r="C79" s="420" t="s">
        <v>1668</v>
      </c>
      <c r="D79" s="1121">
        <v>3250</v>
      </c>
      <c r="E79" s="1118">
        <v>0</v>
      </c>
      <c r="F79" s="1118">
        <f t="shared" si="1"/>
        <v>0</v>
      </c>
    </row>
    <row r="80" spans="1:6" ht="26.4">
      <c r="A80" s="704">
        <f>COUNT($A$1:A79)+1</f>
        <v>42</v>
      </c>
      <c r="B80" s="1136" t="s">
        <v>4559</v>
      </c>
      <c r="C80" s="420" t="s">
        <v>1668</v>
      </c>
      <c r="D80" s="1121">
        <v>975</v>
      </c>
      <c r="E80" s="1118">
        <v>0</v>
      </c>
      <c r="F80" s="1118">
        <f t="shared" si="1"/>
        <v>0</v>
      </c>
    </row>
    <row r="81" spans="1:6">
      <c r="A81" s="704">
        <f>COUNT($A$1:A80)+1</f>
        <v>43</v>
      </c>
      <c r="B81" s="1136" t="s">
        <v>4560</v>
      </c>
      <c r="C81" s="420" t="s">
        <v>1668</v>
      </c>
      <c r="D81" s="1121">
        <v>1460</v>
      </c>
      <c r="E81" s="1118">
        <v>0</v>
      </c>
      <c r="F81" s="1118">
        <f t="shared" si="1"/>
        <v>0</v>
      </c>
    </row>
    <row r="82" spans="1:6">
      <c r="A82" s="704">
        <f>COUNT($A$1:A81)+1</f>
        <v>44</v>
      </c>
      <c r="B82" s="1136" t="s">
        <v>4561</v>
      </c>
      <c r="C82" s="420" t="s">
        <v>1668</v>
      </c>
      <c r="D82" s="1121">
        <v>3705</v>
      </c>
      <c r="E82" s="1118">
        <v>0</v>
      </c>
      <c r="F82" s="1118">
        <f t="shared" si="1"/>
        <v>0</v>
      </c>
    </row>
    <row r="83" spans="1:6">
      <c r="A83" s="704">
        <f>COUNT($A$1:A82)+1</f>
        <v>45</v>
      </c>
      <c r="B83" s="1136" t="s">
        <v>4562</v>
      </c>
      <c r="C83" s="420" t="s">
        <v>1668</v>
      </c>
      <c r="D83" s="1121">
        <v>585</v>
      </c>
      <c r="E83" s="1118"/>
      <c r="F83" s="1118">
        <f t="shared" si="1"/>
        <v>0</v>
      </c>
    </row>
    <row r="84" spans="1:6">
      <c r="A84" s="704">
        <f>COUNT($A$1:A83)+1</f>
        <v>46</v>
      </c>
      <c r="B84" s="1061" t="s">
        <v>4563</v>
      </c>
      <c r="C84" s="420" t="s">
        <v>1668</v>
      </c>
      <c r="D84" s="1121">
        <v>195</v>
      </c>
      <c r="E84" s="1118">
        <v>0</v>
      </c>
      <c r="F84" s="1118">
        <f t="shared" si="1"/>
        <v>0</v>
      </c>
    </row>
    <row r="85" spans="1:6">
      <c r="A85" s="704">
        <f>COUNT($A$1:A84)+1</f>
        <v>47</v>
      </c>
      <c r="B85" s="1061" t="s">
        <v>4564</v>
      </c>
      <c r="C85" s="420" t="s">
        <v>1668</v>
      </c>
      <c r="D85" s="1121">
        <v>325</v>
      </c>
      <c r="E85" s="1118">
        <v>0</v>
      </c>
      <c r="F85" s="1118">
        <f t="shared" si="1"/>
        <v>0</v>
      </c>
    </row>
    <row r="86" spans="1:6" ht="52.8">
      <c r="A86" s="1127"/>
      <c r="B86" s="1140" t="s">
        <v>4565</v>
      </c>
      <c r="C86" s="1141"/>
      <c r="D86" s="1142"/>
      <c r="E86" s="1143"/>
      <c r="F86" s="1144"/>
    </row>
    <row r="87" spans="1:6" ht="66">
      <c r="A87" s="420">
        <v>40</v>
      </c>
      <c r="B87" s="415" t="s">
        <v>4566</v>
      </c>
      <c r="C87" s="420" t="s">
        <v>915</v>
      </c>
      <c r="D87" s="1117">
        <v>1</v>
      </c>
      <c r="E87" s="1118"/>
      <c r="F87" s="1118">
        <f>D87*E87</f>
        <v>0</v>
      </c>
    </row>
    <row r="88" spans="1:6" ht="66">
      <c r="A88" s="420">
        <v>41</v>
      </c>
      <c r="B88" s="415" t="s">
        <v>4567</v>
      </c>
      <c r="C88" s="420" t="s">
        <v>915</v>
      </c>
      <c r="D88" s="1117">
        <v>1</v>
      </c>
      <c r="E88" s="1145"/>
      <c r="F88" s="1118">
        <f>D88*E88</f>
        <v>0</v>
      </c>
    </row>
    <row r="89" spans="1:6">
      <c r="A89" s="143" t="s">
        <v>4568</v>
      </c>
      <c r="B89" s="144"/>
      <c r="C89" s="144"/>
      <c r="D89" s="144"/>
      <c r="E89" s="144"/>
      <c r="F89" s="38"/>
    </row>
    <row r="90" spans="1:6">
      <c r="A90" s="1030"/>
      <c r="B90" s="1031"/>
      <c r="C90" s="1030"/>
      <c r="D90" s="1108"/>
      <c r="E90" s="1146"/>
      <c r="F90" s="1146"/>
    </row>
    <row r="91" spans="1:6">
      <c r="A91" s="1030"/>
      <c r="B91" s="1031"/>
      <c r="C91" s="1030"/>
      <c r="D91" s="1108"/>
      <c r="E91" s="1109"/>
      <c r="F91" s="1146"/>
    </row>
    <row r="92" spans="1:6">
      <c r="A92" s="1030"/>
      <c r="B92" s="1031"/>
      <c r="C92" s="1030"/>
      <c r="D92" s="1108"/>
      <c r="E92" s="870" t="s">
        <v>2157</v>
      </c>
      <c r="F92" s="1146"/>
    </row>
    <row r="93" spans="1:6">
      <c r="A93" s="1030"/>
      <c r="B93" s="1031"/>
      <c r="C93" s="1036"/>
      <c r="D93" s="1036"/>
      <c r="E93" s="870" t="s">
        <v>3245</v>
      </c>
      <c r="F93" s="1146"/>
    </row>
    <row r="94" spans="1:6">
      <c r="A94" s="512"/>
      <c r="B94" s="344"/>
      <c r="C94" s="512"/>
      <c r="D94" s="1147"/>
      <c r="E94" s="958"/>
      <c r="F94" s="1148">
        <f>+E94*D109</f>
        <v>0</v>
      </c>
    </row>
  </sheetData>
  <protectedRanges>
    <protectedRange sqref="E89" name="Range1_4_5_2"/>
    <protectedRange sqref="E92:E93" name="Range1_4_5"/>
  </protectedRanges>
  <mergeCells count="14">
    <mergeCell ref="A69:A74"/>
    <mergeCell ref="C69:C74"/>
    <mergeCell ref="D69:D74"/>
    <mergeCell ref="E69:E74"/>
    <mergeCell ref="F69:F74"/>
    <mergeCell ref="A89:E89"/>
    <mergeCell ref="A1:F1"/>
    <mergeCell ref="A2:F2"/>
    <mergeCell ref="A3:F3"/>
    <mergeCell ref="A57:A66"/>
    <mergeCell ref="C57:C66"/>
    <mergeCell ref="D57:D66"/>
    <mergeCell ref="E57:E66"/>
    <mergeCell ref="F57:F66"/>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7C122B-5E41-4862-B845-089EB9D9614C}">
  <sheetPr>
    <tabColor theme="6"/>
  </sheetPr>
  <dimension ref="A1:F184"/>
  <sheetViews>
    <sheetView topLeftCell="A158" workbookViewId="0">
      <selection activeCell="E172" sqref="E172:F172"/>
    </sheetView>
  </sheetViews>
  <sheetFormatPr defaultRowHeight="14.4"/>
  <cols>
    <col min="2" max="2" width="50.77734375" customWidth="1"/>
    <col min="5" max="5" width="10.77734375" customWidth="1"/>
    <col min="6" max="6" width="15.77734375" customWidth="1"/>
  </cols>
  <sheetData>
    <row r="1" spans="1:6">
      <c r="A1" s="334" t="s">
        <v>50</v>
      </c>
      <c r="B1" s="334"/>
      <c r="C1" s="334"/>
      <c r="D1" s="334"/>
      <c r="E1" s="334"/>
      <c r="F1" s="334"/>
    </row>
    <row r="2" spans="1:6">
      <c r="A2" s="336" t="s">
        <v>4569</v>
      </c>
      <c r="B2" s="336"/>
      <c r="C2" s="336"/>
      <c r="D2" s="336"/>
      <c r="E2" s="336"/>
      <c r="F2" s="336"/>
    </row>
    <row r="3" spans="1:6">
      <c r="A3" s="150" t="s">
        <v>456</v>
      </c>
      <c r="B3" s="150"/>
      <c r="C3" s="150"/>
      <c r="D3" s="150"/>
      <c r="E3" s="150"/>
      <c r="F3" s="150"/>
    </row>
    <row r="4" spans="1:6">
      <c r="A4" s="603"/>
      <c r="B4" s="344"/>
      <c r="C4" s="512"/>
      <c r="D4" s="1149"/>
      <c r="E4" s="554"/>
      <c r="F4" s="554"/>
    </row>
    <row r="5" spans="1:6">
      <c r="A5" s="603"/>
      <c r="B5" s="604"/>
      <c r="C5" s="605"/>
      <c r="D5" s="1150"/>
      <c r="E5" s="1151">
        <v>0</v>
      </c>
      <c r="F5" s="1148">
        <f>ROUNDUP(D5*E5,2)</f>
        <v>0</v>
      </c>
    </row>
    <row r="6" spans="1:6">
      <c r="A6" s="1152" t="s">
        <v>4</v>
      </c>
      <c r="B6" s="1153" t="s">
        <v>4570</v>
      </c>
      <c r="C6" s="1153"/>
      <c r="D6" s="1153"/>
      <c r="E6" s="1153"/>
      <c r="F6" s="1153"/>
    </row>
    <row r="7" spans="1:6" ht="26.4">
      <c r="A7" s="8" t="s">
        <v>0</v>
      </c>
      <c r="B7" s="8" t="s">
        <v>1</v>
      </c>
      <c r="C7" s="8" t="s">
        <v>948</v>
      </c>
      <c r="D7" s="1154" t="s">
        <v>949</v>
      </c>
      <c r="E7" s="348" t="s">
        <v>1380</v>
      </c>
      <c r="F7" s="348" t="s">
        <v>2</v>
      </c>
    </row>
    <row r="8" spans="1:6">
      <c r="A8" s="1155"/>
      <c r="B8" s="1156" t="s">
        <v>4571</v>
      </c>
      <c r="C8" s="1157"/>
      <c r="D8" s="1158"/>
      <c r="E8" s="1159"/>
      <c r="F8" s="1144"/>
    </row>
    <row r="9" spans="1:6" ht="39.6">
      <c r="A9" s="1160">
        <v>1.1000000000000001</v>
      </c>
      <c r="B9" s="1161" t="s">
        <v>4572</v>
      </c>
      <c r="C9" s="420" t="s">
        <v>915</v>
      </c>
      <c r="D9" s="1162">
        <v>1</v>
      </c>
      <c r="E9" s="1118"/>
      <c r="F9" s="1118">
        <f>D9*E9</f>
        <v>0</v>
      </c>
    </row>
    <row r="10" spans="1:6" ht="105.6">
      <c r="A10" s="1160">
        <v>1.2</v>
      </c>
      <c r="B10" s="968" t="s">
        <v>4573</v>
      </c>
      <c r="C10" s="420" t="s">
        <v>915</v>
      </c>
      <c r="D10" s="1162">
        <v>1</v>
      </c>
      <c r="E10" s="1118"/>
      <c r="F10" s="1118">
        <f>+E10*D10</f>
        <v>0</v>
      </c>
    </row>
    <row r="11" spans="1:6" ht="26.4">
      <c r="A11" s="1160">
        <v>1.3</v>
      </c>
      <c r="B11" s="968" t="s">
        <v>4574</v>
      </c>
      <c r="C11" s="420" t="s">
        <v>915</v>
      </c>
      <c r="D11" s="1162">
        <v>1</v>
      </c>
      <c r="E11" s="1118"/>
      <c r="F11" s="1118">
        <f>+E11*D11</f>
        <v>0</v>
      </c>
    </row>
    <row r="12" spans="1:6" ht="66">
      <c r="A12" s="1163">
        <v>1.4</v>
      </c>
      <c r="B12" s="1164" t="s">
        <v>4575</v>
      </c>
      <c r="C12" s="362"/>
      <c r="D12" s="1165"/>
      <c r="E12" s="1166"/>
      <c r="F12" s="1166"/>
    </row>
    <row r="13" spans="1:6">
      <c r="A13" s="1167"/>
      <c r="B13" s="1168" t="s">
        <v>4576</v>
      </c>
      <c r="C13" s="434" t="s">
        <v>1668</v>
      </c>
      <c r="D13" s="1169">
        <v>220</v>
      </c>
      <c r="E13" s="1170"/>
      <c r="F13" s="1170">
        <f>+E13*D13</f>
        <v>0</v>
      </c>
    </row>
    <row r="14" spans="1:6">
      <c r="A14" s="1167"/>
      <c r="B14" s="1168" t="s">
        <v>4577</v>
      </c>
      <c r="C14" s="434" t="s">
        <v>1668</v>
      </c>
      <c r="D14" s="1169">
        <v>140</v>
      </c>
      <c r="E14" s="1170"/>
      <c r="F14" s="1170">
        <f>+E14*D14</f>
        <v>0</v>
      </c>
    </row>
    <row r="15" spans="1:6">
      <c r="A15" s="1171"/>
      <c r="B15" s="1172" t="s">
        <v>4578</v>
      </c>
      <c r="C15" s="393" t="s">
        <v>1668</v>
      </c>
      <c r="D15" s="1173">
        <v>140</v>
      </c>
      <c r="E15" s="1174"/>
      <c r="F15" s="1174">
        <f>+E15*D15</f>
        <v>0</v>
      </c>
    </row>
    <row r="16" spans="1:6">
      <c r="A16" s="704" t="s">
        <v>4579</v>
      </c>
      <c r="B16" s="415" t="s">
        <v>4580</v>
      </c>
      <c r="C16" s="523" t="s">
        <v>955</v>
      </c>
      <c r="D16" s="1175">
        <v>120</v>
      </c>
      <c r="E16" s="1118"/>
      <c r="F16" s="1118">
        <f>+E16*D16</f>
        <v>0</v>
      </c>
    </row>
    <row r="17" spans="1:6" ht="105.6">
      <c r="A17" s="704" t="s">
        <v>4581</v>
      </c>
      <c r="B17" s="415" t="s">
        <v>4582</v>
      </c>
      <c r="C17" s="523" t="s">
        <v>953</v>
      </c>
      <c r="D17" s="1175">
        <v>200</v>
      </c>
      <c r="E17" s="1118"/>
      <c r="F17" s="1118">
        <f>+E17*D17</f>
        <v>0</v>
      </c>
    </row>
    <row r="18" spans="1:6" ht="52.8">
      <c r="A18" s="463">
        <v>1.7</v>
      </c>
      <c r="B18" s="350" t="s">
        <v>4583</v>
      </c>
      <c r="C18" s="362"/>
      <c r="D18" s="1176"/>
      <c r="E18" s="1166"/>
      <c r="F18" s="1166"/>
    </row>
    <row r="19" spans="1:6">
      <c r="A19" s="483"/>
      <c r="B19" s="1168" t="s">
        <v>4576</v>
      </c>
      <c r="C19" s="434" t="s">
        <v>1668</v>
      </c>
      <c r="D19" s="1169">
        <v>220</v>
      </c>
      <c r="E19" s="1170"/>
      <c r="F19" s="1170">
        <f>+E19*D19</f>
        <v>0</v>
      </c>
    </row>
    <row r="20" spans="1:6">
      <c r="A20" s="483"/>
      <c r="B20" s="1168" t="s">
        <v>4577</v>
      </c>
      <c r="C20" s="434" t="s">
        <v>1668</v>
      </c>
      <c r="D20" s="1169">
        <v>140</v>
      </c>
      <c r="E20" s="1170"/>
      <c r="F20" s="1170">
        <f>+E20*D20</f>
        <v>0</v>
      </c>
    </row>
    <row r="21" spans="1:6">
      <c r="A21" s="464"/>
      <c r="B21" s="1172" t="s">
        <v>4578</v>
      </c>
      <c r="C21" s="393" t="s">
        <v>1668</v>
      </c>
      <c r="D21" s="1173">
        <v>140</v>
      </c>
      <c r="E21" s="1174"/>
      <c r="F21" s="1174">
        <f>+E21*D21</f>
        <v>0</v>
      </c>
    </row>
    <row r="22" spans="1:6" ht="66">
      <c r="A22" s="704" t="s">
        <v>4584</v>
      </c>
      <c r="B22" s="415" t="s">
        <v>4585</v>
      </c>
      <c r="C22" s="523" t="s">
        <v>953</v>
      </c>
      <c r="D22" s="1175">
        <v>180</v>
      </c>
      <c r="E22" s="1118"/>
      <c r="F22" s="1118">
        <f>+E22*D22</f>
        <v>0</v>
      </c>
    </row>
    <row r="23" spans="1:6" ht="39.6">
      <c r="A23" s="420">
        <v>1.9</v>
      </c>
      <c r="B23" s="415" t="s">
        <v>4586</v>
      </c>
      <c r="C23" s="420" t="s">
        <v>915</v>
      </c>
      <c r="D23" s="1162">
        <v>1</v>
      </c>
      <c r="E23" s="1118"/>
      <c r="F23" s="1118">
        <f>+E23*D23</f>
        <v>0</v>
      </c>
    </row>
    <row r="24" spans="1:6">
      <c r="A24" s="143" t="s">
        <v>4587</v>
      </c>
      <c r="B24" s="144"/>
      <c r="C24" s="144"/>
      <c r="D24" s="144"/>
      <c r="E24" s="144"/>
      <c r="F24" s="38"/>
    </row>
    <row r="25" spans="1:6">
      <c r="A25" s="739"/>
      <c r="B25" s="522"/>
      <c r="C25" s="739"/>
      <c r="D25" s="1177"/>
      <c r="E25" s="1178"/>
      <c r="F25" s="1178">
        <f>SUM(F1:F23)</f>
        <v>0</v>
      </c>
    </row>
    <row r="26" spans="1:6">
      <c r="A26" s="1179" t="s">
        <v>9</v>
      </c>
      <c r="B26" s="501" t="s">
        <v>4588</v>
      </c>
      <c r="C26" s="512"/>
      <c r="D26" s="1180"/>
      <c r="E26" s="1148"/>
      <c r="F26" s="1148">
        <f>+E26*D26</f>
        <v>0</v>
      </c>
    </row>
    <row r="27" spans="1:6" ht="26.4">
      <c r="A27" s="8" t="s">
        <v>0</v>
      </c>
      <c r="B27" s="8" t="s">
        <v>1</v>
      </c>
      <c r="C27" s="8" t="s">
        <v>948</v>
      </c>
      <c r="D27" s="1154" t="s">
        <v>949</v>
      </c>
      <c r="E27" s="348" t="s">
        <v>1380</v>
      </c>
      <c r="F27" s="348" t="s">
        <v>2</v>
      </c>
    </row>
    <row r="28" spans="1:6">
      <c r="A28" s="1181"/>
      <c r="B28" s="1156" t="s">
        <v>4571</v>
      </c>
      <c r="C28" s="1141"/>
      <c r="D28" s="1182"/>
      <c r="E28" s="1183"/>
      <c r="F28" s="1144">
        <f>+E28*D28</f>
        <v>0</v>
      </c>
    </row>
    <row r="29" spans="1:6" ht="39.6">
      <c r="A29" s="420">
        <v>2.1</v>
      </c>
      <c r="B29" s="415" t="s">
        <v>4589</v>
      </c>
      <c r="C29" s="420" t="s">
        <v>915</v>
      </c>
      <c r="D29" s="1162">
        <v>1</v>
      </c>
      <c r="E29" s="1118">
        <v>0</v>
      </c>
      <c r="F29" s="1118">
        <f>+E29*D29</f>
        <v>0</v>
      </c>
    </row>
    <row r="30" spans="1:6" ht="79.2">
      <c r="A30" s="671" t="s">
        <v>77</v>
      </c>
      <c r="B30" s="350" t="s">
        <v>4590</v>
      </c>
      <c r="C30" s="362"/>
      <c r="D30" s="1176"/>
      <c r="E30" s="1166"/>
      <c r="F30" s="1166">
        <f t="shared" ref="F30:F54" si="0">+E30*D30</f>
        <v>0</v>
      </c>
    </row>
    <row r="31" spans="1:6">
      <c r="A31" s="673"/>
      <c r="B31" s="356" t="s">
        <v>4591</v>
      </c>
      <c r="C31" s="393" t="s">
        <v>1668</v>
      </c>
      <c r="D31" s="1173">
        <v>80</v>
      </c>
      <c r="E31" s="1174"/>
      <c r="F31" s="1174">
        <f t="shared" si="0"/>
        <v>0</v>
      </c>
    </row>
    <row r="32" spans="1:6" ht="26.4">
      <c r="A32" s="671" t="s">
        <v>81</v>
      </c>
      <c r="B32" s="350" t="s">
        <v>4592</v>
      </c>
      <c r="C32" s="362"/>
      <c r="D32" s="1176"/>
      <c r="E32" s="1166"/>
      <c r="F32" s="1166"/>
    </row>
    <row r="33" spans="1:6">
      <c r="A33" s="673"/>
      <c r="B33" s="356" t="s">
        <v>4593</v>
      </c>
      <c r="C33" s="393" t="s">
        <v>983</v>
      </c>
      <c r="D33" s="1184">
        <v>1</v>
      </c>
      <c r="E33" s="1174"/>
      <c r="F33" s="1174"/>
    </row>
    <row r="34" spans="1:6" ht="198">
      <c r="A34" s="704" t="s">
        <v>90</v>
      </c>
      <c r="B34" s="415" t="s">
        <v>4594</v>
      </c>
      <c r="C34" s="420" t="s">
        <v>1668</v>
      </c>
      <c r="D34" s="1185">
        <v>80</v>
      </c>
      <c r="E34" s="1118"/>
      <c r="F34" s="1118">
        <f t="shared" si="0"/>
        <v>0</v>
      </c>
    </row>
    <row r="35" spans="1:6" ht="26.4">
      <c r="A35" s="704" t="s">
        <v>1451</v>
      </c>
      <c r="B35" s="415" t="s">
        <v>4595</v>
      </c>
      <c r="C35" s="420" t="s">
        <v>983</v>
      </c>
      <c r="D35" s="1162">
        <v>1</v>
      </c>
      <c r="E35" s="1118"/>
      <c r="F35" s="1118">
        <f t="shared" si="0"/>
        <v>0</v>
      </c>
    </row>
    <row r="36" spans="1:6" ht="39.6">
      <c r="A36" s="671" t="s">
        <v>1459</v>
      </c>
      <c r="B36" s="350" t="s">
        <v>4596</v>
      </c>
      <c r="C36" s="362"/>
      <c r="D36" s="1165"/>
      <c r="E36" s="1166"/>
      <c r="F36" s="1166">
        <f t="shared" si="0"/>
        <v>0</v>
      </c>
    </row>
    <row r="37" spans="1:6">
      <c r="A37" s="673"/>
      <c r="B37" s="356" t="s">
        <v>1917</v>
      </c>
      <c r="C37" s="393" t="s">
        <v>983</v>
      </c>
      <c r="D37" s="1184">
        <v>1</v>
      </c>
      <c r="E37" s="1174"/>
      <c r="F37" s="1174">
        <f t="shared" si="0"/>
        <v>0</v>
      </c>
    </row>
    <row r="38" spans="1:6" ht="92.4">
      <c r="A38" s="671" t="s">
        <v>1465</v>
      </c>
      <c r="B38" s="350" t="s">
        <v>4597</v>
      </c>
      <c r="C38" s="362"/>
      <c r="D38" s="1165"/>
      <c r="E38" s="1166"/>
      <c r="F38" s="1166">
        <f t="shared" si="0"/>
        <v>0</v>
      </c>
    </row>
    <row r="39" spans="1:6">
      <c r="A39" s="673"/>
      <c r="B39" s="356" t="s">
        <v>4598</v>
      </c>
      <c r="C39" s="393" t="s">
        <v>1668</v>
      </c>
      <c r="D39" s="1173">
        <v>5</v>
      </c>
      <c r="E39" s="1174">
        <v>0</v>
      </c>
      <c r="F39" s="1174">
        <f t="shared" si="0"/>
        <v>0</v>
      </c>
    </row>
    <row r="40" spans="1:6">
      <c r="A40" s="671" t="s">
        <v>1471</v>
      </c>
      <c r="B40" s="350" t="s">
        <v>4599</v>
      </c>
      <c r="C40" s="362"/>
      <c r="D40" s="1176"/>
      <c r="E40" s="1166"/>
      <c r="F40" s="1166"/>
    </row>
    <row r="41" spans="1:6">
      <c r="A41" s="672"/>
      <c r="B41" s="403" t="s">
        <v>4600</v>
      </c>
      <c r="C41" s="434"/>
      <c r="D41" s="1169"/>
      <c r="E41" s="1170"/>
      <c r="F41" s="1170"/>
    </row>
    <row r="42" spans="1:6">
      <c r="A42" s="673"/>
      <c r="B42" s="356" t="s">
        <v>4598</v>
      </c>
      <c r="C42" s="393" t="s">
        <v>983</v>
      </c>
      <c r="D42" s="1184">
        <v>1</v>
      </c>
      <c r="E42" s="1174">
        <v>0</v>
      </c>
      <c r="F42" s="1174">
        <f t="shared" si="0"/>
        <v>0</v>
      </c>
    </row>
    <row r="43" spans="1:6" ht="92.4">
      <c r="A43" s="420">
        <v>2.9</v>
      </c>
      <c r="B43" s="415" t="s">
        <v>4601</v>
      </c>
      <c r="C43" s="420" t="s">
        <v>915</v>
      </c>
      <c r="D43" s="1162">
        <v>1</v>
      </c>
      <c r="E43" s="1118">
        <v>0</v>
      </c>
      <c r="F43" s="1118">
        <v>0</v>
      </c>
    </row>
    <row r="44" spans="1:6" ht="26.4">
      <c r="A44" s="8" t="s">
        <v>0</v>
      </c>
      <c r="B44" s="8" t="s">
        <v>1</v>
      </c>
      <c r="C44" s="8" t="s">
        <v>948</v>
      </c>
      <c r="D44" s="1154" t="s">
        <v>949</v>
      </c>
      <c r="E44" s="348" t="s">
        <v>1380</v>
      </c>
      <c r="F44" s="348" t="s">
        <v>2</v>
      </c>
    </row>
    <row r="45" spans="1:6" ht="52.8">
      <c r="A45" s="704" t="s">
        <v>1484</v>
      </c>
      <c r="B45" s="415" t="s">
        <v>4602</v>
      </c>
      <c r="C45" s="420" t="s">
        <v>915</v>
      </c>
      <c r="D45" s="1162">
        <v>1</v>
      </c>
      <c r="E45" s="1118">
        <v>0</v>
      </c>
      <c r="F45" s="1118">
        <f t="shared" si="0"/>
        <v>0</v>
      </c>
    </row>
    <row r="46" spans="1:6" ht="52.8">
      <c r="A46" s="704" t="s">
        <v>4603</v>
      </c>
      <c r="B46" s="415" t="s">
        <v>4604</v>
      </c>
      <c r="C46" s="420" t="s">
        <v>915</v>
      </c>
      <c r="D46" s="1162">
        <v>1</v>
      </c>
      <c r="E46" s="1118">
        <v>0</v>
      </c>
      <c r="F46" s="1118">
        <f t="shared" si="0"/>
        <v>0</v>
      </c>
    </row>
    <row r="47" spans="1:6" ht="52.8">
      <c r="A47" s="671" t="s">
        <v>4605</v>
      </c>
      <c r="B47" s="350" t="s">
        <v>4606</v>
      </c>
      <c r="C47" s="362"/>
      <c r="D47" s="1176"/>
      <c r="E47" s="1166"/>
      <c r="F47" s="1166">
        <f t="shared" si="0"/>
        <v>0</v>
      </c>
    </row>
    <row r="48" spans="1:6">
      <c r="A48" s="673"/>
      <c r="B48" s="356" t="s">
        <v>4607</v>
      </c>
      <c r="C48" s="393" t="s">
        <v>1668</v>
      </c>
      <c r="D48" s="1173">
        <v>1</v>
      </c>
      <c r="E48" s="1174">
        <v>0</v>
      </c>
      <c r="F48" s="1174">
        <f t="shared" si="0"/>
        <v>0</v>
      </c>
    </row>
    <row r="49" spans="1:6" ht="26.4">
      <c r="A49" s="704" t="s">
        <v>4608</v>
      </c>
      <c r="B49" s="415" t="s">
        <v>4609</v>
      </c>
      <c r="C49" s="420" t="s">
        <v>915</v>
      </c>
      <c r="D49" s="1162">
        <v>2</v>
      </c>
      <c r="E49" s="1118">
        <v>0</v>
      </c>
      <c r="F49" s="1118">
        <f>+E49*D49</f>
        <v>0</v>
      </c>
    </row>
    <row r="50" spans="1:6" ht="39.6">
      <c r="A50" s="704" t="s">
        <v>4610</v>
      </c>
      <c r="B50" s="415" t="s">
        <v>4611</v>
      </c>
      <c r="C50" s="420" t="s">
        <v>957</v>
      </c>
      <c r="D50" s="1185">
        <v>80</v>
      </c>
      <c r="E50" s="1118">
        <v>0</v>
      </c>
      <c r="F50" s="1118">
        <f t="shared" si="0"/>
        <v>0</v>
      </c>
    </row>
    <row r="51" spans="1:6" ht="290.39999999999998">
      <c r="A51" s="704" t="s">
        <v>4612</v>
      </c>
      <c r="B51" s="415" t="s">
        <v>4613</v>
      </c>
      <c r="C51" s="420" t="s">
        <v>915</v>
      </c>
      <c r="D51" s="1162">
        <v>1</v>
      </c>
      <c r="E51" s="1118">
        <v>0</v>
      </c>
      <c r="F51" s="1118">
        <f t="shared" si="0"/>
        <v>0</v>
      </c>
    </row>
    <row r="52" spans="1:6">
      <c r="A52" s="704" t="s">
        <v>4614</v>
      </c>
      <c r="B52" s="415" t="s">
        <v>4615</v>
      </c>
      <c r="C52" s="420" t="s">
        <v>915</v>
      </c>
      <c r="D52" s="1162">
        <v>1</v>
      </c>
      <c r="E52" s="1118">
        <v>0</v>
      </c>
      <c r="F52" s="1118">
        <f t="shared" si="0"/>
        <v>0</v>
      </c>
    </row>
    <row r="53" spans="1:6" ht="26.4">
      <c r="A53" s="704" t="s">
        <v>1512</v>
      </c>
      <c r="B53" s="415" t="s">
        <v>4616</v>
      </c>
      <c r="C53" s="420" t="s">
        <v>915</v>
      </c>
      <c r="D53" s="1162">
        <v>1</v>
      </c>
      <c r="E53" s="1118">
        <v>0</v>
      </c>
      <c r="F53" s="1118">
        <f t="shared" si="0"/>
        <v>0</v>
      </c>
    </row>
    <row r="54" spans="1:6" ht="39.6">
      <c r="A54" s="704" t="s">
        <v>1533</v>
      </c>
      <c r="B54" s="415" t="s">
        <v>4617</v>
      </c>
      <c r="C54" s="420"/>
      <c r="D54" s="1185">
        <v>1</v>
      </c>
      <c r="E54" s="1118">
        <v>0</v>
      </c>
      <c r="F54" s="1118">
        <f t="shared" si="0"/>
        <v>0</v>
      </c>
    </row>
    <row r="55" spans="1:6" ht="26.4">
      <c r="A55" s="704" t="s">
        <v>1535</v>
      </c>
      <c r="B55" s="415" t="s">
        <v>4618</v>
      </c>
      <c r="C55" s="420" t="s">
        <v>915</v>
      </c>
      <c r="D55" s="1162">
        <v>1</v>
      </c>
      <c r="E55" s="1118">
        <v>0</v>
      </c>
      <c r="F55" s="1118">
        <f>+E55*D55</f>
        <v>0</v>
      </c>
    </row>
    <row r="56" spans="1:6">
      <c r="A56" s="143" t="s">
        <v>4619</v>
      </c>
      <c r="B56" s="144"/>
      <c r="C56" s="144"/>
      <c r="D56" s="144"/>
      <c r="E56" s="144"/>
      <c r="F56" s="38"/>
    </row>
    <row r="57" spans="1:6">
      <c r="A57" s="739"/>
      <c r="B57" s="501"/>
      <c r="C57" s="739"/>
      <c r="D57" s="1177"/>
      <c r="E57" s="1178"/>
      <c r="F57" s="1178"/>
    </row>
    <row r="58" spans="1:6">
      <c r="A58" s="1179" t="s">
        <v>11</v>
      </c>
      <c r="B58" s="501" t="s">
        <v>4620</v>
      </c>
      <c r="C58" s="527"/>
      <c r="D58" s="1186"/>
      <c r="E58" s="1148"/>
      <c r="F58" s="1148"/>
    </row>
    <row r="59" spans="1:6" ht="26.4">
      <c r="A59" s="8" t="s">
        <v>0</v>
      </c>
      <c r="B59" s="8" t="s">
        <v>1</v>
      </c>
      <c r="C59" s="8" t="s">
        <v>948</v>
      </c>
      <c r="D59" s="1154" t="s">
        <v>949</v>
      </c>
      <c r="E59" s="348" t="s">
        <v>1380</v>
      </c>
      <c r="F59" s="348" t="s">
        <v>2</v>
      </c>
    </row>
    <row r="60" spans="1:6" ht="132">
      <c r="A60" s="704" t="s">
        <v>1678</v>
      </c>
      <c r="B60" s="415" t="s">
        <v>4621</v>
      </c>
      <c r="C60" s="523" t="s">
        <v>953</v>
      </c>
      <c r="D60" s="1175">
        <v>45</v>
      </c>
      <c r="E60" s="1118"/>
      <c r="F60" s="1118">
        <f t="shared" ref="F60:F69" si="1">+E60*D60</f>
        <v>0</v>
      </c>
    </row>
    <row r="61" spans="1:6">
      <c r="A61" s="704" t="s">
        <v>1686</v>
      </c>
      <c r="B61" s="415" t="s">
        <v>4580</v>
      </c>
      <c r="C61" s="523" t="s">
        <v>955</v>
      </c>
      <c r="D61" s="1175">
        <v>5</v>
      </c>
      <c r="E61" s="1118"/>
      <c r="F61" s="1118">
        <f t="shared" si="1"/>
        <v>0</v>
      </c>
    </row>
    <row r="62" spans="1:6" ht="39.6">
      <c r="A62" s="704" t="s">
        <v>1689</v>
      </c>
      <c r="B62" s="415" t="s">
        <v>4622</v>
      </c>
      <c r="C62" s="523" t="s">
        <v>953</v>
      </c>
      <c r="D62" s="1175">
        <v>15</v>
      </c>
      <c r="E62" s="1118"/>
      <c r="F62" s="1118">
        <f t="shared" si="1"/>
        <v>0</v>
      </c>
    </row>
    <row r="63" spans="1:6" ht="26.4">
      <c r="A63" s="704" t="s">
        <v>1692</v>
      </c>
      <c r="B63" s="415" t="s">
        <v>4623</v>
      </c>
      <c r="C63" s="523" t="s">
        <v>953</v>
      </c>
      <c r="D63" s="1175">
        <v>30</v>
      </c>
      <c r="E63" s="1118"/>
      <c r="F63" s="1118">
        <f t="shared" si="1"/>
        <v>0</v>
      </c>
    </row>
    <row r="64" spans="1:6" ht="26.4">
      <c r="A64" s="704" t="s">
        <v>1695</v>
      </c>
      <c r="B64" s="415" t="s">
        <v>4624</v>
      </c>
      <c r="C64" s="523" t="s">
        <v>1668</v>
      </c>
      <c r="D64" s="1175">
        <v>80</v>
      </c>
      <c r="E64" s="1118">
        <v>0</v>
      </c>
      <c r="F64" s="1118">
        <f t="shared" si="1"/>
        <v>0</v>
      </c>
    </row>
    <row r="65" spans="1:6" ht="26.4">
      <c r="A65" s="704" t="s">
        <v>1697</v>
      </c>
      <c r="B65" s="415" t="s">
        <v>4625</v>
      </c>
      <c r="C65" s="523" t="s">
        <v>955</v>
      </c>
      <c r="D65" s="1175">
        <v>5</v>
      </c>
      <c r="E65" s="1118">
        <v>0</v>
      </c>
      <c r="F65" s="1118">
        <f t="shared" si="1"/>
        <v>0</v>
      </c>
    </row>
    <row r="66" spans="1:6" ht="26.4">
      <c r="A66" s="704" t="s">
        <v>1699</v>
      </c>
      <c r="B66" s="415" t="s">
        <v>4626</v>
      </c>
      <c r="C66" s="523" t="s">
        <v>953</v>
      </c>
      <c r="D66" s="1175">
        <v>15</v>
      </c>
      <c r="E66" s="1118">
        <v>0</v>
      </c>
      <c r="F66" s="1118">
        <f t="shared" si="1"/>
        <v>0</v>
      </c>
    </row>
    <row r="67" spans="1:6" ht="26.4">
      <c r="A67" s="704" t="s">
        <v>1704</v>
      </c>
      <c r="B67" s="415" t="s">
        <v>4627</v>
      </c>
      <c r="C67" s="523" t="s">
        <v>915</v>
      </c>
      <c r="D67" s="1187">
        <v>1</v>
      </c>
      <c r="E67" s="1118">
        <v>0</v>
      </c>
      <c r="F67" s="1118">
        <f>+E67*D67</f>
        <v>0</v>
      </c>
    </row>
    <row r="68" spans="1:6" ht="26.4">
      <c r="A68" s="704" t="s">
        <v>1706</v>
      </c>
      <c r="B68" s="415" t="s">
        <v>4628</v>
      </c>
      <c r="C68" s="523" t="s">
        <v>915</v>
      </c>
      <c r="D68" s="1187">
        <v>1</v>
      </c>
      <c r="E68" s="1118">
        <v>0</v>
      </c>
      <c r="F68" s="1118">
        <f t="shared" si="1"/>
        <v>0</v>
      </c>
    </row>
    <row r="69" spans="1:6">
      <c r="A69" s="704" t="s">
        <v>1711</v>
      </c>
      <c r="B69" s="415" t="s">
        <v>4629</v>
      </c>
      <c r="C69" s="523" t="s">
        <v>915</v>
      </c>
      <c r="D69" s="1187">
        <v>1</v>
      </c>
      <c r="E69" s="1118">
        <v>0</v>
      </c>
      <c r="F69" s="1118">
        <f t="shared" si="1"/>
        <v>0</v>
      </c>
    </row>
    <row r="70" spans="1:6">
      <c r="A70" s="143" t="s">
        <v>4630</v>
      </c>
      <c r="B70" s="144"/>
      <c r="C70" s="144"/>
      <c r="D70" s="144"/>
      <c r="E70" s="144"/>
      <c r="F70" s="38"/>
    </row>
    <row r="71" spans="1:6">
      <c r="A71" s="527"/>
      <c r="B71" s="344"/>
      <c r="C71" s="527"/>
      <c r="D71" s="1186"/>
      <c r="E71" s="1148"/>
      <c r="F71" s="1148"/>
    </row>
    <row r="72" spans="1:6">
      <c r="A72" s="1179" t="s">
        <v>12</v>
      </c>
      <c r="B72" s="1153" t="s">
        <v>4631</v>
      </c>
      <c r="C72" s="1153"/>
      <c r="D72" s="1153"/>
      <c r="E72" s="1153"/>
      <c r="F72" s="1153"/>
    </row>
    <row r="73" spans="1:6" ht="26.4">
      <c r="A73" s="8" t="s">
        <v>0</v>
      </c>
      <c r="B73" s="8" t="s">
        <v>1</v>
      </c>
      <c r="C73" s="8" t="s">
        <v>948</v>
      </c>
      <c r="D73" s="1154" t="s">
        <v>949</v>
      </c>
      <c r="E73" s="348" t="s">
        <v>1380</v>
      </c>
      <c r="F73" s="348" t="s">
        <v>2</v>
      </c>
    </row>
    <row r="74" spans="1:6">
      <c r="A74" s="1188"/>
      <c r="B74" s="1156" t="s">
        <v>4571</v>
      </c>
      <c r="C74" s="964"/>
      <c r="D74" s="1189"/>
      <c r="E74" s="1183"/>
      <c r="F74" s="1144"/>
    </row>
    <row r="75" spans="1:6" ht="92.4">
      <c r="A75" s="671" t="s">
        <v>1833</v>
      </c>
      <c r="B75" s="350" t="s">
        <v>4597</v>
      </c>
      <c r="C75" s="362"/>
      <c r="D75" s="1176"/>
      <c r="E75" s="1166">
        <v>0</v>
      </c>
      <c r="F75" s="1166">
        <f>+E75*D75</f>
        <v>0</v>
      </c>
    </row>
    <row r="76" spans="1:6">
      <c r="A76" s="673"/>
      <c r="B76" s="356" t="s">
        <v>4598</v>
      </c>
      <c r="C76" s="393" t="s">
        <v>1668</v>
      </c>
      <c r="D76" s="1173">
        <v>5</v>
      </c>
      <c r="E76" s="1174">
        <v>0</v>
      </c>
      <c r="F76" s="1174">
        <f>+E76*D76</f>
        <v>0</v>
      </c>
    </row>
    <row r="77" spans="1:6">
      <c r="A77" s="671" t="s">
        <v>1932</v>
      </c>
      <c r="B77" s="350" t="s">
        <v>4599</v>
      </c>
      <c r="C77" s="362"/>
      <c r="D77" s="1176"/>
      <c r="E77" s="1166">
        <v>0</v>
      </c>
      <c r="F77" s="1166">
        <f t="shared" ref="F77:F131" si="2">+E77*D77</f>
        <v>0</v>
      </c>
    </row>
    <row r="78" spans="1:6">
      <c r="A78" s="672"/>
      <c r="B78" s="403" t="s">
        <v>4600</v>
      </c>
      <c r="C78" s="434"/>
      <c r="D78" s="1169"/>
      <c r="E78" s="1170">
        <v>0</v>
      </c>
      <c r="F78" s="1170">
        <f t="shared" si="2"/>
        <v>0</v>
      </c>
    </row>
    <row r="79" spans="1:6">
      <c r="A79" s="673"/>
      <c r="B79" s="356" t="s">
        <v>4598</v>
      </c>
      <c r="C79" s="393" t="s">
        <v>983</v>
      </c>
      <c r="D79" s="1184">
        <v>1</v>
      </c>
      <c r="E79" s="1174">
        <v>0</v>
      </c>
      <c r="F79" s="1174">
        <f t="shared" si="2"/>
        <v>0</v>
      </c>
    </row>
    <row r="80" spans="1:6" ht="79.2">
      <c r="A80" s="671" t="s">
        <v>4632</v>
      </c>
      <c r="B80" s="350" t="s">
        <v>4633</v>
      </c>
      <c r="C80" s="362"/>
      <c r="D80" s="1176"/>
      <c r="E80" s="1166">
        <v>0</v>
      </c>
      <c r="F80" s="1166">
        <f t="shared" si="2"/>
        <v>0</v>
      </c>
    </row>
    <row r="81" spans="1:6">
      <c r="A81" s="673"/>
      <c r="B81" s="356" t="s">
        <v>4598</v>
      </c>
      <c r="C81" s="393" t="s">
        <v>915</v>
      </c>
      <c r="D81" s="1184">
        <v>1</v>
      </c>
      <c r="E81" s="1174">
        <v>0</v>
      </c>
      <c r="F81" s="1174">
        <f t="shared" si="2"/>
        <v>0</v>
      </c>
    </row>
    <row r="82" spans="1:6" ht="52.8">
      <c r="A82" s="704" t="s">
        <v>4634</v>
      </c>
      <c r="B82" s="415" t="s">
        <v>4602</v>
      </c>
      <c r="C82" s="420" t="s">
        <v>915</v>
      </c>
      <c r="D82" s="1162">
        <v>1</v>
      </c>
      <c r="E82" s="1118">
        <v>0</v>
      </c>
      <c r="F82" s="1118">
        <f t="shared" si="2"/>
        <v>0</v>
      </c>
    </row>
    <row r="83" spans="1:6" ht="52.8">
      <c r="A83" s="704" t="s">
        <v>4635</v>
      </c>
      <c r="B83" s="415" t="s">
        <v>4604</v>
      </c>
      <c r="C83" s="420" t="s">
        <v>915</v>
      </c>
      <c r="D83" s="1162">
        <v>1</v>
      </c>
      <c r="E83" s="1118">
        <v>0</v>
      </c>
      <c r="F83" s="1118">
        <f t="shared" si="2"/>
        <v>0</v>
      </c>
    </row>
    <row r="84" spans="1:6" ht="52.8">
      <c r="A84" s="671" t="s">
        <v>4636</v>
      </c>
      <c r="B84" s="350" t="s">
        <v>4606</v>
      </c>
      <c r="C84" s="362"/>
      <c r="D84" s="1176"/>
      <c r="E84" s="1166">
        <v>0</v>
      </c>
      <c r="F84" s="1166">
        <f t="shared" si="2"/>
        <v>0</v>
      </c>
    </row>
    <row r="85" spans="1:6">
      <c r="A85" s="673"/>
      <c r="B85" s="356" t="s">
        <v>4607</v>
      </c>
      <c r="C85" s="393" t="s">
        <v>1668</v>
      </c>
      <c r="D85" s="1173">
        <v>1</v>
      </c>
      <c r="E85" s="1174">
        <v>0</v>
      </c>
      <c r="F85" s="1174">
        <f t="shared" si="2"/>
        <v>0</v>
      </c>
    </row>
    <row r="86" spans="1:6" ht="26.4">
      <c r="A86" s="671" t="s">
        <v>4637</v>
      </c>
      <c r="B86" s="350" t="s">
        <v>4592</v>
      </c>
      <c r="C86" s="680"/>
      <c r="D86" s="1190"/>
      <c r="E86" s="1166">
        <v>0</v>
      </c>
      <c r="F86" s="1166">
        <f t="shared" si="2"/>
        <v>0</v>
      </c>
    </row>
    <row r="87" spans="1:6">
      <c r="A87" s="672"/>
      <c r="B87" s="403" t="s">
        <v>4638</v>
      </c>
      <c r="C87" s="684" t="s">
        <v>983</v>
      </c>
      <c r="D87" s="1191">
        <v>1</v>
      </c>
      <c r="E87" s="1170">
        <v>0</v>
      </c>
      <c r="F87" s="1170">
        <f t="shared" si="2"/>
        <v>0</v>
      </c>
    </row>
    <row r="88" spans="1:6">
      <c r="A88" s="673"/>
      <c r="B88" s="356" t="s">
        <v>4639</v>
      </c>
      <c r="C88" s="688" t="s">
        <v>983</v>
      </c>
      <c r="D88" s="1192">
        <v>1</v>
      </c>
      <c r="E88" s="1174">
        <v>0</v>
      </c>
      <c r="F88" s="1174">
        <f t="shared" si="2"/>
        <v>0</v>
      </c>
    </row>
    <row r="89" spans="1:6" ht="132">
      <c r="A89" s="704" t="s">
        <v>4640</v>
      </c>
      <c r="B89" s="415" t="s">
        <v>4621</v>
      </c>
      <c r="C89" s="523" t="s">
        <v>953</v>
      </c>
      <c r="D89" s="1175">
        <v>114</v>
      </c>
      <c r="E89" s="1118">
        <v>0</v>
      </c>
      <c r="F89" s="1118">
        <f t="shared" si="2"/>
        <v>0</v>
      </c>
    </row>
    <row r="90" spans="1:6" ht="26.4">
      <c r="A90" s="8" t="s">
        <v>0</v>
      </c>
      <c r="B90" s="8" t="s">
        <v>1</v>
      </c>
      <c r="C90" s="8" t="s">
        <v>948</v>
      </c>
      <c r="D90" s="1154" t="s">
        <v>949</v>
      </c>
      <c r="E90" s="348" t="s">
        <v>1380</v>
      </c>
      <c r="F90" s="348" t="s">
        <v>2</v>
      </c>
    </row>
    <row r="91" spans="1:6" ht="79.2">
      <c r="A91" s="671" t="s">
        <v>4641</v>
      </c>
      <c r="B91" s="350" t="s">
        <v>4590</v>
      </c>
      <c r="C91" s="680"/>
      <c r="D91" s="1190"/>
      <c r="E91" s="1166">
        <v>0</v>
      </c>
      <c r="F91" s="1166">
        <f t="shared" si="2"/>
        <v>0</v>
      </c>
    </row>
    <row r="92" spans="1:6">
      <c r="A92" s="672"/>
      <c r="B92" s="447" t="s">
        <v>4591</v>
      </c>
      <c r="C92" s="684" t="s">
        <v>1668</v>
      </c>
      <c r="D92" s="1193">
        <v>50</v>
      </c>
      <c r="E92" s="1170">
        <v>0</v>
      </c>
      <c r="F92" s="1170">
        <f t="shared" si="2"/>
        <v>0</v>
      </c>
    </row>
    <row r="93" spans="1:6">
      <c r="A93" s="672"/>
      <c r="B93" s="447" t="s">
        <v>4642</v>
      </c>
      <c r="C93" s="684" t="s">
        <v>1668</v>
      </c>
      <c r="D93" s="1193">
        <v>120</v>
      </c>
      <c r="E93" s="1170">
        <v>0</v>
      </c>
      <c r="F93" s="1170">
        <f t="shared" si="2"/>
        <v>0</v>
      </c>
    </row>
    <row r="94" spans="1:6">
      <c r="A94" s="673"/>
      <c r="B94" s="1194" t="s">
        <v>4643</v>
      </c>
      <c r="C94" s="688" t="s">
        <v>1668</v>
      </c>
      <c r="D94" s="1195">
        <v>10</v>
      </c>
      <c r="E94" s="1174">
        <v>0</v>
      </c>
      <c r="F94" s="1174">
        <f t="shared" si="2"/>
        <v>0</v>
      </c>
    </row>
    <row r="95" spans="1:6" ht="198">
      <c r="A95" s="704" t="s">
        <v>4644</v>
      </c>
      <c r="B95" s="415" t="s">
        <v>4594</v>
      </c>
      <c r="C95" s="523" t="s">
        <v>1668</v>
      </c>
      <c r="D95" s="1175">
        <v>180</v>
      </c>
      <c r="E95" s="1118">
        <v>0</v>
      </c>
      <c r="F95" s="1118">
        <f t="shared" si="2"/>
        <v>0</v>
      </c>
    </row>
    <row r="96" spans="1:6" ht="39.6">
      <c r="A96" s="671" t="s">
        <v>4645</v>
      </c>
      <c r="B96" s="350" t="s">
        <v>4646</v>
      </c>
      <c r="C96" s="680"/>
      <c r="D96" s="1190"/>
      <c r="E96" s="1166">
        <v>0</v>
      </c>
      <c r="F96" s="1166">
        <f t="shared" si="2"/>
        <v>0</v>
      </c>
    </row>
    <row r="97" spans="1:6">
      <c r="A97" s="672"/>
      <c r="B97" s="447" t="s">
        <v>1917</v>
      </c>
      <c r="C97" s="684" t="s">
        <v>1668</v>
      </c>
      <c r="D97" s="1193">
        <v>80</v>
      </c>
      <c r="E97" s="1170">
        <v>0</v>
      </c>
      <c r="F97" s="1170">
        <f t="shared" si="2"/>
        <v>0</v>
      </c>
    </row>
    <row r="98" spans="1:6">
      <c r="A98" s="673"/>
      <c r="B98" s="1194" t="s">
        <v>1423</v>
      </c>
      <c r="C98" s="688" t="s">
        <v>1668</v>
      </c>
      <c r="D98" s="1195">
        <v>40</v>
      </c>
      <c r="E98" s="1174">
        <v>0</v>
      </c>
      <c r="F98" s="1174">
        <f t="shared" si="2"/>
        <v>0</v>
      </c>
    </row>
    <row r="99" spans="1:6" ht="52.8">
      <c r="A99" s="671" t="s">
        <v>4647</v>
      </c>
      <c r="B99" s="350" t="s">
        <v>4648</v>
      </c>
      <c r="C99" s="680"/>
      <c r="D99" s="1190"/>
      <c r="E99" s="1166">
        <v>0</v>
      </c>
      <c r="F99" s="1166">
        <f t="shared" si="2"/>
        <v>0</v>
      </c>
    </row>
    <row r="100" spans="1:6">
      <c r="A100" s="672"/>
      <c r="B100" s="447" t="s">
        <v>4649</v>
      </c>
      <c r="C100" s="684" t="s">
        <v>915</v>
      </c>
      <c r="D100" s="1191">
        <v>4</v>
      </c>
      <c r="E100" s="1170">
        <v>0</v>
      </c>
      <c r="F100" s="1170">
        <f t="shared" si="2"/>
        <v>0</v>
      </c>
    </row>
    <row r="101" spans="1:6">
      <c r="A101" s="673"/>
      <c r="B101" s="1194" t="s">
        <v>1650</v>
      </c>
      <c r="C101" s="688" t="s">
        <v>915</v>
      </c>
      <c r="D101" s="1192">
        <v>5</v>
      </c>
      <c r="E101" s="1174">
        <v>0</v>
      </c>
      <c r="F101" s="1174">
        <f t="shared" si="2"/>
        <v>0</v>
      </c>
    </row>
    <row r="102" spans="1:6" ht="66">
      <c r="A102" s="704" t="s">
        <v>4650</v>
      </c>
      <c r="B102" s="415" t="s">
        <v>4651</v>
      </c>
      <c r="C102" s="523" t="s">
        <v>915</v>
      </c>
      <c r="D102" s="1187">
        <v>1</v>
      </c>
      <c r="E102" s="1118">
        <v>0</v>
      </c>
      <c r="F102" s="1118">
        <f t="shared" si="2"/>
        <v>0</v>
      </c>
    </row>
    <row r="103" spans="1:6" ht="26.4">
      <c r="A103" s="704" t="s">
        <v>4652</v>
      </c>
      <c r="B103" s="415" t="s">
        <v>4653</v>
      </c>
      <c r="C103" s="523" t="s">
        <v>915</v>
      </c>
      <c r="D103" s="1187">
        <v>1</v>
      </c>
      <c r="E103" s="1118">
        <v>0</v>
      </c>
      <c r="F103" s="1118">
        <f t="shared" si="2"/>
        <v>0</v>
      </c>
    </row>
    <row r="104" spans="1:6" ht="26.4">
      <c r="A104" s="704" t="s">
        <v>4654</v>
      </c>
      <c r="B104" s="415" t="s">
        <v>4655</v>
      </c>
      <c r="C104" s="523" t="s">
        <v>983</v>
      </c>
      <c r="D104" s="1187">
        <v>1</v>
      </c>
      <c r="E104" s="1118">
        <v>0</v>
      </c>
      <c r="F104" s="1118">
        <f t="shared" si="2"/>
        <v>0</v>
      </c>
    </row>
    <row r="105" spans="1:6">
      <c r="A105" s="704" t="s">
        <v>4656</v>
      </c>
      <c r="B105" s="1120" t="s">
        <v>4657</v>
      </c>
      <c r="C105" s="523" t="s">
        <v>983</v>
      </c>
      <c r="D105" s="1187">
        <v>1</v>
      </c>
      <c r="E105" s="1118">
        <v>0</v>
      </c>
      <c r="F105" s="1118">
        <f t="shared" si="2"/>
        <v>0</v>
      </c>
    </row>
    <row r="106" spans="1:6" ht="26.4">
      <c r="A106" s="704" t="s">
        <v>4658</v>
      </c>
      <c r="B106" s="415" t="s">
        <v>4659</v>
      </c>
      <c r="C106" s="523" t="s">
        <v>4660</v>
      </c>
      <c r="D106" s="1187">
        <v>1</v>
      </c>
      <c r="E106" s="1118">
        <v>0</v>
      </c>
      <c r="F106" s="1118">
        <f t="shared" si="2"/>
        <v>0</v>
      </c>
    </row>
    <row r="107" spans="1:6">
      <c r="A107" s="704" t="s">
        <v>4661</v>
      </c>
      <c r="B107" s="1120" t="s">
        <v>4662</v>
      </c>
      <c r="C107" s="523" t="s">
        <v>983</v>
      </c>
      <c r="D107" s="1187">
        <v>1</v>
      </c>
      <c r="E107" s="1118">
        <v>0</v>
      </c>
      <c r="F107" s="1118">
        <f t="shared" si="2"/>
        <v>0</v>
      </c>
    </row>
    <row r="108" spans="1:6" ht="26.4">
      <c r="A108" s="704" t="s">
        <v>4663</v>
      </c>
      <c r="B108" s="82" t="s">
        <v>4664</v>
      </c>
      <c r="C108" s="523" t="s">
        <v>983</v>
      </c>
      <c r="D108" s="1187">
        <v>1</v>
      </c>
      <c r="E108" s="1118">
        <v>0</v>
      </c>
      <c r="F108" s="1118">
        <f t="shared" si="2"/>
        <v>0</v>
      </c>
    </row>
    <row r="109" spans="1:6">
      <c r="A109" s="704" t="s">
        <v>4654</v>
      </c>
      <c r="B109" s="1120" t="s">
        <v>4665</v>
      </c>
      <c r="C109" s="523" t="s">
        <v>983</v>
      </c>
      <c r="D109" s="1187">
        <v>2</v>
      </c>
      <c r="E109" s="1118">
        <v>0</v>
      </c>
      <c r="F109" s="1118">
        <f t="shared" si="2"/>
        <v>0</v>
      </c>
    </row>
    <row r="110" spans="1:6">
      <c r="A110" s="704" t="s">
        <v>4656</v>
      </c>
      <c r="B110" s="82" t="s">
        <v>4666</v>
      </c>
      <c r="C110" s="523" t="s">
        <v>983</v>
      </c>
      <c r="D110" s="1187">
        <v>1</v>
      </c>
      <c r="E110" s="1118">
        <v>0</v>
      </c>
      <c r="F110" s="1118">
        <f t="shared" si="2"/>
        <v>0</v>
      </c>
    </row>
    <row r="111" spans="1:6" ht="26.4">
      <c r="A111" s="8" t="s">
        <v>0</v>
      </c>
      <c r="B111" s="8" t="s">
        <v>1</v>
      </c>
      <c r="C111" s="8" t="s">
        <v>948</v>
      </c>
      <c r="D111" s="1154" t="s">
        <v>949</v>
      </c>
      <c r="E111" s="348" t="s">
        <v>1380</v>
      </c>
      <c r="F111" s="348" t="s">
        <v>2</v>
      </c>
    </row>
    <row r="112" spans="1:6">
      <c r="A112" s="704" t="s">
        <v>4658</v>
      </c>
      <c r="B112" s="1120" t="s">
        <v>4667</v>
      </c>
      <c r="C112" s="523" t="s">
        <v>983</v>
      </c>
      <c r="D112" s="1187">
        <v>4</v>
      </c>
      <c r="E112" s="1118">
        <v>0</v>
      </c>
      <c r="F112" s="1118">
        <f t="shared" si="2"/>
        <v>0</v>
      </c>
    </row>
    <row r="113" spans="1:6" ht="52.8">
      <c r="A113" s="704" t="s">
        <v>4661</v>
      </c>
      <c r="B113" s="82" t="s">
        <v>4668</v>
      </c>
      <c r="C113" s="523" t="s">
        <v>983</v>
      </c>
      <c r="D113" s="1187">
        <v>1</v>
      </c>
      <c r="E113" s="1118">
        <v>0</v>
      </c>
      <c r="F113" s="1118">
        <f t="shared" si="2"/>
        <v>0</v>
      </c>
    </row>
    <row r="114" spans="1:6">
      <c r="A114" s="704" t="s">
        <v>4663</v>
      </c>
      <c r="B114" s="1120" t="s">
        <v>4669</v>
      </c>
      <c r="C114" s="523" t="s">
        <v>983</v>
      </c>
      <c r="D114" s="1187">
        <v>2</v>
      </c>
      <c r="E114" s="1118">
        <v>0</v>
      </c>
      <c r="F114" s="1118">
        <f t="shared" si="2"/>
        <v>0</v>
      </c>
    </row>
    <row r="115" spans="1:6" ht="26.4">
      <c r="A115" s="704" t="s">
        <v>4670</v>
      </c>
      <c r="B115" s="82" t="s">
        <v>4671</v>
      </c>
      <c r="C115" s="523" t="s">
        <v>983</v>
      </c>
      <c r="D115" s="1187">
        <v>1</v>
      </c>
      <c r="E115" s="1118">
        <v>0</v>
      </c>
      <c r="F115" s="1118">
        <f t="shared" si="2"/>
        <v>0</v>
      </c>
    </row>
    <row r="116" spans="1:6" ht="79.2">
      <c r="A116" s="1060" t="s">
        <v>4672</v>
      </c>
      <c r="B116" s="403" t="s">
        <v>4673</v>
      </c>
      <c r="C116" s="434"/>
      <c r="D116" s="1169"/>
      <c r="E116" s="1170">
        <v>0</v>
      </c>
      <c r="F116" s="1170">
        <f t="shared" si="2"/>
        <v>0</v>
      </c>
    </row>
    <row r="117" spans="1:6">
      <c r="A117" s="1059"/>
      <c r="B117" s="403" t="s">
        <v>4674</v>
      </c>
      <c r="C117" s="434"/>
      <c r="D117" s="1169"/>
      <c r="E117" s="1170">
        <v>0</v>
      </c>
      <c r="F117" s="1170">
        <f t="shared" si="2"/>
        <v>0</v>
      </c>
    </row>
    <row r="118" spans="1:6">
      <c r="A118" s="1059"/>
      <c r="B118" s="403" t="s">
        <v>4675</v>
      </c>
      <c r="C118" s="434"/>
      <c r="D118" s="1169"/>
      <c r="E118" s="1170">
        <v>0</v>
      </c>
      <c r="F118" s="1170">
        <f t="shared" si="2"/>
        <v>0</v>
      </c>
    </row>
    <row r="119" spans="1:6">
      <c r="A119" s="1196"/>
      <c r="B119" s="356" t="s">
        <v>4676</v>
      </c>
      <c r="C119" s="393" t="s">
        <v>915</v>
      </c>
      <c r="D119" s="1184">
        <v>1</v>
      </c>
      <c r="E119" s="1174">
        <v>0</v>
      </c>
      <c r="F119" s="1174">
        <f t="shared" si="2"/>
        <v>0</v>
      </c>
    </row>
    <row r="120" spans="1:6" ht="52.8">
      <c r="A120" s="704" t="s">
        <v>4677</v>
      </c>
      <c r="B120" s="415" t="s">
        <v>4678</v>
      </c>
      <c r="C120" s="523" t="s">
        <v>915</v>
      </c>
      <c r="D120" s="1187">
        <v>1</v>
      </c>
      <c r="E120" s="1118">
        <v>0</v>
      </c>
      <c r="F120" s="1118">
        <f t="shared" si="2"/>
        <v>0</v>
      </c>
    </row>
    <row r="121" spans="1:6" ht="26.4">
      <c r="A121" s="704" t="s">
        <v>4679</v>
      </c>
      <c r="B121" s="415" t="s">
        <v>4680</v>
      </c>
      <c r="C121" s="523" t="s">
        <v>915</v>
      </c>
      <c r="D121" s="1187">
        <v>2</v>
      </c>
      <c r="E121" s="1118">
        <v>0</v>
      </c>
      <c r="F121" s="1118">
        <f t="shared" si="2"/>
        <v>0</v>
      </c>
    </row>
    <row r="122" spans="1:6" ht="52.8">
      <c r="A122" s="704" t="s">
        <v>4681</v>
      </c>
      <c r="B122" s="415" t="s">
        <v>4682</v>
      </c>
      <c r="C122" s="523" t="s">
        <v>915</v>
      </c>
      <c r="D122" s="1187">
        <v>1</v>
      </c>
      <c r="E122" s="1118">
        <v>0</v>
      </c>
      <c r="F122" s="1118">
        <f t="shared" si="2"/>
        <v>0</v>
      </c>
    </row>
    <row r="123" spans="1:6" ht="52.8">
      <c r="A123" s="704" t="s">
        <v>4683</v>
      </c>
      <c r="B123" s="415" t="s">
        <v>4602</v>
      </c>
      <c r="C123" s="523" t="s">
        <v>915</v>
      </c>
      <c r="D123" s="1187">
        <v>1</v>
      </c>
      <c r="E123" s="1118">
        <v>0</v>
      </c>
      <c r="F123" s="1118">
        <f t="shared" si="2"/>
        <v>0</v>
      </c>
    </row>
    <row r="124" spans="1:6" ht="52.8">
      <c r="A124" s="704" t="s">
        <v>4684</v>
      </c>
      <c r="B124" s="415" t="s">
        <v>4685</v>
      </c>
      <c r="C124" s="523" t="s">
        <v>915</v>
      </c>
      <c r="D124" s="1187">
        <v>1</v>
      </c>
      <c r="E124" s="1118">
        <v>0</v>
      </c>
      <c r="F124" s="1118">
        <f t="shared" si="2"/>
        <v>0</v>
      </c>
    </row>
    <row r="125" spans="1:6" ht="26.4">
      <c r="A125" s="8" t="s">
        <v>0</v>
      </c>
      <c r="B125" s="8" t="s">
        <v>1</v>
      </c>
      <c r="C125" s="8" t="s">
        <v>948</v>
      </c>
      <c r="D125" s="1154" t="s">
        <v>949</v>
      </c>
      <c r="E125" s="348" t="s">
        <v>1380</v>
      </c>
      <c r="F125" s="348" t="s">
        <v>2</v>
      </c>
    </row>
    <row r="126" spans="1:6" ht="277.2">
      <c r="A126" s="704" t="s">
        <v>4686</v>
      </c>
      <c r="B126" s="415" t="s">
        <v>4687</v>
      </c>
      <c r="C126" s="523" t="s">
        <v>915</v>
      </c>
      <c r="D126" s="1187">
        <v>1</v>
      </c>
      <c r="E126" s="1118">
        <v>0</v>
      </c>
      <c r="F126" s="1118">
        <f t="shared" si="2"/>
        <v>0</v>
      </c>
    </row>
    <row r="127" spans="1:6" ht="52.8">
      <c r="A127" s="704" t="s">
        <v>4688</v>
      </c>
      <c r="B127" s="415" t="s">
        <v>4689</v>
      </c>
      <c r="C127" s="523" t="s">
        <v>915</v>
      </c>
      <c r="D127" s="1187">
        <v>1</v>
      </c>
      <c r="E127" s="1118">
        <v>0</v>
      </c>
      <c r="F127" s="1118">
        <f t="shared" si="2"/>
        <v>0</v>
      </c>
    </row>
    <row r="128" spans="1:6" ht="66">
      <c r="A128" s="704" t="s">
        <v>4690</v>
      </c>
      <c r="B128" s="415" t="s">
        <v>4691</v>
      </c>
      <c r="C128" s="523" t="s">
        <v>915</v>
      </c>
      <c r="D128" s="1187">
        <v>1</v>
      </c>
      <c r="E128" s="1118">
        <v>0</v>
      </c>
      <c r="F128" s="1118">
        <f t="shared" si="2"/>
        <v>0</v>
      </c>
    </row>
    <row r="129" spans="1:6" ht="26.4">
      <c r="A129" s="704" t="s">
        <v>4692</v>
      </c>
      <c r="B129" s="415" t="s">
        <v>4693</v>
      </c>
      <c r="C129" s="523" t="s">
        <v>915</v>
      </c>
      <c r="D129" s="1187">
        <v>1</v>
      </c>
      <c r="E129" s="1118">
        <v>0</v>
      </c>
      <c r="F129" s="1118">
        <f t="shared" si="2"/>
        <v>0</v>
      </c>
    </row>
    <row r="130" spans="1:6" ht="39.6">
      <c r="A130" s="704" t="s">
        <v>4694</v>
      </c>
      <c r="B130" s="415" t="s">
        <v>4695</v>
      </c>
      <c r="C130" s="523" t="s">
        <v>915</v>
      </c>
      <c r="D130" s="1187">
        <v>1</v>
      </c>
      <c r="E130" s="1118">
        <v>0</v>
      </c>
      <c r="F130" s="1118">
        <f t="shared" si="2"/>
        <v>0</v>
      </c>
    </row>
    <row r="131" spans="1:6" ht="66">
      <c r="A131" s="704" t="s">
        <v>4696</v>
      </c>
      <c r="B131" s="415" t="s">
        <v>4697</v>
      </c>
      <c r="C131" s="523" t="s">
        <v>915</v>
      </c>
      <c r="D131" s="1187">
        <v>1</v>
      </c>
      <c r="E131" s="1118">
        <v>0</v>
      </c>
      <c r="F131" s="1118">
        <f t="shared" si="2"/>
        <v>0</v>
      </c>
    </row>
    <row r="132" spans="1:6">
      <c r="A132" s="143" t="s">
        <v>4698</v>
      </c>
      <c r="B132" s="144"/>
      <c r="C132" s="144"/>
      <c r="D132" s="144"/>
      <c r="E132" s="144"/>
      <c r="F132" s="38"/>
    </row>
    <row r="133" spans="1:6">
      <c r="A133" s="527"/>
      <c r="B133" s="344"/>
      <c r="C133" s="527"/>
      <c r="D133" s="1186"/>
      <c r="E133" s="1148"/>
      <c r="F133" s="1148"/>
    </row>
    <row r="134" spans="1:6">
      <c r="A134" s="1179" t="s">
        <v>13</v>
      </c>
      <c r="B134" s="501" t="s">
        <v>4699</v>
      </c>
      <c r="C134" s="739"/>
      <c r="D134" s="1177"/>
      <c r="E134" s="1178"/>
      <c r="F134" s="1178"/>
    </row>
    <row r="135" spans="1:6" ht="26.4">
      <c r="A135" s="8" t="s">
        <v>0</v>
      </c>
      <c r="B135" s="8" t="s">
        <v>1</v>
      </c>
      <c r="C135" s="8" t="s">
        <v>948</v>
      </c>
      <c r="D135" s="1154" t="s">
        <v>949</v>
      </c>
      <c r="E135" s="348" t="s">
        <v>1380</v>
      </c>
      <c r="F135" s="348" t="s">
        <v>2</v>
      </c>
    </row>
    <row r="136" spans="1:6">
      <c r="A136" s="1188"/>
      <c r="B136" s="1156" t="s">
        <v>4571</v>
      </c>
      <c r="C136" s="964"/>
      <c r="D136" s="1189"/>
      <c r="E136" s="1183"/>
      <c r="F136" s="1144">
        <f>+E136*D154</f>
        <v>0</v>
      </c>
    </row>
    <row r="137" spans="1:6" ht="39.6">
      <c r="A137" s="671" t="s">
        <v>4700</v>
      </c>
      <c r="B137" s="350" t="s">
        <v>4646</v>
      </c>
      <c r="C137" s="680"/>
      <c r="D137" s="1190"/>
      <c r="E137" s="1166"/>
      <c r="F137" s="1166"/>
    </row>
    <row r="138" spans="1:6">
      <c r="A138" s="672"/>
      <c r="B138" s="403" t="s">
        <v>4598</v>
      </c>
      <c r="C138" s="684" t="s">
        <v>1668</v>
      </c>
      <c r="D138" s="1193">
        <v>20</v>
      </c>
      <c r="E138" s="1170">
        <v>0</v>
      </c>
      <c r="F138" s="1170">
        <f t="shared" ref="F138:F143" si="3">+E138*D138</f>
        <v>0</v>
      </c>
    </row>
    <row r="139" spans="1:6">
      <c r="A139" s="672"/>
      <c r="B139" s="403" t="s">
        <v>1382</v>
      </c>
      <c r="C139" s="684" t="s">
        <v>1668</v>
      </c>
      <c r="D139" s="1193">
        <v>10</v>
      </c>
      <c r="E139" s="1170">
        <v>0</v>
      </c>
      <c r="F139" s="1170">
        <f t="shared" si="3"/>
        <v>0</v>
      </c>
    </row>
    <row r="140" spans="1:6">
      <c r="A140" s="672"/>
      <c r="B140" s="403" t="s">
        <v>4701</v>
      </c>
      <c r="C140" s="684" t="s">
        <v>1668</v>
      </c>
      <c r="D140" s="1193">
        <v>5</v>
      </c>
      <c r="E140" s="1170">
        <v>0</v>
      </c>
      <c r="F140" s="1170">
        <f t="shared" si="3"/>
        <v>0</v>
      </c>
    </row>
    <row r="141" spans="1:6">
      <c r="A141" s="672"/>
      <c r="B141" s="403" t="s">
        <v>4702</v>
      </c>
      <c r="C141" s="684" t="s">
        <v>1668</v>
      </c>
      <c r="D141" s="1193">
        <v>10</v>
      </c>
      <c r="E141" s="1170">
        <v>0</v>
      </c>
      <c r="F141" s="1170">
        <f t="shared" si="3"/>
        <v>0</v>
      </c>
    </row>
    <row r="142" spans="1:6">
      <c r="A142" s="672"/>
      <c r="B142" s="403" t="s">
        <v>1461</v>
      </c>
      <c r="C142" s="684" t="s">
        <v>1668</v>
      </c>
      <c r="D142" s="1193">
        <v>15</v>
      </c>
      <c r="E142" s="1170">
        <v>0</v>
      </c>
      <c r="F142" s="1170">
        <f t="shared" si="3"/>
        <v>0</v>
      </c>
    </row>
    <row r="143" spans="1:6">
      <c r="A143" s="673"/>
      <c r="B143" s="356" t="s">
        <v>1463</v>
      </c>
      <c r="C143" s="688" t="s">
        <v>1668</v>
      </c>
      <c r="D143" s="1195">
        <v>15</v>
      </c>
      <c r="E143" s="1174">
        <v>0</v>
      </c>
      <c r="F143" s="1174">
        <f t="shared" si="3"/>
        <v>0</v>
      </c>
    </row>
    <row r="144" spans="1:6" ht="66">
      <c r="A144" s="704" t="s">
        <v>1145</v>
      </c>
      <c r="B144" s="415" t="s">
        <v>4703</v>
      </c>
      <c r="C144" s="523" t="s">
        <v>915</v>
      </c>
      <c r="D144" s="1187">
        <v>10</v>
      </c>
      <c r="E144" s="1118">
        <v>0</v>
      </c>
      <c r="F144" s="1118" t="e">
        <f>+E144*#REF!</f>
        <v>#REF!</v>
      </c>
    </row>
    <row r="145" spans="1:6" ht="66">
      <c r="A145" s="704" t="s">
        <v>4704</v>
      </c>
      <c r="B145" s="415" t="s">
        <v>4705</v>
      </c>
      <c r="C145" s="523" t="s">
        <v>915</v>
      </c>
      <c r="D145" s="1187">
        <v>1</v>
      </c>
      <c r="E145" s="1118">
        <v>0</v>
      </c>
      <c r="F145" s="1118" t="e">
        <f>+E145*#REF!</f>
        <v>#REF!</v>
      </c>
    </row>
    <row r="146" spans="1:6">
      <c r="A146" s="671" t="s">
        <v>4706</v>
      </c>
      <c r="B146" s="350" t="s">
        <v>4707</v>
      </c>
      <c r="C146" s="680"/>
      <c r="D146" s="1197"/>
      <c r="E146" s="1166"/>
      <c r="F146" s="1166"/>
    </row>
    <row r="147" spans="1:6">
      <c r="A147" s="672"/>
      <c r="B147" s="403" t="s">
        <v>1757</v>
      </c>
      <c r="C147" s="684" t="s">
        <v>983</v>
      </c>
      <c r="D147" s="1191">
        <v>1</v>
      </c>
      <c r="E147" s="1170">
        <v>0</v>
      </c>
      <c r="F147" s="1170">
        <f>+E147*D147</f>
        <v>0</v>
      </c>
    </row>
    <row r="148" spans="1:6">
      <c r="A148" s="673"/>
      <c r="B148" s="356" t="s">
        <v>1401</v>
      </c>
      <c r="C148" s="688" t="s">
        <v>983</v>
      </c>
      <c r="D148" s="1192">
        <v>1</v>
      </c>
      <c r="E148" s="1174">
        <v>0</v>
      </c>
      <c r="F148" s="1174">
        <f>+E148*D148</f>
        <v>0</v>
      </c>
    </row>
    <row r="149" spans="1:6">
      <c r="A149" s="671" t="s">
        <v>4708</v>
      </c>
      <c r="B149" s="1198" t="s">
        <v>4709</v>
      </c>
      <c r="C149" s="680"/>
      <c r="D149" s="1197"/>
      <c r="E149" s="1166">
        <v>0</v>
      </c>
      <c r="F149" s="1166">
        <f t="shared" ref="F149:F154" si="4">+E149*D149</f>
        <v>0</v>
      </c>
    </row>
    <row r="150" spans="1:6">
      <c r="A150" s="672"/>
      <c r="B150" s="447" t="s">
        <v>1757</v>
      </c>
      <c r="C150" s="684" t="s">
        <v>983</v>
      </c>
      <c r="D150" s="1191">
        <v>1</v>
      </c>
      <c r="E150" s="1170">
        <v>0</v>
      </c>
      <c r="F150" s="1170">
        <f t="shared" si="4"/>
        <v>0</v>
      </c>
    </row>
    <row r="151" spans="1:6">
      <c r="A151" s="673"/>
      <c r="B151" s="356" t="s">
        <v>1401</v>
      </c>
      <c r="C151" s="688" t="s">
        <v>983</v>
      </c>
      <c r="D151" s="1192">
        <v>1</v>
      </c>
      <c r="E151" s="1174">
        <v>0</v>
      </c>
      <c r="F151" s="1174">
        <f t="shared" si="4"/>
        <v>0</v>
      </c>
    </row>
    <row r="152" spans="1:6">
      <c r="A152" s="704" t="s">
        <v>4710</v>
      </c>
      <c r="B152" s="415" t="s">
        <v>4711</v>
      </c>
      <c r="C152" s="523" t="s">
        <v>915</v>
      </c>
      <c r="D152" s="1187">
        <v>1</v>
      </c>
      <c r="E152" s="1118">
        <v>0</v>
      </c>
      <c r="F152" s="1118">
        <f t="shared" si="4"/>
        <v>0</v>
      </c>
    </row>
    <row r="153" spans="1:6">
      <c r="A153" s="704" t="s">
        <v>4712</v>
      </c>
      <c r="B153" s="415" t="s">
        <v>4713</v>
      </c>
      <c r="C153" s="523" t="s">
        <v>915</v>
      </c>
      <c r="D153" s="1187">
        <v>10</v>
      </c>
      <c r="E153" s="1118">
        <v>0</v>
      </c>
      <c r="F153" s="1118">
        <f t="shared" si="4"/>
        <v>0</v>
      </c>
    </row>
    <row r="154" spans="1:6" ht="52.8">
      <c r="A154" s="704" t="s">
        <v>4714</v>
      </c>
      <c r="B154" s="415" t="s">
        <v>4715</v>
      </c>
      <c r="C154" s="523" t="s">
        <v>915</v>
      </c>
      <c r="D154" s="1187">
        <v>1</v>
      </c>
      <c r="E154" s="1118">
        <v>0</v>
      </c>
      <c r="F154" s="1118">
        <f t="shared" si="4"/>
        <v>0</v>
      </c>
    </row>
    <row r="155" spans="1:6" ht="52.8">
      <c r="A155" s="704" t="s">
        <v>4716</v>
      </c>
      <c r="B155" s="415" t="s">
        <v>4685</v>
      </c>
      <c r="C155" s="523" t="s">
        <v>915</v>
      </c>
      <c r="D155" s="1187">
        <v>1</v>
      </c>
      <c r="E155" s="1118">
        <v>0</v>
      </c>
      <c r="F155" s="1118">
        <f>+E155*D155</f>
        <v>0</v>
      </c>
    </row>
    <row r="156" spans="1:6" ht="26.4">
      <c r="A156" s="8" t="s">
        <v>0</v>
      </c>
      <c r="B156" s="8" t="s">
        <v>1</v>
      </c>
      <c r="C156" s="8" t="s">
        <v>948</v>
      </c>
      <c r="D156" s="1154" t="s">
        <v>949</v>
      </c>
      <c r="E156" s="348" t="s">
        <v>1380</v>
      </c>
      <c r="F156" s="348" t="s">
        <v>2</v>
      </c>
    </row>
    <row r="157" spans="1:6" ht="277.2">
      <c r="A157" s="704" t="s">
        <v>487</v>
      </c>
      <c r="B157" s="415" t="s">
        <v>4687</v>
      </c>
      <c r="C157" s="523" t="s">
        <v>915</v>
      </c>
      <c r="D157" s="1187">
        <v>1</v>
      </c>
      <c r="E157" s="1118">
        <v>0</v>
      </c>
      <c r="F157" s="1118"/>
    </row>
    <row r="158" spans="1:6" ht="52.8">
      <c r="A158" s="704" t="s">
        <v>4717</v>
      </c>
      <c r="B158" s="415" t="s">
        <v>4718</v>
      </c>
      <c r="C158" s="523" t="s">
        <v>915</v>
      </c>
      <c r="D158" s="1187">
        <v>1</v>
      </c>
      <c r="E158" s="1118">
        <v>0</v>
      </c>
      <c r="F158" s="1118">
        <f>+E158*D158</f>
        <v>0</v>
      </c>
    </row>
    <row r="159" spans="1:6" ht="66">
      <c r="A159" s="704" t="s">
        <v>4719</v>
      </c>
      <c r="B159" s="415" t="s">
        <v>4691</v>
      </c>
      <c r="C159" s="523" t="s">
        <v>915</v>
      </c>
      <c r="D159" s="1187">
        <v>1</v>
      </c>
      <c r="E159" s="1118">
        <v>0</v>
      </c>
      <c r="F159" s="1118">
        <f>+E159*D159</f>
        <v>0</v>
      </c>
    </row>
    <row r="160" spans="1:6" ht="26.4">
      <c r="A160" s="704" t="s">
        <v>4720</v>
      </c>
      <c r="B160" s="415" t="s">
        <v>4693</v>
      </c>
      <c r="C160" s="523" t="s">
        <v>915</v>
      </c>
      <c r="D160" s="1187">
        <v>1</v>
      </c>
      <c r="E160" s="1118">
        <v>0</v>
      </c>
      <c r="F160" s="1118">
        <f>+E160*D160</f>
        <v>0</v>
      </c>
    </row>
    <row r="161" spans="1:6" ht="39.6">
      <c r="A161" s="704" t="s">
        <v>4721</v>
      </c>
      <c r="B161" s="415" t="s">
        <v>4695</v>
      </c>
      <c r="C161" s="523" t="s">
        <v>915</v>
      </c>
      <c r="D161" s="1187">
        <v>1</v>
      </c>
      <c r="E161" s="1118">
        <v>0</v>
      </c>
      <c r="F161" s="1118">
        <f>+E161*D161</f>
        <v>0</v>
      </c>
    </row>
    <row r="162" spans="1:6" ht="66">
      <c r="A162" s="704" t="s">
        <v>4722</v>
      </c>
      <c r="B162" s="1013" t="s">
        <v>4723</v>
      </c>
      <c r="C162" s="523" t="s">
        <v>915</v>
      </c>
      <c r="D162" s="1187">
        <v>1</v>
      </c>
      <c r="E162" s="1118">
        <v>0</v>
      </c>
      <c r="F162" s="1118">
        <f>+E162*D162</f>
        <v>0</v>
      </c>
    </row>
    <row r="163" spans="1:6">
      <c r="A163" s="143" t="s">
        <v>4698</v>
      </c>
      <c r="B163" s="144"/>
      <c r="C163" s="144"/>
      <c r="D163" s="144"/>
      <c r="E163" s="144"/>
      <c r="F163" s="38"/>
    </row>
    <row r="164" spans="1:6">
      <c r="A164" s="512"/>
      <c r="B164" s="344"/>
      <c r="C164" s="512"/>
      <c r="D164" s="1149"/>
      <c r="E164" s="554"/>
      <c r="F164" s="554"/>
    </row>
    <row r="165" spans="1:6">
      <c r="A165" s="334" t="s">
        <v>50</v>
      </c>
      <c r="B165" s="334"/>
      <c r="C165" s="334"/>
      <c r="D165" s="334"/>
      <c r="E165" s="334"/>
      <c r="F165" s="334"/>
    </row>
    <row r="166" spans="1:6">
      <c r="A166" s="336" t="s">
        <v>4569</v>
      </c>
      <c r="B166" s="336"/>
      <c r="C166" s="336"/>
      <c r="D166" s="336"/>
      <c r="E166" s="336"/>
      <c r="F166" s="336"/>
    </row>
    <row r="167" spans="1:6">
      <c r="A167" s="150" t="s">
        <v>3</v>
      </c>
      <c r="B167" s="150"/>
      <c r="C167" s="150"/>
      <c r="D167" s="150"/>
      <c r="E167" s="150"/>
      <c r="F167" s="150"/>
    </row>
    <row r="168" spans="1:6">
      <c r="A168" s="603"/>
      <c r="B168" s="344"/>
      <c r="C168" s="512"/>
      <c r="D168" s="1149"/>
      <c r="E168" s="554"/>
      <c r="F168" s="554"/>
    </row>
    <row r="169" spans="1:6">
      <c r="A169" s="603"/>
      <c r="B169" s="344"/>
      <c r="C169" s="512"/>
      <c r="D169" s="1149"/>
      <c r="E169" s="554"/>
      <c r="F169" s="554"/>
    </row>
    <row r="170" spans="1:6">
      <c r="A170" s="603"/>
      <c r="B170" s="604"/>
      <c r="C170" s="605"/>
      <c r="D170" s="1150"/>
      <c r="E170" s="1151">
        <v>0</v>
      </c>
      <c r="F170" s="1148">
        <f>ROUNDUP(D170*E170,2)</f>
        <v>0</v>
      </c>
    </row>
    <row r="171" spans="1:6">
      <c r="A171" s="8" t="s">
        <v>0</v>
      </c>
      <c r="B171" s="129" t="s">
        <v>1</v>
      </c>
      <c r="C171" s="1199"/>
      <c r="D171" s="130"/>
      <c r="E171" s="1200" t="s">
        <v>2</v>
      </c>
      <c r="F171" s="1201"/>
    </row>
    <row r="172" spans="1:6">
      <c r="A172" s="1160">
        <v>1</v>
      </c>
      <c r="B172" s="1202" t="s">
        <v>4724</v>
      </c>
      <c r="C172" s="1203"/>
      <c r="D172" s="1204"/>
      <c r="E172" s="1205"/>
      <c r="F172" s="1206"/>
    </row>
    <row r="173" spans="1:6">
      <c r="A173" s="1160">
        <v>2</v>
      </c>
      <c r="B173" s="1207" t="s">
        <v>4588</v>
      </c>
      <c r="C173" s="1203"/>
      <c r="D173" s="1204"/>
      <c r="E173" s="1205"/>
      <c r="F173" s="1206"/>
    </row>
    <row r="174" spans="1:6">
      <c r="A174" s="1160">
        <v>3</v>
      </c>
      <c r="B174" s="1207" t="s">
        <v>4620</v>
      </c>
      <c r="C174" s="1203"/>
      <c r="D174" s="1204"/>
      <c r="E174" s="1205"/>
      <c r="F174" s="1206"/>
    </row>
    <row r="175" spans="1:6">
      <c r="A175" s="1160">
        <v>4</v>
      </c>
      <c r="B175" s="1207" t="s">
        <v>4631</v>
      </c>
      <c r="C175" s="1203"/>
      <c r="D175" s="1204"/>
      <c r="E175" s="1208"/>
      <c r="F175" s="1209"/>
    </row>
    <row r="176" spans="1:6">
      <c r="A176" s="1160">
        <v>5</v>
      </c>
      <c r="B176" s="1207" t="s">
        <v>4699</v>
      </c>
      <c r="C176" s="1203"/>
      <c r="D176" s="1204"/>
      <c r="E176" s="1205"/>
      <c r="F176" s="1206"/>
    </row>
    <row r="177" spans="1:6">
      <c r="A177" s="124" t="s">
        <v>4725</v>
      </c>
      <c r="B177" s="124"/>
      <c r="C177" s="124"/>
      <c r="D177" s="124"/>
      <c r="E177" s="1210"/>
      <c r="F177" s="1211"/>
    </row>
    <row r="178" spans="1:6">
      <c r="A178" s="465"/>
      <c r="B178" s="466"/>
      <c r="C178" s="467"/>
      <c r="D178" s="468"/>
      <c r="E178" s="468"/>
      <c r="F178" s="465"/>
    </row>
    <row r="179" spans="1:6">
      <c r="A179" s="465"/>
      <c r="B179" s="466"/>
      <c r="C179" s="467"/>
      <c r="D179" s="595"/>
      <c r="E179" s="595"/>
      <c r="F179" s="465"/>
    </row>
    <row r="180" spans="1:6">
      <c r="A180" s="465"/>
      <c r="B180" s="466"/>
      <c r="C180" s="467"/>
      <c r="D180" s="595"/>
      <c r="E180" s="595"/>
      <c r="F180" s="465"/>
    </row>
    <row r="181" spans="1:6">
      <c r="A181" s="465"/>
      <c r="B181" s="466"/>
      <c r="C181" s="467"/>
      <c r="D181" s="595"/>
      <c r="E181" s="595"/>
      <c r="F181" s="465"/>
    </row>
    <row r="182" spans="1:6">
      <c r="A182" s="465"/>
      <c r="B182" s="466"/>
      <c r="C182" s="467"/>
      <c r="D182" s="595"/>
      <c r="E182" s="870" t="s">
        <v>2157</v>
      </c>
      <c r="F182" s="465"/>
    </row>
    <row r="183" spans="1:6">
      <c r="A183" s="465"/>
      <c r="B183" s="466"/>
      <c r="C183" s="467"/>
      <c r="D183" s="595"/>
      <c r="E183" s="870" t="s">
        <v>3245</v>
      </c>
      <c r="F183" s="465"/>
    </row>
    <row r="184" spans="1:6">
      <c r="A184" s="465"/>
      <c r="B184" s="466"/>
      <c r="C184" s="467"/>
      <c r="D184" s="595"/>
      <c r="E184" s="595"/>
      <c r="F184" s="465"/>
    </row>
  </sheetData>
  <protectedRanges>
    <protectedRange sqref="E24 E56 E70 E132 E163" name="Range1_4_5_2"/>
    <protectedRange sqref="E178:E184" name="Range1_4_5"/>
  </protectedRanges>
  <mergeCells count="46">
    <mergeCell ref="B176:D176"/>
    <mergeCell ref="E176:F176"/>
    <mergeCell ref="A177:D177"/>
    <mergeCell ref="E177:F177"/>
    <mergeCell ref="B173:D173"/>
    <mergeCell ref="E173:F173"/>
    <mergeCell ref="B174:D174"/>
    <mergeCell ref="E174:F174"/>
    <mergeCell ref="B175:D175"/>
    <mergeCell ref="E175:F175"/>
    <mergeCell ref="A166:F166"/>
    <mergeCell ref="A167:F167"/>
    <mergeCell ref="B171:D171"/>
    <mergeCell ref="E171:F171"/>
    <mergeCell ref="B172:D172"/>
    <mergeCell ref="E172:F172"/>
    <mergeCell ref="A132:E132"/>
    <mergeCell ref="A137:A143"/>
    <mergeCell ref="A146:A148"/>
    <mergeCell ref="A149:A151"/>
    <mergeCell ref="A163:E163"/>
    <mergeCell ref="A165:F165"/>
    <mergeCell ref="A80:A81"/>
    <mergeCell ref="A84:A85"/>
    <mergeCell ref="A86:A88"/>
    <mergeCell ref="A91:A94"/>
    <mergeCell ref="A96:A98"/>
    <mergeCell ref="A99:A101"/>
    <mergeCell ref="A47:A48"/>
    <mergeCell ref="A56:E56"/>
    <mergeCell ref="A70:E70"/>
    <mergeCell ref="B72:F72"/>
    <mergeCell ref="A75:A76"/>
    <mergeCell ref="A77:A79"/>
    <mergeCell ref="A24:E24"/>
    <mergeCell ref="A30:A31"/>
    <mergeCell ref="A32:A33"/>
    <mergeCell ref="A36:A37"/>
    <mergeCell ref="A38:A39"/>
    <mergeCell ref="A40:A42"/>
    <mergeCell ref="A1:F1"/>
    <mergeCell ref="A2:F2"/>
    <mergeCell ref="A3:F3"/>
    <mergeCell ref="B6:F6"/>
    <mergeCell ref="A12:A15"/>
    <mergeCell ref="A18:A21"/>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E0B3C6-51E7-45EC-B15D-0CDD0472FB62}">
  <sheetPr>
    <tabColor rgb="FFC00000"/>
  </sheetPr>
  <dimension ref="A1:F322"/>
  <sheetViews>
    <sheetView topLeftCell="A290" workbookViewId="0">
      <selection activeCell="J251" sqref="J251"/>
    </sheetView>
  </sheetViews>
  <sheetFormatPr defaultRowHeight="14.4"/>
  <cols>
    <col min="2" max="2" width="50.77734375" customWidth="1"/>
    <col min="5" max="5" width="10.77734375" customWidth="1"/>
    <col min="6" max="6" width="15.77734375" customWidth="1"/>
  </cols>
  <sheetData>
    <row r="1" spans="1:6">
      <c r="A1" s="1212" t="s">
        <v>50</v>
      </c>
      <c r="B1" s="1212"/>
      <c r="C1" s="1212"/>
      <c r="D1" s="1212"/>
      <c r="E1" s="1212"/>
      <c r="F1" s="1212"/>
    </row>
    <row r="2" spans="1:6">
      <c r="A2" s="1213" t="s">
        <v>4726</v>
      </c>
      <c r="B2" s="1213"/>
      <c r="C2" s="1213"/>
      <c r="D2" s="1213"/>
      <c r="E2" s="1213"/>
      <c r="F2" s="1213"/>
    </row>
    <row r="3" spans="1:6">
      <c r="A3" s="1214" t="s">
        <v>456</v>
      </c>
      <c r="B3" s="1214"/>
      <c r="C3" s="1214"/>
      <c r="D3" s="1214"/>
      <c r="E3" s="1214"/>
      <c r="F3" s="1214"/>
    </row>
    <row r="4" spans="1:6">
      <c r="A4" s="1215"/>
      <c r="B4" s="1216"/>
      <c r="C4" s="1215"/>
      <c r="D4" s="1215"/>
      <c r="E4" s="1215"/>
      <c r="F4" s="1215"/>
    </row>
    <row r="5" spans="1:6">
      <c r="A5" s="1215"/>
      <c r="B5" s="1217"/>
      <c r="C5" s="1215"/>
      <c r="D5" s="1215"/>
      <c r="E5" s="1215"/>
      <c r="F5" s="1215"/>
    </row>
    <row r="6" spans="1:6">
      <c r="A6" s="1215"/>
      <c r="B6" s="1217"/>
      <c r="C6" s="1215"/>
      <c r="D6" s="1215"/>
      <c r="E6" s="1215"/>
      <c r="F6" s="1215"/>
    </row>
    <row r="7" spans="1:6">
      <c r="A7" s="1218" t="s">
        <v>4727</v>
      </c>
      <c r="B7" s="1219"/>
      <c r="C7" s="1218"/>
      <c r="D7" s="1220"/>
      <c r="E7" s="1221"/>
      <c r="F7" s="1221"/>
    </row>
    <row r="8" spans="1:6">
      <c r="A8" s="1222"/>
      <c r="B8" s="1223"/>
      <c r="C8" s="1222"/>
      <c r="D8" s="1224"/>
      <c r="E8" s="1225"/>
      <c r="F8" s="1225"/>
    </row>
    <row r="9" spans="1:6">
      <c r="A9" s="1222" t="s">
        <v>946</v>
      </c>
      <c r="B9" s="1226" t="s">
        <v>4728</v>
      </c>
      <c r="C9" s="1226"/>
      <c r="D9" s="1226"/>
      <c r="E9" s="1226"/>
      <c r="F9" s="1226"/>
    </row>
    <row r="10" spans="1:6">
      <c r="A10" s="1222"/>
      <c r="B10" s="1223"/>
      <c r="C10" s="1222"/>
      <c r="D10" s="1224"/>
      <c r="E10" s="1225"/>
      <c r="F10" s="1225"/>
    </row>
    <row r="11" spans="1:6">
      <c r="A11" s="1227" t="s">
        <v>978</v>
      </c>
      <c r="B11" s="1226" t="s">
        <v>4729</v>
      </c>
      <c r="C11" s="1226"/>
      <c r="D11" s="1226"/>
      <c r="E11" s="1226"/>
      <c r="F11" s="1226"/>
    </row>
    <row r="12" spans="1:6">
      <c r="A12" s="1227"/>
      <c r="B12" s="1226"/>
      <c r="C12" s="1226"/>
      <c r="D12" s="1226"/>
      <c r="E12" s="1226"/>
      <c r="F12" s="1226"/>
    </row>
    <row r="13" spans="1:6">
      <c r="A13" s="1222"/>
      <c r="B13" s="1228"/>
      <c r="C13" s="1222"/>
      <c r="D13" s="1224"/>
      <c r="E13" s="1225"/>
      <c r="F13" s="1225"/>
    </row>
    <row r="14" spans="1:6">
      <c r="A14" s="1227" t="s">
        <v>1004</v>
      </c>
      <c r="B14" s="1226" t="s">
        <v>4730</v>
      </c>
      <c r="C14" s="1226"/>
      <c r="D14" s="1226"/>
      <c r="E14" s="1226"/>
      <c r="F14" s="1226"/>
    </row>
    <row r="15" spans="1:6">
      <c r="A15" s="1227"/>
      <c r="B15" s="1226"/>
      <c r="C15" s="1226"/>
      <c r="D15" s="1226"/>
      <c r="E15" s="1226"/>
      <c r="F15" s="1226"/>
    </row>
    <row r="16" spans="1:6">
      <c r="A16" s="1222"/>
      <c r="B16" s="1223"/>
      <c r="C16" s="1229"/>
      <c r="D16" s="1230"/>
      <c r="E16" s="1231"/>
      <c r="F16" s="1231"/>
    </row>
    <row r="17" spans="1:6">
      <c r="A17" s="1222" t="s">
        <v>1013</v>
      </c>
      <c r="B17" s="1226" t="s">
        <v>4731</v>
      </c>
      <c r="C17" s="1226"/>
      <c r="D17" s="1226"/>
      <c r="E17" s="1226"/>
      <c r="F17" s="1226"/>
    </row>
    <row r="18" spans="1:6">
      <c r="A18" s="1222"/>
      <c r="B18" s="1223"/>
      <c r="C18" s="1229"/>
      <c r="D18" s="1230"/>
      <c r="E18" s="1231"/>
      <c r="F18" s="1231"/>
    </row>
    <row r="19" spans="1:6">
      <c r="A19" s="1222" t="s">
        <v>1027</v>
      </c>
      <c r="B19" s="1226" t="s">
        <v>4732</v>
      </c>
      <c r="C19" s="1226"/>
      <c r="D19" s="1226"/>
      <c r="E19" s="1226"/>
      <c r="F19" s="1226"/>
    </row>
    <row r="20" spans="1:6">
      <c r="A20" s="1222"/>
      <c r="B20" s="1223"/>
      <c r="C20" s="1229"/>
      <c r="D20" s="1230"/>
      <c r="E20" s="1231"/>
      <c r="F20" s="1231"/>
    </row>
    <row r="21" spans="1:6">
      <c r="A21" s="1222" t="s">
        <v>1046</v>
      </c>
      <c r="B21" s="1232" t="s">
        <v>4733</v>
      </c>
      <c r="C21" s="1232"/>
      <c r="D21" s="1232"/>
      <c r="E21" s="1232"/>
      <c r="F21" s="1232"/>
    </row>
    <row r="22" spans="1:6">
      <c r="A22" s="1222"/>
      <c r="B22" s="1223"/>
      <c r="C22" s="1229"/>
      <c r="D22" s="1230"/>
      <c r="E22" s="1231"/>
      <c r="F22" s="1231"/>
    </row>
    <row r="23" spans="1:6">
      <c r="A23" s="1222" t="s">
        <v>4734</v>
      </c>
      <c r="B23" s="1226" t="s">
        <v>4735</v>
      </c>
      <c r="C23" s="1226"/>
      <c r="D23" s="1226"/>
      <c r="E23" s="1226"/>
      <c r="F23" s="1226"/>
    </row>
    <row r="24" spans="1:6">
      <c r="A24" s="1222"/>
      <c r="B24" s="1223"/>
      <c r="C24" s="1229"/>
      <c r="D24" s="1230"/>
      <c r="E24" s="1231"/>
      <c r="F24" s="1231"/>
    </row>
    <row r="25" spans="1:6">
      <c r="A25" s="1222" t="s">
        <v>4736</v>
      </c>
      <c r="B25" s="1226" t="s">
        <v>4737</v>
      </c>
      <c r="C25" s="1226"/>
      <c r="D25" s="1226"/>
      <c r="E25" s="1226"/>
      <c r="F25" s="1226"/>
    </row>
    <row r="26" spans="1:6">
      <c r="A26" s="1222"/>
      <c r="B26" s="1226"/>
      <c r="C26" s="1226"/>
      <c r="D26" s="1226"/>
      <c r="E26" s="1226"/>
      <c r="F26" s="1225"/>
    </row>
    <row r="27" spans="1:6">
      <c r="A27" s="1218" t="s">
        <v>4738</v>
      </c>
      <c r="B27" s="1219"/>
      <c r="C27" s="1218"/>
      <c r="D27" s="1220"/>
      <c r="E27" s="1221"/>
      <c r="F27" s="1221"/>
    </row>
    <row r="28" spans="1:6">
      <c r="A28" s="1229"/>
      <c r="B28" s="1223"/>
      <c r="C28" s="1229"/>
      <c r="D28" s="1230"/>
      <c r="E28" s="1231"/>
      <c r="F28" s="1231"/>
    </row>
    <row r="29" spans="1:6">
      <c r="A29" s="1229"/>
      <c r="B29" s="1226" t="s">
        <v>4739</v>
      </c>
      <c r="C29" s="1226"/>
      <c r="D29" s="1226"/>
      <c r="E29" s="1226"/>
      <c r="F29" s="1226"/>
    </row>
    <row r="30" spans="1:6">
      <c r="A30" s="1222" t="s">
        <v>29</v>
      </c>
      <c r="B30" s="1233" t="s">
        <v>4740</v>
      </c>
      <c r="C30" s="1233"/>
      <c r="D30" s="1233"/>
      <c r="E30" s="1233"/>
      <c r="F30" s="1233"/>
    </row>
    <row r="31" spans="1:6">
      <c r="A31" s="1229"/>
      <c r="B31" s="1223"/>
      <c r="C31" s="1229"/>
      <c r="D31" s="1230"/>
      <c r="E31" s="1231"/>
      <c r="F31" s="1231"/>
    </row>
    <row r="32" spans="1:6">
      <c r="A32" s="1222" t="s">
        <v>1059</v>
      </c>
      <c r="B32" s="1226" t="s">
        <v>4741</v>
      </c>
      <c r="C32" s="1226"/>
      <c r="D32" s="1226"/>
      <c r="E32" s="1226"/>
      <c r="F32" s="1226"/>
    </row>
    <row r="33" spans="1:6">
      <c r="A33" s="1222" t="s">
        <v>4742</v>
      </c>
      <c r="B33" s="1226" t="s">
        <v>4743</v>
      </c>
      <c r="C33" s="1226"/>
      <c r="D33" s="1226"/>
      <c r="E33" s="1226"/>
      <c r="F33" s="1226"/>
    </row>
    <row r="34" spans="1:6">
      <c r="A34" s="1229"/>
      <c r="B34" s="1223"/>
      <c r="C34" s="1229"/>
      <c r="D34" s="1230"/>
      <c r="E34" s="1231"/>
      <c r="F34" s="1231"/>
    </row>
    <row r="35" spans="1:6">
      <c r="A35" s="1222" t="s">
        <v>4744</v>
      </c>
      <c r="B35" s="1226" t="s">
        <v>4745</v>
      </c>
      <c r="C35" s="1226"/>
      <c r="D35" s="1226"/>
      <c r="E35" s="1226"/>
      <c r="F35" s="1226"/>
    </row>
    <row r="36" spans="1:6">
      <c r="A36" s="1218" t="s">
        <v>4746</v>
      </c>
      <c r="B36" s="1219"/>
      <c r="C36" s="1218"/>
      <c r="D36" s="1220"/>
      <c r="E36" s="1221"/>
      <c r="F36" s="1221"/>
    </row>
    <row r="37" spans="1:6">
      <c r="A37" s="1222"/>
      <c r="B37" s="1223"/>
      <c r="C37" s="1222"/>
      <c r="D37" s="1224"/>
      <c r="E37" s="1225"/>
      <c r="F37" s="1225"/>
    </row>
    <row r="38" spans="1:6">
      <c r="A38" s="1222" t="s">
        <v>1070</v>
      </c>
      <c r="B38" s="1226" t="s">
        <v>4747</v>
      </c>
      <c r="C38" s="1226"/>
      <c r="D38" s="1226"/>
      <c r="E38" s="1226"/>
      <c r="F38" s="1226"/>
    </row>
    <row r="39" spans="1:6">
      <c r="A39" s="1222"/>
      <c r="B39" s="1223"/>
      <c r="C39" s="1229"/>
      <c r="D39" s="1230"/>
      <c r="E39" s="1231"/>
      <c r="F39" s="1231"/>
    </row>
    <row r="40" spans="1:6">
      <c r="A40" s="1222" t="s">
        <v>1076</v>
      </c>
      <c r="B40" s="1226" t="s">
        <v>4748</v>
      </c>
      <c r="C40" s="1226"/>
      <c r="D40" s="1226"/>
      <c r="E40" s="1226"/>
      <c r="F40" s="1226"/>
    </row>
    <row r="41" spans="1:6">
      <c r="A41" s="1222"/>
      <c r="B41" s="1223"/>
      <c r="C41" s="1222"/>
      <c r="D41" s="1224"/>
      <c r="E41" s="1225"/>
      <c r="F41" s="1225"/>
    </row>
    <row r="42" spans="1:6">
      <c r="A42" s="1222" t="s">
        <v>4749</v>
      </c>
      <c r="B42" s="1226" t="s">
        <v>4750</v>
      </c>
      <c r="C42" s="1226"/>
      <c r="D42" s="1226"/>
      <c r="E42" s="1226"/>
      <c r="F42" s="1226"/>
    </row>
    <row r="43" spans="1:6">
      <c r="A43" s="1222" t="s">
        <v>4751</v>
      </c>
      <c r="B43" s="1226" t="s">
        <v>4752</v>
      </c>
      <c r="C43" s="1226"/>
      <c r="D43" s="1226"/>
      <c r="E43" s="1226"/>
      <c r="F43" s="1226"/>
    </row>
    <row r="44" spans="1:6">
      <c r="A44" s="1222" t="s">
        <v>4753</v>
      </c>
      <c r="B44" s="1226" t="s">
        <v>4754</v>
      </c>
      <c r="C44" s="1226"/>
      <c r="D44" s="1226"/>
      <c r="E44" s="1226"/>
      <c r="F44" s="1226"/>
    </row>
    <row r="45" spans="1:6">
      <c r="A45" s="1222"/>
      <c r="B45" s="1223"/>
      <c r="C45" s="1229"/>
      <c r="D45" s="1230"/>
      <c r="E45" s="1231"/>
      <c r="F45" s="1231"/>
    </row>
    <row r="46" spans="1:6">
      <c r="A46" s="1222" t="s">
        <v>4755</v>
      </c>
      <c r="B46" s="1226" t="s">
        <v>4756</v>
      </c>
      <c r="C46" s="1226"/>
      <c r="D46" s="1226"/>
      <c r="E46" s="1226"/>
      <c r="F46" s="1226"/>
    </row>
    <row r="47" spans="1:6">
      <c r="A47" s="1222"/>
      <c r="B47" s="1223"/>
      <c r="C47" s="1229"/>
      <c r="D47" s="1230"/>
      <c r="E47" s="1231"/>
      <c r="F47" s="1231"/>
    </row>
    <row r="48" spans="1:6">
      <c r="A48" s="1222" t="s">
        <v>4757</v>
      </c>
      <c r="B48" s="1226" t="s">
        <v>4758</v>
      </c>
      <c r="C48" s="1226"/>
      <c r="D48" s="1226"/>
      <c r="E48" s="1226"/>
      <c r="F48" s="1226"/>
    </row>
    <row r="49" spans="1:6">
      <c r="A49" s="1222"/>
      <c r="B49" s="1223"/>
      <c r="C49" s="1229"/>
      <c r="D49" s="1230"/>
      <c r="E49" s="1231"/>
      <c r="F49" s="1231"/>
    </row>
    <row r="50" spans="1:6">
      <c r="A50" s="1218" t="s">
        <v>4759</v>
      </c>
      <c r="B50" s="1219"/>
      <c r="C50" s="1218"/>
      <c r="D50" s="1220"/>
      <c r="E50" s="1221"/>
      <c r="F50" s="1221"/>
    </row>
    <row r="51" spans="1:6">
      <c r="A51" s="1222"/>
      <c r="B51" s="1223"/>
      <c r="C51" s="1222"/>
      <c r="D51" s="1224"/>
      <c r="E51" s="1225"/>
      <c r="F51" s="1225"/>
    </row>
    <row r="52" spans="1:6">
      <c r="A52" s="1222" t="s">
        <v>1084</v>
      </c>
      <c r="B52" s="1226" t="s">
        <v>4760</v>
      </c>
      <c r="C52" s="1226"/>
      <c r="D52" s="1226"/>
      <c r="E52" s="1226"/>
      <c r="F52" s="1226"/>
    </row>
    <row r="53" spans="1:6">
      <c r="A53" s="1222"/>
      <c r="B53" s="1234"/>
      <c r="C53" s="1235"/>
      <c r="D53" s="1224"/>
      <c r="E53" s="1225"/>
      <c r="F53" s="1225"/>
    </row>
    <row r="54" spans="1:6">
      <c r="A54" s="1222" t="s">
        <v>1096</v>
      </c>
      <c r="B54" s="1226" t="s">
        <v>4761</v>
      </c>
      <c r="C54" s="1226"/>
      <c r="D54" s="1226"/>
      <c r="E54" s="1226"/>
      <c r="F54" s="1226"/>
    </row>
    <row r="55" spans="1:6">
      <c r="A55" s="1222"/>
      <c r="B55" s="1234"/>
      <c r="C55" s="1235"/>
      <c r="D55" s="1224"/>
      <c r="E55" s="1225"/>
      <c r="F55" s="1225"/>
    </row>
    <row r="56" spans="1:6">
      <c r="A56" s="1222" t="s">
        <v>4762</v>
      </c>
      <c r="B56" s="1226" t="s">
        <v>4763</v>
      </c>
      <c r="C56" s="1226"/>
      <c r="D56" s="1226"/>
      <c r="E56" s="1226"/>
      <c r="F56" s="1226"/>
    </row>
    <row r="57" spans="1:6">
      <c r="A57" s="1222"/>
      <c r="B57" s="1234"/>
      <c r="C57" s="1235"/>
      <c r="D57" s="1224"/>
      <c r="E57" s="1225"/>
      <c r="F57" s="1225"/>
    </row>
    <row r="58" spans="1:6">
      <c r="A58" s="1227" t="s">
        <v>4764</v>
      </c>
      <c r="B58" s="1226" t="s">
        <v>4765</v>
      </c>
      <c r="C58" s="1226"/>
      <c r="D58" s="1226"/>
      <c r="E58" s="1226"/>
      <c r="F58" s="1226"/>
    </row>
    <row r="59" spans="1:6">
      <c r="A59" s="1227"/>
      <c r="B59" s="1226"/>
      <c r="C59" s="1226"/>
      <c r="D59" s="1226"/>
      <c r="E59" s="1226"/>
      <c r="F59" s="1226"/>
    </row>
    <row r="60" spans="1:6">
      <c r="A60" s="1222"/>
      <c r="B60" s="1234"/>
      <c r="C60" s="1235"/>
      <c r="D60" s="1224"/>
      <c r="E60" s="1225"/>
      <c r="F60" s="1225"/>
    </row>
    <row r="61" spans="1:6">
      <c r="A61" s="1222" t="s">
        <v>4766</v>
      </c>
      <c r="B61" s="1226" t="s">
        <v>4767</v>
      </c>
      <c r="C61" s="1226"/>
      <c r="D61" s="1226"/>
      <c r="E61" s="1226"/>
      <c r="F61" s="1226"/>
    </row>
    <row r="62" spans="1:6">
      <c r="A62" s="1222"/>
      <c r="B62" s="1234"/>
      <c r="C62" s="1235"/>
      <c r="D62" s="1224"/>
      <c r="E62" s="1225"/>
      <c r="F62" s="1225"/>
    </row>
    <row r="63" spans="1:6">
      <c r="A63" s="1222" t="s">
        <v>4768</v>
      </c>
      <c r="B63" s="1226" t="s">
        <v>4769</v>
      </c>
      <c r="C63" s="1226"/>
      <c r="D63" s="1226"/>
      <c r="E63" s="1226"/>
      <c r="F63" s="1226"/>
    </row>
    <row r="64" spans="1:6">
      <c r="A64" s="1222"/>
      <c r="B64" s="1236"/>
      <c r="C64" s="1237"/>
      <c r="D64" s="1220"/>
      <c r="E64" s="1221"/>
      <c r="F64" s="1221"/>
    </row>
    <row r="65" spans="1:6">
      <c r="A65" s="1222" t="s">
        <v>4770</v>
      </c>
      <c r="B65" s="1226" t="s">
        <v>4771</v>
      </c>
      <c r="C65" s="1226"/>
      <c r="D65" s="1226"/>
      <c r="E65" s="1226"/>
      <c r="F65" s="1226"/>
    </row>
    <row r="66" spans="1:6">
      <c r="A66" s="1222"/>
      <c r="B66" s="1238"/>
      <c r="C66" s="1229"/>
      <c r="D66" s="1229"/>
      <c r="E66" s="1229"/>
      <c r="F66" s="1229"/>
    </row>
    <row r="67" spans="1:6">
      <c r="A67" s="1239" t="s">
        <v>4</v>
      </c>
      <c r="B67" s="1240" t="s">
        <v>4772</v>
      </c>
      <c r="C67" s="1240"/>
      <c r="D67" s="1240"/>
      <c r="E67" s="1240"/>
      <c r="F67" s="1240"/>
    </row>
    <row r="68" spans="1:6" ht="26.4">
      <c r="A68" s="1241" t="s">
        <v>0</v>
      </c>
      <c r="B68" s="1241" t="s">
        <v>1</v>
      </c>
      <c r="C68" s="1241" t="s">
        <v>948</v>
      </c>
      <c r="D68" s="1241" t="s">
        <v>949</v>
      </c>
      <c r="E68" s="1241" t="s">
        <v>1380</v>
      </c>
      <c r="F68" s="1241" t="s">
        <v>2</v>
      </c>
    </row>
    <row r="69" spans="1:6" ht="158.4">
      <c r="A69" s="1242">
        <v>1.1000000000000001</v>
      </c>
      <c r="B69" s="1243" t="s">
        <v>4773</v>
      </c>
      <c r="C69" s="1244" t="s">
        <v>4774</v>
      </c>
      <c r="D69" s="1245">
        <v>4</v>
      </c>
      <c r="E69" s="1246"/>
      <c r="F69" s="1247">
        <v>0</v>
      </c>
    </row>
    <row r="70" spans="1:6" ht="158.4">
      <c r="A70" s="1242">
        <v>1.2</v>
      </c>
      <c r="B70" s="1243" t="s">
        <v>4775</v>
      </c>
      <c r="C70" s="1244" t="s">
        <v>4774</v>
      </c>
      <c r="D70" s="1245">
        <v>2</v>
      </c>
      <c r="E70" s="1246"/>
      <c r="F70" s="1247" t="str">
        <f>IF(D70*E70,D70*E70,"")</f>
        <v/>
      </c>
    </row>
    <row r="71" spans="1:6" ht="184.8">
      <c r="A71" s="1242">
        <v>1.3</v>
      </c>
      <c r="B71" s="1243" t="s">
        <v>4776</v>
      </c>
      <c r="C71" s="1244" t="s">
        <v>4774</v>
      </c>
      <c r="D71" s="1245">
        <v>3</v>
      </c>
      <c r="E71" s="1246"/>
      <c r="F71" s="1247">
        <v>0</v>
      </c>
    </row>
    <row r="72" spans="1:6" ht="26.4">
      <c r="A72" s="1242">
        <v>1.4</v>
      </c>
      <c r="B72" s="415" t="s">
        <v>4777</v>
      </c>
      <c r="C72" s="523" t="s">
        <v>1948</v>
      </c>
      <c r="D72" s="1245">
        <v>9</v>
      </c>
      <c r="E72" s="1246"/>
      <c r="F72" s="1247">
        <v>0</v>
      </c>
    </row>
    <row r="73" spans="1:6" ht="92.4">
      <c r="A73" s="1242">
        <v>1.5</v>
      </c>
      <c r="B73" s="1243" t="s">
        <v>4778</v>
      </c>
      <c r="C73" s="1244" t="s">
        <v>4774</v>
      </c>
      <c r="D73" s="1245">
        <v>9</v>
      </c>
      <c r="E73" s="1246"/>
      <c r="F73" s="1247">
        <v>0</v>
      </c>
    </row>
    <row r="74" spans="1:6" ht="118.8">
      <c r="A74" s="1242">
        <v>1.6</v>
      </c>
      <c r="B74" s="1243" t="s">
        <v>4779</v>
      </c>
      <c r="C74" s="1244" t="s">
        <v>4774</v>
      </c>
      <c r="D74" s="1245">
        <v>2</v>
      </c>
      <c r="E74" s="1246"/>
      <c r="F74" s="1247">
        <v>0</v>
      </c>
    </row>
    <row r="75" spans="1:6" ht="26.4">
      <c r="A75" s="1242">
        <v>1.7</v>
      </c>
      <c r="B75" s="1243" t="s">
        <v>4780</v>
      </c>
      <c r="C75" s="1244" t="s">
        <v>4774</v>
      </c>
      <c r="D75" s="1245">
        <v>1</v>
      </c>
      <c r="E75" s="1246"/>
      <c r="F75" s="1247">
        <v>0</v>
      </c>
    </row>
    <row r="76" spans="1:6" ht="118.8">
      <c r="A76" s="1242">
        <v>1.8</v>
      </c>
      <c r="B76" s="1243" t="s">
        <v>4781</v>
      </c>
      <c r="C76" s="1244" t="s">
        <v>4774</v>
      </c>
      <c r="D76" s="1245">
        <v>7</v>
      </c>
      <c r="E76" s="1246"/>
      <c r="F76" s="1247">
        <v>0</v>
      </c>
    </row>
    <row r="77" spans="1:6" ht="26.4">
      <c r="A77" s="1241" t="s">
        <v>0</v>
      </c>
      <c r="B77" s="1241" t="s">
        <v>1</v>
      </c>
      <c r="C77" s="1241" t="s">
        <v>948</v>
      </c>
      <c r="D77" s="1241" t="s">
        <v>949</v>
      </c>
      <c r="E77" s="1241" t="s">
        <v>1380</v>
      </c>
      <c r="F77" s="1241" t="s">
        <v>2</v>
      </c>
    </row>
    <row r="78" spans="1:6" ht="118.8">
      <c r="A78" s="1242">
        <v>1.9</v>
      </c>
      <c r="B78" s="1243" t="s">
        <v>4782</v>
      </c>
      <c r="C78" s="1244" t="s">
        <v>4774</v>
      </c>
      <c r="D78" s="1245">
        <v>3</v>
      </c>
      <c r="E78" s="1246"/>
      <c r="F78" s="1247">
        <v>0</v>
      </c>
    </row>
    <row r="79" spans="1:6" ht="66">
      <c r="A79" s="1242">
        <v>1.1000000000000001</v>
      </c>
      <c r="B79" s="1243" t="s">
        <v>4783</v>
      </c>
      <c r="C79" s="1244" t="s">
        <v>4774</v>
      </c>
      <c r="D79" s="1245">
        <v>2</v>
      </c>
      <c r="E79" s="1246"/>
      <c r="F79" s="1247">
        <v>0</v>
      </c>
    </row>
    <row r="80" spans="1:6" ht="26.4">
      <c r="A80" s="1242">
        <v>1.1100000000000001</v>
      </c>
      <c r="B80" s="1243" t="s">
        <v>4784</v>
      </c>
      <c r="C80" s="1244" t="s">
        <v>4774</v>
      </c>
      <c r="D80" s="1245">
        <v>1</v>
      </c>
      <c r="E80" s="1246"/>
      <c r="F80" s="1247">
        <v>0</v>
      </c>
    </row>
    <row r="81" spans="1:6">
      <c r="A81" s="1242">
        <v>1.1200000000000001</v>
      </c>
      <c r="B81" s="1243" t="s">
        <v>4785</v>
      </c>
      <c r="C81" s="1244" t="s">
        <v>4774</v>
      </c>
      <c r="D81" s="1245">
        <v>1</v>
      </c>
      <c r="E81" s="1246"/>
      <c r="F81" s="1247">
        <v>0</v>
      </c>
    </row>
    <row r="82" spans="1:6" ht="66">
      <c r="A82" s="1242">
        <v>1.1299999999999999</v>
      </c>
      <c r="B82" s="1243" t="s">
        <v>4786</v>
      </c>
      <c r="C82" s="1244" t="s">
        <v>4774</v>
      </c>
      <c r="D82" s="1245">
        <v>4</v>
      </c>
      <c r="E82" s="1246"/>
      <c r="F82" s="1247">
        <v>0</v>
      </c>
    </row>
    <row r="83" spans="1:6" ht="66">
      <c r="A83" s="1242">
        <v>1.1399999999999999</v>
      </c>
      <c r="B83" s="1243" t="s">
        <v>4787</v>
      </c>
      <c r="C83" s="1244" t="s">
        <v>4774</v>
      </c>
      <c r="D83" s="1245">
        <v>4</v>
      </c>
      <c r="E83" s="1246"/>
      <c r="F83" s="1247">
        <v>0</v>
      </c>
    </row>
    <row r="84" spans="1:6" ht="52.8">
      <c r="A84" s="1242">
        <v>1.1499999999999999</v>
      </c>
      <c r="B84" s="1243" t="s">
        <v>4788</v>
      </c>
      <c r="C84" s="1244" t="s">
        <v>4774</v>
      </c>
      <c r="D84" s="1245">
        <v>2</v>
      </c>
      <c r="E84" s="1246"/>
      <c r="F84" s="1247">
        <v>0</v>
      </c>
    </row>
    <row r="85" spans="1:6" ht="105.6">
      <c r="A85" s="1242">
        <v>1.1599999999999999</v>
      </c>
      <c r="B85" s="1243" t="s">
        <v>4789</v>
      </c>
      <c r="C85" s="1244" t="s">
        <v>4774</v>
      </c>
      <c r="D85" s="1245">
        <v>3</v>
      </c>
      <c r="E85" s="1246"/>
      <c r="F85" s="1247">
        <v>0</v>
      </c>
    </row>
    <row r="86" spans="1:6" ht="79.2">
      <c r="A86" s="1242">
        <v>1.17</v>
      </c>
      <c r="B86" s="1243" t="s">
        <v>4790</v>
      </c>
      <c r="C86" s="1244" t="s">
        <v>4774</v>
      </c>
      <c r="D86" s="1245">
        <v>1</v>
      </c>
      <c r="E86" s="1246"/>
      <c r="F86" s="1247">
        <v>0</v>
      </c>
    </row>
    <row r="87" spans="1:6" ht="79.2">
      <c r="A87" s="1242">
        <v>1.18</v>
      </c>
      <c r="B87" s="1243" t="s">
        <v>4791</v>
      </c>
      <c r="C87" s="1244" t="s">
        <v>4774</v>
      </c>
      <c r="D87" s="1245">
        <v>1</v>
      </c>
      <c r="E87" s="1246"/>
      <c r="F87" s="1247">
        <v>0</v>
      </c>
    </row>
    <row r="88" spans="1:6" ht="79.2">
      <c r="A88" s="1242">
        <v>1.19</v>
      </c>
      <c r="B88" s="1243" t="s">
        <v>4792</v>
      </c>
      <c r="C88" s="1244" t="s">
        <v>4774</v>
      </c>
      <c r="D88" s="1245">
        <v>1</v>
      </c>
      <c r="E88" s="1246"/>
      <c r="F88" s="1247">
        <v>0</v>
      </c>
    </row>
    <row r="89" spans="1:6" ht="79.2">
      <c r="A89" s="1242">
        <v>1.2</v>
      </c>
      <c r="B89" s="1243" t="s">
        <v>4793</v>
      </c>
      <c r="C89" s="1244" t="s">
        <v>4774</v>
      </c>
      <c r="D89" s="1245">
        <v>1</v>
      </c>
      <c r="E89" s="1246"/>
      <c r="F89" s="1247">
        <v>0</v>
      </c>
    </row>
    <row r="90" spans="1:6" ht="26.4">
      <c r="A90" s="1241" t="s">
        <v>0</v>
      </c>
      <c r="B90" s="1241" t="s">
        <v>1</v>
      </c>
      <c r="C90" s="1241" t="s">
        <v>948</v>
      </c>
      <c r="D90" s="1241" t="s">
        <v>949</v>
      </c>
      <c r="E90" s="1241" t="s">
        <v>1380</v>
      </c>
      <c r="F90" s="1241" t="s">
        <v>2</v>
      </c>
    </row>
    <row r="91" spans="1:6" ht="66">
      <c r="A91" s="1242">
        <v>1.21</v>
      </c>
      <c r="B91" s="1243" t="s">
        <v>4794</v>
      </c>
      <c r="C91" s="1244" t="s">
        <v>4774</v>
      </c>
      <c r="D91" s="1245">
        <v>2</v>
      </c>
      <c r="E91" s="1246"/>
      <c r="F91" s="1247">
        <v>0</v>
      </c>
    </row>
    <row r="92" spans="1:6">
      <c r="A92" s="1242">
        <v>1.22</v>
      </c>
      <c r="B92" s="1243" t="s">
        <v>4795</v>
      </c>
      <c r="C92" s="1244" t="s">
        <v>4774</v>
      </c>
      <c r="D92" s="1245">
        <v>2</v>
      </c>
      <c r="E92" s="1246"/>
      <c r="F92" s="1247">
        <v>0</v>
      </c>
    </row>
    <row r="93" spans="1:6" ht="66">
      <c r="A93" s="1242">
        <v>1.23</v>
      </c>
      <c r="B93" s="1243" t="s">
        <v>4796</v>
      </c>
      <c r="C93" s="1244" t="s">
        <v>4774</v>
      </c>
      <c r="D93" s="1245">
        <v>1</v>
      </c>
      <c r="E93" s="1246"/>
      <c r="F93" s="1247">
        <v>0</v>
      </c>
    </row>
    <row r="94" spans="1:6" ht="66">
      <c r="A94" s="1242">
        <v>1.24</v>
      </c>
      <c r="B94" s="1243" t="s">
        <v>4797</v>
      </c>
      <c r="C94" s="1244" t="s">
        <v>4774</v>
      </c>
      <c r="D94" s="1245">
        <v>1</v>
      </c>
      <c r="E94" s="1246"/>
      <c r="F94" s="1247">
        <v>0</v>
      </c>
    </row>
    <row r="95" spans="1:6" ht="26.4">
      <c r="A95" s="1242">
        <v>1.25</v>
      </c>
      <c r="B95" s="1243" t="s">
        <v>4798</v>
      </c>
      <c r="C95" s="1244" t="s">
        <v>4774</v>
      </c>
      <c r="D95" s="1245">
        <v>1</v>
      </c>
      <c r="E95" s="1246"/>
      <c r="F95" s="1247">
        <v>0</v>
      </c>
    </row>
    <row r="96" spans="1:6" ht="26.4">
      <c r="A96" s="1242">
        <v>1.26</v>
      </c>
      <c r="B96" s="1243" t="s">
        <v>4799</v>
      </c>
      <c r="C96" s="1244" t="s">
        <v>4774</v>
      </c>
      <c r="D96" s="1245">
        <v>2</v>
      </c>
      <c r="E96" s="1246"/>
      <c r="F96" s="1247">
        <v>0</v>
      </c>
    </row>
    <row r="97" spans="1:6" ht="26.4">
      <c r="A97" s="1242">
        <v>1.27</v>
      </c>
      <c r="B97" s="1243" t="s">
        <v>4800</v>
      </c>
      <c r="C97" s="1244" t="s">
        <v>4774</v>
      </c>
      <c r="D97" s="1245">
        <v>5</v>
      </c>
      <c r="E97" s="1246"/>
      <c r="F97" s="1247">
        <v>0</v>
      </c>
    </row>
    <row r="98" spans="1:6" ht="39.6">
      <c r="A98" s="1242">
        <v>1.28</v>
      </c>
      <c r="B98" s="1243" t="s">
        <v>4801</v>
      </c>
      <c r="C98" s="1244" t="s">
        <v>4774</v>
      </c>
      <c r="D98" s="1245">
        <v>5</v>
      </c>
      <c r="E98" s="1246"/>
      <c r="F98" s="1247">
        <v>0</v>
      </c>
    </row>
    <row r="99" spans="1:6" ht="132">
      <c r="A99" s="1242">
        <v>1.29</v>
      </c>
      <c r="B99" s="1243" t="s">
        <v>4802</v>
      </c>
      <c r="C99" s="1244" t="s">
        <v>1668</v>
      </c>
      <c r="D99" s="1245">
        <v>120</v>
      </c>
      <c r="E99" s="1246"/>
      <c r="F99" s="1247">
        <v>0</v>
      </c>
    </row>
    <row r="100" spans="1:6" ht="132">
      <c r="A100" s="1245">
        <v>1.3</v>
      </c>
      <c r="B100" s="1243" t="s">
        <v>4803</v>
      </c>
      <c r="C100" s="1244" t="s">
        <v>1668</v>
      </c>
      <c r="D100" s="1245">
        <v>120</v>
      </c>
      <c r="E100" s="1246"/>
      <c r="F100" s="1247">
        <v>0</v>
      </c>
    </row>
    <row r="101" spans="1:6" ht="145.19999999999999">
      <c r="A101" s="1242">
        <v>1.31</v>
      </c>
      <c r="B101" s="1243" t="s">
        <v>4804</v>
      </c>
      <c r="C101" s="1244" t="s">
        <v>1668</v>
      </c>
      <c r="D101" s="1245">
        <v>20</v>
      </c>
      <c r="E101" s="1246"/>
      <c r="F101" s="1247">
        <v>0</v>
      </c>
    </row>
    <row r="102" spans="1:6" ht="145.19999999999999">
      <c r="A102" s="1242">
        <v>1.32</v>
      </c>
      <c r="B102" s="1243" t="s">
        <v>4805</v>
      </c>
      <c r="C102" s="1244" t="s">
        <v>1668</v>
      </c>
      <c r="D102" s="1245">
        <v>30</v>
      </c>
      <c r="E102" s="1246"/>
      <c r="F102" s="1247">
        <v>0</v>
      </c>
    </row>
    <row r="103" spans="1:6" ht="26.4">
      <c r="A103" s="1241" t="s">
        <v>0</v>
      </c>
      <c r="B103" s="1241" t="s">
        <v>1</v>
      </c>
      <c r="C103" s="1241" t="s">
        <v>948</v>
      </c>
      <c r="D103" s="1241" t="s">
        <v>949</v>
      </c>
      <c r="E103" s="1241" t="s">
        <v>1380</v>
      </c>
      <c r="F103" s="1241" t="s">
        <v>2</v>
      </c>
    </row>
    <row r="104" spans="1:6" ht="132">
      <c r="A104" s="1242">
        <v>1.33</v>
      </c>
      <c r="B104" s="1243" t="s">
        <v>4806</v>
      </c>
      <c r="C104" s="1244" t="s">
        <v>1668</v>
      </c>
      <c r="D104" s="1245">
        <v>16</v>
      </c>
      <c r="E104" s="1246"/>
      <c r="F104" s="1247">
        <v>0</v>
      </c>
    </row>
    <row r="105" spans="1:6" ht="132">
      <c r="A105" s="1242">
        <v>1.34</v>
      </c>
      <c r="B105" s="1243" t="s">
        <v>4807</v>
      </c>
      <c r="C105" s="1244" t="s">
        <v>1668</v>
      </c>
      <c r="D105" s="1245">
        <v>46</v>
      </c>
      <c r="E105" s="1246"/>
      <c r="F105" s="1247">
        <v>0</v>
      </c>
    </row>
    <row r="106" spans="1:6" ht="132">
      <c r="A106" s="1242">
        <v>1.35</v>
      </c>
      <c r="B106" s="1243" t="s">
        <v>4808</v>
      </c>
      <c r="C106" s="1244" t="s">
        <v>1668</v>
      </c>
      <c r="D106" s="1245">
        <v>6</v>
      </c>
      <c r="E106" s="1246"/>
      <c r="F106" s="1247">
        <v>0</v>
      </c>
    </row>
    <row r="107" spans="1:6" ht="79.2">
      <c r="A107" s="1242">
        <v>1.36</v>
      </c>
      <c r="B107" s="1243" t="s">
        <v>4809</v>
      </c>
      <c r="C107" s="1244" t="s">
        <v>4774</v>
      </c>
      <c r="D107" s="1245">
        <v>1</v>
      </c>
      <c r="E107" s="1246"/>
      <c r="F107" s="1247">
        <v>0</v>
      </c>
    </row>
    <row r="108" spans="1:6" ht="79.2">
      <c r="A108" s="1242">
        <v>1.37</v>
      </c>
      <c r="B108" s="1243" t="s">
        <v>4810</v>
      </c>
      <c r="C108" s="1244" t="s">
        <v>4774</v>
      </c>
      <c r="D108" s="1245">
        <v>1</v>
      </c>
      <c r="E108" s="1246"/>
      <c r="F108" s="1247">
        <v>0</v>
      </c>
    </row>
    <row r="109" spans="1:6" ht="79.2">
      <c r="A109" s="1242">
        <v>1.38</v>
      </c>
      <c r="B109" s="1243" t="s">
        <v>4811</v>
      </c>
      <c r="C109" s="1244" t="s">
        <v>4774</v>
      </c>
      <c r="D109" s="1245">
        <v>1</v>
      </c>
      <c r="E109" s="1246"/>
      <c r="F109" s="1247">
        <v>0</v>
      </c>
    </row>
    <row r="110" spans="1:6" ht="79.2">
      <c r="A110" s="1242">
        <v>1.39</v>
      </c>
      <c r="B110" s="1243" t="s">
        <v>4812</v>
      </c>
      <c r="C110" s="1244" t="s">
        <v>4774</v>
      </c>
      <c r="D110" s="1245">
        <v>1</v>
      </c>
      <c r="E110" s="1246"/>
      <c r="F110" s="1247">
        <v>0</v>
      </c>
    </row>
    <row r="111" spans="1:6" ht="79.2">
      <c r="A111" s="1242">
        <v>1.4</v>
      </c>
      <c r="B111" s="1243" t="s">
        <v>4813</v>
      </c>
      <c r="C111" s="1244" t="s">
        <v>4774</v>
      </c>
      <c r="D111" s="1245">
        <v>1</v>
      </c>
      <c r="E111" s="1246"/>
      <c r="F111" s="1247">
        <v>0</v>
      </c>
    </row>
    <row r="112" spans="1:6" ht="26.4">
      <c r="A112" s="1241" t="s">
        <v>0</v>
      </c>
      <c r="B112" s="1241" t="s">
        <v>1</v>
      </c>
      <c r="C112" s="1241" t="s">
        <v>948</v>
      </c>
      <c r="D112" s="1241" t="s">
        <v>949</v>
      </c>
      <c r="E112" s="1241" t="s">
        <v>1380</v>
      </c>
      <c r="F112" s="1241" t="s">
        <v>2</v>
      </c>
    </row>
    <row r="113" spans="1:6" ht="79.2">
      <c r="A113" s="1242">
        <v>1.41</v>
      </c>
      <c r="B113" s="1243" t="s">
        <v>4814</v>
      </c>
      <c r="C113" s="1244" t="s">
        <v>4774</v>
      </c>
      <c r="D113" s="1245">
        <v>1</v>
      </c>
      <c r="E113" s="1246"/>
      <c r="F113" s="1247">
        <v>0</v>
      </c>
    </row>
    <row r="114" spans="1:6" ht="26.4">
      <c r="A114" s="1242">
        <v>1.42</v>
      </c>
      <c r="B114" s="1243" t="s">
        <v>4815</v>
      </c>
      <c r="C114" s="1244" t="s">
        <v>4774</v>
      </c>
      <c r="D114" s="1245">
        <v>3</v>
      </c>
      <c r="E114" s="1246"/>
      <c r="F114" s="1247">
        <v>0</v>
      </c>
    </row>
    <row r="115" spans="1:6" ht="26.4">
      <c r="A115" s="1242">
        <v>1.43</v>
      </c>
      <c r="B115" s="1243" t="s">
        <v>4816</v>
      </c>
      <c r="C115" s="1244" t="s">
        <v>4774</v>
      </c>
      <c r="D115" s="1245">
        <v>1</v>
      </c>
      <c r="E115" s="1246"/>
      <c r="F115" s="1247">
        <v>0</v>
      </c>
    </row>
    <row r="116" spans="1:6" ht="26.4">
      <c r="A116" s="1242">
        <v>1.44</v>
      </c>
      <c r="B116" s="1243" t="s">
        <v>4817</v>
      </c>
      <c r="C116" s="1244" t="s">
        <v>4774</v>
      </c>
      <c r="D116" s="1245">
        <v>2</v>
      </c>
      <c r="E116" s="1246"/>
      <c r="F116" s="1247">
        <v>0</v>
      </c>
    </row>
    <row r="117" spans="1:6">
      <c r="A117" s="1242">
        <v>1.45</v>
      </c>
      <c r="B117" s="1243" t="s">
        <v>4818</v>
      </c>
      <c r="C117" s="1244" t="s">
        <v>4774</v>
      </c>
      <c r="D117" s="1245">
        <v>4</v>
      </c>
      <c r="E117" s="1246"/>
      <c r="F117" s="1247">
        <v>0</v>
      </c>
    </row>
    <row r="118" spans="1:6">
      <c r="A118" s="1242">
        <v>1.46</v>
      </c>
      <c r="B118" s="1243" t="s">
        <v>4819</v>
      </c>
      <c r="C118" s="1244" t="s">
        <v>4774</v>
      </c>
      <c r="D118" s="1245">
        <v>2</v>
      </c>
      <c r="E118" s="1246"/>
      <c r="F118" s="1247">
        <v>0</v>
      </c>
    </row>
    <row r="119" spans="1:6">
      <c r="A119" s="1242">
        <v>1.47</v>
      </c>
      <c r="B119" s="1243" t="s">
        <v>4820</v>
      </c>
      <c r="C119" s="1244" t="s">
        <v>4774</v>
      </c>
      <c r="D119" s="1245">
        <v>3</v>
      </c>
      <c r="E119" s="1246"/>
      <c r="F119" s="1247">
        <v>0</v>
      </c>
    </row>
    <row r="120" spans="1:6">
      <c r="A120" s="1242">
        <v>1.48</v>
      </c>
      <c r="B120" s="1243" t="s">
        <v>4821</v>
      </c>
      <c r="C120" s="1244" t="s">
        <v>4774</v>
      </c>
      <c r="D120" s="1245">
        <v>1</v>
      </c>
      <c r="E120" s="1246"/>
      <c r="F120" s="1247">
        <v>0</v>
      </c>
    </row>
    <row r="121" spans="1:6">
      <c r="A121" s="1242">
        <v>1.49</v>
      </c>
      <c r="B121" s="1243" t="s">
        <v>4822</v>
      </c>
      <c r="C121" s="1244" t="s">
        <v>4774</v>
      </c>
      <c r="D121" s="1245">
        <v>1</v>
      </c>
      <c r="E121" s="1246"/>
      <c r="F121" s="1247">
        <v>0</v>
      </c>
    </row>
    <row r="122" spans="1:6">
      <c r="A122" s="1245">
        <v>1.5</v>
      </c>
      <c r="B122" s="1243" t="s">
        <v>4823</v>
      </c>
      <c r="C122" s="1244" t="s">
        <v>4774</v>
      </c>
      <c r="D122" s="1245">
        <v>1</v>
      </c>
      <c r="E122" s="1246"/>
      <c r="F122" s="1247">
        <v>0</v>
      </c>
    </row>
    <row r="123" spans="1:6" ht="39.6">
      <c r="A123" s="1242">
        <v>1.51</v>
      </c>
      <c r="B123" s="1243" t="s">
        <v>4824</v>
      </c>
      <c r="C123" s="1244" t="s">
        <v>4774</v>
      </c>
      <c r="D123" s="1245">
        <v>1</v>
      </c>
      <c r="E123" s="1246"/>
      <c r="F123" s="1247">
        <v>0</v>
      </c>
    </row>
    <row r="124" spans="1:6">
      <c r="A124" s="1245">
        <v>1.52</v>
      </c>
      <c r="B124" s="1248" t="s">
        <v>4825</v>
      </c>
      <c r="C124" s="705" t="s">
        <v>983</v>
      </c>
      <c r="D124" s="1245">
        <v>1</v>
      </c>
      <c r="E124" s="1246"/>
      <c r="F124" s="1247">
        <v>0</v>
      </c>
    </row>
    <row r="125" spans="1:6" ht="26.4">
      <c r="A125" s="1242">
        <v>1.53</v>
      </c>
      <c r="B125" s="1248" t="s">
        <v>4826</v>
      </c>
      <c r="C125" s="523" t="s">
        <v>4827</v>
      </c>
      <c r="D125" s="1245">
        <v>1</v>
      </c>
      <c r="E125" s="1246"/>
      <c r="F125" s="1247">
        <v>0</v>
      </c>
    </row>
    <row r="126" spans="1:6">
      <c r="A126" s="1245">
        <v>1.54</v>
      </c>
      <c r="B126" s="1248" t="s">
        <v>4828</v>
      </c>
      <c r="C126" s="523" t="s">
        <v>4827</v>
      </c>
      <c r="D126" s="1245">
        <v>1</v>
      </c>
      <c r="E126" s="1246"/>
      <c r="F126" s="1247">
        <v>0</v>
      </c>
    </row>
    <row r="127" spans="1:6">
      <c r="A127" s="1242">
        <v>1.55</v>
      </c>
      <c r="B127" s="1248" t="s">
        <v>4829</v>
      </c>
      <c r="C127" s="523" t="s">
        <v>1491</v>
      </c>
      <c r="D127" s="1245">
        <v>9</v>
      </c>
      <c r="E127" s="1246"/>
      <c r="F127" s="1247">
        <v>0</v>
      </c>
    </row>
    <row r="128" spans="1:6" ht="39.6">
      <c r="A128" s="1245">
        <v>1.56</v>
      </c>
      <c r="B128" s="415" t="s">
        <v>4830</v>
      </c>
      <c r="C128" s="523" t="s">
        <v>983</v>
      </c>
      <c r="D128" s="1245">
        <v>1</v>
      </c>
      <c r="E128" s="1246"/>
      <c r="F128" s="1247">
        <v>0</v>
      </c>
    </row>
    <row r="129" spans="1:6" ht="26.4">
      <c r="A129" s="1242">
        <v>1.57</v>
      </c>
      <c r="B129" s="415" t="s">
        <v>4831</v>
      </c>
      <c r="C129" s="523" t="s">
        <v>983</v>
      </c>
      <c r="D129" s="1245">
        <v>1</v>
      </c>
      <c r="E129" s="1246"/>
      <c r="F129" s="1247">
        <v>0</v>
      </c>
    </row>
    <row r="130" spans="1:6" ht="26.4">
      <c r="A130" s="1245">
        <v>1.58</v>
      </c>
      <c r="B130" s="415" t="s">
        <v>4832</v>
      </c>
      <c r="C130" s="523" t="s">
        <v>4827</v>
      </c>
      <c r="D130" s="1245">
        <v>1</v>
      </c>
      <c r="E130" s="1246"/>
      <c r="F130" s="1247">
        <v>0</v>
      </c>
    </row>
    <row r="131" spans="1:6" ht="26.4">
      <c r="A131" s="1242">
        <v>1.59</v>
      </c>
      <c r="B131" s="415" t="s">
        <v>4833</v>
      </c>
      <c r="C131" s="523" t="s">
        <v>4827</v>
      </c>
      <c r="D131" s="1245">
        <v>1</v>
      </c>
      <c r="E131" s="1246"/>
      <c r="F131" s="1247">
        <v>0</v>
      </c>
    </row>
    <row r="132" spans="1:6" ht="26.4">
      <c r="A132" s="1249">
        <v>1.6</v>
      </c>
      <c r="B132" s="415" t="s">
        <v>4834</v>
      </c>
      <c r="C132" s="705" t="s">
        <v>983</v>
      </c>
      <c r="D132" s="1245">
        <v>1</v>
      </c>
      <c r="E132" s="1246"/>
      <c r="F132" s="1247">
        <v>0</v>
      </c>
    </row>
    <row r="133" spans="1:6" ht="26.4">
      <c r="A133" s="1241" t="s">
        <v>0</v>
      </c>
      <c r="B133" s="1241" t="s">
        <v>1</v>
      </c>
      <c r="C133" s="1241" t="s">
        <v>948</v>
      </c>
      <c r="D133" s="1241" t="s">
        <v>949</v>
      </c>
      <c r="E133" s="1241" t="s">
        <v>1380</v>
      </c>
      <c r="F133" s="1241" t="s">
        <v>2</v>
      </c>
    </row>
    <row r="134" spans="1:6" ht="52.8">
      <c r="A134" s="523">
        <v>1.61</v>
      </c>
      <c r="B134" s="415" t="s">
        <v>4835</v>
      </c>
      <c r="C134" s="705" t="s">
        <v>983</v>
      </c>
      <c r="D134" s="1245">
        <v>4</v>
      </c>
      <c r="E134" s="1246"/>
      <c r="F134" s="1247">
        <v>0</v>
      </c>
    </row>
    <row r="135" spans="1:6" ht="52.8">
      <c r="A135" s="1249">
        <v>1.62</v>
      </c>
      <c r="B135" s="415" t="s">
        <v>4836</v>
      </c>
      <c r="C135" s="705" t="s">
        <v>983</v>
      </c>
      <c r="D135" s="1245">
        <v>3</v>
      </c>
      <c r="E135" s="1246"/>
      <c r="F135" s="1247">
        <v>0</v>
      </c>
    </row>
    <row r="136" spans="1:6" ht="52.8">
      <c r="A136" s="523">
        <v>1.63</v>
      </c>
      <c r="B136" s="415" t="s">
        <v>4837</v>
      </c>
      <c r="C136" s="705" t="s">
        <v>983</v>
      </c>
      <c r="D136" s="1245">
        <v>3</v>
      </c>
      <c r="E136" s="1246"/>
      <c r="F136" s="1247">
        <v>0</v>
      </c>
    </row>
    <row r="137" spans="1:6">
      <c r="A137" s="1249">
        <v>1.64</v>
      </c>
      <c r="B137" s="415" t="s">
        <v>4838</v>
      </c>
      <c r="C137" s="523" t="s">
        <v>983</v>
      </c>
      <c r="D137" s="1245">
        <v>1</v>
      </c>
      <c r="E137" s="1246"/>
      <c r="F137" s="1247">
        <v>0</v>
      </c>
    </row>
    <row r="138" spans="1:6" ht="26.4">
      <c r="A138" s="523">
        <v>1.65</v>
      </c>
      <c r="B138" s="415" t="s">
        <v>4839</v>
      </c>
      <c r="C138" s="523" t="s">
        <v>4827</v>
      </c>
      <c r="D138" s="1245">
        <v>1</v>
      </c>
      <c r="E138" s="1246"/>
      <c r="F138" s="1247">
        <v>0</v>
      </c>
    </row>
    <row r="139" spans="1:6" ht="39.6">
      <c r="A139" s="1249">
        <v>1.66</v>
      </c>
      <c r="B139" s="415" t="s">
        <v>4840</v>
      </c>
      <c r="C139" s="523" t="s">
        <v>4827</v>
      </c>
      <c r="D139" s="1245">
        <v>1</v>
      </c>
      <c r="E139" s="1246"/>
      <c r="F139" s="1247">
        <v>0</v>
      </c>
    </row>
    <row r="140" spans="1:6" ht="26.4">
      <c r="A140" s="523">
        <v>1.67</v>
      </c>
      <c r="B140" s="415" t="s">
        <v>4841</v>
      </c>
      <c r="C140" s="523" t="s">
        <v>4827</v>
      </c>
      <c r="D140" s="1245">
        <v>1</v>
      </c>
      <c r="E140" s="1246"/>
      <c r="F140" s="1247">
        <v>0</v>
      </c>
    </row>
    <row r="141" spans="1:6" ht="39.6">
      <c r="A141" s="1249">
        <v>1.68</v>
      </c>
      <c r="B141" s="415" t="s">
        <v>4842</v>
      </c>
      <c r="C141" s="523" t="s">
        <v>4827</v>
      </c>
      <c r="D141" s="1245">
        <v>1</v>
      </c>
      <c r="E141" s="1246"/>
      <c r="F141" s="1247">
        <v>0</v>
      </c>
    </row>
    <row r="142" spans="1:6" ht="26.4">
      <c r="A142" s="523">
        <v>1.69</v>
      </c>
      <c r="B142" s="415" t="s">
        <v>4843</v>
      </c>
      <c r="C142" s="523" t="s">
        <v>4827</v>
      </c>
      <c r="D142" s="1245">
        <v>1</v>
      </c>
      <c r="E142" s="1246"/>
      <c r="F142" s="1247">
        <v>0</v>
      </c>
    </row>
    <row r="143" spans="1:6" ht="52.8">
      <c r="A143" s="1249">
        <v>1.7</v>
      </c>
      <c r="B143" s="415" t="s">
        <v>4844</v>
      </c>
      <c r="C143" s="523" t="s">
        <v>4827</v>
      </c>
      <c r="D143" s="1245">
        <v>1</v>
      </c>
      <c r="E143" s="1246"/>
      <c r="F143" s="1247">
        <v>0</v>
      </c>
    </row>
    <row r="144" spans="1:6">
      <c r="A144" s="523">
        <v>1.71</v>
      </c>
      <c r="B144" s="415" t="s">
        <v>4845</v>
      </c>
      <c r="C144" s="523" t="s">
        <v>4827</v>
      </c>
      <c r="D144" s="1245">
        <v>1</v>
      </c>
      <c r="E144" s="1246"/>
      <c r="F144" s="1247">
        <v>0</v>
      </c>
    </row>
    <row r="145" spans="1:6" ht="26.4">
      <c r="A145" s="1249">
        <v>1.72</v>
      </c>
      <c r="B145" s="1250" t="s">
        <v>4846</v>
      </c>
      <c r="C145" s="523" t="s">
        <v>4827</v>
      </c>
      <c r="D145" s="1245">
        <v>1</v>
      </c>
      <c r="E145" s="1246"/>
      <c r="F145" s="1247">
        <v>0</v>
      </c>
    </row>
    <row r="146" spans="1:6" ht="39.6">
      <c r="A146" s="523">
        <v>1.73</v>
      </c>
      <c r="B146" s="415" t="s">
        <v>4847</v>
      </c>
      <c r="C146" s="523" t="s">
        <v>4827</v>
      </c>
      <c r="D146" s="1245">
        <v>1</v>
      </c>
      <c r="E146" s="1246"/>
      <c r="F146" s="1247">
        <v>0</v>
      </c>
    </row>
    <row r="147" spans="1:6">
      <c r="A147" s="1249">
        <v>1.74</v>
      </c>
      <c r="B147" s="415" t="s">
        <v>4848</v>
      </c>
      <c r="C147" s="523" t="s">
        <v>983</v>
      </c>
      <c r="D147" s="1245">
        <v>1</v>
      </c>
      <c r="E147" s="1246"/>
      <c r="F147" s="1247">
        <v>0</v>
      </c>
    </row>
    <row r="148" spans="1:6">
      <c r="A148" s="1251" t="s">
        <v>4849</v>
      </c>
      <c r="B148" s="1252"/>
      <c r="C148" s="1252"/>
      <c r="D148" s="1252"/>
      <c r="E148" s="1252"/>
      <c r="F148" s="1253">
        <f>SUM(F69:F147)</f>
        <v>0</v>
      </c>
    </row>
    <row r="149" spans="1:6">
      <c r="A149" s="1254"/>
      <c r="B149" s="1255"/>
      <c r="C149" s="1256"/>
      <c r="D149" s="1257"/>
      <c r="E149" s="1257"/>
      <c r="F149" s="1254"/>
    </row>
    <row r="150" spans="1:6">
      <c r="A150" s="1254"/>
      <c r="B150" s="1255"/>
      <c r="C150" s="1256"/>
      <c r="D150" s="1257"/>
      <c r="E150" s="1257"/>
      <c r="F150" s="1254"/>
    </row>
    <row r="151" spans="1:6">
      <c r="A151" s="1254"/>
      <c r="B151" s="1255"/>
      <c r="C151" s="1256"/>
      <c r="D151" s="1257"/>
      <c r="E151" s="1257"/>
      <c r="F151" s="1254"/>
    </row>
    <row r="152" spans="1:6">
      <c r="A152" s="1258" t="s">
        <v>9</v>
      </c>
      <c r="B152" s="1240" t="s">
        <v>4850</v>
      </c>
      <c r="C152" s="1240"/>
      <c r="D152" s="1240"/>
      <c r="E152" s="1240"/>
      <c r="F152" s="1240"/>
    </row>
    <row r="153" spans="1:6" ht="26.4">
      <c r="A153" s="1241" t="s">
        <v>0</v>
      </c>
      <c r="B153" s="1241" t="s">
        <v>1</v>
      </c>
      <c r="C153" s="1241" t="s">
        <v>948</v>
      </c>
      <c r="D153" s="1241" t="s">
        <v>949</v>
      </c>
      <c r="E153" s="1241" t="s">
        <v>1380</v>
      </c>
      <c r="F153" s="1241" t="s">
        <v>2</v>
      </c>
    </row>
    <row r="154" spans="1:6" ht="66">
      <c r="A154" s="1242">
        <v>2.1</v>
      </c>
      <c r="B154" s="1243" t="s">
        <v>4851</v>
      </c>
      <c r="C154" s="1244" t="s">
        <v>4774</v>
      </c>
      <c r="D154" s="1245">
        <v>1</v>
      </c>
      <c r="E154" s="1259"/>
      <c r="F154" s="1260">
        <f t="shared" ref="F154:F183" si="0">D154*E154</f>
        <v>0</v>
      </c>
    </row>
    <row r="155" spans="1:6" ht="66">
      <c r="A155" s="1242">
        <v>2.2000000000000002</v>
      </c>
      <c r="B155" s="1243" t="s">
        <v>4852</v>
      </c>
      <c r="C155" s="1244" t="s">
        <v>4774</v>
      </c>
      <c r="D155" s="1245">
        <v>1</v>
      </c>
      <c r="E155" s="1259"/>
      <c r="F155" s="1260">
        <f t="shared" si="0"/>
        <v>0</v>
      </c>
    </row>
    <row r="156" spans="1:6" ht="52.8">
      <c r="A156" s="1242">
        <v>2.2999999999999998</v>
      </c>
      <c r="B156" s="1243" t="s">
        <v>4853</v>
      </c>
      <c r="C156" s="1244" t="s">
        <v>4774</v>
      </c>
      <c r="D156" s="1245">
        <v>1</v>
      </c>
      <c r="E156" s="1259"/>
      <c r="F156" s="1260">
        <f t="shared" si="0"/>
        <v>0</v>
      </c>
    </row>
    <row r="157" spans="1:6" ht="26.4">
      <c r="A157" s="1242">
        <v>2.4</v>
      </c>
      <c r="B157" s="1243" t="s">
        <v>4854</v>
      </c>
      <c r="C157" s="1244" t="s">
        <v>4774</v>
      </c>
      <c r="D157" s="1245">
        <v>3</v>
      </c>
      <c r="E157" s="1259"/>
      <c r="F157" s="1260">
        <f t="shared" si="0"/>
        <v>0</v>
      </c>
    </row>
    <row r="158" spans="1:6">
      <c r="A158" s="1242">
        <v>2.5</v>
      </c>
      <c r="B158" s="1261" t="s">
        <v>4855</v>
      </c>
      <c r="C158" s="1262" t="s">
        <v>1383</v>
      </c>
      <c r="D158" s="1263">
        <v>1</v>
      </c>
      <c r="E158" s="1259"/>
      <c r="F158" s="1260">
        <f t="shared" si="0"/>
        <v>0</v>
      </c>
    </row>
    <row r="159" spans="1:6">
      <c r="A159" s="1242">
        <v>2.6</v>
      </c>
      <c r="B159" s="1261" t="s">
        <v>4856</v>
      </c>
      <c r="C159" s="1262" t="s">
        <v>1383</v>
      </c>
      <c r="D159" s="1263">
        <v>1</v>
      </c>
      <c r="E159" s="1259"/>
      <c r="F159" s="1260">
        <f t="shared" si="0"/>
        <v>0</v>
      </c>
    </row>
    <row r="160" spans="1:6" ht="26.4">
      <c r="A160" s="1241" t="s">
        <v>0</v>
      </c>
      <c r="B160" s="1241" t="s">
        <v>1</v>
      </c>
      <c r="C160" s="1241" t="s">
        <v>948</v>
      </c>
      <c r="D160" s="1241" t="s">
        <v>949</v>
      </c>
      <c r="E160" s="1241" t="s">
        <v>1380</v>
      </c>
      <c r="F160" s="1241" t="s">
        <v>2</v>
      </c>
    </row>
    <row r="161" spans="1:6">
      <c r="A161" s="1264">
        <v>2.7</v>
      </c>
      <c r="B161" s="1261" t="s">
        <v>4857</v>
      </c>
      <c r="C161" s="1264" t="s">
        <v>1383</v>
      </c>
      <c r="D161" s="1265">
        <v>1</v>
      </c>
      <c r="E161" s="1259"/>
      <c r="F161" s="1260">
        <f t="shared" si="0"/>
        <v>0</v>
      </c>
    </row>
    <row r="162" spans="1:6" ht="26.4">
      <c r="A162" s="1264">
        <v>2.8</v>
      </c>
      <c r="B162" s="1261" t="s">
        <v>4858</v>
      </c>
      <c r="C162" s="1264" t="s">
        <v>4859</v>
      </c>
      <c r="D162" s="1265">
        <v>1</v>
      </c>
      <c r="E162" s="1259"/>
      <c r="F162" s="1260">
        <f t="shared" si="0"/>
        <v>0</v>
      </c>
    </row>
    <row r="163" spans="1:6" ht="66">
      <c r="A163" s="1264">
        <v>2.9</v>
      </c>
      <c r="B163" s="1261" t="s">
        <v>4860</v>
      </c>
      <c r="C163" s="1264" t="s">
        <v>1668</v>
      </c>
      <c r="D163" s="1265">
        <v>80</v>
      </c>
      <c r="E163" s="1259"/>
      <c r="F163" s="1260">
        <f t="shared" si="0"/>
        <v>0</v>
      </c>
    </row>
    <row r="164" spans="1:6" ht="26.4">
      <c r="A164" s="1265">
        <v>2.1</v>
      </c>
      <c r="B164" s="1261" t="s">
        <v>4861</v>
      </c>
      <c r="C164" s="1264" t="s">
        <v>1668</v>
      </c>
      <c r="D164" s="1265">
        <v>40</v>
      </c>
      <c r="E164" s="1259"/>
      <c r="F164" s="1260">
        <f t="shared" si="0"/>
        <v>0</v>
      </c>
    </row>
    <row r="165" spans="1:6" ht="39.6">
      <c r="A165" s="1264">
        <v>2.11</v>
      </c>
      <c r="B165" s="1261" t="s">
        <v>4862</v>
      </c>
      <c r="C165" s="1264" t="s">
        <v>1668</v>
      </c>
      <c r="D165" s="1265">
        <v>50</v>
      </c>
      <c r="E165" s="1259"/>
      <c r="F165" s="1260">
        <f t="shared" si="0"/>
        <v>0</v>
      </c>
    </row>
    <row r="166" spans="1:6">
      <c r="A166" s="1264">
        <v>2.12</v>
      </c>
      <c r="B166" s="1261" t="s">
        <v>4863</v>
      </c>
      <c r="C166" s="1264" t="s">
        <v>1668</v>
      </c>
      <c r="D166" s="1265">
        <v>40</v>
      </c>
      <c r="E166" s="1259"/>
      <c r="F166" s="1260">
        <f t="shared" si="0"/>
        <v>0</v>
      </c>
    </row>
    <row r="167" spans="1:6" ht="39.6">
      <c r="A167" s="1264">
        <v>2.13</v>
      </c>
      <c r="B167" s="1261" t="s">
        <v>4864</v>
      </c>
      <c r="C167" s="1264" t="s">
        <v>1668</v>
      </c>
      <c r="D167" s="1265">
        <v>60</v>
      </c>
      <c r="E167" s="1259"/>
      <c r="F167" s="1260">
        <f t="shared" si="0"/>
        <v>0</v>
      </c>
    </row>
    <row r="168" spans="1:6">
      <c r="A168" s="1264">
        <v>2.14</v>
      </c>
      <c r="B168" s="1261" t="s">
        <v>4865</v>
      </c>
      <c r="C168" s="1264" t="s">
        <v>1668</v>
      </c>
      <c r="D168" s="1265">
        <v>40</v>
      </c>
      <c r="E168" s="1259"/>
      <c r="F168" s="1260">
        <f t="shared" si="0"/>
        <v>0</v>
      </c>
    </row>
    <row r="169" spans="1:6" ht="39.6">
      <c r="A169" s="1264">
        <v>2.15</v>
      </c>
      <c r="B169" s="1261" t="s">
        <v>4866</v>
      </c>
      <c r="C169" s="1264" t="s">
        <v>1668</v>
      </c>
      <c r="D169" s="1265">
        <v>40</v>
      </c>
      <c r="E169" s="1259"/>
      <c r="F169" s="1260">
        <f t="shared" si="0"/>
        <v>0</v>
      </c>
    </row>
    <row r="170" spans="1:6">
      <c r="A170" s="1264">
        <v>2.16</v>
      </c>
      <c r="B170" s="1261" t="s">
        <v>4867</v>
      </c>
      <c r="C170" s="1264" t="s">
        <v>1668</v>
      </c>
      <c r="D170" s="1265">
        <v>40</v>
      </c>
      <c r="E170" s="1259"/>
      <c r="F170" s="1260">
        <f t="shared" si="0"/>
        <v>0</v>
      </c>
    </row>
    <row r="171" spans="1:6" ht="26.4">
      <c r="A171" s="1264">
        <v>2.17</v>
      </c>
      <c r="B171" s="1261" t="s">
        <v>4868</v>
      </c>
      <c r="C171" s="1264" t="s">
        <v>1383</v>
      </c>
      <c r="D171" s="1265">
        <v>30</v>
      </c>
      <c r="E171" s="1259"/>
      <c r="F171" s="1260">
        <f t="shared" si="0"/>
        <v>0</v>
      </c>
    </row>
    <row r="172" spans="1:6">
      <c r="A172" s="1264">
        <v>2.1800000000000002</v>
      </c>
      <c r="B172" s="1261" t="s">
        <v>4869</v>
      </c>
      <c r="C172" s="1264" t="s">
        <v>1383</v>
      </c>
      <c r="D172" s="1265">
        <v>2</v>
      </c>
      <c r="E172" s="1259"/>
      <c r="F172" s="1260">
        <f t="shared" si="0"/>
        <v>0</v>
      </c>
    </row>
    <row r="173" spans="1:6" ht="52.8">
      <c r="A173" s="1264">
        <v>2.19</v>
      </c>
      <c r="B173" s="1261" t="s">
        <v>4870</v>
      </c>
      <c r="C173" s="1264" t="s">
        <v>1668</v>
      </c>
      <c r="D173" s="1265">
        <v>25</v>
      </c>
      <c r="E173" s="1259"/>
      <c r="F173" s="1260">
        <f t="shared" si="0"/>
        <v>0</v>
      </c>
    </row>
    <row r="174" spans="1:6" ht="39.6">
      <c r="A174" s="1249">
        <v>2.2000000000000002</v>
      </c>
      <c r="B174" s="415" t="s">
        <v>4871</v>
      </c>
      <c r="C174" s="1264" t="s">
        <v>1948</v>
      </c>
      <c r="D174" s="1265">
        <v>4</v>
      </c>
      <c r="E174" s="1259"/>
      <c r="F174" s="1260">
        <f t="shared" si="0"/>
        <v>0</v>
      </c>
    </row>
    <row r="175" spans="1:6" ht="66">
      <c r="A175" s="523">
        <v>2.21</v>
      </c>
      <c r="B175" s="415" t="s">
        <v>4872</v>
      </c>
      <c r="C175" s="1264" t="s">
        <v>1668</v>
      </c>
      <c r="D175" s="1265">
        <v>280</v>
      </c>
      <c r="E175" s="1259"/>
      <c r="F175" s="1260">
        <f t="shared" si="0"/>
        <v>0</v>
      </c>
    </row>
    <row r="176" spans="1:6" ht="79.2">
      <c r="A176" s="1249">
        <v>2.2200000000000002</v>
      </c>
      <c r="B176" s="415" t="s">
        <v>4873</v>
      </c>
      <c r="C176" s="1264" t="s">
        <v>1948</v>
      </c>
      <c r="D176" s="1265">
        <v>4</v>
      </c>
      <c r="E176" s="1259"/>
      <c r="F176" s="1260">
        <f t="shared" si="0"/>
        <v>0</v>
      </c>
    </row>
    <row r="177" spans="1:6" ht="26.4">
      <c r="A177" s="523">
        <v>2.23</v>
      </c>
      <c r="B177" s="1261" t="s">
        <v>4874</v>
      </c>
      <c r="C177" s="1264" t="s">
        <v>4827</v>
      </c>
      <c r="D177" s="1265">
        <v>1</v>
      </c>
      <c r="E177" s="1259"/>
      <c r="F177" s="1260">
        <f t="shared" si="0"/>
        <v>0</v>
      </c>
    </row>
    <row r="178" spans="1:6">
      <c r="A178" s="1249">
        <v>2.2400000000000002</v>
      </c>
      <c r="B178" s="1261" t="s">
        <v>4875</v>
      </c>
      <c r="C178" s="1264" t="s">
        <v>4827</v>
      </c>
      <c r="D178" s="1265">
        <v>1</v>
      </c>
      <c r="E178" s="1259"/>
      <c r="F178" s="1260">
        <f t="shared" si="0"/>
        <v>0</v>
      </c>
    </row>
    <row r="179" spans="1:6" ht="39.6">
      <c r="A179" s="523">
        <v>2.25</v>
      </c>
      <c r="B179" s="1261" t="s">
        <v>4876</v>
      </c>
      <c r="C179" s="1264" t="s">
        <v>4827</v>
      </c>
      <c r="D179" s="1265">
        <v>1</v>
      </c>
      <c r="E179" s="1259"/>
      <c r="F179" s="1260">
        <f t="shared" si="0"/>
        <v>0</v>
      </c>
    </row>
    <row r="180" spans="1:6" ht="39.6">
      <c r="A180" s="1249">
        <v>2.2599999999999998</v>
      </c>
      <c r="B180" s="1261" t="s">
        <v>4877</v>
      </c>
      <c r="C180" s="1264" t="s">
        <v>4827</v>
      </c>
      <c r="D180" s="1263">
        <v>1</v>
      </c>
      <c r="E180" s="1259"/>
      <c r="F180" s="1260">
        <f t="shared" si="0"/>
        <v>0</v>
      </c>
    </row>
    <row r="181" spans="1:6" ht="26.4">
      <c r="A181" s="523">
        <v>2.27</v>
      </c>
      <c r="B181" s="1261" t="s">
        <v>4878</v>
      </c>
      <c r="C181" s="1264" t="s">
        <v>4827</v>
      </c>
      <c r="D181" s="1265">
        <v>1</v>
      </c>
      <c r="E181" s="1259"/>
      <c r="F181" s="1260">
        <f t="shared" si="0"/>
        <v>0</v>
      </c>
    </row>
    <row r="182" spans="1:6">
      <c r="A182" s="1249">
        <v>2.2799999999999998</v>
      </c>
      <c r="B182" s="1261" t="s">
        <v>4879</v>
      </c>
      <c r="C182" s="1264" t="s">
        <v>4827</v>
      </c>
      <c r="D182" s="1263">
        <v>1</v>
      </c>
      <c r="E182" s="1259"/>
      <c r="F182" s="1260">
        <f t="shared" si="0"/>
        <v>0</v>
      </c>
    </row>
    <row r="183" spans="1:6">
      <c r="A183" s="523">
        <v>2.29</v>
      </c>
      <c r="B183" s="1261" t="s">
        <v>4880</v>
      </c>
      <c r="C183" s="1264" t="s">
        <v>1383</v>
      </c>
      <c r="D183" s="1265">
        <v>1</v>
      </c>
      <c r="E183" s="1259"/>
      <c r="F183" s="1260">
        <f t="shared" si="0"/>
        <v>0</v>
      </c>
    </row>
    <row r="184" spans="1:6">
      <c r="A184" s="1251" t="s">
        <v>4881</v>
      </c>
      <c r="B184" s="1252"/>
      <c r="C184" s="1252"/>
      <c r="D184" s="1252"/>
      <c r="E184" s="1252"/>
      <c r="F184" s="1253">
        <f>SUM(F154:F183)</f>
        <v>0</v>
      </c>
    </row>
    <row r="185" spans="1:6">
      <c r="A185" s="1254"/>
      <c r="B185" s="1255"/>
      <c r="C185" s="1256"/>
      <c r="D185" s="1257"/>
      <c r="E185" s="1257"/>
      <c r="F185" s="1254"/>
    </row>
    <row r="186" spans="1:6">
      <c r="A186" s="1254"/>
      <c r="B186" s="1255"/>
      <c r="C186" s="1256"/>
      <c r="D186" s="1257"/>
      <c r="E186" s="1257"/>
      <c r="F186" s="1254"/>
    </row>
    <row r="187" spans="1:6">
      <c r="A187" s="1254"/>
      <c r="B187" s="1255"/>
      <c r="C187" s="1256"/>
      <c r="D187" s="1257"/>
      <c r="E187" s="1257"/>
      <c r="F187" s="1254"/>
    </row>
    <row r="188" spans="1:6">
      <c r="A188" s="1258" t="s">
        <v>11</v>
      </c>
      <c r="B188" s="1240" t="s">
        <v>4882</v>
      </c>
      <c r="C188" s="1240"/>
      <c r="D188" s="1240"/>
      <c r="E188" s="1240"/>
      <c r="F188" s="1240"/>
    </row>
    <row r="189" spans="1:6" ht="26.4">
      <c r="A189" s="1241" t="s">
        <v>0</v>
      </c>
      <c r="B189" s="1241" t="s">
        <v>1</v>
      </c>
      <c r="C189" s="1241" t="s">
        <v>948</v>
      </c>
      <c r="D189" s="1241" t="s">
        <v>949</v>
      </c>
      <c r="E189" s="1241" t="s">
        <v>1380</v>
      </c>
      <c r="F189" s="1241" t="s">
        <v>2</v>
      </c>
    </row>
    <row r="190" spans="1:6" ht="105.6">
      <c r="A190" s="1242">
        <v>3.1</v>
      </c>
      <c r="B190" s="1243" t="s">
        <v>4883</v>
      </c>
      <c r="C190" s="1244" t="s">
        <v>983</v>
      </c>
      <c r="D190" s="1245">
        <v>1320</v>
      </c>
      <c r="E190" s="1259"/>
      <c r="F190" s="1260">
        <f t="shared" ref="F190:F196" si="1">D190*E190</f>
        <v>0</v>
      </c>
    </row>
    <row r="191" spans="1:6" ht="105.6">
      <c r="A191" s="1242">
        <v>3.2</v>
      </c>
      <c r="B191" s="1243" t="s">
        <v>4884</v>
      </c>
      <c r="C191" s="1244" t="s">
        <v>983</v>
      </c>
      <c r="D191" s="1245">
        <v>3520</v>
      </c>
      <c r="E191" s="1259"/>
      <c r="F191" s="1260">
        <f t="shared" si="1"/>
        <v>0</v>
      </c>
    </row>
    <row r="192" spans="1:6" ht="105.6">
      <c r="A192" s="1242">
        <v>3.3</v>
      </c>
      <c r="B192" s="1243" t="s">
        <v>4885</v>
      </c>
      <c r="C192" s="1244" t="s">
        <v>983</v>
      </c>
      <c r="D192" s="1245">
        <f>3520-1605+34</f>
        <v>1949</v>
      </c>
      <c r="E192" s="1259"/>
      <c r="F192" s="1260">
        <f t="shared" si="1"/>
        <v>0</v>
      </c>
    </row>
    <row r="193" spans="1:6" ht="105.6">
      <c r="A193" s="1242">
        <v>3.4</v>
      </c>
      <c r="B193" s="1243" t="s">
        <v>4886</v>
      </c>
      <c r="C193" s="1244" t="s">
        <v>983</v>
      </c>
      <c r="D193" s="1245">
        <f>34-34</f>
        <v>0</v>
      </c>
      <c r="E193" s="1259"/>
      <c r="F193" s="1260">
        <f t="shared" si="1"/>
        <v>0</v>
      </c>
    </row>
    <row r="194" spans="1:6" ht="118.8">
      <c r="A194" s="1242">
        <v>3.5</v>
      </c>
      <c r="B194" s="1243" t="s">
        <v>4887</v>
      </c>
      <c r="C194" s="1244" t="s">
        <v>983</v>
      </c>
      <c r="D194" s="1245">
        <f>438-299</f>
        <v>139</v>
      </c>
      <c r="E194" s="1259"/>
      <c r="F194" s="1260">
        <f t="shared" si="1"/>
        <v>0</v>
      </c>
    </row>
    <row r="195" spans="1:6" ht="105.6">
      <c r="A195" s="1242">
        <v>3.6</v>
      </c>
      <c r="B195" s="1243" t="s">
        <v>4888</v>
      </c>
      <c r="C195" s="1244" t="s">
        <v>983</v>
      </c>
      <c r="D195" s="1245">
        <f>18-1</f>
        <v>17</v>
      </c>
      <c r="E195" s="1259"/>
      <c r="F195" s="1260">
        <f t="shared" si="1"/>
        <v>0</v>
      </c>
    </row>
    <row r="196" spans="1:6" ht="171.6">
      <c r="A196" s="1242">
        <v>3.7</v>
      </c>
      <c r="B196" s="1243" t="s">
        <v>4889</v>
      </c>
      <c r="C196" s="1244" t="s">
        <v>4537</v>
      </c>
      <c r="D196" s="1245">
        <v>2088</v>
      </c>
      <c r="E196" s="1259"/>
      <c r="F196" s="1260">
        <f t="shared" si="1"/>
        <v>0</v>
      </c>
    </row>
    <row r="197" spans="1:6" ht="26.4">
      <c r="A197" s="1241" t="s">
        <v>0</v>
      </c>
      <c r="B197" s="1241" t="s">
        <v>1</v>
      </c>
      <c r="C197" s="1241" t="s">
        <v>948</v>
      </c>
      <c r="D197" s="1241" t="s">
        <v>949</v>
      </c>
      <c r="E197" s="1241" t="s">
        <v>1380</v>
      </c>
      <c r="F197" s="1241" t="s">
        <v>2</v>
      </c>
    </row>
    <row r="198" spans="1:6">
      <c r="A198" s="1242">
        <v>3.8</v>
      </c>
      <c r="B198" s="1243" t="s">
        <v>4890</v>
      </c>
      <c r="C198" s="1244" t="s">
        <v>4537</v>
      </c>
      <c r="D198" s="1245">
        <v>20</v>
      </c>
      <c r="E198" s="1259"/>
      <c r="F198" s="1260">
        <f t="shared" ref="F198:F211" si="2">D198*E198</f>
        <v>0</v>
      </c>
    </row>
    <row r="199" spans="1:6">
      <c r="A199" s="1242">
        <v>3.9</v>
      </c>
      <c r="B199" s="1243" t="s">
        <v>4891</v>
      </c>
      <c r="C199" s="1244" t="s">
        <v>4537</v>
      </c>
      <c r="D199" s="1245">
        <v>9</v>
      </c>
      <c r="E199" s="1259"/>
      <c r="F199" s="1260">
        <f t="shared" si="2"/>
        <v>0</v>
      </c>
    </row>
    <row r="200" spans="1:6" ht="39.6">
      <c r="A200" s="1245">
        <v>3.1</v>
      </c>
      <c r="B200" s="1243" t="s">
        <v>4892</v>
      </c>
      <c r="C200" s="1244" t="s">
        <v>4537</v>
      </c>
      <c r="D200" s="1245">
        <v>110</v>
      </c>
      <c r="E200" s="1259"/>
      <c r="F200" s="1260">
        <f t="shared" si="2"/>
        <v>0</v>
      </c>
    </row>
    <row r="201" spans="1:6" ht="382.8">
      <c r="A201" s="1242">
        <v>3.11</v>
      </c>
      <c r="B201" s="1266" t="s">
        <v>4893</v>
      </c>
      <c r="C201" s="1244" t="s">
        <v>4537</v>
      </c>
      <c r="D201" s="1245">
        <v>7</v>
      </c>
      <c r="E201" s="1259"/>
      <c r="F201" s="1260">
        <f t="shared" si="2"/>
        <v>0</v>
      </c>
    </row>
    <row r="202" spans="1:6" ht="145.19999999999999">
      <c r="A202" s="1245">
        <v>3.12</v>
      </c>
      <c r="B202" s="1243" t="s">
        <v>4894</v>
      </c>
      <c r="C202" s="1244" t="s">
        <v>1668</v>
      </c>
      <c r="D202" s="1245">
        <v>1805</v>
      </c>
      <c r="E202" s="1259"/>
      <c r="F202" s="1260">
        <f t="shared" si="2"/>
        <v>0</v>
      </c>
    </row>
    <row r="203" spans="1:6" ht="145.19999999999999">
      <c r="A203" s="1242">
        <v>3.13</v>
      </c>
      <c r="B203" s="1243" t="s">
        <v>4895</v>
      </c>
      <c r="C203" s="1244" t="s">
        <v>1668</v>
      </c>
      <c r="D203" s="1245">
        <v>10767</v>
      </c>
      <c r="E203" s="1259"/>
      <c r="F203" s="1267">
        <f t="shared" si="2"/>
        <v>0</v>
      </c>
    </row>
    <row r="204" spans="1:6" ht="145.19999999999999">
      <c r="A204" s="1245">
        <v>3.14</v>
      </c>
      <c r="B204" s="1243" t="s">
        <v>4896</v>
      </c>
      <c r="C204" s="1244" t="s">
        <v>1668</v>
      </c>
      <c r="D204" s="1245">
        <v>728</v>
      </c>
      <c r="E204" s="1259"/>
      <c r="F204" s="1267">
        <f t="shared" si="2"/>
        <v>0</v>
      </c>
    </row>
    <row r="205" spans="1:6" ht="145.19999999999999">
      <c r="A205" s="1242">
        <v>3.15</v>
      </c>
      <c r="B205" s="1243" t="s">
        <v>4897</v>
      </c>
      <c r="C205" s="1244" t="s">
        <v>1668</v>
      </c>
      <c r="D205" s="1245">
        <v>859</v>
      </c>
      <c r="E205" s="1259"/>
      <c r="F205" s="1260">
        <f t="shared" si="2"/>
        <v>0</v>
      </c>
    </row>
    <row r="206" spans="1:6" ht="145.19999999999999">
      <c r="A206" s="1245">
        <v>3.16</v>
      </c>
      <c r="B206" s="1243" t="s">
        <v>4898</v>
      </c>
      <c r="C206" s="1244" t="s">
        <v>1668</v>
      </c>
      <c r="D206" s="1245">
        <v>1846</v>
      </c>
      <c r="E206" s="1259"/>
      <c r="F206" s="1260">
        <f t="shared" si="2"/>
        <v>0</v>
      </c>
    </row>
    <row r="207" spans="1:6" ht="145.19999999999999">
      <c r="A207" s="1242">
        <v>3.17</v>
      </c>
      <c r="B207" s="1243" t="s">
        <v>4804</v>
      </c>
      <c r="C207" s="1244" t="s">
        <v>1668</v>
      </c>
      <c r="D207" s="1245">
        <v>1596</v>
      </c>
      <c r="E207" s="1259"/>
      <c r="F207" s="1260">
        <f t="shared" si="2"/>
        <v>0</v>
      </c>
    </row>
    <row r="208" spans="1:6" ht="145.19999999999999">
      <c r="A208" s="1245">
        <v>3.18</v>
      </c>
      <c r="B208" s="1243" t="s">
        <v>4805</v>
      </c>
      <c r="C208" s="1244" t="s">
        <v>1668</v>
      </c>
      <c r="D208" s="1245">
        <v>1118</v>
      </c>
      <c r="E208" s="1259"/>
      <c r="F208" s="1260">
        <f t="shared" si="2"/>
        <v>0</v>
      </c>
    </row>
    <row r="209" spans="1:6" ht="158.4">
      <c r="A209" s="1242">
        <v>3.19</v>
      </c>
      <c r="B209" s="1243" t="s">
        <v>4899</v>
      </c>
      <c r="C209" s="1244" t="s">
        <v>1668</v>
      </c>
      <c r="D209" s="1245">
        <v>280</v>
      </c>
      <c r="E209" s="1259"/>
      <c r="F209" s="1260">
        <f t="shared" si="2"/>
        <v>0</v>
      </c>
    </row>
    <row r="210" spans="1:6" ht="79.2">
      <c r="A210" s="1245">
        <v>3.2</v>
      </c>
      <c r="B210" s="1243" t="s">
        <v>4900</v>
      </c>
      <c r="C210" s="1244" t="s">
        <v>4774</v>
      </c>
      <c r="D210" s="1245">
        <v>1</v>
      </c>
      <c r="E210" s="1259"/>
      <c r="F210" s="1260">
        <f t="shared" si="2"/>
        <v>0</v>
      </c>
    </row>
    <row r="211" spans="1:6" ht="79.2">
      <c r="A211" s="1242">
        <v>3.21</v>
      </c>
      <c r="B211" s="1243" t="s">
        <v>4901</v>
      </c>
      <c r="C211" s="1244" t="s">
        <v>4774</v>
      </c>
      <c r="D211" s="1245">
        <v>1</v>
      </c>
      <c r="E211" s="1259"/>
      <c r="F211" s="1260">
        <f t="shared" si="2"/>
        <v>0</v>
      </c>
    </row>
    <row r="212" spans="1:6" ht="26.4">
      <c r="A212" s="1241" t="s">
        <v>0</v>
      </c>
      <c r="B212" s="1241" t="s">
        <v>1</v>
      </c>
      <c r="C212" s="1241" t="s">
        <v>948</v>
      </c>
      <c r="D212" s="1241" t="s">
        <v>949</v>
      </c>
      <c r="E212" s="1241" t="s">
        <v>1380</v>
      </c>
      <c r="F212" s="1241" t="s">
        <v>2</v>
      </c>
    </row>
    <row r="213" spans="1:6" ht="79.2">
      <c r="A213" s="1242">
        <v>3.22</v>
      </c>
      <c r="B213" s="1243" t="s">
        <v>4902</v>
      </c>
      <c r="C213" s="1244" t="s">
        <v>4774</v>
      </c>
      <c r="D213" s="1245">
        <v>1</v>
      </c>
      <c r="E213" s="1259"/>
      <c r="F213" s="1260">
        <f t="shared" ref="F213:F217" si="3">D213*E213</f>
        <v>0</v>
      </c>
    </row>
    <row r="214" spans="1:6" ht="79.2">
      <c r="A214" s="1242">
        <v>3.23</v>
      </c>
      <c r="B214" s="1243" t="s">
        <v>4903</v>
      </c>
      <c r="C214" s="1244" t="s">
        <v>4774</v>
      </c>
      <c r="D214" s="1245">
        <v>1</v>
      </c>
      <c r="E214" s="1259"/>
      <c r="F214" s="1260">
        <f t="shared" si="3"/>
        <v>0</v>
      </c>
    </row>
    <row r="215" spans="1:6" ht="79.2">
      <c r="A215" s="1242">
        <v>3.24</v>
      </c>
      <c r="B215" s="1243" t="s">
        <v>4904</v>
      </c>
      <c r="C215" s="1244" t="s">
        <v>4774</v>
      </c>
      <c r="D215" s="1245">
        <v>1</v>
      </c>
      <c r="E215" s="1259"/>
      <c r="F215" s="1260">
        <f t="shared" si="3"/>
        <v>0</v>
      </c>
    </row>
    <row r="216" spans="1:6" ht="79.2">
      <c r="A216" s="1242">
        <v>3.25</v>
      </c>
      <c r="B216" s="1243" t="s">
        <v>4905</v>
      </c>
      <c r="C216" s="1244" t="s">
        <v>4774</v>
      </c>
      <c r="D216" s="1245">
        <v>1</v>
      </c>
      <c r="E216" s="1259"/>
      <c r="F216" s="1260">
        <f t="shared" si="3"/>
        <v>0</v>
      </c>
    </row>
    <row r="217" spans="1:6" ht="79.2">
      <c r="A217" s="1242">
        <v>3.26</v>
      </c>
      <c r="B217" s="1243" t="s">
        <v>4906</v>
      </c>
      <c r="C217" s="1244" t="s">
        <v>4774</v>
      </c>
      <c r="D217" s="1245">
        <v>1</v>
      </c>
      <c r="E217" s="1259"/>
      <c r="F217" s="1260">
        <f t="shared" si="3"/>
        <v>0</v>
      </c>
    </row>
    <row r="218" spans="1:6">
      <c r="A218" s="1268"/>
      <c r="B218" s="1269" t="s">
        <v>4907</v>
      </c>
      <c r="C218" s="1270"/>
      <c r="D218" s="1271"/>
      <c r="E218" s="1270"/>
      <c r="F218" s="1272"/>
    </row>
    <row r="219" spans="1:6" ht="26.4">
      <c r="A219" s="1242">
        <v>3.27</v>
      </c>
      <c r="B219" s="1243" t="s">
        <v>4784</v>
      </c>
      <c r="C219" s="1244" t="s">
        <v>4774</v>
      </c>
      <c r="D219" s="1245">
        <v>1</v>
      </c>
      <c r="E219" s="1259"/>
      <c r="F219" s="1260">
        <f t="shared" ref="F219:F228" si="4">D219*E219</f>
        <v>0</v>
      </c>
    </row>
    <row r="220" spans="1:6" ht="52.8">
      <c r="A220" s="1242">
        <v>3.28</v>
      </c>
      <c r="B220" s="1243" t="s">
        <v>4908</v>
      </c>
      <c r="C220" s="1244" t="s">
        <v>4774</v>
      </c>
      <c r="D220" s="1245">
        <v>1</v>
      </c>
      <c r="E220" s="1259"/>
      <c r="F220" s="1260">
        <f t="shared" si="4"/>
        <v>0</v>
      </c>
    </row>
    <row r="221" spans="1:6" ht="39.6">
      <c r="A221" s="1245">
        <v>3.29</v>
      </c>
      <c r="B221" s="1243" t="s">
        <v>4909</v>
      </c>
      <c r="C221" s="1244" t="s">
        <v>4910</v>
      </c>
      <c r="D221" s="1245">
        <v>120</v>
      </c>
      <c r="E221" s="1259"/>
      <c r="F221" s="1260">
        <f t="shared" si="4"/>
        <v>0</v>
      </c>
    </row>
    <row r="222" spans="1:6" ht="39.6">
      <c r="A222" s="1273">
        <v>3.3</v>
      </c>
      <c r="B222" s="1274" t="s">
        <v>4911</v>
      </c>
      <c r="C222" s="1275" t="s">
        <v>4827</v>
      </c>
      <c r="D222" s="1245">
        <v>1</v>
      </c>
      <c r="E222" s="1259"/>
      <c r="F222" s="1118">
        <f t="shared" si="4"/>
        <v>0</v>
      </c>
    </row>
    <row r="223" spans="1:6" ht="26.4">
      <c r="A223" s="1275">
        <v>3.31</v>
      </c>
      <c r="B223" s="1274" t="s">
        <v>4912</v>
      </c>
      <c r="C223" s="1275" t="s">
        <v>4827</v>
      </c>
      <c r="D223" s="1245">
        <v>1</v>
      </c>
      <c r="E223" s="1259"/>
      <c r="F223" s="1118">
        <f t="shared" si="4"/>
        <v>0</v>
      </c>
    </row>
    <row r="224" spans="1:6" ht="26.4">
      <c r="A224" s="1275">
        <v>3.32</v>
      </c>
      <c r="B224" s="1274" t="s">
        <v>4913</v>
      </c>
      <c r="C224" s="1275" t="s">
        <v>4827</v>
      </c>
      <c r="D224" s="1245">
        <v>1</v>
      </c>
      <c r="E224" s="1259"/>
      <c r="F224" s="1118">
        <f t="shared" si="4"/>
        <v>0</v>
      </c>
    </row>
    <row r="225" spans="1:6" ht="26.4">
      <c r="A225" s="1275">
        <v>3.33</v>
      </c>
      <c r="B225" s="1274" t="s">
        <v>4874</v>
      </c>
      <c r="C225" s="1275" t="s">
        <v>4827</v>
      </c>
      <c r="D225" s="1245">
        <v>1</v>
      </c>
      <c r="E225" s="1259"/>
      <c r="F225" s="1118">
        <f t="shared" si="4"/>
        <v>0</v>
      </c>
    </row>
    <row r="226" spans="1:6" ht="39.6">
      <c r="A226" s="1275">
        <v>3.34</v>
      </c>
      <c r="B226" s="1274" t="s">
        <v>4914</v>
      </c>
      <c r="C226" s="1275" t="s">
        <v>4827</v>
      </c>
      <c r="D226" s="1245">
        <v>1</v>
      </c>
      <c r="E226" s="1259"/>
      <c r="F226" s="1118">
        <f t="shared" si="4"/>
        <v>0</v>
      </c>
    </row>
    <row r="227" spans="1:6" ht="26.4">
      <c r="A227" s="1275">
        <v>3.35</v>
      </c>
      <c r="B227" s="1274" t="s">
        <v>4843</v>
      </c>
      <c r="C227" s="1275" t="s">
        <v>4827</v>
      </c>
      <c r="D227" s="1245">
        <v>1</v>
      </c>
      <c r="E227" s="1259"/>
      <c r="F227" s="1118">
        <f t="shared" si="4"/>
        <v>0</v>
      </c>
    </row>
    <row r="228" spans="1:6" ht="39.6">
      <c r="A228" s="1275">
        <v>3.36</v>
      </c>
      <c r="B228" s="1274" t="s">
        <v>4847</v>
      </c>
      <c r="C228" s="1275" t="s">
        <v>4827</v>
      </c>
      <c r="D228" s="1245">
        <v>1</v>
      </c>
      <c r="E228" s="1259"/>
      <c r="F228" s="1118">
        <f t="shared" si="4"/>
        <v>0</v>
      </c>
    </row>
    <row r="229" spans="1:6">
      <c r="A229" s="1251" t="s">
        <v>4915</v>
      </c>
      <c r="B229" s="1252"/>
      <c r="C229" s="1252"/>
      <c r="D229" s="1252"/>
      <c r="E229" s="1252"/>
      <c r="F229" s="1253">
        <f>SUM(F190:F228)</f>
        <v>0</v>
      </c>
    </row>
    <row r="230" spans="1:6">
      <c r="A230" s="1254"/>
      <c r="B230" s="1255"/>
      <c r="C230" s="1256"/>
      <c r="D230" s="1257"/>
      <c r="E230" s="1257"/>
      <c r="F230" s="1254"/>
    </row>
    <row r="231" spans="1:6">
      <c r="A231" s="1254"/>
      <c r="B231" s="1255"/>
      <c r="C231" s="1256"/>
      <c r="D231" s="1257"/>
      <c r="E231" s="1257"/>
      <c r="F231" s="1254"/>
    </row>
    <row r="232" spans="1:6">
      <c r="A232" s="1254"/>
      <c r="B232" s="1255"/>
      <c r="C232" s="1256"/>
      <c r="D232" s="1257"/>
      <c r="E232" s="1257"/>
      <c r="F232" s="1254"/>
    </row>
    <row r="233" spans="1:6">
      <c r="A233" s="1258" t="s">
        <v>12</v>
      </c>
      <c r="B233" s="1240" t="s">
        <v>4916</v>
      </c>
      <c r="C233" s="1240"/>
      <c r="D233" s="1240"/>
      <c r="E233" s="1240"/>
      <c r="F233" s="1240"/>
    </row>
    <row r="234" spans="1:6" ht="26.4">
      <c r="A234" s="1241" t="s">
        <v>0</v>
      </c>
      <c r="B234" s="1241" t="s">
        <v>1</v>
      </c>
      <c r="C234" s="1241" t="s">
        <v>948</v>
      </c>
      <c r="D234" s="1241" t="s">
        <v>949</v>
      </c>
      <c r="E234" s="1241" t="s">
        <v>1380</v>
      </c>
      <c r="F234" s="1241" t="s">
        <v>2</v>
      </c>
    </row>
    <row r="235" spans="1:6" ht="66">
      <c r="A235" s="1242">
        <v>4.0999999999999996</v>
      </c>
      <c r="B235" s="1243" t="s">
        <v>4917</v>
      </c>
      <c r="C235" s="1244" t="s">
        <v>4774</v>
      </c>
      <c r="D235" s="1245">
        <v>2</v>
      </c>
      <c r="E235" s="1259"/>
      <c r="F235" s="1118">
        <f t="shared" ref="F235:F257" si="5">D235*E235</f>
        <v>0</v>
      </c>
    </row>
    <row r="236" spans="1:6" ht="66">
      <c r="A236" s="1242">
        <v>4.2</v>
      </c>
      <c r="B236" s="1243" t="s">
        <v>4918</v>
      </c>
      <c r="C236" s="1244" t="s">
        <v>4774</v>
      </c>
      <c r="D236" s="1245">
        <v>1</v>
      </c>
      <c r="E236" s="1259"/>
      <c r="F236" s="1118">
        <f t="shared" si="5"/>
        <v>0</v>
      </c>
    </row>
    <row r="237" spans="1:6" ht="66">
      <c r="A237" s="1242">
        <v>4.3</v>
      </c>
      <c r="B237" s="1243" t="s">
        <v>4919</v>
      </c>
      <c r="C237" s="1244" t="s">
        <v>4774</v>
      </c>
      <c r="D237" s="1245">
        <v>1</v>
      </c>
      <c r="E237" s="1259"/>
      <c r="F237" s="1118">
        <f t="shared" si="5"/>
        <v>0</v>
      </c>
    </row>
    <row r="238" spans="1:6" ht="66">
      <c r="A238" s="1242">
        <v>4.4000000000000004</v>
      </c>
      <c r="B238" s="1243" t="s">
        <v>4920</v>
      </c>
      <c r="C238" s="1244" t="s">
        <v>4774</v>
      </c>
      <c r="D238" s="1245">
        <v>2</v>
      </c>
      <c r="E238" s="1259"/>
      <c r="F238" s="1118">
        <f t="shared" si="5"/>
        <v>0</v>
      </c>
    </row>
    <row r="239" spans="1:6" ht="66">
      <c r="A239" s="1242">
        <v>4.5</v>
      </c>
      <c r="B239" s="1243" t="s">
        <v>4921</v>
      </c>
      <c r="C239" s="1244" t="s">
        <v>4774</v>
      </c>
      <c r="D239" s="1245">
        <v>1</v>
      </c>
      <c r="E239" s="1259"/>
      <c r="F239" s="1118">
        <f t="shared" si="5"/>
        <v>0</v>
      </c>
    </row>
    <row r="240" spans="1:6" ht="66">
      <c r="A240" s="1242">
        <v>4.5999999999999996</v>
      </c>
      <c r="B240" s="1243" t="s">
        <v>4922</v>
      </c>
      <c r="C240" s="1244" t="s">
        <v>4774</v>
      </c>
      <c r="D240" s="1245">
        <v>1</v>
      </c>
      <c r="E240" s="1259"/>
      <c r="F240" s="1118">
        <f t="shared" si="5"/>
        <v>0</v>
      </c>
    </row>
    <row r="241" spans="1:6" ht="66">
      <c r="A241" s="1242">
        <v>4.7</v>
      </c>
      <c r="B241" s="1243" t="s">
        <v>4923</v>
      </c>
      <c r="C241" s="1244" t="s">
        <v>4774</v>
      </c>
      <c r="D241" s="1245">
        <v>1</v>
      </c>
      <c r="E241" s="1259"/>
      <c r="F241" s="1118">
        <f t="shared" si="5"/>
        <v>0</v>
      </c>
    </row>
    <row r="242" spans="1:6">
      <c r="A242" s="1242">
        <v>4.8</v>
      </c>
      <c r="B242" s="1243" t="s">
        <v>4924</v>
      </c>
      <c r="C242" s="1244" t="s">
        <v>983</v>
      </c>
      <c r="D242" s="1245">
        <v>12</v>
      </c>
      <c r="E242" s="1259"/>
      <c r="F242" s="1118">
        <f t="shared" si="5"/>
        <v>0</v>
      </c>
    </row>
    <row r="243" spans="1:6">
      <c r="A243" s="1242">
        <v>4.9000000000000004</v>
      </c>
      <c r="B243" s="1243" t="s">
        <v>4925</v>
      </c>
      <c r="C243" s="1244" t="s">
        <v>983</v>
      </c>
      <c r="D243" s="1245">
        <v>6</v>
      </c>
      <c r="E243" s="1259"/>
      <c r="F243" s="1118">
        <f t="shared" si="5"/>
        <v>0</v>
      </c>
    </row>
    <row r="244" spans="1:6">
      <c r="A244" s="1245">
        <v>4.0999999999999996</v>
      </c>
      <c r="B244" s="1243" t="s">
        <v>4926</v>
      </c>
      <c r="C244" s="1244" t="s">
        <v>983</v>
      </c>
      <c r="D244" s="1245">
        <v>6</v>
      </c>
      <c r="E244" s="1259"/>
      <c r="F244" s="1118">
        <f t="shared" si="5"/>
        <v>0</v>
      </c>
    </row>
    <row r="245" spans="1:6">
      <c r="A245" s="1242">
        <v>4.1100000000000003</v>
      </c>
      <c r="B245" s="1243" t="s">
        <v>4927</v>
      </c>
      <c r="C245" s="1244" t="s">
        <v>983</v>
      </c>
      <c r="D245" s="1245">
        <v>3</v>
      </c>
      <c r="E245" s="1259"/>
      <c r="F245" s="1118">
        <f t="shared" si="5"/>
        <v>0</v>
      </c>
    </row>
    <row r="246" spans="1:6">
      <c r="A246" s="1245">
        <v>4.12</v>
      </c>
      <c r="B246" s="1243" t="s">
        <v>4928</v>
      </c>
      <c r="C246" s="1244" t="s">
        <v>983</v>
      </c>
      <c r="D246" s="1245">
        <v>9</v>
      </c>
      <c r="E246" s="1259"/>
      <c r="F246" s="1118">
        <f t="shared" si="5"/>
        <v>0</v>
      </c>
    </row>
    <row r="247" spans="1:6">
      <c r="A247" s="1242">
        <v>4.13</v>
      </c>
      <c r="B247" s="1243" t="s">
        <v>4929</v>
      </c>
      <c r="C247" s="1244" t="s">
        <v>983</v>
      </c>
      <c r="D247" s="1245">
        <v>9</v>
      </c>
      <c r="E247" s="1259"/>
      <c r="F247" s="1118">
        <f t="shared" si="5"/>
        <v>0</v>
      </c>
    </row>
    <row r="248" spans="1:6">
      <c r="A248" s="1245">
        <v>4.1399999999999997</v>
      </c>
      <c r="B248" s="1243" t="s">
        <v>4930</v>
      </c>
      <c r="C248" s="1244" t="s">
        <v>983</v>
      </c>
      <c r="D248" s="1245">
        <v>9</v>
      </c>
      <c r="E248" s="1259"/>
      <c r="F248" s="1118">
        <f t="shared" si="5"/>
        <v>0</v>
      </c>
    </row>
    <row r="249" spans="1:6">
      <c r="A249" s="1242">
        <v>4.1500000000000004</v>
      </c>
      <c r="B249" s="1243" t="s">
        <v>4931</v>
      </c>
      <c r="C249" s="1244" t="s">
        <v>983</v>
      </c>
      <c r="D249" s="1245">
        <v>9</v>
      </c>
      <c r="E249" s="1259"/>
      <c r="F249" s="1118">
        <f t="shared" si="5"/>
        <v>0</v>
      </c>
    </row>
    <row r="250" spans="1:6">
      <c r="A250" s="1245">
        <v>4.16</v>
      </c>
      <c r="B250" s="1243" t="s">
        <v>4932</v>
      </c>
      <c r="C250" s="1244" t="s">
        <v>983</v>
      </c>
      <c r="D250" s="1245">
        <v>2</v>
      </c>
      <c r="E250" s="1259"/>
      <c r="F250" s="1118">
        <f t="shared" si="5"/>
        <v>0</v>
      </c>
    </row>
    <row r="251" spans="1:6">
      <c r="A251" s="1242">
        <v>4.17</v>
      </c>
      <c r="B251" s="1243" t="s">
        <v>4933</v>
      </c>
      <c r="C251" s="1244" t="s">
        <v>983</v>
      </c>
      <c r="D251" s="1245">
        <v>2</v>
      </c>
      <c r="E251" s="1259"/>
      <c r="F251" s="1118">
        <f t="shared" si="5"/>
        <v>0</v>
      </c>
    </row>
    <row r="252" spans="1:6">
      <c r="A252" s="1245">
        <v>4.1800000000000104</v>
      </c>
      <c r="B252" s="1243" t="s">
        <v>4934</v>
      </c>
      <c r="C252" s="1244" t="s">
        <v>983</v>
      </c>
      <c r="D252" s="1245">
        <v>6</v>
      </c>
      <c r="E252" s="1259"/>
      <c r="F252" s="1118">
        <f t="shared" si="5"/>
        <v>0</v>
      </c>
    </row>
    <row r="253" spans="1:6">
      <c r="A253" s="1242">
        <v>4.1900000000000102</v>
      </c>
      <c r="B253" s="1243" t="s">
        <v>4935</v>
      </c>
      <c r="C253" s="1244" t="s">
        <v>983</v>
      </c>
      <c r="D253" s="1245">
        <v>10</v>
      </c>
      <c r="E253" s="1259"/>
      <c r="F253" s="1118">
        <f t="shared" si="5"/>
        <v>0</v>
      </c>
    </row>
    <row r="254" spans="1:6" ht="66">
      <c r="A254" s="1245">
        <v>4.2</v>
      </c>
      <c r="B254" s="1243" t="s">
        <v>4936</v>
      </c>
      <c r="C254" s="1244" t="s">
        <v>1668</v>
      </c>
      <c r="D254" s="1245">
        <v>12</v>
      </c>
      <c r="E254" s="1259"/>
      <c r="F254" s="1118">
        <f t="shared" si="5"/>
        <v>0</v>
      </c>
    </row>
    <row r="255" spans="1:6" ht="66">
      <c r="A255" s="1242">
        <v>4.21</v>
      </c>
      <c r="B255" s="1243" t="s">
        <v>4937</v>
      </c>
      <c r="C255" s="1244" t="s">
        <v>1668</v>
      </c>
      <c r="D255" s="1245">
        <v>12</v>
      </c>
      <c r="E255" s="1259"/>
      <c r="F255" s="1118">
        <f t="shared" si="5"/>
        <v>0</v>
      </c>
    </row>
    <row r="256" spans="1:6" ht="66">
      <c r="A256" s="1245">
        <v>4.22</v>
      </c>
      <c r="B256" s="1243" t="s">
        <v>4938</v>
      </c>
      <c r="C256" s="1244" t="s">
        <v>1668</v>
      </c>
      <c r="D256" s="1245">
        <v>36</v>
      </c>
      <c r="E256" s="1259"/>
      <c r="F256" s="1118">
        <f t="shared" si="5"/>
        <v>0</v>
      </c>
    </row>
    <row r="257" spans="1:6" ht="66">
      <c r="A257" s="1242">
        <v>4.2300000000000004</v>
      </c>
      <c r="B257" s="1243" t="s">
        <v>4939</v>
      </c>
      <c r="C257" s="1244" t="s">
        <v>1668</v>
      </c>
      <c r="D257" s="1245">
        <v>12</v>
      </c>
      <c r="E257" s="1259"/>
      <c r="F257" s="1118">
        <f t="shared" si="5"/>
        <v>0</v>
      </c>
    </row>
    <row r="258" spans="1:6" ht="26.4">
      <c r="A258" s="1241" t="s">
        <v>0</v>
      </c>
      <c r="B258" s="1241" t="s">
        <v>1</v>
      </c>
      <c r="C258" s="1241" t="s">
        <v>948</v>
      </c>
      <c r="D258" s="1241" t="s">
        <v>949</v>
      </c>
      <c r="E258" s="1241" t="s">
        <v>1380</v>
      </c>
      <c r="F258" s="1241" t="s">
        <v>2</v>
      </c>
    </row>
    <row r="259" spans="1:6" ht="66">
      <c r="A259" s="1245">
        <v>4.24</v>
      </c>
      <c r="B259" s="1243" t="s">
        <v>4940</v>
      </c>
      <c r="C259" s="1244" t="s">
        <v>1668</v>
      </c>
      <c r="D259" s="1245">
        <v>18</v>
      </c>
      <c r="E259" s="1259"/>
      <c r="F259" s="1118">
        <f t="shared" ref="F259:F277" si="6">D259*E259</f>
        <v>0</v>
      </c>
    </row>
    <row r="260" spans="1:6" ht="52.8">
      <c r="A260" s="1242">
        <v>4.25</v>
      </c>
      <c r="B260" s="1243" t="s">
        <v>4941</v>
      </c>
      <c r="C260" s="1244" t="s">
        <v>4774</v>
      </c>
      <c r="D260" s="1245">
        <v>8</v>
      </c>
      <c r="E260" s="1259"/>
      <c r="F260" s="1118">
        <f t="shared" si="6"/>
        <v>0</v>
      </c>
    </row>
    <row r="261" spans="1:6" ht="52.8">
      <c r="A261" s="1245">
        <v>4.26</v>
      </c>
      <c r="B261" s="1243" t="s">
        <v>4942</v>
      </c>
      <c r="C261" s="1244" t="s">
        <v>4774</v>
      </c>
      <c r="D261" s="1245">
        <v>8</v>
      </c>
      <c r="E261" s="1259"/>
      <c r="F261" s="1118">
        <f t="shared" si="6"/>
        <v>0</v>
      </c>
    </row>
    <row r="262" spans="1:6" ht="52.8">
      <c r="A262" s="1242">
        <v>4.2699999999999996</v>
      </c>
      <c r="B262" s="1243" t="s">
        <v>4943</v>
      </c>
      <c r="C262" s="1244" t="s">
        <v>4774</v>
      </c>
      <c r="D262" s="1245">
        <v>24</v>
      </c>
      <c r="E262" s="1259"/>
      <c r="F262" s="1118">
        <f t="shared" si="6"/>
        <v>0</v>
      </c>
    </row>
    <row r="263" spans="1:6" ht="52.8">
      <c r="A263" s="1245">
        <v>4.28</v>
      </c>
      <c r="B263" s="1243" t="s">
        <v>4944</v>
      </c>
      <c r="C263" s="1244" t="s">
        <v>4774</v>
      </c>
      <c r="D263" s="1245">
        <v>8</v>
      </c>
      <c r="E263" s="1259"/>
      <c r="F263" s="1118">
        <f t="shared" si="6"/>
        <v>0</v>
      </c>
    </row>
    <row r="264" spans="1:6" ht="52.8">
      <c r="A264" s="1242">
        <v>4.29</v>
      </c>
      <c r="B264" s="1243" t="s">
        <v>4945</v>
      </c>
      <c r="C264" s="1244" t="s">
        <v>4774</v>
      </c>
      <c r="D264" s="1245">
        <v>11</v>
      </c>
      <c r="E264" s="1259"/>
      <c r="F264" s="1118">
        <f t="shared" si="6"/>
        <v>0</v>
      </c>
    </row>
    <row r="265" spans="1:6" ht="26.4">
      <c r="A265" s="1245">
        <v>4.3</v>
      </c>
      <c r="B265" s="1243" t="s">
        <v>4946</v>
      </c>
      <c r="C265" s="1244" t="s">
        <v>983</v>
      </c>
      <c r="D265" s="1245">
        <v>9</v>
      </c>
      <c r="E265" s="1259"/>
      <c r="F265" s="1118">
        <f t="shared" si="6"/>
        <v>0</v>
      </c>
    </row>
    <row r="266" spans="1:6">
      <c r="A266" s="1242">
        <v>4.3099999999999996</v>
      </c>
      <c r="B266" s="1243" t="s">
        <v>4947</v>
      </c>
      <c r="C266" s="1244" t="s">
        <v>983</v>
      </c>
      <c r="D266" s="1245">
        <v>2</v>
      </c>
      <c r="E266" s="1259"/>
      <c r="F266" s="1118">
        <f t="shared" si="6"/>
        <v>0</v>
      </c>
    </row>
    <row r="267" spans="1:6">
      <c r="A267" s="1245">
        <v>4.32</v>
      </c>
      <c r="B267" s="1243" t="s">
        <v>4948</v>
      </c>
      <c r="C267" s="1244" t="s">
        <v>983</v>
      </c>
      <c r="D267" s="1245">
        <v>9</v>
      </c>
      <c r="E267" s="1259"/>
      <c r="F267" s="1118">
        <f t="shared" si="6"/>
        <v>0</v>
      </c>
    </row>
    <row r="268" spans="1:6">
      <c r="A268" s="1242">
        <v>4.33</v>
      </c>
      <c r="B268" s="1243" t="s">
        <v>4949</v>
      </c>
      <c r="C268" s="1244" t="s">
        <v>4774</v>
      </c>
      <c r="D268" s="1245">
        <v>1</v>
      </c>
      <c r="E268" s="1259"/>
      <c r="F268" s="1118">
        <f t="shared" si="6"/>
        <v>0</v>
      </c>
    </row>
    <row r="269" spans="1:6" ht="26.4">
      <c r="A269" s="1245">
        <v>4.34</v>
      </c>
      <c r="B269" s="1243" t="s">
        <v>4950</v>
      </c>
      <c r="C269" s="1244" t="s">
        <v>4774</v>
      </c>
      <c r="D269" s="1245">
        <v>1</v>
      </c>
      <c r="E269" s="1259"/>
      <c r="F269" s="1118">
        <f t="shared" si="6"/>
        <v>0</v>
      </c>
    </row>
    <row r="270" spans="1:6">
      <c r="A270" s="1242">
        <v>4.3499999999999996</v>
      </c>
      <c r="B270" s="1243" t="s">
        <v>4951</v>
      </c>
      <c r="C270" s="1244" t="s">
        <v>4774</v>
      </c>
      <c r="D270" s="1245">
        <v>9</v>
      </c>
      <c r="E270" s="1259"/>
      <c r="F270" s="1118">
        <f t="shared" si="6"/>
        <v>0</v>
      </c>
    </row>
    <row r="271" spans="1:6">
      <c r="A271" s="1245">
        <v>4.3600000000000003</v>
      </c>
      <c r="B271" s="1243" t="s">
        <v>4952</v>
      </c>
      <c r="C271" s="1244" t="s">
        <v>4774</v>
      </c>
      <c r="D271" s="1245">
        <v>9</v>
      </c>
      <c r="E271" s="1259"/>
      <c r="F271" s="1118">
        <f t="shared" si="6"/>
        <v>0</v>
      </c>
    </row>
    <row r="272" spans="1:6" ht="26.4">
      <c r="A272" s="1242">
        <v>4.37</v>
      </c>
      <c r="B272" s="1243" t="s">
        <v>4953</v>
      </c>
      <c r="C272" s="1244" t="s">
        <v>4774</v>
      </c>
      <c r="D272" s="1245">
        <v>9</v>
      </c>
      <c r="E272" s="1259"/>
      <c r="F272" s="1118">
        <f t="shared" si="6"/>
        <v>0</v>
      </c>
    </row>
    <row r="273" spans="1:6" ht="26.4">
      <c r="A273" s="1245">
        <v>4.38</v>
      </c>
      <c r="B273" s="1243" t="s">
        <v>4954</v>
      </c>
      <c r="C273" s="1244" t="s">
        <v>4774</v>
      </c>
      <c r="D273" s="1245">
        <v>9</v>
      </c>
      <c r="E273" s="1259"/>
      <c r="F273" s="1118">
        <f t="shared" si="6"/>
        <v>0</v>
      </c>
    </row>
    <row r="274" spans="1:6">
      <c r="A274" s="1242">
        <v>4.3899999999999997</v>
      </c>
      <c r="B274" s="1243" t="s">
        <v>4955</v>
      </c>
      <c r="C274" s="1244" t="s">
        <v>4774</v>
      </c>
      <c r="D274" s="1245">
        <v>9</v>
      </c>
      <c r="E274" s="1259"/>
      <c r="F274" s="1118">
        <f t="shared" si="6"/>
        <v>0</v>
      </c>
    </row>
    <row r="275" spans="1:6" ht="26.4">
      <c r="A275" s="1245">
        <v>4.4000000000000004</v>
      </c>
      <c r="B275" s="1243" t="s">
        <v>4956</v>
      </c>
      <c r="C275" s="1244" t="s">
        <v>4774</v>
      </c>
      <c r="D275" s="1245">
        <v>9</v>
      </c>
      <c r="E275" s="1259"/>
      <c r="F275" s="1118">
        <f t="shared" si="6"/>
        <v>0</v>
      </c>
    </row>
    <row r="276" spans="1:6" ht="26.4">
      <c r="A276" s="1242">
        <v>4.41</v>
      </c>
      <c r="B276" s="1243" t="s">
        <v>4957</v>
      </c>
      <c r="C276" s="1244" t="s">
        <v>4774</v>
      </c>
      <c r="D276" s="1245">
        <v>1</v>
      </c>
      <c r="E276" s="1259"/>
      <c r="F276" s="1118">
        <f t="shared" si="6"/>
        <v>0</v>
      </c>
    </row>
    <row r="277" spans="1:6">
      <c r="A277" s="1242">
        <v>4.42</v>
      </c>
      <c r="B277" s="1243" t="s">
        <v>4958</v>
      </c>
      <c r="C277" s="1244" t="s">
        <v>4774</v>
      </c>
      <c r="D277" s="1245">
        <v>1</v>
      </c>
      <c r="E277" s="1259"/>
      <c r="F277" s="1118">
        <f t="shared" si="6"/>
        <v>0</v>
      </c>
    </row>
    <row r="278" spans="1:6">
      <c r="A278" s="1251" t="s">
        <v>4959</v>
      </c>
      <c r="B278" s="1252"/>
      <c r="C278" s="1252"/>
      <c r="D278" s="1252"/>
      <c r="E278" s="1252"/>
      <c r="F278" s="1253">
        <f>SUM(F235:F277)</f>
        <v>0</v>
      </c>
    </row>
    <row r="279" spans="1:6">
      <c r="A279" s="1276"/>
      <c r="B279" s="748"/>
      <c r="C279" s="1277"/>
      <c r="D279" s="1278"/>
      <c r="E279" s="1279"/>
      <c r="F279" s="1279"/>
    </row>
    <row r="280" spans="1:6">
      <c r="A280" s="1280" t="s">
        <v>4960</v>
      </c>
      <c r="B280" s="1281" t="s">
        <v>4961</v>
      </c>
      <c r="C280" s="1282"/>
      <c r="D280" s="1283"/>
      <c r="E280" s="1284"/>
      <c r="F280" s="1284"/>
    </row>
    <row r="281" spans="1:6">
      <c r="A281" s="1276"/>
      <c r="B281" s="1285"/>
      <c r="C281" s="1286"/>
      <c r="D281" s="1287"/>
      <c r="E281" s="1288"/>
      <c r="F281" s="1288"/>
    </row>
    <row r="282" spans="1:6">
      <c r="A282" s="1276"/>
      <c r="B282" s="1285"/>
      <c r="C282" s="1286"/>
      <c r="D282" s="1287"/>
      <c r="E282" s="1288"/>
      <c r="F282" s="1288"/>
    </row>
    <row r="283" spans="1:6" ht="39.6">
      <c r="A283" s="1242">
        <v>5.0999999999999996</v>
      </c>
      <c r="B283" s="1243" t="s">
        <v>4962</v>
      </c>
      <c r="C283" s="1244" t="s">
        <v>983</v>
      </c>
      <c r="D283" s="1245">
        <v>9</v>
      </c>
      <c r="E283" s="1259"/>
      <c r="F283" s="1118">
        <f t="shared" ref="F283:F288" si="7">D283*E283</f>
        <v>0</v>
      </c>
    </row>
    <row r="284" spans="1:6">
      <c r="A284" s="1242">
        <v>5.2</v>
      </c>
      <c r="B284" s="1243" t="s">
        <v>4963</v>
      </c>
      <c r="C284" s="1244" t="s">
        <v>983</v>
      </c>
      <c r="D284" s="1245">
        <v>18</v>
      </c>
      <c r="E284" s="1259"/>
      <c r="F284" s="1118">
        <f t="shared" si="7"/>
        <v>0</v>
      </c>
    </row>
    <row r="285" spans="1:6">
      <c r="A285" s="1242">
        <v>5.3</v>
      </c>
      <c r="B285" s="1243" t="s">
        <v>4964</v>
      </c>
      <c r="C285" s="1244" t="s">
        <v>983</v>
      </c>
      <c r="D285" s="1245">
        <v>36</v>
      </c>
      <c r="E285" s="1259"/>
      <c r="F285" s="1118">
        <f t="shared" si="7"/>
        <v>0</v>
      </c>
    </row>
    <row r="286" spans="1:6">
      <c r="A286" s="1242">
        <v>5.4</v>
      </c>
      <c r="B286" s="1243" t="s">
        <v>4965</v>
      </c>
      <c r="C286" s="1244" t="s">
        <v>983</v>
      </c>
      <c r="D286" s="1245">
        <v>18</v>
      </c>
      <c r="E286" s="1259"/>
      <c r="F286" s="1118">
        <f t="shared" si="7"/>
        <v>0</v>
      </c>
    </row>
    <row r="287" spans="1:6" ht="26.4">
      <c r="A287" s="1242">
        <v>5.5</v>
      </c>
      <c r="B287" s="1243" t="s">
        <v>4966</v>
      </c>
      <c r="C287" s="1244" t="s">
        <v>983</v>
      </c>
      <c r="D287" s="1245">
        <v>9</v>
      </c>
      <c r="E287" s="1259"/>
      <c r="F287" s="1118">
        <f t="shared" si="7"/>
        <v>0</v>
      </c>
    </row>
    <row r="288" spans="1:6" ht="26.4">
      <c r="A288" s="1242">
        <v>5.6</v>
      </c>
      <c r="B288" s="1243" t="s">
        <v>4967</v>
      </c>
      <c r="C288" s="1244" t="s">
        <v>983</v>
      </c>
      <c r="D288" s="1245">
        <v>9</v>
      </c>
      <c r="E288" s="1259"/>
      <c r="F288" s="1118">
        <f t="shared" si="7"/>
        <v>0</v>
      </c>
    </row>
    <row r="289" spans="1:6" ht="26.4">
      <c r="A289" s="1241" t="s">
        <v>0</v>
      </c>
      <c r="B289" s="1241" t="s">
        <v>1</v>
      </c>
      <c r="C289" s="1241" t="s">
        <v>948</v>
      </c>
      <c r="D289" s="1241" t="s">
        <v>949</v>
      </c>
      <c r="E289" s="1241" t="s">
        <v>1380</v>
      </c>
      <c r="F289" s="1241" t="s">
        <v>2</v>
      </c>
    </row>
    <row r="290" spans="1:6" ht="39.6">
      <c r="A290" s="1242">
        <v>5.7</v>
      </c>
      <c r="B290" s="1243" t="s">
        <v>4968</v>
      </c>
      <c r="C290" s="1244" t="s">
        <v>1668</v>
      </c>
      <c r="D290" s="1245">
        <v>600</v>
      </c>
      <c r="E290" s="1259"/>
      <c r="F290" s="1118">
        <f t="shared" ref="F290:F298" si="8">D290*E290</f>
        <v>0</v>
      </c>
    </row>
    <row r="291" spans="1:6" ht="26.4">
      <c r="A291" s="1242">
        <v>5.8</v>
      </c>
      <c r="B291" s="1243" t="s">
        <v>4969</v>
      </c>
      <c r="C291" s="1244" t="s">
        <v>4774</v>
      </c>
      <c r="D291" s="1245">
        <v>1</v>
      </c>
      <c r="E291" s="1259"/>
      <c r="F291" s="1118">
        <f t="shared" si="8"/>
        <v>0</v>
      </c>
    </row>
    <row r="292" spans="1:6">
      <c r="A292" s="1242">
        <v>5.9</v>
      </c>
      <c r="B292" s="1243" t="s">
        <v>4970</v>
      </c>
      <c r="C292" s="1244" t="s">
        <v>1668</v>
      </c>
      <c r="D292" s="1245">
        <v>60</v>
      </c>
      <c r="E292" s="1259"/>
      <c r="F292" s="1118">
        <f t="shared" si="8"/>
        <v>0</v>
      </c>
    </row>
    <row r="293" spans="1:6">
      <c r="A293" s="1245">
        <v>5.0999999999999996</v>
      </c>
      <c r="B293" s="1243" t="s">
        <v>4971</v>
      </c>
      <c r="C293" s="1244" t="s">
        <v>1668</v>
      </c>
      <c r="D293" s="1245">
        <v>220</v>
      </c>
      <c r="E293" s="1259"/>
      <c r="F293" s="1118">
        <f t="shared" si="8"/>
        <v>0</v>
      </c>
    </row>
    <row r="294" spans="1:6" ht="39.6">
      <c r="A294" s="1242">
        <v>5.1100000000000003</v>
      </c>
      <c r="B294" s="1243" t="s">
        <v>4972</v>
      </c>
      <c r="C294" s="1244" t="s">
        <v>4774</v>
      </c>
      <c r="D294" s="1245">
        <v>9</v>
      </c>
      <c r="E294" s="1259"/>
      <c r="F294" s="1118">
        <f t="shared" si="8"/>
        <v>0</v>
      </c>
    </row>
    <row r="295" spans="1:6">
      <c r="A295" s="1245">
        <v>5.12</v>
      </c>
      <c r="B295" s="1243" t="s">
        <v>4973</v>
      </c>
      <c r="C295" s="1244" t="s">
        <v>4774</v>
      </c>
      <c r="D295" s="1245">
        <v>1</v>
      </c>
      <c r="E295" s="1259"/>
      <c r="F295" s="1118">
        <f t="shared" si="8"/>
        <v>0</v>
      </c>
    </row>
    <row r="296" spans="1:6">
      <c r="A296" s="1242">
        <v>5.13</v>
      </c>
      <c r="B296" s="1243" t="s">
        <v>4974</v>
      </c>
      <c r="C296" s="1244" t="s">
        <v>4774</v>
      </c>
      <c r="D296" s="1245">
        <v>1</v>
      </c>
      <c r="E296" s="1259"/>
      <c r="F296" s="1118">
        <f t="shared" si="8"/>
        <v>0</v>
      </c>
    </row>
    <row r="297" spans="1:6">
      <c r="A297" s="1245">
        <v>5.14</v>
      </c>
      <c r="B297" s="1243" t="s">
        <v>4975</v>
      </c>
      <c r="C297" s="1244" t="s">
        <v>4774</v>
      </c>
      <c r="D297" s="1245">
        <v>1</v>
      </c>
      <c r="E297" s="1259"/>
      <c r="F297" s="1118">
        <f t="shared" si="8"/>
        <v>0</v>
      </c>
    </row>
    <row r="298" spans="1:6">
      <c r="A298" s="1242">
        <v>5.15</v>
      </c>
      <c r="B298" s="1243" t="s">
        <v>4976</v>
      </c>
      <c r="C298" s="1244" t="s">
        <v>4774</v>
      </c>
      <c r="D298" s="1245">
        <v>1</v>
      </c>
      <c r="E298" s="1259"/>
      <c r="F298" s="1118">
        <f t="shared" si="8"/>
        <v>0</v>
      </c>
    </row>
    <row r="299" spans="1:6">
      <c r="A299" s="1251" t="s">
        <v>4977</v>
      </c>
      <c r="B299" s="1252"/>
      <c r="C299" s="1252"/>
      <c r="D299" s="1252"/>
      <c r="E299" s="1252"/>
      <c r="F299" s="1253">
        <f>SUM(F283:F298)</f>
        <v>0</v>
      </c>
    </row>
    <row r="300" spans="1:6">
      <c r="A300" s="1276"/>
      <c r="B300" s="1289"/>
      <c r="C300" s="1277"/>
      <c r="D300" s="1278"/>
      <c r="E300" s="1279"/>
      <c r="F300" s="1279"/>
    </row>
    <row r="301" spans="1:6">
      <c r="A301" s="1276"/>
      <c r="B301" s="1289"/>
      <c r="C301" s="1277"/>
      <c r="D301" s="1278"/>
      <c r="E301" s="1279"/>
      <c r="F301" s="1279"/>
    </row>
    <row r="302" spans="1:6">
      <c r="A302" s="1276"/>
      <c r="B302" s="1289"/>
      <c r="C302" s="1277"/>
      <c r="D302" s="1278"/>
      <c r="E302" s="1279"/>
      <c r="F302" s="1279"/>
    </row>
    <row r="303" spans="1:6">
      <c r="A303" s="1276"/>
      <c r="B303" s="1289"/>
      <c r="C303" s="1277"/>
      <c r="D303" s="1278"/>
      <c r="E303" s="1279"/>
      <c r="F303" s="1279"/>
    </row>
    <row r="304" spans="1:6">
      <c r="A304" s="1212" t="s">
        <v>50</v>
      </c>
      <c r="B304" s="1212"/>
      <c r="C304" s="1212"/>
      <c r="D304" s="1212"/>
      <c r="E304" s="1212"/>
      <c r="F304" s="1212"/>
    </row>
    <row r="305" spans="1:6">
      <c r="A305" s="1213" t="str">
        <f>A2</f>
        <v xml:space="preserve">STROJARSKI PROJEKT - PROTUPOŽARNI SUSTAVI </v>
      </c>
      <c r="B305" s="1213"/>
      <c r="C305" s="1213"/>
      <c r="D305" s="1213"/>
      <c r="E305" s="1213"/>
      <c r="F305" s="1213"/>
    </row>
    <row r="306" spans="1:6">
      <c r="A306" s="1214" t="s">
        <v>3</v>
      </c>
      <c r="B306" s="1214"/>
      <c r="C306" s="1214"/>
      <c r="D306" s="1214"/>
      <c r="E306" s="1214"/>
      <c r="F306" s="1214"/>
    </row>
    <row r="307" spans="1:6">
      <c r="A307" s="1290"/>
      <c r="B307" s="1291"/>
      <c r="C307" s="1290"/>
      <c r="D307" s="1290"/>
      <c r="E307" s="1290"/>
      <c r="F307" s="1290"/>
    </row>
    <row r="308" spans="1:6">
      <c r="A308" s="1290"/>
      <c r="B308" s="1291"/>
      <c r="C308" s="1290"/>
      <c r="D308" s="1290"/>
      <c r="E308" s="1290"/>
      <c r="F308" s="1290"/>
    </row>
    <row r="309" spans="1:6">
      <c r="A309" s="1290"/>
      <c r="B309" s="1291"/>
      <c r="C309" s="1290"/>
      <c r="D309" s="1290"/>
      <c r="E309" s="1290"/>
      <c r="F309" s="1290"/>
    </row>
    <row r="310" spans="1:6">
      <c r="A310" s="1292" t="s">
        <v>0</v>
      </c>
      <c r="B310" s="1293" t="s">
        <v>1</v>
      </c>
      <c r="C310" s="1293"/>
      <c r="D310" s="1293"/>
      <c r="E310" s="1293" t="s">
        <v>2</v>
      </c>
      <c r="F310" s="1293"/>
    </row>
    <row r="311" spans="1:6">
      <c r="A311" s="1294">
        <v>1</v>
      </c>
      <c r="B311" s="1295" t="s">
        <v>4772</v>
      </c>
      <c r="C311" s="1295"/>
      <c r="D311" s="1295"/>
      <c r="E311" s="1296">
        <f>F148</f>
        <v>0</v>
      </c>
      <c r="F311" s="1296"/>
    </row>
    <row r="312" spans="1:6">
      <c r="A312" s="1294">
        <v>2</v>
      </c>
      <c r="B312" s="1295" t="s">
        <v>4850</v>
      </c>
      <c r="C312" s="1295"/>
      <c r="D312" s="1295"/>
      <c r="E312" s="1296">
        <f>F184</f>
        <v>0</v>
      </c>
      <c r="F312" s="1296"/>
    </row>
    <row r="313" spans="1:6">
      <c r="A313" s="1294">
        <v>3</v>
      </c>
      <c r="B313" s="1295" t="s">
        <v>4882</v>
      </c>
      <c r="C313" s="1295"/>
      <c r="D313" s="1295"/>
      <c r="E313" s="1296">
        <f>F229</f>
        <v>0</v>
      </c>
      <c r="F313" s="1296"/>
    </row>
    <row r="314" spans="1:6">
      <c r="A314" s="1294">
        <v>4</v>
      </c>
      <c r="B314" s="1295" t="s">
        <v>4916</v>
      </c>
      <c r="C314" s="1295"/>
      <c r="D314" s="1295"/>
      <c r="E314" s="1296">
        <f>F278</f>
        <v>0</v>
      </c>
      <c r="F314" s="1296"/>
    </row>
    <row r="315" spans="1:6">
      <c r="A315" s="1294">
        <v>5</v>
      </c>
      <c r="B315" s="1295" t="s">
        <v>4961</v>
      </c>
      <c r="C315" s="1295"/>
      <c r="D315" s="1295"/>
      <c r="E315" s="1296">
        <f>F299</f>
        <v>0</v>
      </c>
      <c r="F315" s="1296"/>
    </row>
    <row r="316" spans="1:6">
      <c r="A316" s="1297" t="s">
        <v>4978</v>
      </c>
      <c r="B316" s="1297"/>
      <c r="C316" s="1297"/>
      <c r="D316" s="1297"/>
      <c r="E316" s="1298">
        <f>SUM(E311:F315)</f>
        <v>0</v>
      </c>
      <c r="F316" s="1299"/>
    </row>
    <row r="317" spans="1:6">
      <c r="A317" s="1254"/>
      <c r="B317" s="1255"/>
      <c r="C317" s="1256"/>
      <c r="D317" s="1257"/>
      <c r="E317" s="1257"/>
      <c r="F317" s="1254"/>
    </row>
    <row r="318" spans="1:6">
      <c r="A318" s="1254"/>
      <c r="B318" s="1255"/>
      <c r="C318" s="1256"/>
      <c r="D318" s="1300"/>
      <c r="E318" s="1300"/>
      <c r="F318" s="1254"/>
    </row>
    <row r="319" spans="1:6">
      <c r="A319" s="1254"/>
      <c r="B319" s="1255"/>
      <c r="C319" s="1256"/>
      <c r="D319" s="1300"/>
      <c r="E319" s="1300"/>
      <c r="F319" s="1254"/>
    </row>
    <row r="320" spans="1:6">
      <c r="A320" s="1254"/>
      <c r="B320" s="1255"/>
      <c r="C320" s="1256"/>
      <c r="D320" s="1300"/>
      <c r="E320" s="1300"/>
      <c r="F320" s="1254"/>
    </row>
    <row r="321" spans="1:6">
      <c r="A321" s="1254"/>
      <c r="B321" s="1255"/>
      <c r="C321" s="1256"/>
      <c r="D321" s="1300"/>
      <c r="E321" s="1301" t="s">
        <v>2157</v>
      </c>
      <c r="F321" s="1254"/>
    </row>
    <row r="322" spans="1:6">
      <c r="A322" s="1254"/>
      <c r="B322" s="1255"/>
      <c r="C322" s="1256"/>
      <c r="D322" s="1300"/>
      <c r="E322" s="1302" t="s">
        <v>4979</v>
      </c>
      <c r="F322" s="1254"/>
    </row>
  </sheetData>
  <protectedRanges>
    <protectedRange sqref="E300:E303" name="Range1_10_1"/>
    <protectedRange sqref="E279" name="Range1_11_1_1"/>
    <protectedRange sqref="E280:E282" name="Range1_5_1_2_1"/>
    <protectedRange sqref="E26" name="Range1_12"/>
    <protectedRange sqref="E8:E10 E13:E25" name="Range1_5_4_1"/>
    <protectedRange sqref="E37:E49" name="Range1_10_2"/>
    <protectedRange sqref="E51:E66" name="Range1_7_2"/>
    <protectedRange sqref="E31 E28:E29 E34" name="Range1_4_1_1_1_3"/>
    <protectedRange sqref="E30" name="Range1_3_1_1_7_1"/>
    <protectedRange sqref="E32" name="Range1_3_1_1_8_1"/>
    <protectedRange sqref="E33" name="Range1_3_1_1_9_1"/>
    <protectedRange sqref="E35" name="Range1_3_1_1_10_1"/>
    <protectedRange sqref="E11:E12" name="Range1_5_4_1_1"/>
    <protectedRange sqref="E7" name="Range1_5_4_1_2"/>
    <protectedRange sqref="E27" name="Range1_3_1_2_1_1"/>
    <protectedRange sqref="E36" name="Range1_10_2_1"/>
    <protectedRange sqref="E50" name="Range1_7_2_1"/>
    <protectedRange sqref="E67:E68 E90 E103 E112 E77 E133 E153 E160 E189 E197 E212 E234 E258 E289" name="Range1_7_2_2"/>
    <protectedRange sqref="E148" name="Range1_4_5_1"/>
    <protectedRange sqref="E149:E152" name="Range1_4_5_2"/>
    <protectedRange sqref="E184" name="Range1_4_5_3"/>
    <protectedRange sqref="E185:E188" name="Range1_4_5_4"/>
    <protectedRange sqref="E218" name="Range1_4_5_5"/>
    <protectedRange sqref="E229" name="Range1_4_5_6"/>
    <protectedRange sqref="E230:E233" name="Range1_4_5_8"/>
    <protectedRange sqref="E278" name="Range1_4_5_9"/>
    <protectedRange sqref="E299" name="Range1_4_5_10"/>
    <protectedRange sqref="E304:E322" name="Range1_4_5_11"/>
  </protectedRanges>
  <mergeCells count="60">
    <mergeCell ref="B315:D315"/>
    <mergeCell ref="E315:F315"/>
    <mergeCell ref="A316:D316"/>
    <mergeCell ref="E316:F316"/>
    <mergeCell ref="B312:D312"/>
    <mergeCell ref="E312:F312"/>
    <mergeCell ref="B313:D313"/>
    <mergeCell ref="E313:F313"/>
    <mergeCell ref="B314:D314"/>
    <mergeCell ref="E314:F314"/>
    <mergeCell ref="A304:F304"/>
    <mergeCell ref="A305:F305"/>
    <mergeCell ref="A306:F306"/>
    <mergeCell ref="B310:D310"/>
    <mergeCell ref="E310:F310"/>
    <mergeCell ref="B311:D311"/>
    <mergeCell ref="E311:F311"/>
    <mergeCell ref="A184:E184"/>
    <mergeCell ref="B188:F188"/>
    <mergeCell ref="A229:E229"/>
    <mergeCell ref="B233:F233"/>
    <mergeCell ref="A278:E278"/>
    <mergeCell ref="A299:E299"/>
    <mergeCell ref="B61:F61"/>
    <mergeCell ref="B63:F63"/>
    <mergeCell ref="B65:F65"/>
    <mergeCell ref="B67:F67"/>
    <mergeCell ref="A148:E148"/>
    <mergeCell ref="B152:F152"/>
    <mergeCell ref="B46:F46"/>
    <mergeCell ref="B48:F48"/>
    <mergeCell ref="B52:F52"/>
    <mergeCell ref="B54:F54"/>
    <mergeCell ref="B56:F56"/>
    <mergeCell ref="A58:A59"/>
    <mergeCell ref="B58:F59"/>
    <mergeCell ref="B35:F35"/>
    <mergeCell ref="B38:F38"/>
    <mergeCell ref="B40:F40"/>
    <mergeCell ref="B42:F42"/>
    <mergeCell ref="B43:F43"/>
    <mergeCell ref="B44:F44"/>
    <mergeCell ref="B25:F25"/>
    <mergeCell ref="B26:E26"/>
    <mergeCell ref="B29:F29"/>
    <mergeCell ref="B30:F30"/>
    <mergeCell ref="B32:F32"/>
    <mergeCell ref="B33:F33"/>
    <mergeCell ref="A14:A15"/>
    <mergeCell ref="B14:F15"/>
    <mergeCell ref="B17:F17"/>
    <mergeCell ref="B19:F19"/>
    <mergeCell ref="B21:F21"/>
    <mergeCell ref="B23:F23"/>
    <mergeCell ref="A1:F1"/>
    <mergeCell ref="A2:F2"/>
    <mergeCell ref="A3:F3"/>
    <mergeCell ref="B9:F9"/>
    <mergeCell ref="A11:A12"/>
    <mergeCell ref="B11:F12"/>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DE3C13-9CF3-4AA0-B203-49E9FB98889F}">
  <sheetPr>
    <tabColor rgb="FF00B0F0"/>
  </sheetPr>
  <dimension ref="A1:F34"/>
  <sheetViews>
    <sheetView workbookViewId="0">
      <selection activeCell="E33" sqref="E33:F33"/>
    </sheetView>
  </sheetViews>
  <sheetFormatPr defaultRowHeight="14.4"/>
  <cols>
    <col min="2" max="2" width="50.77734375" customWidth="1"/>
    <col min="6" max="6" width="10.77734375" customWidth="1"/>
  </cols>
  <sheetData>
    <row r="1" spans="1:6">
      <c r="A1" s="191" t="s">
        <v>50</v>
      </c>
      <c r="B1" s="191"/>
      <c r="C1" s="191"/>
      <c r="D1" s="191"/>
      <c r="E1" s="191"/>
      <c r="F1" s="191"/>
    </row>
    <row r="2" spans="1:6">
      <c r="A2" s="194" t="s">
        <v>455</v>
      </c>
      <c r="B2" s="194"/>
      <c r="C2" s="194"/>
      <c r="D2" s="194"/>
      <c r="E2" s="194"/>
      <c r="F2" s="194"/>
    </row>
    <row r="3" spans="1:6">
      <c r="A3" s="195" t="s">
        <v>3</v>
      </c>
      <c r="B3" s="195"/>
      <c r="C3" s="195"/>
      <c r="D3" s="195"/>
      <c r="E3" s="195"/>
      <c r="F3" s="195"/>
    </row>
    <row r="4" spans="1:6">
      <c r="A4" s="196"/>
      <c r="B4" s="196"/>
      <c r="C4" s="197"/>
      <c r="D4" s="196"/>
      <c r="E4" s="196"/>
      <c r="F4" s="196"/>
    </row>
    <row r="5" spans="1:6">
      <c r="A5" s="196"/>
      <c r="B5" s="196"/>
      <c r="C5" s="197"/>
      <c r="D5" s="196"/>
      <c r="E5" s="196"/>
      <c r="F5" s="196"/>
    </row>
    <row r="6" spans="1:6">
      <c r="A6" s="196"/>
      <c r="B6" s="196"/>
      <c r="C6" s="197"/>
      <c r="D6" s="196"/>
      <c r="E6" s="193"/>
      <c r="F6" s="193"/>
    </row>
    <row r="7" spans="1:6">
      <c r="A7" s="4" t="s">
        <v>0</v>
      </c>
      <c r="B7" s="1303" t="s">
        <v>1</v>
      </c>
      <c r="C7" s="117"/>
      <c r="D7" s="117"/>
      <c r="E7" s="117" t="s">
        <v>2</v>
      </c>
      <c r="F7" s="117"/>
    </row>
    <row r="8" spans="1:6">
      <c r="A8" s="1304" t="s">
        <v>4980</v>
      </c>
      <c r="B8" s="1305" t="s">
        <v>4981</v>
      </c>
      <c r="C8" s="1305"/>
      <c r="D8" s="1305"/>
      <c r="E8" s="119">
        <f>'10 - 1A - TRANSFORMATORI'!F34</f>
        <v>0</v>
      </c>
      <c r="F8" s="119"/>
    </row>
    <row r="9" spans="1:6">
      <c r="A9" s="1304" t="s">
        <v>4982</v>
      </c>
      <c r="B9" s="1305" t="s">
        <v>4983</v>
      </c>
      <c r="C9" s="1305"/>
      <c r="D9" s="1305"/>
      <c r="E9" s="119">
        <f>'10 - 1B - TRAFO STANICE'!F35</f>
        <v>0</v>
      </c>
      <c r="F9" s="119"/>
    </row>
    <row r="10" spans="1:6">
      <c r="A10" s="1304">
        <v>2</v>
      </c>
      <c r="B10" s="1305" t="s">
        <v>4984</v>
      </c>
      <c r="C10" s="1305"/>
      <c r="D10" s="1305"/>
      <c r="E10" s="119">
        <f>'10 - 2 - UZEMLJENJE - GROMOBRAN'!F23</f>
        <v>0</v>
      </c>
      <c r="F10" s="119"/>
    </row>
    <row r="11" spans="1:6">
      <c r="A11" s="1304">
        <v>3</v>
      </c>
      <c r="B11" s="1305" t="s">
        <v>4985</v>
      </c>
      <c r="C11" s="1305"/>
      <c r="D11" s="1305"/>
      <c r="E11" s="119">
        <f>'10 - 3 - GLAVNI ORMARI'!G225</f>
        <v>0</v>
      </c>
      <c r="F11" s="119"/>
    </row>
    <row r="12" spans="1:6">
      <c r="A12" s="1304">
        <v>4</v>
      </c>
      <c r="B12" s="1305" t="s">
        <v>4986</v>
      </c>
      <c r="C12" s="1305"/>
      <c r="D12" s="1305"/>
      <c r="E12" s="119">
        <f>'10 - 4 -SPRATNI ORMARI'!G431</f>
        <v>0</v>
      </c>
      <c r="F12" s="119"/>
    </row>
    <row r="13" spans="1:6">
      <c r="A13" s="1304">
        <v>5</v>
      </c>
      <c r="B13" s="1305" t="s">
        <v>4987</v>
      </c>
      <c r="C13" s="1305"/>
      <c r="D13" s="1305"/>
      <c r="E13" s="119">
        <f>'10 -5 - ORMARI STROJ.'!G152</f>
        <v>0</v>
      </c>
      <c r="F13" s="119"/>
    </row>
    <row r="14" spans="1:6">
      <c r="A14" s="1304">
        <v>6</v>
      </c>
      <c r="B14" s="1305" t="s">
        <v>4988</v>
      </c>
      <c r="C14" s="1305"/>
      <c r="D14" s="1305"/>
      <c r="E14" s="119">
        <f>'10 - 6 - ORMARI RASVJETA'!G397</f>
        <v>0</v>
      </c>
      <c r="F14" s="119"/>
    </row>
    <row r="15" spans="1:6">
      <c r="A15" s="1304">
        <v>7</v>
      </c>
      <c r="B15" s="1305" t="s">
        <v>4989</v>
      </c>
      <c r="C15" s="1305"/>
      <c r="D15" s="1305"/>
      <c r="E15" s="119">
        <f>'10 - 7 - ORMARI VANJSKA RASVJET'!H103</f>
        <v>0</v>
      </c>
      <c r="F15" s="119"/>
    </row>
    <row r="16" spans="1:6">
      <c r="A16" s="1304">
        <v>8</v>
      </c>
      <c r="B16" s="1305" t="s">
        <v>4990</v>
      </c>
      <c r="C16" s="1305"/>
      <c r="D16" s="1305"/>
      <c r="E16" s="119">
        <f>'10 - 8 - OPERACIJSKE SALE'!G54</f>
        <v>0</v>
      </c>
      <c r="F16" s="119"/>
    </row>
    <row r="17" spans="1:6">
      <c r="A17" s="1304">
        <v>9</v>
      </c>
      <c r="B17" s="1305" t="s">
        <v>4991</v>
      </c>
      <c r="C17" s="1305"/>
      <c r="D17" s="1305"/>
      <c r="E17" s="119">
        <f>'10 - 9 - KABLOVI'!G57</f>
        <v>0</v>
      </c>
      <c r="F17" s="119"/>
    </row>
    <row r="18" spans="1:6">
      <c r="A18" s="1304">
        <v>10</v>
      </c>
      <c r="B18" s="1305" t="s">
        <v>4992</v>
      </c>
      <c r="C18" s="1305"/>
      <c r="D18" s="1305"/>
      <c r="E18" s="119">
        <f>'10 - 10 - VERT. SABIRNICE'!F63</f>
        <v>0</v>
      </c>
      <c r="F18" s="119"/>
    </row>
    <row r="19" spans="1:6">
      <c r="A19" s="1304">
        <v>11</v>
      </c>
      <c r="B19" s="1305" t="s">
        <v>4993</v>
      </c>
      <c r="C19" s="1305"/>
      <c r="D19" s="1305"/>
      <c r="E19" s="119">
        <f>'10 - 11 - KABELSKI KANALI'!G44</f>
        <v>0</v>
      </c>
      <c r="F19" s="119"/>
    </row>
    <row r="20" spans="1:6">
      <c r="A20" s="1304">
        <v>12</v>
      </c>
      <c r="B20" s="1305" t="s">
        <v>4994</v>
      </c>
      <c r="C20" s="1305"/>
      <c r="D20" s="1305"/>
      <c r="E20" s="119">
        <f>'10 - 12 - BMS - KNX'!G31</f>
        <v>0</v>
      </c>
      <c r="F20" s="119"/>
    </row>
    <row r="21" spans="1:6">
      <c r="A21" s="1304">
        <v>13</v>
      </c>
      <c r="B21" s="1305" t="s">
        <v>4995</v>
      </c>
      <c r="C21" s="1305"/>
      <c r="D21" s="1305"/>
      <c r="E21" s="119">
        <f>'10 - 13 - SOCKETS '!G43</f>
        <v>0</v>
      </c>
      <c r="F21" s="119"/>
    </row>
    <row r="22" spans="1:6">
      <c r="A22" s="1304">
        <v>14</v>
      </c>
      <c r="B22" s="1305" t="s">
        <v>4996</v>
      </c>
      <c r="C22" s="1305"/>
      <c r="D22" s="1305"/>
      <c r="E22" s="119">
        <f>'10 - 14 - RACK-IT'!G46</f>
        <v>0</v>
      </c>
      <c r="F22" s="119"/>
    </row>
    <row r="23" spans="1:6">
      <c r="A23" s="1304">
        <v>15</v>
      </c>
      <c r="B23" s="1305" t="s">
        <v>4997</v>
      </c>
      <c r="C23" s="1305"/>
      <c r="D23" s="1305"/>
      <c r="E23" s="119">
        <f>'10 - 15 - IPTV'!F18</f>
        <v>0</v>
      </c>
      <c r="F23" s="119"/>
    </row>
    <row r="24" spans="1:6">
      <c r="A24" s="1304">
        <v>16</v>
      </c>
      <c r="B24" s="1305" t="s">
        <v>4998</v>
      </c>
      <c r="C24" s="1305"/>
      <c r="D24" s="1305"/>
      <c r="E24" s="119">
        <f>'10 - 16 - FDS'!G58</f>
        <v>0</v>
      </c>
      <c r="F24" s="119"/>
    </row>
    <row r="25" spans="1:6">
      <c r="A25" s="1304">
        <v>17</v>
      </c>
      <c r="B25" s="1305" t="s">
        <v>4999</v>
      </c>
      <c r="C25" s="1305"/>
      <c r="D25" s="1305"/>
      <c r="E25" s="119">
        <f>'10 - 17 - ELS'!G15</f>
        <v>0</v>
      </c>
      <c r="F25" s="119"/>
    </row>
    <row r="26" spans="1:6">
      <c r="A26" s="1304">
        <v>18</v>
      </c>
      <c r="B26" s="1305" t="s">
        <v>5000</v>
      </c>
      <c r="C26" s="1305"/>
      <c r="D26" s="1305"/>
      <c r="E26" s="119">
        <f>'10 - 18 - COD'!F44</f>
        <v>0</v>
      </c>
      <c r="F26" s="119"/>
    </row>
    <row r="27" spans="1:6">
      <c r="A27" s="1304">
        <v>19</v>
      </c>
      <c r="B27" s="1305" t="s">
        <v>5001</v>
      </c>
      <c r="C27" s="1305"/>
      <c r="D27" s="1305"/>
      <c r="E27" s="119">
        <f>'10 - 19 - PAS'!G27</f>
        <v>0</v>
      </c>
      <c r="F27" s="119"/>
    </row>
    <row r="28" spans="1:6">
      <c r="A28" s="1304">
        <v>20</v>
      </c>
      <c r="B28" s="1305" t="s">
        <v>5002</v>
      </c>
      <c r="C28" s="1305"/>
      <c r="D28" s="1305"/>
      <c r="E28" s="119">
        <f>'10 - 20 - AIS'!G18</f>
        <v>0</v>
      </c>
      <c r="F28" s="119"/>
    </row>
    <row r="29" spans="1:6">
      <c r="A29" s="1304">
        <v>21</v>
      </c>
      <c r="B29" s="1305" t="s">
        <v>5003</v>
      </c>
      <c r="C29" s="1305"/>
      <c r="D29" s="1305"/>
      <c r="E29" s="119">
        <f>'10 - 21 - CCTV'!G23</f>
        <v>0</v>
      </c>
      <c r="F29" s="119"/>
    </row>
    <row r="30" spans="1:6">
      <c r="A30" s="1304">
        <v>22</v>
      </c>
      <c r="B30" s="1305" t="s">
        <v>5004</v>
      </c>
      <c r="C30" s="1305"/>
      <c r="D30" s="1305"/>
      <c r="E30" s="119">
        <f>'10 - 22 - MCS'!G18</f>
        <v>0</v>
      </c>
      <c r="F30" s="119"/>
    </row>
    <row r="31" spans="1:6">
      <c r="A31" s="1304">
        <v>23</v>
      </c>
      <c r="B31" s="1305" t="s">
        <v>5005</v>
      </c>
      <c r="C31" s="1305"/>
      <c r="D31" s="1305"/>
      <c r="E31" s="119">
        <f>'10 - 23 - NCS'!G20</f>
        <v>0</v>
      </c>
      <c r="F31" s="119"/>
    </row>
    <row r="32" spans="1:6">
      <c r="A32" s="1304">
        <v>24</v>
      </c>
      <c r="B32" s="1305" t="s">
        <v>5006</v>
      </c>
      <c r="C32" s="1305"/>
      <c r="D32" s="1305"/>
      <c r="E32" s="119">
        <f>'10 - 24 - DSS'!G16</f>
        <v>0</v>
      </c>
      <c r="F32" s="119"/>
    </row>
    <row r="33" spans="1:6">
      <c r="A33" s="124" t="s">
        <v>5007</v>
      </c>
      <c r="B33" s="1306"/>
      <c r="C33" s="124"/>
      <c r="D33" s="124"/>
      <c r="E33" s="125">
        <f>SUM(E8:F32)</f>
        <v>0</v>
      </c>
      <c r="F33" s="126"/>
    </row>
    <row r="34" spans="1:6">
      <c r="A34" s="1"/>
      <c r="B34" s="1"/>
      <c r="C34" s="1"/>
      <c r="D34" s="1"/>
      <c r="E34" s="1"/>
      <c r="F34" s="1"/>
    </row>
  </sheetData>
  <mergeCells count="57">
    <mergeCell ref="A33:D33"/>
    <mergeCell ref="E33:F33"/>
    <mergeCell ref="B30:D30"/>
    <mergeCell ref="E30:F30"/>
    <mergeCell ref="B31:D31"/>
    <mergeCell ref="E31:F31"/>
    <mergeCell ref="B32:D32"/>
    <mergeCell ref="E32:F32"/>
    <mergeCell ref="B27:D27"/>
    <mergeCell ref="E27:F27"/>
    <mergeCell ref="B28:D28"/>
    <mergeCell ref="E28:F28"/>
    <mergeCell ref="B29:D29"/>
    <mergeCell ref="E29:F29"/>
    <mergeCell ref="B24:D24"/>
    <mergeCell ref="E24:F24"/>
    <mergeCell ref="B25:D25"/>
    <mergeCell ref="E25:F25"/>
    <mergeCell ref="B26:D26"/>
    <mergeCell ref="E26:F26"/>
    <mergeCell ref="B21:D21"/>
    <mergeCell ref="E21:F21"/>
    <mergeCell ref="B22:D22"/>
    <mergeCell ref="E22:F22"/>
    <mergeCell ref="B23:D23"/>
    <mergeCell ref="E23:F23"/>
    <mergeCell ref="B18:D18"/>
    <mergeCell ref="E18:F18"/>
    <mergeCell ref="B19:D19"/>
    <mergeCell ref="E19:F19"/>
    <mergeCell ref="B20:D20"/>
    <mergeCell ref="E20:F20"/>
    <mergeCell ref="B15:D15"/>
    <mergeCell ref="E15:F15"/>
    <mergeCell ref="B16:D16"/>
    <mergeCell ref="E16:F16"/>
    <mergeCell ref="B17:D17"/>
    <mergeCell ref="E17:F17"/>
    <mergeCell ref="B12:D12"/>
    <mergeCell ref="E12:F12"/>
    <mergeCell ref="B13:D13"/>
    <mergeCell ref="E13:F13"/>
    <mergeCell ref="B14:D14"/>
    <mergeCell ref="E14:F14"/>
    <mergeCell ref="B9:D9"/>
    <mergeCell ref="E9:F9"/>
    <mergeCell ref="B10:D10"/>
    <mergeCell ref="E10:F10"/>
    <mergeCell ref="B11:D11"/>
    <mergeCell ref="E11:F11"/>
    <mergeCell ref="A1:F1"/>
    <mergeCell ref="A2:F2"/>
    <mergeCell ref="A3:F3"/>
    <mergeCell ref="B7:D7"/>
    <mergeCell ref="E7:F7"/>
    <mergeCell ref="B8:D8"/>
    <mergeCell ref="E8:F8"/>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A0DBA5-9061-46BE-BCB1-70FE2869014A}">
  <sheetPr>
    <tabColor theme="8" tint="0.79998168889431442"/>
  </sheetPr>
  <dimension ref="A1:F39"/>
  <sheetViews>
    <sheetView workbookViewId="0">
      <selection activeCell="H32" sqref="H32"/>
    </sheetView>
  </sheetViews>
  <sheetFormatPr defaultRowHeight="14.4"/>
  <cols>
    <col min="2" max="2" width="50.77734375" customWidth="1"/>
  </cols>
  <sheetData>
    <row r="1" spans="1:6">
      <c r="A1" s="334" t="s">
        <v>50</v>
      </c>
      <c r="B1" s="334"/>
      <c r="C1" s="334"/>
      <c r="D1" s="334"/>
      <c r="E1" s="334"/>
      <c r="F1" s="334"/>
    </row>
    <row r="2" spans="1:6">
      <c r="A2" s="336" t="s">
        <v>455</v>
      </c>
      <c r="B2" s="336"/>
      <c r="C2" s="336"/>
      <c r="D2" s="336"/>
      <c r="E2" s="336"/>
      <c r="F2" s="336"/>
    </row>
    <row r="3" spans="1:6">
      <c r="A3" s="150" t="s">
        <v>456</v>
      </c>
      <c r="B3" s="150"/>
      <c r="C3" s="150"/>
      <c r="D3" s="150"/>
      <c r="E3" s="150"/>
      <c r="F3" s="150"/>
    </row>
    <row r="4" spans="1:6">
      <c r="A4" s="1307"/>
      <c r="B4" s="871"/>
      <c r="C4" s="1308"/>
      <c r="D4" s="1308"/>
      <c r="E4" s="1309"/>
      <c r="F4" s="1310"/>
    </row>
    <row r="5" spans="1:6">
      <c r="A5" s="1307"/>
      <c r="B5" s="871"/>
      <c r="C5" s="1308"/>
      <c r="D5" s="1308"/>
      <c r="E5" s="1309"/>
      <c r="F5" s="1310"/>
    </row>
    <row r="6" spans="1:6">
      <c r="A6" s="1311"/>
      <c r="B6" s="1031"/>
      <c r="C6" s="1312"/>
      <c r="D6" s="1313"/>
      <c r="E6" s="1310"/>
      <c r="F6" s="1310"/>
    </row>
    <row r="7" spans="1:6">
      <c r="A7" s="1314" t="s">
        <v>5008</v>
      </c>
      <c r="B7" s="346" t="s">
        <v>4981</v>
      </c>
      <c r="C7" s="346"/>
      <c r="D7" s="346"/>
      <c r="E7" s="346"/>
      <c r="F7" s="346"/>
    </row>
    <row r="8" spans="1:6" ht="26.4">
      <c r="A8" s="8" t="s">
        <v>0</v>
      </c>
      <c r="B8" s="8" t="s">
        <v>1</v>
      </c>
      <c r="C8" s="8" t="s">
        <v>948</v>
      </c>
      <c r="D8" s="8" t="s">
        <v>949</v>
      </c>
      <c r="E8" s="8" t="s">
        <v>1380</v>
      </c>
      <c r="F8" s="8" t="s">
        <v>2</v>
      </c>
    </row>
    <row r="9" spans="1:6">
      <c r="A9" s="1315" t="s">
        <v>5009</v>
      </c>
      <c r="B9" s="1315"/>
      <c r="C9" s="1315"/>
      <c r="D9" s="1315"/>
      <c r="E9" s="1315"/>
      <c r="F9" s="1315"/>
    </row>
    <row r="10" spans="1:6" ht="26.4">
      <c r="A10" s="1316">
        <v>1</v>
      </c>
      <c r="B10" s="1061" t="s">
        <v>5010</v>
      </c>
      <c r="C10" s="1316" t="s">
        <v>983</v>
      </c>
      <c r="D10" s="1316">
        <v>3</v>
      </c>
      <c r="E10" s="1317"/>
      <c r="F10" s="1317">
        <f>D10*E10</f>
        <v>0</v>
      </c>
    </row>
    <row r="11" spans="1:6">
      <c r="A11" s="1318" t="s">
        <v>5011</v>
      </c>
      <c r="B11" s="1319"/>
      <c r="C11" s="1319"/>
      <c r="D11" s="1319"/>
      <c r="E11" s="1319"/>
      <c r="F11" s="1320"/>
    </row>
    <row r="12" spans="1:6" ht="105.6">
      <c r="A12" s="1316">
        <v>2</v>
      </c>
      <c r="B12" s="1061" t="s">
        <v>5012</v>
      </c>
      <c r="C12" s="1316" t="s">
        <v>983</v>
      </c>
      <c r="D12" s="1316">
        <v>1</v>
      </c>
      <c r="E12" s="1317"/>
      <c r="F12" s="1317">
        <f t="shared" ref="F12:F25" si="0">D12*E12</f>
        <v>0</v>
      </c>
    </row>
    <row r="13" spans="1:6" ht="303.60000000000002">
      <c r="A13" s="1316">
        <v>3</v>
      </c>
      <c r="B13" s="1061" t="s">
        <v>5013</v>
      </c>
      <c r="C13" s="1316" t="s">
        <v>983</v>
      </c>
      <c r="D13" s="1316">
        <v>3</v>
      </c>
      <c r="E13" s="1317"/>
      <c r="F13" s="1317">
        <f t="shared" si="0"/>
        <v>0</v>
      </c>
    </row>
    <row r="14" spans="1:6" ht="198">
      <c r="A14" s="1316">
        <v>4</v>
      </c>
      <c r="B14" s="1061" t="s">
        <v>5014</v>
      </c>
      <c r="C14" s="1316" t="s">
        <v>983</v>
      </c>
      <c r="D14" s="1316">
        <v>1</v>
      </c>
      <c r="E14" s="1317"/>
      <c r="F14" s="1317"/>
    </row>
    <row r="15" spans="1:6" ht="39.6">
      <c r="A15" s="1316">
        <v>5</v>
      </c>
      <c r="B15" s="1061" t="s">
        <v>5015</v>
      </c>
      <c r="C15" s="1316" t="s">
        <v>983</v>
      </c>
      <c r="D15" s="1316">
        <v>3</v>
      </c>
      <c r="E15" s="1317"/>
      <c r="F15" s="1317">
        <f t="shared" si="0"/>
        <v>0</v>
      </c>
    </row>
    <row r="16" spans="1:6" ht="92.4">
      <c r="A16" s="1316">
        <v>6</v>
      </c>
      <c r="B16" s="1061" t="s">
        <v>5016</v>
      </c>
      <c r="C16" s="1316" t="s">
        <v>983</v>
      </c>
      <c r="D16" s="1004">
        <v>9</v>
      </c>
      <c r="E16" s="1317"/>
      <c r="F16" s="1317">
        <f t="shared" si="0"/>
        <v>0</v>
      </c>
    </row>
    <row r="17" spans="1:6" ht="79.2">
      <c r="A17" s="1316">
        <v>7</v>
      </c>
      <c r="B17" s="1061" t="s">
        <v>5017</v>
      </c>
      <c r="C17" s="1316" t="s">
        <v>1668</v>
      </c>
      <c r="D17" s="1316">
        <v>150</v>
      </c>
      <c r="E17" s="1317"/>
      <c r="F17" s="1317">
        <f t="shared" si="0"/>
        <v>0</v>
      </c>
    </row>
    <row r="18" spans="1:6" ht="26.4">
      <c r="A18" s="1316">
        <v>8</v>
      </c>
      <c r="B18" s="1061" t="s">
        <v>5018</v>
      </c>
      <c r="C18" s="1316" t="s">
        <v>5019</v>
      </c>
      <c r="D18" s="1316">
        <v>1</v>
      </c>
      <c r="E18" s="1317"/>
      <c r="F18" s="1317">
        <f t="shared" si="0"/>
        <v>0</v>
      </c>
    </row>
    <row r="19" spans="1:6" ht="26.4">
      <c r="A19" s="1316">
        <v>9</v>
      </c>
      <c r="B19" s="1061" t="s">
        <v>5020</v>
      </c>
      <c r="C19" s="1316" t="s">
        <v>955</v>
      </c>
      <c r="D19" s="1316">
        <v>130</v>
      </c>
      <c r="E19" s="1317"/>
      <c r="F19" s="1317">
        <f t="shared" si="0"/>
        <v>0</v>
      </c>
    </row>
    <row r="20" spans="1:6" ht="39.6">
      <c r="A20" s="1316">
        <v>10</v>
      </c>
      <c r="B20" s="1061" t="s">
        <v>5021</v>
      </c>
      <c r="C20" s="1316" t="s">
        <v>5019</v>
      </c>
      <c r="D20" s="1316">
        <v>1</v>
      </c>
      <c r="E20" s="1317"/>
      <c r="F20" s="1317">
        <f t="shared" si="0"/>
        <v>0</v>
      </c>
    </row>
    <row r="21" spans="1:6" ht="79.2">
      <c r="A21" s="1316">
        <v>11</v>
      </c>
      <c r="B21" s="1061" t="s">
        <v>5022</v>
      </c>
      <c r="C21" s="1316" t="s">
        <v>5019</v>
      </c>
      <c r="D21" s="1316">
        <v>1</v>
      </c>
      <c r="E21" s="1317"/>
      <c r="F21" s="1317">
        <f t="shared" si="0"/>
        <v>0</v>
      </c>
    </row>
    <row r="22" spans="1:6" ht="39.6">
      <c r="A22" s="1316">
        <v>12</v>
      </c>
      <c r="B22" s="1061" t="s">
        <v>5023</v>
      </c>
      <c r="C22" s="1316" t="s">
        <v>5019</v>
      </c>
      <c r="D22" s="1316">
        <v>1</v>
      </c>
      <c r="E22" s="1317"/>
      <c r="F22" s="1317">
        <f t="shared" si="0"/>
        <v>0</v>
      </c>
    </row>
    <row r="23" spans="1:6" ht="39.6">
      <c r="A23" s="1316">
        <v>13</v>
      </c>
      <c r="B23" s="1061" t="s">
        <v>5024</v>
      </c>
      <c r="C23" s="1316" t="s">
        <v>5019</v>
      </c>
      <c r="D23" s="1316">
        <v>1</v>
      </c>
      <c r="E23" s="1317"/>
      <c r="F23" s="1317">
        <f t="shared" si="0"/>
        <v>0</v>
      </c>
    </row>
    <row r="24" spans="1:6" ht="26.4">
      <c r="A24" s="1316">
        <v>14</v>
      </c>
      <c r="B24" s="1125" t="s">
        <v>5025</v>
      </c>
      <c r="C24" s="1316" t="s">
        <v>5019</v>
      </c>
      <c r="D24" s="1316">
        <v>1</v>
      </c>
      <c r="E24" s="1317"/>
      <c r="F24" s="1317">
        <f t="shared" si="0"/>
        <v>0</v>
      </c>
    </row>
    <row r="25" spans="1:6" ht="26.4">
      <c r="A25" s="1316">
        <v>15</v>
      </c>
      <c r="B25" s="1125" t="s">
        <v>5026</v>
      </c>
      <c r="C25" s="1316" t="s">
        <v>5019</v>
      </c>
      <c r="D25" s="1316">
        <v>1</v>
      </c>
      <c r="E25" s="1317"/>
      <c r="F25" s="1317">
        <f t="shared" si="0"/>
        <v>0</v>
      </c>
    </row>
    <row r="26" spans="1:6" ht="26.4">
      <c r="A26" s="8" t="s">
        <v>0</v>
      </c>
      <c r="B26" s="8" t="s">
        <v>1</v>
      </c>
      <c r="C26" s="8" t="s">
        <v>948</v>
      </c>
      <c r="D26" s="8" t="s">
        <v>949</v>
      </c>
      <c r="E26" s="8" t="s">
        <v>1380</v>
      </c>
      <c r="F26" s="8" t="s">
        <v>2</v>
      </c>
    </row>
    <row r="27" spans="1:6">
      <c r="A27" s="1315" t="s">
        <v>5027</v>
      </c>
      <c r="B27" s="1315"/>
      <c r="C27" s="1315"/>
      <c r="D27" s="1315"/>
      <c r="E27" s="1315"/>
      <c r="F27" s="1315"/>
    </row>
    <row r="28" spans="1:6" ht="250.8">
      <c r="A28" s="1316">
        <v>16</v>
      </c>
      <c r="B28" s="1321" t="s">
        <v>5028</v>
      </c>
      <c r="C28" s="1316" t="s">
        <v>983</v>
      </c>
      <c r="D28" s="1316">
        <v>3</v>
      </c>
      <c r="E28" s="1317"/>
      <c r="F28" s="1317">
        <f>D28*E28</f>
        <v>0</v>
      </c>
    </row>
    <row r="29" spans="1:6" ht="26.4">
      <c r="A29" s="1316">
        <v>17</v>
      </c>
      <c r="B29" s="1125" t="s">
        <v>5029</v>
      </c>
      <c r="C29" s="1316" t="s">
        <v>5019</v>
      </c>
      <c r="D29" s="1316">
        <v>1</v>
      </c>
      <c r="E29" s="1317"/>
      <c r="F29" s="1317">
        <f t="shared" ref="F29:F30" si="1">D29*E29</f>
        <v>0</v>
      </c>
    </row>
    <row r="30" spans="1:6" ht="26.4">
      <c r="A30" s="1316">
        <v>18</v>
      </c>
      <c r="B30" s="1125" t="s">
        <v>5026</v>
      </c>
      <c r="C30" s="1316" t="s">
        <v>5019</v>
      </c>
      <c r="D30" s="1316">
        <v>1</v>
      </c>
      <c r="E30" s="1317"/>
      <c r="F30" s="1317">
        <f t="shared" si="1"/>
        <v>0</v>
      </c>
    </row>
    <row r="31" spans="1:6">
      <c r="A31" s="1315" t="s">
        <v>5030</v>
      </c>
      <c r="B31" s="1315"/>
      <c r="C31" s="1315"/>
      <c r="D31" s="1315"/>
      <c r="E31" s="1315"/>
      <c r="F31" s="1315"/>
    </row>
    <row r="32" spans="1:6" ht="66">
      <c r="A32" s="1316">
        <v>19</v>
      </c>
      <c r="B32" s="1321" t="s">
        <v>5031</v>
      </c>
      <c r="C32" s="1316" t="s">
        <v>983</v>
      </c>
      <c r="D32" s="1316">
        <v>2</v>
      </c>
      <c r="E32" s="1317"/>
      <c r="F32" s="1317">
        <f t="shared" ref="F32:F33" si="2">D32*E32</f>
        <v>0</v>
      </c>
    </row>
    <row r="33" spans="1:6" ht="52.8">
      <c r="A33" s="1316">
        <v>20</v>
      </c>
      <c r="B33" s="1321" t="s">
        <v>5032</v>
      </c>
      <c r="C33" s="1316" t="s">
        <v>3134</v>
      </c>
      <c r="D33" s="1316">
        <v>10</v>
      </c>
      <c r="E33" s="1317"/>
      <c r="F33" s="1317">
        <f t="shared" si="2"/>
        <v>0</v>
      </c>
    </row>
    <row r="34" spans="1:6">
      <c r="A34" s="143" t="s">
        <v>5033</v>
      </c>
      <c r="B34" s="144"/>
      <c r="C34" s="144"/>
      <c r="D34" s="144"/>
      <c r="E34" s="144"/>
      <c r="F34" s="38">
        <f>SUM(F10:F25,F28:F30,F32:F33)</f>
        <v>0</v>
      </c>
    </row>
    <row r="35" spans="1:6">
      <c r="A35" s="1322"/>
      <c r="B35" s="525"/>
      <c r="C35" s="1322"/>
      <c r="D35" s="1322"/>
      <c r="E35" s="525"/>
      <c r="F35" s="525"/>
    </row>
    <row r="36" spans="1:6">
      <c r="A36" s="1322"/>
      <c r="B36" s="525"/>
      <c r="C36" s="1322"/>
      <c r="D36" s="1322"/>
      <c r="E36" s="525"/>
      <c r="F36" s="525"/>
    </row>
    <row r="37" spans="1:6">
      <c r="A37" s="1322"/>
      <c r="B37" s="525"/>
      <c r="C37" s="1322"/>
      <c r="D37" s="1322"/>
      <c r="E37" s="525"/>
      <c r="F37" s="525"/>
    </row>
    <row r="38" spans="1:6">
      <c r="A38" s="1322"/>
      <c r="B38" s="525"/>
      <c r="C38" s="1322"/>
      <c r="D38" s="1322"/>
      <c r="E38" s="525"/>
      <c r="F38" s="525"/>
    </row>
    <row r="39" spans="1:6">
      <c r="A39" s="1322"/>
      <c r="B39" s="525"/>
      <c r="C39" s="1322"/>
      <c r="D39" s="1322"/>
      <c r="E39" s="525"/>
      <c r="F39" s="525"/>
    </row>
  </sheetData>
  <protectedRanges>
    <protectedRange sqref="E7" name="Range1_7_2_2"/>
    <protectedRange sqref="E34" name="Range1_4_5_2_2"/>
  </protectedRanges>
  <mergeCells count="9">
    <mergeCell ref="A27:F27"/>
    <mergeCell ref="A31:F31"/>
    <mergeCell ref="A34:E34"/>
    <mergeCell ref="A1:F1"/>
    <mergeCell ref="A2:F2"/>
    <mergeCell ref="A3:F3"/>
    <mergeCell ref="B7:F7"/>
    <mergeCell ref="A9:F9"/>
    <mergeCell ref="A11:F11"/>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B3FA82-415C-4DAE-B8F8-F1D645A686C9}">
  <sheetPr>
    <tabColor theme="8" tint="0.79998168889431442"/>
  </sheetPr>
  <dimension ref="A1:F38"/>
  <sheetViews>
    <sheetView topLeftCell="A15" workbookViewId="0">
      <selection activeCell="E36" sqref="E36"/>
    </sheetView>
  </sheetViews>
  <sheetFormatPr defaultRowHeight="14.4"/>
  <cols>
    <col min="2" max="2" width="50.77734375" customWidth="1"/>
  </cols>
  <sheetData>
    <row r="1" spans="1:6">
      <c r="A1" s="334" t="s">
        <v>50</v>
      </c>
      <c r="B1" s="334"/>
      <c r="C1" s="334"/>
      <c r="D1" s="334"/>
      <c r="E1" s="334"/>
      <c r="F1" s="334"/>
    </row>
    <row r="2" spans="1:6">
      <c r="A2" s="336" t="s">
        <v>455</v>
      </c>
      <c r="B2" s="336"/>
      <c r="C2" s="336"/>
      <c r="D2" s="336"/>
      <c r="E2" s="336"/>
      <c r="F2" s="336"/>
    </row>
    <row r="3" spans="1:6">
      <c r="A3" s="150" t="s">
        <v>456</v>
      </c>
      <c r="B3" s="150"/>
      <c r="C3" s="150"/>
      <c r="D3" s="150"/>
      <c r="E3" s="150"/>
      <c r="F3" s="150"/>
    </row>
    <row r="4" spans="1:6">
      <c r="A4" s="1307"/>
      <c r="B4" s="871"/>
      <c r="C4" s="1308"/>
      <c r="D4" s="1308"/>
      <c r="E4" s="1309"/>
      <c r="F4" s="1310"/>
    </row>
    <row r="5" spans="1:6">
      <c r="A5" s="1307"/>
      <c r="B5" s="871"/>
      <c r="C5" s="1308"/>
      <c r="D5" s="1308"/>
      <c r="E5" s="1309"/>
      <c r="F5" s="1310"/>
    </row>
    <row r="6" spans="1:6">
      <c r="A6" s="1311"/>
      <c r="B6" s="1031"/>
      <c r="C6" s="1312"/>
      <c r="D6" s="1313"/>
      <c r="E6" s="1310"/>
      <c r="F6" s="1310"/>
    </row>
    <row r="7" spans="1:6">
      <c r="A7" s="1314" t="s">
        <v>5034</v>
      </c>
      <c r="B7" s="346" t="s">
        <v>5035</v>
      </c>
      <c r="C7" s="346"/>
      <c r="D7" s="346"/>
      <c r="E7" s="346"/>
      <c r="F7" s="346"/>
    </row>
    <row r="8" spans="1:6" ht="26.4">
      <c r="A8" s="8" t="s">
        <v>0</v>
      </c>
      <c r="B8" s="8" t="s">
        <v>1</v>
      </c>
      <c r="C8" s="8" t="s">
        <v>948</v>
      </c>
      <c r="D8" s="8" t="s">
        <v>949</v>
      </c>
      <c r="E8" s="8" t="s">
        <v>1380</v>
      </c>
      <c r="F8" s="8" t="s">
        <v>2</v>
      </c>
    </row>
    <row r="9" spans="1:6">
      <c r="A9" s="1315" t="s">
        <v>5036</v>
      </c>
      <c r="B9" s="1315"/>
      <c r="C9" s="1315"/>
      <c r="D9" s="1315"/>
      <c r="E9" s="1315"/>
      <c r="F9" s="1315"/>
    </row>
    <row r="10" spans="1:6" ht="26.4">
      <c r="A10" s="1316">
        <v>1</v>
      </c>
      <c r="B10" s="1061" t="s">
        <v>5037</v>
      </c>
      <c r="C10" s="1316" t="s">
        <v>1383</v>
      </c>
      <c r="D10" s="1316">
        <v>1</v>
      </c>
      <c r="E10" s="1317"/>
      <c r="F10" s="1317">
        <f>D10*E10</f>
        <v>0</v>
      </c>
    </row>
    <row r="11" spans="1:6" ht="26.4">
      <c r="A11" s="1316">
        <v>2</v>
      </c>
      <c r="B11" s="1061" t="s">
        <v>5038</v>
      </c>
      <c r="C11" s="1316" t="s">
        <v>1383</v>
      </c>
      <c r="D11" s="1316">
        <v>1</v>
      </c>
      <c r="E11" s="1317"/>
      <c r="F11" s="1317">
        <f>D11*E11</f>
        <v>0</v>
      </c>
    </row>
    <row r="12" spans="1:6" ht="26.4">
      <c r="A12" s="1316">
        <v>3</v>
      </c>
      <c r="B12" s="1061" t="s">
        <v>5039</v>
      </c>
      <c r="C12" s="1316" t="s">
        <v>1383</v>
      </c>
      <c r="D12" s="1316">
        <v>2</v>
      </c>
      <c r="E12" s="1317"/>
      <c r="F12" s="1317">
        <f>D12*E12</f>
        <v>0</v>
      </c>
    </row>
    <row r="13" spans="1:6" ht="26.4">
      <c r="A13" s="1316">
        <v>4</v>
      </c>
      <c r="B13" s="1061" t="s">
        <v>5040</v>
      </c>
      <c r="C13" s="1316" t="s">
        <v>1383</v>
      </c>
      <c r="D13" s="1316">
        <v>3</v>
      </c>
      <c r="E13" s="1317"/>
      <c r="F13" s="1317">
        <f>D13*E13</f>
        <v>0</v>
      </c>
    </row>
    <row r="14" spans="1:6" ht="26.4">
      <c r="A14" s="1316">
        <v>5</v>
      </c>
      <c r="B14" s="1061" t="s">
        <v>5041</v>
      </c>
      <c r="C14" s="1004" t="s">
        <v>1668</v>
      </c>
      <c r="D14" s="1316">
        <v>12</v>
      </c>
      <c r="E14" s="1317"/>
      <c r="F14" s="1317">
        <f>D14*E14</f>
        <v>0</v>
      </c>
    </row>
    <row r="15" spans="1:6">
      <c r="A15" s="1315" t="s">
        <v>5042</v>
      </c>
      <c r="B15" s="1315"/>
      <c r="C15" s="1315"/>
      <c r="D15" s="1315"/>
      <c r="E15" s="1315"/>
      <c r="F15" s="1315"/>
    </row>
    <row r="16" spans="1:6" ht="26.4">
      <c r="A16" s="1316">
        <v>6</v>
      </c>
      <c r="B16" s="1061" t="s">
        <v>5037</v>
      </c>
      <c r="C16" s="1316" t="s">
        <v>1383</v>
      </c>
      <c r="D16" s="1316">
        <v>1</v>
      </c>
      <c r="E16" s="1317"/>
      <c r="F16" s="1317">
        <f>D16*E16</f>
        <v>0</v>
      </c>
    </row>
    <row r="17" spans="1:6" ht="26.4">
      <c r="A17" s="1316">
        <v>7</v>
      </c>
      <c r="B17" s="1061" t="s">
        <v>5043</v>
      </c>
      <c r="C17" s="1316" t="s">
        <v>1383</v>
      </c>
      <c r="D17" s="1316">
        <v>1</v>
      </c>
      <c r="E17" s="1317"/>
      <c r="F17" s="1317">
        <f>D17*E17</f>
        <v>0</v>
      </c>
    </row>
    <row r="18" spans="1:6" ht="26.4">
      <c r="A18" s="1316">
        <v>8</v>
      </c>
      <c r="B18" s="1061" t="s">
        <v>5039</v>
      </c>
      <c r="C18" s="1316" t="s">
        <v>1383</v>
      </c>
      <c r="D18" s="1316">
        <v>2</v>
      </c>
      <c r="E18" s="1317"/>
      <c r="F18" s="1317">
        <f>D18*E18</f>
        <v>0</v>
      </c>
    </row>
    <row r="19" spans="1:6" ht="26.4">
      <c r="A19" s="1316">
        <v>9</v>
      </c>
      <c r="B19" s="1061" t="s">
        <v>5040</v>
      </c>
      <c r="C19" s="1316" t="s">
        <v>1383</v>
      </c>
      <c r="D19" s="1316">
        <v>3</v>
      </c>
      <c r="E19" s="1317"/>
      <c r="F19" s="1317">
        <f>D19*E19</f>
        <v>0</v>
      </c>
    </row>
    <row r="20" spans="1:6" ht="26.4">
      <c r="A20" s="1316">
        <v>10</v>
      </c>
      <c r="B20" s="1061" t="s">
        <v>5041</v>
      </c>
      <c r="C20" s="1004" t="s">
        <v>1668</v>
      </c>
      <c r="D20" s="1316">
        <v>12</v>
      </c>
      <c r="E20" s="1317"/>
      <c r="F20" s="1317">
        <f>D20*E20</f>
        <v>0</v>
      </c>
    </row>
    <row r="21" spans="1:6">
      <c r="A21" s="1315" t="s">
        <v>5044</v>
      </c>
      <c r="B21" s="1315"/>
      <c r="C21" s="1315"/>
      <c r="D21" s="1315"/>
      <c r="E21" s="1315"/>
      <c r="F21" s="1315"/>
    </row>
    <row r="22" spans="1:6" ht="26.4">
      <c r="A22" s="1316">
        <v>11</v>
      </c>
      <c r="B22" s="1061" t="s">
        <v>5037</v>
      </c>
      <c r="C22" s="1316" t="s">
        <v>1383</v>
      </c>
      <c r="D22" s="1316">
        <v>1</v>
      </c>
      <c r="E22" s="1317"/>
      <c r="F22" s="1317">
        <f>D22*E22</f>
        <v>0</v>
      </c>
    </row>
    <row r="23" spans="1:6" ht="26.4">
      <c r="A23" s="1316">
        <v>12</v>
      </c>
      <c r="B23" s="1061" t="s">
        <v>5045</v>
      </c>
      <c r="C23" s="1316" t="s">
        <v>1383</v>
      </c>
      <c r="D23" s="1316">
        <v>1</v>
      </c>
      <c r="E23" s="1317"/>
      <c r="F23" s="1317">
        <f>D23*E23</f>
        <v>0</v>
      </c>
    </row>
    <row r="24" spans="1:6" ht="26.4">
      <c r="A24" s="1316">
        <v>13</v>
      </c>
      <c r="B24" s="1061" t="s">
        <v>5039</v>
      </c>
      <c r="C24" s="1316" t="s">
        <v>1383</v>
      </c>
      <c r="D24" s="1316">
        <v>2</v>
      </c>
      <c r="E24" s="1317"/>
      <c r="F24" s="1317">
        <f>D24*E24</f>
        <v>0</v>
      </c>
    </row>
    <row r="25" spans="1:6" ht="26.4">
      <c r="A25" s="1316">
        <v>14</v>
      </c>
      <c r="B25" s="1061" t="s">
        <v>5040</v>
      </c>
      <c r="C25" s="1316" t="s">
        <v>1383</v>
      </c>
      <c r="D25" s="1316">
        <v>3</v>
      </c>
      <c r="E25" s="1317"/>
      <c r="F25" s="1317">
        <f>D25*E25</f>
        <v>0</v>
      </c>
    </row>
    <row r="26" spans="1:6" ht="26.4">
      <c r="A26" s="1316">
        <v>15</v>
      </c>
      <c r="B26" s="1061" t="s">
        <v>5041</v>
      </c>
      <c r="C26" s="1004" t="s">
        <v>1668</v>
      </c>
      <c r="D26" s="1316">
        <v>16</v>
      </c>
      <c r="E26" s="1317"/>
      <c r="F26" s="1317">
        <f>D26*E26</f>
        <v>0</v>
      </c>
    </row>
    <row r="27" spans="1:6">
      <c r="A27" s="1315" t="s">
        <v>5046</v>
      </c>
      <c r="B27" s="1315"/>
      <c r="C27" s="1315"/>
      <c r="D27" s="1315"/>
      <c r="E27" s="1315"/>
      <c r="F27" s="1315"/>
    </row>
    <row r="28" spans="1:6" ht="26.4">
      <c r="A28" s="1316">
        <v>16</v>
      </c>
      <c r="B28" s="1061" t="s">
        <v>5047</v>
      </c>
      <c r="C28" s="1316" t="s">
        <v>1383</v>
      </c>
      <c r="D28" s="1316">
        <v>2</v>
      </c>
      <c r="E28" s="1317"/>
      <c r="F28" s="1317">
        <f>D28*E28</f>
        <v>0</v>
      </c>
    </row>
    <row r="29" spans="1:6" ht="26.4">
      <c r="A29" s="1316">
        <v>17</v>
      </c>
      <c r="B29" s="1061" t="s">
        <v>5048</v>
      </c>
      <c r="C29" s="1316" t="s">
        <v>1383</v>
      </c>
      <c r="D29" s="1316">
        <v>2</v>
      </c>
      <c r="E29" s="1317"/>
      <c r="F29" s="1317">
        <f>D29*E29</f>
        <v>0</v>
      </c>
    </row>
    <row r="30" spans="1:6" ht="26.4">
      <c r="A30" s="1316">
        <v>18</v>
      </c>
      <c r="B30" s="1061" t="s">
        <v>5049</v>
      </c>
      <c r="C30" s="1004" t="s">
        <v>1668</v>
      </c>
      <c r="D30" s="1316">
        <v>8</v>
      </c>
      <c r="E30" s="1317"/>
      <c r="F30" s="1317">
        <f>D30*E30</f>
        <v>0</v>
      </c>
    </row>
    <row r="31" spans="1:6">
      <c r="A31" s="1315" t="s">
        <v>5050</v>
      </c>
      <c r="B31" s="1315"/>
      <c r="C31" s="1315"/>
      <c r="D31" s="1315"/>
      <c r="E31" s="1315"/>
      <c r="F31" s="1315"/>
    </row>
    <row r="32" spans="1:6" ht="26.4">
      <c r="A32" s="1316">
        <v>19</v>
      </c>
      <c r="B32" s="1061" t="s">
        <v>5051</v>
      </c>
      <c r="C32" s="1316" t="s">
        <v>1383</v>
      </c>
      <c r="D32" s="1316">
        <v>2</v>
      </c>
      <c r="E32" s="1317"/>
      <c r="F32" s="1317">
        <f>D32*E32</f>
        <v>0</v>
      </c>
    </row>
    <row r="33" spans="1:6" ht="26.4">
      <c r="A33" s="1316">
        <v>20</v>
      </c>
      <c r="B33" s="1061" t="s">
        <v>5052</v>
      </c>
      <c r="C33" s="1316" t="s">
        <v>1383</v>
      </c>
      <c r="D33" s="1316">
        <v>2</v>
      </c>
      <c r="E33" s="1317"/>
      <c r="F33" s="1317">
        <f>D33*E33</f>
        <v>0</v>
      </c>
    </row>
    <row r="34" spans="1:6" ht="26.4">
      <c r="A34" s="1316">
        <v>21</v>
      </c>
      <c r="B34" s="1061" t="s">
        <v>5053</v>
      </c>
      <c r="C34" s="1004" t="s">
        <v>1668</v>
      </c>
      <c r="D34" s="1316">
        <v>8</v>
      </c>
      <c r="E34" s="1317"/>
      <c r="F34" s="1317">
        <f>D34*E34</f>
        <v>0</v>
      </c>
    </row>
    <row r="35" spans="1:6">
      <c r="A35" s="143" t="s">
        <v>5054</v>
      </c>
      <c r="B35" s="144"/>
      <c r="C35" s="144"/>
      <c r="D35" s="144"/>
      <c r="E35" s="144"/>
      <c r="F35" s="38">
        <f>SUM(F10:F14,F16:F20,F22:F26,F28:F30,F32:F34)</f>
        <v>0</v>
      </c>
    </row>
    <row r="36" spans="1:6">
      <c r="A36" s="1322"/>
      <c r="B36" s="525"/>
      <c r="C36" s="525"/>
      <c r="D36" s="1322"/>
      <c r="E36" s="525"/>
      <c r="F36" s="525"/>
    </row>
    <row r="37" spans="1:6">
      <c r="A37" s="1322"/>
      <c r="B37" s="525"/>
      <c r="C37" s="525"/>
      <c r="D37" s="1322"/>
      <c r="E37" s="525"/>
      <c r="F37" s="525"/>
    </row>
    <row r="38" spans="1:6">
      <c r="A38" s="1322"/>
      <c r="B38" s="525"/>
      <c r="C38" s="525"/>
      <c r="D38" s="1322"/>
      <c r="E38" s="525"/>
      <c r="F38" s="525"/>
    </row>
  </sheetData>
  <protectedRanges>
    <protectedRange sqref="E7" name="Range1_7_2"/>
    <protectedRange sqref="E35" name="Range1_4_5_2"/>
  </protectedRanges>
  <mergeCells count="10">
    <mergeCell ref="A21:F21"/>
    <mergeCell ref="A27:F27"/>
    <mergeCell ref="A31:F31"/>
    <mergeCell ref="A35:E35"/>
    <mergeCell ref="A1:F1"/>
    <mergeCell ref="A2:F2"/>
    <mergeCell ref="A3:F3"/>
    <mergeCell ref="B7:F7"/>
    <mergeCell ref="A9:F9"/>
    <mergeCell ref="A15:F15"/>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2700E4-CD3F-4BE5-A19E-75DDC9F09030}">
  <sheetPr>
    <tabColor theme="8" tint="0.79998168889431442"/>
  </sheetPr>
  <dimension ref="A1:F26"/>
  <sheetViews>
    <sheetView workbookViewId="0">
      <selection activeCell="H18" sqref="H18"/>
    </sheetView>
  </sheetViews>
  <sheetFormatPr defaultRowHeight="14.4"/>
  <cols>
    <col min="2" max="2" width="50.77734375" customWidth="1"/>
    <col min="6" max="6" width="10.77734375" customWidth="1"/>
  </cols>
  <sheetData>
    <row r="1" spans="1:6">
      <c r="A1" s="334" t="s">
        <v>50</v>
      </c>
      <c r="B1" s="334"/>
      <c r="C1" s="334"/>
      <c r="D1" s="334"/>
      <c r="E1" s="334"/>
      <c r="F1" s="334"/>
    </row>
    <row r="2" spans="1:6">
      <c r="A2" s="336" t="s">
        <v>455</v>
      </c>
      <c r="B2" s="336"/>
      <c r="C2" s="336"/>
      <c r="D2" s="336"/>
      <c r="E2" s="336"/>
      <c r="F2" s="336"/>
    </row>
    <row r="3" spans="1:6">
      <c r="A3" s="150" t="s">
        <v>456</v>
      </c>
      <c r="B3" s="150"/>
      <c r="C3" s="150"/>
      <c r="D3" s="150"/>
      <c r="E3" s="150"/>
      <c r="F3" s="150"/>
    </row>
    <row r="4" spans="1:6">
      <c r="A4" s="1307"/>
      <c r="B4" s="871"/>
      <c r="C4" s="1308"/>
      <c r="D4" s="1308"/>
      <c r="E4" s="1309"/>
      <c r="F4" s="1310"/>
    </row>
    <row r="5" spans="1:6">
      <c r="A5" s="1307"/>
      <c r="B5" s="871"/>
      <c r="C5" s="1308"/>
      <c r="D5" s="1308"/>
      <c r="E5" s="1309"/>
      <c r="F5" s="1310"/>
    </row>
    <row r="6" spans="1:6">
      <c r="A6" s="1311"/>
      <c r="B6" s="1031"/>
      <c r="C6" s="1312"/>
      <c r="D6" s="1313"/>
      <c r="E6" s="1310"/>
      <c r="F6" s="1310"/>
    </row>
    <row r="7" spans="1:6">
      <c r="A7" s="1314" t="s">
        <v>9</v>
      </c>
      <c r="B7" s="346" t="s">
        <v>5055</v>
      </c>
      <c r="C7" s="346"/>
      <c r="D7" s="346"/>
      <c r="E7" s="346"/>
      <c r="F7" s="346"/>
    </row>
    <row r="8" spans="1:6" ht="26.4">
      <c r="A8" s="8" t="s">
        <v>0</v>
      </c>
      <c r="B8" s="8" t="s">
        <v>1</v>
      </c>
      <c r="C8" s="8" t="s">
        <v>948</v>
      </c>
      <c r="D8" s="8" t="s">
        <v>949</v>
      </c>
      <c r="E8" s="8" t="s">
        <v>1380</v>
      </c>
      <c r="F8" s="8" t="s">
        <v>2</v>
      </c>
    </row>
    <row r="9" spans="1:6">
      <c r="A9" s="1315" t="s">
        <v>5056</v>
      </c>
      <c r="B9" s="1315"/>
      <c r="C9" s="1315"/>
      <c r="D9" s="1315"/>
      <c r="E9" s="1315"/>
      <c r="F9" s="1315"/>
    </row>
    <row r="10" spans="1:6">
      <c r="A10" s="1316">
        <v>1</v>
      </c>
      <c r="B10" s="1061" t="s">
        <v>5057</v>
      </c>
      <c r="C10" s="1316" t="s">
        <v>1668</v>
      </c>
      <c r="D10" s="1316">
        <v>5200</v>
      </c>
      <c r="E10" s="1317"/>
      <c r="F10" s="1317">
        <f t="shared" ref="F10:F22" si="0">D10*E10</f>
        <v>0</v>
      </c>
    </row>
    <row r="11" spans="1:6">
      <c r="A11" s="1316">
        <v>2</v>
      </c>
      <c r="B11" s="1061" t="s">
        <v>5058</v>
      </c>
      <c r="C11" s="1316" t="s">
        <v>1668</v>
      </c>
      <c r="D11" s="1316">
        <v>7400</v>
      </c>
      <c r="E11" s="1317"/>
      <c r="F11" s="1317">
        <f t="shared" si="0"/>
        <v>0</v>
      </c>
    </row>
    <row r="12" spans="1:6" ht="26.4">
      <c r="A12" s="1316">
        <v>3</v>
      </c>
      <c r="B12" s="1061" t="s">
        <v>5059</v>
      </c>
      <c r="C12" s="1316" t="s">
        <v>1383</v>
      </c>
      <c r="D12" s="1316">
        <v>650</v>
      </c>
      <c r="E12" s="1317"/>
      <c r="F12" s="1317">
        <f t="shared" si="0"/>
        <v>0</v>
      </c>
    </row>
    <row r="13" spans="1:6" ht="26.4">
      <c r="A13" s="1316">
        <v>4</v>
      </c>
      <c r="B13" s="1061" t="s">
        <v>5060</v>
      </c>
      <c r="C13" s="1316" t="s">
        <v>1383</v>
      </c>
      <c r="D13" s="1316">
        <v>590</v>
      </c>
      <c r="E13" s="1317"/>
      <c r="F13" s="1317">
        <f t="shared" si="0"/>
        <v>0</v>
      </c>
    </row>
    <row r="14" spans="1:6" ht="26.4">
      <c r="A14" s="1316">
        <v>5</v>
      </c>
      <c r="B14" s="1061" t="s">
        <v>5061</v>
      </c>
      <c r="C14" s="1316" t="s">
        <v>1383</v>
      </c>
      <c r="D14" s="1316">
        <v>22</v>
      </c>
      <c r="E14" s="1317"/>
      <c r="F14" s="1317">
        <f t="shared" si="0"/>
        <v>0</v>
      </c>
    </row>
    <row r="15" spans="1:6">
      <c r="A15" s="1316">
        <v>6</v>
      </c>
      <c r="B15" s="1061" t="s">
        <v>5062</v>
      </c>
      <c r="C15" s="1316" t="s">
        <v>1383</v>
      </c>
      <c r="D15" s="1316">
        <v>46</v>
      </c>
      <c r="E15" s="1317"/>
      <c r="F15" s="1317">
        <f t="shared" si="0"/>
        <v>0</v>
      </c>
    </row>
    <row r="16" spans="1:6" ht="26.4">
      <c r="A16" s="1316">
        <v>7</v>
      </c>
      <c r="B16" s="1061" t="s">
        <v>5063</v>
      </c>
      <c r="C16" s="1316" t="s">
        <v>1383</v>
      </c>
      <c r="D16" s="1316">
        <v>50</v>
      </c>
      <c r="E16" s="1317"/>
      <c r="F16" s="1317">
        <f t="shared" si="0"/>
        <v>0</v>
      </c>
    </row>
    <row r="17" spans="1:6" ht="26.4">
      <c r="A17" s="1316">
        <v>8</v>
      </c>
      <c r="B17" s="1061" t="s">
        <v>5064</v>
      </c>
      <c r="C17" s="1316" t="s">
        <v>1383</v>
      </c>
      <c r="D17" s="1316">
        <v>18</v>
      </c>
      <c r="E17" s="1317"/>
      <c r="F17" s="1317">
        <f t="shared" si="0"/>
        <v>0</v>
      </c>
    </row>
    <row r="18" spans="1:6" ht="26.4">
      <c r="A18" s="1316">
        <v>9</v>
      </c>
      <c r="B18" s="1061" t="s">
        <v>5065</v>
      </c>
      <c r="C18" s="1316" t="s">
        <v>1383</v>
      </c>
      <c r="D18" s="1316">
        <v>5200</v>
      </c>
      <c r="E18" s="1317"/>
      <c r="F18" s="1317">
        <f t="shared" si="0"/>
        <v>0</v>
      </c>
    </row>
    <row r="19" spans="1:6">
      <c r="A19" s="1316">
        <v>10</v>
      </c>
      <c r="B19" s="1061" t="s">
        <v>5066</v>
      </c>
      <c r="C19" s="1316" t="s">
        <v>1383</v>
      </c>
      <c r="D19" s="1316">
        <v>1200</v>
      </c>
      <c r="E19" s="1317"/>
      <c r="F19" s="1317">
        <f t="shared" si="0"/>
        <v>0</v>
      </c>
    </row>
    <row r="20" spans="1:6">
      <c r="A20" s="1316">
        <v>11</v>
      </c>
      <c r="B20" s="1061" t="s">
        <v>5067</v>
      </c>
      <c r="C20" s="1316" t="s">
        <v>1383</v>
      </c>
      <c r="D20" s="1316">
        <v>720</v>
      </c>
      <c r="E20" s="1317"/>
      <c r="F20" s="1317">
        <f t="shared" si="0"/>
        <v>0</v>
      </c>
    </row>
    <row r="21" spans="1:6">
      <c r="A21" s="1316">
        <v>12</v>
      </c>
      <c r="B21" s="1061" t="s">
        <v>5068</v>
      </c>
      <c r="C21" s="1316" t="s">
        <v>1668</v>
      </c>
      <c r="D21" s="1316">
        <v>45000</v>
      </c>
      <c r="E21" s="1317"/>
      <c r="F21" s="1317">
        <f t="shared" si="0"/>
        <v>0</v>
      </c>
    </row>
    <row r="22" spans="1:6">
      <c r="A22" s="1316">
        <v>13</v>
      </c>
      <c r="B22" s="1061" t="s">
        <v>5069</v>
      </c>
      <c r="C22" s="1316" t="s">
        <v>1668</v>
      </c>
      <c r="D22" s="1316">
        <v>4200</v>
      </c>
      <c r="E22" s="1317"/>
      <c r="F22" s="1317">
        <f t="shared" si="0"/>
        <v>0</v>
      </c>
    </row>
    <row r="23" spans="1:6">
      <c r="A23" s="143" t="s">
        <v>5070</v>
      </c>
      <c r="B23" s="144"/>
      <c r="C23" s="144"/>
      <c r="D23" s="144"/>
      <c r="E23" s="144"/>
      <c r="F23" s="38">
        <f>SUM(F10:F22)</f>
        <v>0</v>
      </c>
    </row>
    <row r="24" spans="1:6">
      <c r="A24" s="1322"/>
      <c r="B24" s="525"/>
      <c r="C24" s="525"/>
      <c r="D24" s="1322"/>
      <c r="E24" s="525"/>
      <c r="F24" s="525"/>
    </row>
    <row r="25" spans="1:6">
      <c r="A25" s="1322"/>
      <c r="B25" s="525"/>
      <c r="C25" s="525"/>
      <c r="D25" s="1322"/>
      <c r="E25" s="525"/>
      <c r="F25" s="525"/>
    </row>
    <row r="26" spans="1:6">
      <c r="A26" s="1322"/>
      <c r="B26" s="525"/>
      <c r="C26" s="525"/>
      <c r="D26" s="1322"/>
      <c r="E26" s="525"/>
      <c r="F26" s="525"/>
    </row>
  </sheetData>
  <protectedRanges>
    <protectedRange sqref="E7" name="Range1_7_2"/>
    <protectedRange sqref="E23" name="Range1_4_5_2"/>
  </protectedRanges>
  <mergeCells count="6">
    <mergeCell ref="A1:F1"/>
    <mergeCell ref="A2:F2"/>
    <mergeCell ref="A3:F3"/>
    <mergeCell ref="B7:F7"/>
    <mergeCell ref="A9:F9"/>
    <mergeCell ref="A23:E23"/>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9BC8E5-8C5F-4FD0-8D68-2D904F9BC1B3}">
  <sheetPr>
    <tabColor theme="8" tint="0.79998168889431442"/>
  </sheetPr>
  <dimension ref="A1:G231"/>
  <sheetViews>
    <sheetView workbookViewId="0">
      <selection activeCell="D230" sqref="D230"/>
    </sheetView>
  </sheetViews>
  <sheetFormatPr defaultRowHeight="14.4"/>
  <cols>
    <col min="2" max="2" width="50.77734375" customWidth="1"/>
    <col min="6" max="7" width="10.77734375" customWidth="1"/>
  </cols>
  <sheetData>
    <row r="1" spans="1:7">
      <c r="A1" s="334" t="s">
        <v>50</v>
      </c>
      <c r="B1" s="334"/>
      <c r="C1" s="334"/>
      <c r="D1" s="334"/>
      <c r="E1" s="334"/>
      <c r="F1" s="334"/>
      <c r="G1" s="334"/>
    </row>
    <row r="2" spans="1:7">
      <c r="A2" s="336" t="s">
        <v>455</v>
      </c>
      <c r="B2" s="336"/>
      <c r="C2" s="336"/>
      <c r="D2" s="336"/>
      <c r="E2" s="336"/>
      <c r="F2" s="336"/>
      <c r="G2" s="336"/>
    </row>
    <row r="3" spans="1:7">
      <c r="A3" s="150" t="s">
        <v>456</v>
      </c>
      <c r="B3" s="150"/>
      <c r="C3" s="150"/>
      <c r="D3" s="150"/>
      <c r="E3" s="150"/>
      <c r="F3" s="150"/>
      <c r="G3" s="150"/>
    </row>
    <row r="4" spans="1:7">
      <c r="A4" s="1307"/>
      <c r="B4" s="604"/>
      <c r="C4" s="1308"/>
      <c r="D4" s="1308"/>
      <c r="E4" s="1308"/>
      <c r="F4" s="1309"/>
      <c r="G4" s="1310"/>
    </row>
    <row r="5" spans="1:7">
      <c r="A5" s="1307"/>
      <c r="B5" s="604"/>
      <c r="C5" s="1308"/>
      <c r="D5" s="1308"/>
      <c r="E5" s="1308"/>
      <c r="F5" s="1309"/>
      <c r="G5" s="1310"/>
    </row>
    <row r="6" spans="1:7">
      <c r="A6" s="1311"/>
      <c r="B6" s="1328"/>
      <c r="C6" s="1312"/>
      <c r="D6" s="1313"/>
      <c r="E6" s="1313"/>
      <c r="F6" s="1310"/>
      <c r="G6" s="1310"/>
    </row>
    <row r="7" spans="1:7">
      <c r="A7" s="1314" t="s">
        <v>11</v>
      </c>
      <c r="B7" s="346" t="s">
        <v>4985</v>
      </c>
      <c r="C7" s="346"/>
      <c r="D7" s="346"/>
      <c r="E7" s="346"/>
      <c r="F7" s="346"/>
      <c r="G7" s="346"/>
    </row>
    <row r="8" spans="1:7" ht="39.6">
      <c r="A8" s="8" t="s">
        <v>0</v>
      </c>
      <c r="B8" s="892" t="s">
        <v>1</v>
      </c>
      <c r="C8" s="8" t="s">
        <v>948</v>
      </c>
      <c r="D8" s="8" t="s">
        <v>5071</v>
      </c>
      <c r="E8" s="8" t="s">
        <v>5072</v>
      </c>
      <c r="F8" s="8" t="s">
        <v>1380</v>
      </c>
      <c r="G8" s="8" t="s">
        <v>2</v>
      </c>
    </row>
    <row r="9" spans="1:7">
      <c r="A9" s="1329">
        <v>1</v>
      </c>
      <c r="B9" s="1330" t="s">
        <v>5073</v>
      </c>
      <c r="C9" s="1330"/>
      <c r="D9" s="1329">
        <v>1</v>
      </c>
      <c r="E9" s="1329">
        <f>SUM(D9:D33)</f>
        <v>1</v>
      </c>
      <c r="F9" s="1331"/>
      <c r="G9" s="1331">
        <f>E9*F9</f>
        <v>0</v>
      </c>
    </row>
    <row r="10" spans="1:7" ht="66">
      <c r="A10" s="1329"/>
      <c r="B10" s="1332" t="s">
        <v>5074</v>
      </c>
      <c r="C10" s="1333"/>
      <c r="D10" s="1329"/>
      <c r="E10" s="1329"/>
      <c r="F10" s="1331"/>
      <c r="G10" s="1331"/>
    </row>
    <row r="11" spans="1:7">
      <c r="A11" s="1329"/>
      <c r="B11" s="1330" t="s">
        <v>5075</v>
      </c>
      <c r="C11" s="1330"/>
      <c r="D11" s="1329"/>
      <c r="E11" s="1329"/>
      <c r="F11" s="1331"/>
      <c r="G11" s="1331"/>
    </row>
    <row r="12" spans="1:7" ht="26.4">
      <c r="A12" s="1329"/>
      <c r="B12" s="1321" t="s">
        <v>5076</v>
      </c>
      <c r="C12" s="1334">
        <v>1</v>
      </c>
      <c r="D12" s="1329"/>
      <c r="E12" s="1329"/>
      <c r="F12" s="1331"/>
      <c r="G12" s="1331"/>
    </row>
    <row r="13" spans="1:7" ht="26.4">
      <c r="A13" s="1329"/>
      <c r="B13" s="1321" t="s">
        <v>5077</v>
      </c>
      <c r="C13" s="1334">
        <v>3</v>
      </c>
      <c r="D13" s="1329"/>
      <c r="E13" s="1329"/>
      <c r="F13" s="1331"/>
      <c r="G13" s="1331"/>
    </row>
    <row r="14" spans="1:7" ht="26.4">
      <c r="A14" s="1329"/>
      <c r="B14" s="1321" t="s">
        <v>5078</v>
      </c>
      <c r="C14" s="1334">
        <v>6</v>
      </c>
      <c r="D14" s="1329"/>
      <c r="E14" s="1329"/>
      <c r="F14" s="1331"/>
      <c r="G14" s="1331"/>
    </row>
    <row r="15" spans="1:7" ht="26.4">
      <c r="A15" s="1329"/>
      <c r="B15" s="1321" t="s">
        <v>5079</v>
      </c>
      <c r="C15" s="416">
        <v>1</v>
      </c>
      <c r="D15" s="1329"/>
      <c r="E15" s="1329"/>
      <c r="F15" s="1331"/>
      <c r="G15" s="1331"/>
    </row>
    <row r="16" spans="1:7">
      <c r="A16" s="1329"/>
      <c r="B16" s="1330" t="s">
        <v>5080</v>
      </c>
      <c r="C16" s="1330"/>
      <c r="D16" s="1329"/>
      <c r="E16" s="1329"/>
      <c r="F16" s="1331"/>
      <c r="G16" s="1331"/>
    </row>
    <row r="17" spans="1:7">
      <c r="A17" s="1329"/>
      <c r="B17" s="1335" t="s">
        <v>5081</v>
      </c>
      <c r="C17" s="416">
        <v>3</v>
      </c>
      <c r="D17" s="1329"/>
      <c r="E17" s="1329"/>
      <c r="F17" s="1331"/>
      <c r="G17" s="1331"/>
    </row>
    <row r="18" spans="1:7">
      <c r="A18" s="1329"/>
      <c r="B18" s="1321" t="s">
        <v>5082</v>
      </c>
      <c r="C18" s="416">
        <v>1</v>
      </c>
      <c r="D18" s="1329"/>
      <c r="E18" s="1329"/>
      <c r="F18" s="1331"/>
      <c r="G18" s="1331"/>
    </row>
    <row r="19" spans="1:7">
      <c r="A19" s="1329"/>
      <c r="B19" s="1321" t="s">
        <v>5083</v>
      </c>
      <c r="C19" s="416">
        <v>1</v>
      </c>
      <c r="D19" s="1329"/>
      <c r="E19" s="1329"/>
      <c r="F19" s="1331"/>
      <c r="G19" s="1331"/>
    </row>
    <row r="20" spans="1:7">
      <c r="A20" s="1329"/>
      <c r="B20" s="1335" t="s">
        <v>5084</v>
      </c>
      <c r="C20" s="416">
        <v>3</v>
      </c>
      <c r="D20" s="1329"/>
      <c r="E20" s="1329"/>
      <c r="F20" s="1331"/>
      <c r="G20" s="1331"/>
    </row>
    <row r="21" spans="1:7">
      <c r="A21" s="1329"/>
      <c r="B21" s="1321" t="s">
        <v>5085</v>
      </c>
      <c r="C21" s="416">
        <v>1</v>
      </c>
      <c r="D21" s="1329"/>
      <c r="E21" s="1329"/>
      <c r="F21" s="1331"/>
      <c r="G21" s="1331"/>
    </row>
    <row r="22" spans="1:7" ht="26.4">
      <c r="A22" s="1329"/>
      <c r="B22" s="1321" t="s">
        <v>5086</v>
      </c>
      <c r="C22" s="416">
        <v>3</v>
      </c>
      <c r="D22" s="1329"/>
      <c r="E22" s="1329"/>
      <c r="F22" s="1331"/>
      <c r="G22" s="1331"/>
    </row>
    <row r="23" spans="1:7" ht="26.4">
      <c r="A23" s="1329"/>
      <c r="B23" s="1321" t="s">
        <v>5087</v>
      </c>
      <c r="C23" s="416">
        <v>3</v>
      </c>
      <c r="D23" s="1329"/>
      <c r="E23" s="1329"/>
      <c r="F23" s="1331"/>
      <c r="G23" s="1331"/>
    </row>
    <row r="24" spans="1:7" ht="26.4">
      <c r="A24" s="1329"/>
      <c r="B24" s="1321" t="s">
        <v>5088</v>
      </c>
      <c r="C24" s="416">
        <v>1</v>
      </c>
      <c r="D24" s="1329"/>
      <c r="E24" s="1329"/>
      <c r="F24" s="1331"/>
      <c r="G24" s="1331"/>
    </row>
    <row r="25" spans="1:7" ht="26.4">
      <c r="A25" s="1329"/>
      <c r="B25" s="1321" t="s">
        <v>5089</v>
      </c>
      <c r="C25" s="416">
        <v>1</v>
      </c>
      <c r="D25" s="1329"/>
      <c r="E25" s="1329"/>
      <c r="F25" s="1331"/>
      <c r="G25" s="1331"/>
    </row>
    <row r="26" spans="1:7" ht="26.4">
      <c r="A26" s="1329"/>
      <c r="B26" s="1321" t="s">
        <v>5090</v>
      </c>
      <c r="C26" s="416">
        <v>1</v>
      </c>
      <c r="D26" s="1329"/>
      <c r="E26" s="1329"/>
      <c r="F26" s="1331"/>
      <c r="G26" s="1331"/>
    </row>
    <row r="27" spans="1:7" ht="26.4">
      <c r="A27" s="1329"/>
      <c r="B27" s="1321" t="s">
        <v>5091</v>
      </c>
      <c r="C27" s="416">
        <v>1</v>
      </c>
      <c r="D27" s="1329"/>
      <c r="E27" s="1329"/>
      <c r="F27" s="1331"/>
      <c r="G27" s="1331"/>
    </row>
    <row r="28" spans="1:7" ht="26.4">
      <c r="A28" s="1329"/>
      <c r="B28" s="1321" t="s">
        <v>5092</v>
      </c>
      <c r="C28" s="416">
        <v>2</v>
      </c>
      <c r="D28" s="1329"/>
      <c r="E28" s="1329"/>
      <c r="F28" s="1331"/>
      <c r="G28" s="1331"/>
    </row>
    <row r="29" spans="1:7" ht="26.4">
      <c r="A29" s="1329"/>
      <c r="B29" s="1321" t="s">
        <v>5093</v>
      </c>
      <c r="C29" s="416">
        <v>2</v>
      </c>
      <c r="D29" s="1329"/>
      <c r="E29" s="1329"/>
      <c r="F29" s="1331"/>
      <c r="G29" s="1331"/>
    </row>
    <row r="30" spans="1:7" ht="26.4">
      <c r="A30" s="1329"/>
      <c r="B30" s="1321" t="s">
        <v>5094</v>
      </c>
      <c r="C30" s="416">
        <v>1</v>
      </c>
      <c r="D30" s="1329"/>
      <c r="E30" s="1329"/>
      <c r="F30" s="1331"/>
      <c r="G30" s="1331"/>
    </row>
    <row r="31" spans="1:7">
      <c r="A31" s="1329"/>
      <c r="B31" s="1335" t="s">
        <v>5095</v>
      </c>
      <c r="C31" s="416">
        <v>1</v>
      </c>
      <c r="D31" s="1329"/>
      <c r="E31" s="1329"/>
      <c r="F31" s="1331"/>
      <c r="G31" s="1331"/>
    </row>
    <row r="32" spans="1:7" ht="39.6">
      <c r="A32" s="1329"/>
      <c r="B32" s="1335" t="s">
        <v>5096</v>
      </c>
      <c r="C32" s="416">
        <v>1</v>
      </c>
      <c r="D32" s="1329"/>
      <c r="E32" s="1329"/>
      <c r="F32" s="1331"/>
      <c r="G32" s="1331"/>
    </row>
    <row r="33" spans="1:7">
      <c r="A33" s="1329"/>
      <c r="B33" s="1321" t="s">
        <v>5099</v>
      </c>
      <c r="C33" s="1126"/>
      <c r="D33" s="1329"/>
      <c r="E33" s="1329"/>
      <c r="F33" s="1331"/>
      <c r="G33" s="1331"/>
    </row>
    <row r="34" spans="1:7" ht="39.6">
      <c r="A34" s="8" t="s">
        <v>0</v>
      </c>
      <c r="B34" s="892" t="s">
        <v>1</v>
      </c>
      <c r="C34" s="8" t="s">
        <v>948</v>
      </c>
      <c r="D34" s="8" t="s">
        <v>5071</v>
      </c>
      <c r="E34" s="8" t="s">
        <v>5072</v>
      </c>
      <c r="F34" s="8" t="s">
        <v>1380</v>
      </c>
      <c r="G34" s="8" t="s">
        <v>2</v>
      </c>
    </row>
    <row r="35" spans="1:7">
      <c r="A35" s="1329">
        <v>2</v>
      </c>
      <c r="B35" s="1330" t="s">
        <v>5100</v>
      </c>
      <c r="C35" s="1330"/>
      <c r="D35" s="1329">
        <v>1</v>
      </c>
      <c r="E35" s="1329">
        <f>SUM(D35:D63)</f>
        <v>1</v>
      </c>
      <c r="F35" s="1331"/>
      <c r="G35" s="1331">
        <f>E35*F35</f>
        <v>0</v>
      </c>
    </row>
    <row r="36" spans="1:7" ht="118.8">
      <c r="A36" s="1329"/>
      <c r="B36" s="1332" t="s">
        <v>5101</v>
      </c>
      <c r="C36" s="1333"/>
      <c r="D36" s="1329"/>
      <c r="E36" s="1329"/>
      <c r="F36" s="1331"/>
      <c r="G36" s="1331"/>
    </row>
    <row r="37" spans="1:7">
      <c r="A37" s="1329"/>
      <c r="B37" s="1330" t="s">
        <v>5075</v>
      </c>
      <c r="C37" s="1330"/>
      <c r="D37" s="1329"/>
      <c r="E37" s="1329"/>
      <c r="F37" s="1331"/>
      <c r="G37" s="1331"/>
    </row>
    <row r="38" spans="1:7" ht="26.4">
      <c r="A38" s="1329"/>
      <c r="B38" s="1321" t="s">
        <v>5102</v>
      </c>
      <c r="C38" s="1334">
        <v>3</v>
      </c>
      <c r="D38" s="1329"/>
      <c r="E38" s="1329"/>
      <c r="F38" s="1331"/>
      <c r="G38" s="1331"/>
    </row>
    <row r="39" spans="1:7" ht="26.4">
      <c r="A39" s="1329"/>
      <c r="B39" s="1321" t="s">
        <v>5103</v>
      </c>
      <c r="C39" s="1334">
        <v>1</v>
      </c>
      <c r="D39" s="1329"/>
      <c r="E39" s="1329"/>
      <c r="F39" s="1331"/>
      <c r="G39" s="1331"/>
    </row>
    <row r="40" spans="1:7" ht="26.4">
      <c r="A40" s="1329"/>
      <c r="B40" s="1321" t="s">
        <v>5079</v>
      </c>
      <c r="C40" s="1334">
        <v>2</v>
      </c>
      <c r="D40" s="1329"/>
      <c r="E40" s="1329"/>
      <c r="F40" s="1331"/>
      <c r="G40" s="1331"/>
    </row>
    <row r="41" spans="1:7">
      <c r="A41" s="1329"/>
      <c r="B41" s="1330" t="s">
        <v>5080</v>
      </c>
      <c r="C41" s="1330"/>
      <c r="D41" s="1329"/>
      <c r="E41" s="1329"/>
      <c r="F41" s="1331"/>
      <c r="G41" s="1331"/>
    </row>
    <row r="42" spans="1:7">
      <c r="A42" s="1329"/>
      <c r="B42" s="1335" t="s">
        <v>5104</v>
      </c>
      <c r="C42" s="416">
        <v>3</v>
      </c>
      <c r="D42" s="1329"/>
      <c r="E42" s="1329"/>
      <c r="F42" s="1331"/>
      <c r="G42" s="1331"/>
    </row>
    <row r="43" spans="1:7">
      <c r="A43" s="1329"/>
      <c r="B43" s="1321" t="s">
        <v>5082</v>
      </c>
      <c r="C43" s="416">
        <v>1</v>
      </c>
      <c r="D43" s="1329"/>
      <c r="E43" s="1329"/>
      <c r="F43" s="1331"/>
      <c r="G43" s="1331"/>
    </row>
    <row r="44" spans="1:7">
      <c r="A44" s="1329"/>
      <c r="B44" s="1321" t="s">
        <v>5083</v>
      </c>
      <c r="C44" s="416">
        <v>1</v>
      </c>
      <c r="D44" s="1329"/>
      <c r="E44" s="1329"/>
      <c r="F44" s="1331"/>
      <c r="G44" s="1331"/>
    </row>
    <row r="45" spans="1:7">
      <c r="A45" s="1329"/>
      <c r="B45" s="1335" t="s">
        <v>5084</v>
      </c>
      <c r="C45" s="416">
        <v>6</v>
      </c>
      <c r="D45" s="1329"/>
      <c r="E45" s="1329"/>
      <c r="F45" s="1331"/>
      <c r="G45" s="1331"/>
    </row>
    <row r="46" spans="1:7">
      <c r="A46" s="1329"/>
      <c r="B46" s="1321" t="s">
        <v>5085</v>
      </c>
      <c r="C46" s="416">
        <v>2</v>
      </c>
      <c r="D46" s="1329"/>
      <c r="E46" s="1329"/>
      <c r="F46" s="1331"/>
      <c r="G46" s="1331"/>
    </row>
    <row r="47" spans="1:7" ht="26.4">
      <c r="A47" s="1329"/>
      <c r="B47" s="1321" t="s">
        <v>5105</v>
      </c>
      <c r="C47" s="416">
        <v>1</v>
      </c>
      <c r="D47" s="1329"/>
      <c r="E47" s="1329"/>
      <c r="F47" s="1331"/>
      <c r="G47" s="1331"/>
    </row>
    <row r="48" spans="1:7" ht="26.4">
      <c r="A48" s="1329"/>
      <c r="B48" s="1321" t="s">
        <v>5106</v>
      </c>
      <c r="C48" s="416">
        <v>2</v>
      </c>
      <c r="D48" s="1329"/>
      <c r="E48" s="1329"/>
      <c r="F48" s="1331"/>
      <c r="G48" s="1331"/>
    </row>
    <row r="49" spans="1:7" ht="26.4">
      <c r="A49" s="1329"/>
      <c r="B49" s="1321" t="s">
        <v>5107</v>
      </c>
      <c r="C49" s="416">
        <v>1</v>
      </c>
      <c r="D49" s="1329"/>
      <c r="E49" s="1329"/>
      <c r="F49" s="1331"/>
      <c r="G49" s="1331"/>
    </row>
    <row r="50" spans="1:7" ht="26.4">
      <c r="A50" s="1329"/>
      <c r="B50" s="1321" t="s">
        <v>5108</v>
      </c>
      <c r="C50" s="416">
        <v>1</v>
      </c>
      <c r="D50" s="1329"/>
      <c r="E50" s="1329"/>
      <c r="F50" s="1331"/>
      <c r="G50" s="1331"/>
    </row>
    <row r="51" spans="1:7" ht="26.4">
      <c r="A51" s="1329"/>
      <c r="B51" s="1321" t="s">
        <v>5109</v>
      </c>
      <c r="C51" s="416">
        <v>1</v>
      </c>
      <c r="D51" s="1329"/>
      <c r="E51" s="1329"/>
      <c r="F51" s="1331"/>
      <c r="G51" s="1331"/>
    </row>
    <row r="52" spans="1:7" ht="26.4">
      <c r="A52" s="1329"/>
      <c r="B52" s="1321" t="s">
        <v>5110</v>
      </c>
      <c r="C52" s="416">
        <v>1</v>
      </c>
      <c r="D52" s="1329"/>
      <c r="E52" s="1329"/>
      <c r="F52" s="1331"/>
      <c r="G52" s="1331"/>
    </row>
    <row r="53" spans="1:7" ht="26.4">
      <c r="A53" s="1329"/>
      <c r="B53" s="1321" t="s">
        <v>5111</v>
      </c>
      <c r="C53" s="416">
        <v>1</v>
      </c>
      <c r="D53" s="1329"/>
      <c r="E53" s="1329"/>
      <c r="F53" s="1331"/>
      <c r="G53" s="1331"/>
    </row>
    <row r="54" spans="1:7" ht="26.4">
      <c r="A54" s="1329"/>
      <c r="B54" s="1321" t="s">
        <v>5112</v>
      </c>
      <c r="C54" s="416">
        <v>2</v>
      </c>
      <c r="D54" s="1329"/>
      <c r="E54" s="1329"/>
      <c r="F54" s="1331"/>
      <c r="G54" s="1331"/>
    </row>
    <row r="55" spans="1:7" ht="26.4">
      <c r="A55" s="1329"/>
      <c r="B55" s="1321" t="s">
        <v>5113</v>
      </c>
      <c r="C55" s="416">
        <v>1</v>
      </c>
      <c r="D55" s="1329"/>
      <c r="E55" s="1329"/>
      <c r="F55" s="1331"/>
      <c r="G55" s="1331"/>
    </row>
    <row r="56" spans="1:7" ht="26.4">
      <c r="A56" s="1329"/>
      <c r="B56" s="1321" t="s">
        <v>5114</v>
      </c>
      <c r="C56" s="416">
        <v>1</v>
      </c>
      <c r="D56" s="1329"/>
      <c r="E56" s="1329"/>
      <c r="F56" s="1331"/>
      <c r="G56" s="1331"/>
    </row>
    <row r="57" spans="1:7" ht="26.4">
      <c r="A57" s="1329"/>
      <c r="B57" s="1321" t="s">
        <v>5115</v>
      </c>
      <c r="C57" s="416">
        <v>1</v>
      </c>
      <c r="D57" s="1329"/>
      <c r="E57" s="1329"/>
      <c r="F57" s="1331"/>
      <c r="G57" s="1331"/>
    </row>
    <row r="58" spans="1:7" ht="26.4">
      <c r="A58" s="1329"/>
      <c r="B58" s="1321" t="s">
        <v>5116</v>
      </c>
      <c r="C58" s="416">
        <v>1</v>
      </c>
      <c r="D58" s="1329"/>
      <c r="E58" s="1329"/>
      <c r="F58" s="1331"/>
      <c r="G58" s="1331"/>
    </row>
    <row r="59" spans="1:7" ht="26.4">
      <c r="A59" s="1329"/>
      <c r="B59" s="1321" t="s">
        <v>5117</v>
      </c>
      <c r="C59" s="416">
        <v>1</v>
      </c>
      <c r="D59" s="1329"/>
      <c r="E59" s="1329"/>
      <c r="F59" s="1331"/>
      <c r="G59" s="1331"/>
    </row>
    <row r="60" spans="1:7" ht="26.4">
      <c r="A60" s="1329"/>
      <c r="B60" s="1321" t="s">
        <v>5118</v>
      </c>
      <c r="C60" s="416">
        <v>1</v>
      </c>
      <c r="D60" s="1329"/>
      <c r="E60" s="1329"/>
      <c r="F60" s="1331"/>
      <c r="G60" s="1331"/>
    </row>
    <row r="61" spans="1:7" ht="26.4">
      <c r="A61" s="1329"/>
      <c r="B61" s="1321" t="s">
        <v>5119</v>
      </c>
      <c r="C61" s="416">
        <v>1</v>
      </c>
      <c r="D61" s="1329"/>
      <c r="E61" s="1329"/>
      <c r="F61" s="1331"/>
      <c r="G61" s="1331"/>
    </row>
    <row r="62" spans="1:7" ht="26.4">
      <c r="A62" s="1329"/>
      <c r="B62" s="1321" t="s">
        <v>5120</v>
      </c>
      <c r="C62" s="416">
        <v>1</v>
      </c>
      <c r="D62" s="1329"/>
      <c r="E62" s="1329"/>
      <c r="F62" s="1331"/>
      <c r="G62" s="1331"/>
    </row>
    <row r="63" spans="1:7">
      <c r="A63" s="1329"/>
      <c r="B63" s="1321" t="s">
        <v>5099</v>
      </c>
      <c r="C63" s="1126"/>
      <c r="D63" s="1329"/>
      <c r="E63" s="1329"/>
      <c r="F63" s="1331"/>
      <c r="G63" s="1331"/>
    </row>
    <row r="64" spans="1:7" ht="39.6">
      <c r="A64" s="8" t="s">
        <v>0</v>
      </c>
      <c r="B64" s="892" t="s">
        <v>1</v>
      </c>
      <c r="C64" s="8" t="s">
        <v>948</v>
      </c>
      <c r="D64" s="8" t="s">
        <v>5071</v>
      </c>
      <c r="E64" s="8" t="s">
        <v>5072</v>
      </c>
      <c r="F64" s="8" t="s">
        <v>1380</v>
      </c>
      <c r="G64" s="8" t="s">
        <v>2</v>
      </c>
    </row>
    <row r="65" spans="1:7">
      <c r="A65" s="1329">
        <v>3</v>
      </c>
      <c r="B65" s="1330" t="s">
        <v>5121</v>
      </c>
      <c r="C65" s="1330"/>
      <c r="D65" s="1329">
        <v>1</v>
      </c>
      <c r="E65" s="1329">
        <f>SUM(D65:D83)</f>
        <v>1</v>
      </c>
      <c r="F65" s="1331"/>
      <c r="G65" s="1331">
        <f>E65*F65</f>
        <v>0</v>
      </c>
    </row>
    <row r="66" spans="1:7" ht="118.8">
      <c r="A66" s="1329"/>
      <c r="B66" s="1332" t="s">
        <v>5101</v>
      </c>
      <c r="C66" s="1333"/>
      <c r="D66" s="1329"/>
      <c r="E66" s="1329"/>
      <c r="F66" s="1331"/>
      <c r="G66" s="1331"/>
    </row>
    <row r="67" spans="1:7">
      <c r="A67" s="1329"/>
      <c r="B67" s="1330" t="s">
        <v>5122</v>
      </c>
      <c r="C67" s="1330"/>
      <c r="D67" s="1329"/>
      <c r="E67" s="1329"/>
      <c r="F67" s="1331"/>
      <c r="G67" s="1331"/>
    </row>
    <row r="68" spans="1:7" ht="26.4">
      <c r="A68" s="1329"/>
      <c r="B68" s="1321" t="s">
        <v>5102</v>
      </c>
      <c r="C68" s="1334">
        <v>2</v>
      </c>
      <c r="D68" s="1329"/>
      <c r="E68" s="1329"/>
      <c r="F68" s="1331"/>
      <c r="G68" s="1331"/>
    </row>
    <row r="69" spans="1:7" ht="26.4">
      <c r="A69" s="1329"/>
      <c r="B69" s="1321" t="s">
        <v>5103</v>
      </c>
      <c r="C69" s="1334">
        <v>1</v>
      </c>
      <c r="D69" s="1329"/>
      <c r="E69" s="1329"/>
      <c r="F69" s="1331"/>
      <c r="G69" s="1331"/>
    </row>
    <row r="70" spans="1:7" ht="26.4">
      <c r="A70" s="1329"/>
      <c r="B70" s="1321" t="s">
        <v>5079</v>
      </c>
      <c r="C70" s="1334">
        <v>1</v>
      </c>
      <c r="D70" s="1329"/>
      <c r="E70" s="1329"/>
      <c r="F70" s="1331"/>
      <c r="G70" s="1331"/>
    </row>
    <row r="71" spans="1:7">
      <c r="A71" s="1329"/>
      <c r="B71" s="1330" t="s">
        <v>5080</v>
      </c>
      <c r="C71" s="1330">
        <v>61.9578313253012</v>
      </c>
      <c r="D71" s="1329"/>
      <c r="E71" s="1329"/>
      <c r="F71" s="1331"/>
      <c r="G71" s="1331"/>
    </row>
    <row r="72" spans="1:7">
      <c r="A72" s="1329"/>
      <c r="B72" s="1335" t="s">
        <v>5123</v>
      </c>
      <c r="C72" s="416">
        <v>3</v>
      </c>
      <c r="D72" s="1329"/>
      <c r="E72" s="1329"/>
      <c r="F72" s="1331"/>
      <c r="G72" s="1331"/>
    </row>
    <row r="73" spans="1:7">
      <c r="A73" s="1329"/>
      <c r="B73" s="1321" t="s">
        <v>5082</v>
      </c>
      <c r="C73" s="416">
        <v>1</v>
      </c>
      <c r="D73" s="1329"/>
      <c r="E73" s="1329"/>
      <c r="F73" s="1331"/>
      <c r="G73" s="1331"/>
    </row>
    <row r="74" spans="1:7">
      <c r="A74" s="1329"/>
      <c r="B74" s="1335" t="s">
        <v>5083</v>
      </c>
      <c r="C74" s="416">
        <v>1</v>
      </c>
      <c r="D74" s="1329"/>
      <c r="E74" s="1329"/>
      <c r="F74" s="1331"/>
      <c r="G74" s="1331"/>
    </row>
    <row r="75" spans="1:7">
      <c r="A75" s="1329"/>
      <c r="B75" s="1335" t="s">
        <v>5084</v>
      </c>
      <c r="C75" s="416">
        <v>3</v>
      </c>
      <c r="D75" s="1329"/>
      <c r="E75" s="1329"/>
      <c r="F75" s="1331"/>
      <c r="G75" s="1331"/>
    </row>
    <row r="76" spans="1:7" ht="26.4">
      <c r="A76" s="1329"/>
      <c r="B76" s="1321" t="s">
        <v>5089</v>
      </c>
      <c r="C76" s="416">
        <v>1</v>
      </c>
      <c r="D76" s="1329"/>
      <c r="E76" s="1329"/>
      <c r="F76" s="1331"/>
      <c r="G76" s="1331"/>
    </row>
    <row r="77" spans="1:7" ht="26.4">
      <c r="A77" s="1329"/>
      <c r="B77" s="1321" t="s">
        <v>5124</v>
      </c>
      <c r="C77" s="416">
        <v>2</v>
      </c>
      <c r="D77" s="1329"/>
      <c r="E77" s="1329"/>
      <c r="F77" s="1331"/>
      <c r="G77" s="1331"/>
    </row>
    <row r="78" spans="1:7" ht="26.4">
      <c r="A78" s="1329"/>
      <c r="B78" s="1321" t="s">
        <v>5125</v>
      </c>
      <c r="C78" s="416">
        <v>1</v>
      </c>
      <c r="D78" s="1329"/>
      <c r="E78" s="1329"/>
      <c r="F78" s="1331"/>
      <c r="G78" s="1331"/>
    </row>
    <row r="79" spans="1:7" ht="26.4">
      <c r="A79" s="1329"/>
      <c r="B79" s="1321" t="s">
        <v>5126</v>
      </c>
      <c r="C79" s="416">
        <v>1</v>
      </c>
      <c r="D79" s="1329"/>
      <c r="E79" s="1329"/>
      <c r="F79" s="1331"/>
      <c r="G79" s="1331"/>
    </row>
    <row r="80" spans="1:7" ht="26.4">
      <c r="A80" s="1329"/>
      <c r="B80" s="1321" t="s">
        <v>5127</v>
      </c>
      <c r="C80" s="416">
        <v>1</v>
      </c>
      <c r="D80" s="1329"/>
      <c r="E80" s="1329"/>
      <c r="F80" s="1331"/>
      <c r="G80" s="1331"/>
    </row>
    <row r="81" spans="1:7" ht="26.4">
      <c r="A81" s="1329"/>
      <c r="B81" s="1321" t="s">
        <v>5128</v>
      </c>
      <c r="C81" s="416">
        <v>1</v>
      </c>
      <c r="D81" s="1329"/>
      <c r="E81" s="1329"/>
      <c r="F81" s="1331"/>
      <c r="G81" s="1331"/>
    </row>
    <row r="82" spans="1:7" ht="26.4">
      <c r="A82" s="1329"/>
      <c r="B82" s="1321" t="s">
        <v>5129</v>
      </c>
      <c r="C82" s="416">
        <v>1</v>
      </c>
      <c r="D82" s="1329"/>
      <c r="E82" s="1329"/>
      <c r="F82" s="1331"/>
      <c r="G82" s="1331"/>
    </row>
    <row r="83" spans="1:7">
      <c r="A83" s="1329"/>
      <c r="B83" s="1321" t="s">
        <v>5099</v>
      </c>
      <c r="C83" s="1126"/>
      <c r="D83" s="1329"/>
      <c r="E83" s="1329"/>
      <c r="F83" s="1331"/>
      <c r="G83" s="1331"/>
    </row>
    <row r="84" spans="1:7" ht="39.6">
      <c r="A84" s="8" t="s">
        <v>0</v>
      </c>
      <c r="B84" s="892" t="s">
        <v>1</v>
      </c>
      <c r="C84" s="8" t="s">
        <v>948</v>
      </c>
      <c r="D84" s="8" t="s">
        <v>5071</v>
      </c>
      <c r="E84" s="8" t="s">
        <v>5072</v>
      </c>
      <c r="F84" s="8" t="s">
        <v>1380</v>
      </c>
      <c r="G84" s="8" t="s">
        <v>2</v>
      </c>
    </row>
    <row r="85" spans="1:7">
      <c r="A85" s="1329">
        <v>4</v>
      </c>
      <c r="B85" s="1330" t="s">
        <v>5130</v>
      </c>
      <c r="C85" s="1330"/>
      <c r="D85" s="1329">
        <v>1</v>
      </c>
      <c r="E85" s="1329">
        <f>SUM(D85:D96)</f>
        <v>1</v>
      </c>
      <c r="F85" s="1331"/>
      <c r="G85" s="1331">
        <f>E85*F85</f>
        <v>0</v>
      </c>
    </row>
    <row r="86" spans="1:7" ht="66">
      <c r="A86" s="1329"/>
      <c r="B86" s="1332" t="s">
        <v>5131</v>
      </c>
      <c r="C86" s="1333"/>
      <c r="D86" s="1329"/>
      <c r="E86" s="1329"/>
      <c r="F86" s="1331"/>
      <c r="G86" s="1331"/>
    </row>
    <row r="87" spans="1:7">
      <c r="A87" s="1329"/>
      <c r="B87" s="1330" t="s">
        <v>5132</v>
      </c>
      <c r="C87" s="1330"/>
      <c r="D87" s="1329"/>
      <c r="E87" s="1329"/>
      <c r="F87" s="1331"/>
      <c r="G87" s="1331"/>
    </row>
    <row r="88" spans="1:7" ht="26.4">
      <c r="A88" s="1329"/>
      <c r="B88" s="1321" t="s">
        <v>5133</v>
      </c>
      <c r="C88" s="416">
        <v>1</v>
      </c>
      <c r="D88" s="1329"/>
      <c r="E88" s="1329"/>
      <c r="F88" s="1331"/>
      <c r="G88" s="1331"/>
    </row>
    <row r="89" spans="1:7">
      <c r="A89" s="1329"/>
      <c r="B89" s="1330" t="s">
        <v>5080</v>
      </c>
      <c r="C89" s="1330">
        <v>137.88554216867499</v>
      </c>
      <c r="D89" s="1329"/>
      <c r="E89" s="1329"/>
      <c r="F89" s="1331"/>
      <c r="G89" s="1331"/>
    </row>
    <row r="90" spans="1:7">
      <c r="A90" s="1329"/>
      <c r="B90" s="1321" t="s">
        <v>5082</v>
      </c>
      <c r="C90" s="416">
        <v>1</v>
      </c>
      <c r="D90" s="1329"/>
      <c r="E90" s="1329"/>
      <c r="F90" s="1331"/>
      <c r="G90" s="1331"/>
    </row>
    <row r="91" spans="1:7">
      <c r="A91" s="1329"/>
      <c r="B91" s="1321" t="s">
        <v>5083</v>
      </c>
      <c r="C91" s="416">
        <v>1</v>
      </c>
      <c r="D91" s="1329"/>
      <c r="E91" s="1329"/>
      <c r="F91" s="1331"/>
      <c r="G91" s="1331"/>
    </row>
    <row r="92" spans="1:7">
      <c r="A92" s="1329"/>
      <c r="B92" s="1335" t="s">
        <v>5084</v>
      </c>
      <c r="C92" s="416">
        <v>3</v>
      </c>
      <c r="D92" s="1329"/>
      <c r="E92" s="1329"/>
      <c r="F92" s="1331"/>
      <c r="G92" s="1331"/>
    </row>
    <row r="93" spans="1:7">
      <c r="A93" s="1329"/>
      <c r="B93" s="1321" t="s">
        <v>5134</v>
      </c>
      <c r="C93" s="416">
        <v>1</v>
      </c>
      <c r="D93" s="1329"/>
      <c r="E93" s="1329"/>
      <c r="F93" s="1331"/>
      <c r="G93" s="1331"/>
    </row>
    <row r="94" spans="1:7">
      <c r="A94" s="1329"/>
      <c r="B94" s="1321" t="s">
        <v>5135</v>
      </c>
      <c r="C94" s="416">
        <v>1</v>
      </c>
      <c r="D94" s="1329"/>
      <c r="E94" s="1329"/>
      <c r="F94" s="1331"/>
      <c r="G94" s="1331"/>
    </row>
    <row r="95" spans="1:7">
      <c r="A95" s="1329"/>
      <c r="B95" s="1321" t="s">
        <v>5136</v>
      </c>
      <c r="C95" s="416">
        <v>1</v>
      </c>
      <c r="D95" s="1329"/>
      <c r="E95" s="1329"/>
      <c r="F95" s="1331"/>
      <c r="G95" s="1331"/>
    </row>
    <row r="96" spans="1:7">
      <c r="A96" s="1329"/>
      <c r="B96" s="1321" t="s">
        <v>5099</v>
      </c>
      <c r="C96" s="1126"/>
      <c r="D96" s="1329"/>
      <c r="E96" s="1329"/>
      <c r="F96" s="1331"/>
      <c r="G96" s="1331"/>
    </row>
    <row r="97" spans="1:7">
      <c r="A97" s="1329">
        <v>5</v>
      </c>
      <c r="B97" s="1330" t="s">
        <v>5137</v>
      </c>
      <c r="C97" s="1330"/>
      <c r="D97" s="1329">
        <v>1</v>
      </c>
      <c r="E97" s="1329">
        <f>SUM(D97:D111)</f>
        <v>1</v>
      </c>
      <c r="F97" s="1331"/>
      <c r="G97" s="1331">
        <f>E97*F97</f>
        <v>0</v>
      </c>
    </row>
    <row r="98" spans="1:7" ht="66">
      <c r="A98" s="1329"/>
      <c r="B98" s="1332" t="s">
        <v>5131</v>
      </c>
      <c r="C98" s="1333"/>
      <c r="D98" s="1329"/>
      <c r="E98" s="1329"/>
      <c r="F98" s="1331"/>
      <c r="G98" s="1331"/>
    </row>
    <row r="99" spans="1:7">
      <c r="A99" s="1329"/>
      <c r="B99" s="1330" t="s">
        <v>5138</v>
      </c>
      <c r="C99" s="1330"/>
      <c r="D99" s="1329"/>
      <c r="E99" s="1329"/>
      <c r="F99" s="1331"/>
      <c r="G99" s="1331"/>
    </row>
    <row r="100" spans="1:7" ht="26.4">
      <c r="A100" s="1329"/>
      <c r="B100" s="1321" t="s">
        <v>5133</v>
      </c>
      <c r="C100" s="416">
        <v>1</v>
      </c>
      <c r="D100" s="1329"/>
      <c r="E100" s="1329"/>
      <c r="F100" s="1331"/>
      <c r="G100" s="1331"/>
    </row>
    <row r="101" spans="1:7">
      <c r="A101" s="1329"/>
      <c r="B101" s="1330" t="s">
        <v>5080</v>
      </c>
      <c r="C101" s="1330">
        <v>213.81325301204799</v>
      </c>
      <c r="D101" s="1329"/>
      <c r="E101" s="1329"/>
      <c r="F101" s="1331"/>
      <c r="G101" s="1331"/>
    </row>
    <row r="102" spans="1:7">
      <c r="A102" s="1329"/>
      <c r="B102" s="1335" t="s">
        <v>5082</v>
      </c>
      <c r="C102" s="416">
        <v>1</v>
      </c>
      <c r="D102" s="1329"/>
      <c r="E102" s="1329"/>
      <c r="F102" s="1331"/>
      <c r="G102" s="1331"/>
    </row>
    <row r="103" spans="1:7">
      <c r="A103" s="1329"/>
      <c r="B103" s="1335" t="s">
        <v>5083</v>
      </c>
      <c r="C103" s="416">
        <v>1</v>
      </c>
      <c r="D103" s="1329"/>
      <c r="E103" s="1329"/>
      <c r="F103" s="1331"/>
      <c r="G103" s="1331"/>
    </row>
    <row r="104" spans="1:7">
      <c r="A104" s="1329"/>
      <c r="B104" s="1335" t="s">
        <v>5084</v>
      </c>
      <c r="C104" s="416">
        <v>3</v>
      </c>
      <c r="D104" s="1329"/>
      <c r="E104" s="1329"/>
      <c r="F104" s="1331"/>
      <c r="G104" s="1331"/>
    </row>
    <row r="105" spans="1:7">
      <c r="A105" s="1329"/>
      <c r="B105" s="1335" t="s">
        <v>5085</v>
      </c>
      <c r="C105" s="416">
        <v>1</v>
      </c>
      <c r="D105" s="1329"/>
      <c r="E105" s="1329"/>
      <c r="F105" s="1331"/>
      <c r="G105" s="1331"/>
    </row>
    <row r="106" spans="1:7">
      <c r="A106" s="1329"/>
      <c r="B106" s="1335" t="s">
        <v>5135</v>
      </c>
      <c r="C106" s="416">
        <v>1</v>
      </c>
      <c r="D106" s="1329"/>
      <c r="E106" s="1329"/>
      <c r="F106" s="1331"/>
      <c r="G106" s="1331"/>
    </row>
    <row r="107" spans="1:7">
      <c r="A107" s="1329"/>
      <c r="B107" s="1321" t="s">
        <v>5139</v>
      </c>
      <c r="C107" s="416">
        <v>1</v>
      </c>
      <c r="D107" s="1329"/>
      <c r="E107" s="1329"/>
      <c r="F107" s="1331"/>
      <c r="G107" s="1331"/>
    </row>
    <row r="108" spans="1:7">
      <c r="A108" s="1329"/>
      <c r="B108" s="1321" t="s">
        <v>5140</v>
      </c>
      <c r="C108" s="416">
        <v>1</v>
      </c>
      <c r="D108" s="1329"/>
      <c r="E108" s="1329"/>
      <c r="F108" s="1331"/>
      <c r="G108" s="1331"/>
    </row>
    <row r="109" spans="1:7">
      <c r="A109" s="1329"/>
      <c r="B109" s="1321" t="s">
        <v>5141</v>
      </c>
      <c r="C109" s="416">
        <v>1</v>
      </c>
      <c r="D109" s="1329"/>
      <c r="E109" s="1329"/>
      <c r="F109" s="1331"/>
      <c r="G109" s="1331"/>
    </row>
    <row r="110" spans="1:7">
      <c r="A110" s="1329"/>
      <c r="B110" s="1321" t="s">
        <v>5142</v>
      </c>
      <c r="C110" s="416">
        <v>1</v>
      </c>
      <c r="D110" s="1329"/>
      <c r="E110" s="1329"/>
      <c r="F110" s="1331"/>
      <c r="G110" s="1331"/>
    </row>
    <row r="111" spans="1:7">
      <c r="A111" s="1329"/>
      <c r="B111" s="1321" t="s">
        <v>5099</v>
      </c>
      <c r="C111" s="1126"/>
      <c r="D111" s="1329"/>
      <c r="E111" s="1329"/>
      <c r="F111" s="1331"/>
      <c r="G111" s="1331"/>
    </row>
    <row r="112" spans="1:7" ht="39.6">
      <c r="A112" s="8" t="s">
        <v>0</v>
      </c>
      <c r="B112" s="892" t="s">
        <v>1</v>
      </c>
      <c r="C112" s="8" t="s">
        <v>948</v>
      </c>
      <c r="D112" s="8" t="s">
        <v>5071</v>
      </c>
      <c r="E112" s="8" t="s">
        <v>5072</v>
      </c>
      <c r="F112" s="8" t="s">
        <v>1380</v>
      </c>
      <c r="G112" s="8" t="s">
        <v>2</v>
      </c>
    </row>
    <row r="113" spans="1:7">
      <c r="A113" s="1329">
        <v>6</v>
      </c>
      <c r="B113" s="1330" t="s">
        <v>5143</v>
      </c>
      <c r="C113" s="1330"/>
      <c r="D113" s="1329">
        <v>1</v>
      </c>
      <c r="E113" s="1329">
        <f>SUM(D113:D125)</f>
        <v>1</v>
      </c>
      <c r="F113" s="1331"/>
      <c r="G113" s="1331">
        <f>E113*F113</f>
        <v>0</v>
      </c>
    </row>
    <row r="114" spans="1:7" ht="66">
      <c r="A114" s="1329"/>
      <c r="B114" s="1332" t="s">
        <v>5131</v>
      </c>
      <c r="C114" s="1333"/>
      <c r="D114" s="1329"/>
      <c r="E114" s="1329"/>
      <c r="F114" s="1331"/>
      <c r="G114" s="1331"/>
    </row>
    <row r="115" spans="1:7">
      <c r="A115" s="1329"/>
      <c r="B115" s="1330" t="s">
        <v>5075</v>
      </c>
      <c r="C115" s="1330"/>
      <c r="D115" s="1329"/>
      <c r="E115" s="1329"/>
      <c r="F115" s="1331"/>
      <c r="G115" s="1331"/>
    </row>
    <row r="116" spans="1:7" ht="26.4">
      <c r="A116" s="1329"/>
      <c r="B116" s="1321" t="s">
        <v>5144</v>
      </c>
      <c r="C116" s="416">
        <v>3</v>
      </c>
      <c r="D116" s="1329"/>
      <c r="E116" s="1329"/>
      <c r="F116" s="1331"/>
      <c r="G116" s="1331"/>
    </row>
    <row r="117" spans="1:7">
      <c r="A117" s="1329"/>
      <c r="B117" s="1330" t="s">
        <v>5080</v>
      </c>
      <c r="C117" s="1330"/>
      <c r="D117" s="1329"/>
      <c r="E117" s="1329"/>
      <c r="F117" s="1331"/>
      <c r="G117" s="1331"/>
    </row>
    <row r="118" spans="1:7">
      <c r="A118" s="1329"/>
      <c r="B118" s="1321" t="s">
        <v>5145</v>
      </c>
      <c r="C118" s="416">
        <v>3</v>
      </c>
      <c r="D118" s="1329"/>
      <c r="E118" s="1329"/>
      <c r="F118" s="1331"/>
      <c r="G118" s="1331"/>
    </row>
    <row r="119" spans="1:7">
      <c r="A119" s="1329"/>
      <c r="B119" s="1321" t="s">
        <v>5082</v>
      </c>
      <c r="C119" s="416">
        <v>1</v>
      </c>
      <c r="D119" s="1329"/>
      <c r="E119" s="1329"/>
      <c r="F119" s="1331"/>
      <c r="G119" s="1331"/>
    </row>
    <row r="120" spans="1:7">
      <c r="A120" s="1329"/>
      <c r="B120" s="1321" t="s">
        <v>5083</v>
      </c>
      <c r="C120" s="416">
        <v>1</v>
      </c>
      <c r="D120" s="1329"/>
      <c r="E120" s="1329"/>
      <c r="F120" s="1331"/>
      <c r="G120" s="1331"/>
    </row>
    <row r="121" spans="1:7">
      <c r="A121" s="1329"/>
      <c r="B121" s="1321" t="s">
        <v>5084</v>
      </c>
      <c r="C121" s="416">
        <v>3</v>
      </c>
      <c r="D121" s="1329"/>
      <c r="E121" s="1329"/>
      <c r="F121" s="1331"/>
      <c r="G121" s="1331"/>
    </row>
    <row r="122" spans="1:7">
      <c r="A122" s="1329"/>
      <c r="B122" s="1321" t="s">
        <v>5085</v>
      </c>
      <c r="C122" s="416">
        <v>1</v>
      </c>
      <c r="D122" s="1329"/>
      <c r="E122" s="1329"/>
      <c r="F122" s="1331"/>
      <c r="G122" s="1331"/>
    </row>
    <row r="123" spans="1:7">
      <c r="A123" s="1329"/>
      <c r="B123" s="1321" t="s">
        <v>5146</v>
      </c>
      <c r="C123" s="416">
        <v>1</v>
      </c>
      <c r="D123" s="1329"/>
      <c r="E123" s="1329"/>
      <c r="F123" s="1331"/>
      <c r="G123" s="1331"/>
    </row>
    <row r="124" spans="1:7" ht="26.4">
      <c r="A124" s="1329"/>
      <c r="B124" s="1321" t="s">
        <v>5147</v>
      </c>
      <c r="C124" s="416">
        <v>24</v>
      </c>
      <c r="D124" s="1329"/>
      <c r="E124" s="1329"/>
      <c r="F124" s="1331"/>
      <c r="G124" s="1331"/>
    </row>
    <row r="125" spans="1:7">
      <c r="A125" s="1329"/>
      <c r="B125" s="1321" t="s">
        <v>5099</v>
      </c>
      <c r="C125" s="1126"/>
      <c r="D125" s="1329"/>
      <c r="E125" s="1329"/>
      <c r="F125" s="1331"/>
      <c r="G125" s="1331"/>
    </row>
    <row r="126" spans="1:7">
      <c r="A126" s="1329">
        <v>7</v>
      </c>
      <c r="B126" s="1336" t="s">
        <v>5148</v>
      </c>
      <c r="C126" s="1337"/>
      <c r="D126" s="442">
        <v>11</v>
      </c>
      <c r="E126" s="442">
        <f>SUM(D126:D135)</f>
        <v>11</v>
      </c>
      <c r="F126" s="442"/>
      <c r="G126" s="1331">
        <f>E126*F126</f>
        <v>0</v>
      </c>
    </row>
    <row r="127" spans="1:7">
      <c r="A127" s="1329"/>
      <c r="B127" s="1336" t="s">
        <v>5149</v>
      </c>
      <c r="C127" s="1337"/>
      <c r="D127" s="443"/>
      <c r="E127" s="443"/>
      <c r="F127" s="443"/>
      <c r="G127" s="1331"/>
    </row>
    <row r="128" spans="1:7">
      <c r="A128" s="1329"/>
      <c r="B128" s="1330" t="s">
        <v>5150</v>
      </c>
      <c r="C128" s="1330"/>
      <c r="D128" s="443"/>
      <c r="E128" s="443"/>
      <c r="F128" s="443"/>
      <c r="G128" s="1331"/>
    </row>
    <row r="129" spans="1:7">
      <c r="A129" s="1329"/>
      <c r="B129" s="1336" t="s">
        <v>5151</v>
      </c>
      <c r="C129" s="1337"/>
      <c r="D129" s="443"/>
      <c r="E129" s="443"/>
      <c r="F129" s="443"/>
      <c r="G129" s="1331"/>
    </row>
    <row r="130" spans="1:7">
      <c r="A130" s="1329"/>
      <c r="B130" s="1336" t="s">
        <v>5152</v>
      </c>
      <c r="C130" s="1337"/>
      <c r="D130" s="443"/>
      <c r="E130" s="443"/>
      <c r="F130" s="443"/>
      <c r="G130" s="1331"/>
    </row>
    <row r="131" spans="1:7">
      <c r="A131" s="1329"/>
      <c r="B131" s="1336" t="s">
        <v>5153</v>
      </c>
      <c r="C131" s="1337"/>
      <c r="D131" s="443"/>
      <c r="E131" s="443"/>
      <c r="F131" s="443"/>
      <c r="G131" s="1331"/>
    </row>
    <row r="132" spans="1:7">
      <c r="A132" s="1329"/>
      <c r="B132" s="1336" t="s">
        <v>5154</v>
      </c>
      <c r="C132" s="1337"/>
      <c r="D132" s="443"/>
      <c r="E132" s="443"/>
      <c r="F132" s="443"/>
      <c r="G132" s="1331"/>
    </row>
    <row r="133" spans="1:7">
      <c r="A133" s="1329"/>
      <c r="B133" s="1336" t="s">
        <v>5155</v>
      </c>
      <c r="C133" s="1337"/>
      <c r="D133" s="443"/>
      <c r="E133" s="443"/>
      <c r="F133" s="443"/>
      <c r="G133" s="1331"/>
    </row>
    <row r="134" spans="1:7">
      <c r="A134" s="1329"/>
      <c r="B134" s="1336" t="s">
        <v>5156</v>
      </c>
      <c r="C134" s="1337"/>
      <c r="D134" s="443"/>
      <c r="E134" s="443"/>
      <c r="F134" s="443"/>
      <c r="G134" s="1331"/>
    </row>
    <row r="135" spans="1:7">
      <c r="A135" s="1329"/>
      <c r="B135" s="1336" t="s">
        <v>5157</v>
      </c>
      <c r="C135" s="1337"/>
      <c r="D135" s="444"/>
      <c r="E135" s="444"/>
      <c r="F135" s="444"/>
      <c r="G135" s="1331"/>
    </row>
    <row r="136" spans="1:7" ht="39.6">
      <c r="A136" s="8" t="s">
        <v>0</v>
      </c>
      <c r="B136" s="892" t="s">
        <v>1</v>
      </c>
      <c r="C136" s="8" t="s">
        <v>948</v>
      </c>
      <c r="D136" s="8" t="s">
        <v>5071</v>
      </c>
      <c r="E136" s="8" t="s">
        <v>5072</v>
      </c>
      <c r="F136" s="8" t="s">
        <v>1380</v>
      </c>
      <c r="G136" s="8" t="s">
        <v>2</v>
      </c>
    </row>
    <row r="137" spans="1:7">
      <c r="A137" s="1329">
        <v>8</v>
      </c>
      <c r="B137" s="1330" t="s">
        <v>5158</v>
      </c>
      <c r="C137" s="1330"/>
      <c r="D137" s="1329">
        <v>1</v>
      </c>
      <c r="E137" s="1329">
        <f>SUM(D137:D154)</f>
        <v>1</v>
      </c>
      <c r="F137" s="1331"/>
      <c r="G137" s="1331">
        <f>E137*F137</f>
        <v>0</v>
      </c>
    </row>
    <row r="138" spans="1:7" ht="66">
      <c r="A138" s="1329"/>
      <c r="B138" s="1332" t="s">
        <v>5159</v>
      </c>
      <c r="C138" s="1333"/>
      <c r="D138" s="1329"/>
      <c r="E138" s="1329"/>
      <c r="F138" s="1331"/>
      <c r="G138" s="1331"/>
    </row>
    <row r="139" spans="1:7">
      <c r="A139" s="1329"/>
      <c r="B139" s="1330" t="s">
        <v>5075</v>
      </c>
      <c r="C139" s="1330"/>
      <c r="D139" s="1329"/>
      <c r="E139" s="1329"/>
      <c r="F139" s="1331"/>
      <c r="G139" s="1331"/>
    </row>
    <row r="140" spans="1:7" ht="26.4">
      <c r="A140" s="1329"/>
      <c r="B140" s="1321" t="s">
        <v>5160</v>
      </c>
      <c r="C140" s="1334">
        <v>1</v>
      </c>
      <c r="D140" s="1329"/>
      <c r="E140" s="1329"/>
      <c r="F140" s="1331"/>
      <c r="G140" s="1331"/>
    </row>
    <row r="141" spans="1:7" ht="26.4">
      <c r="A141" s="1329"/>
      <c r="B141" s="1321" t="s">
        <v>5161</v>
      </c>
      <c r="C141" s="416">
        <v>1</v>
      </c>
      <c r="D141" s="1329"/>
      <c r="E141" s="1329"/>
      <c r="F141" s="1331"/>
      <c r="G141" s="1331"/>
    </row>
    <row r="142" spans="1:7">
      <c r="A142" s="1329"/>
      <c r="B142" s="1330" t="s">
        <v>5080</v>
      </c>
      <c r="C142" s="1330"/>
      <c r="D142" s="1329"/>
      <c r="E142" s="1329"/>
      <c r="F142" s="1331"/>
      <c r="G142" s="1331"/>
    </row>
    <row r="143" spans="1:7">
      <c r="A143" s="1329"/>
      <c r="B143" s="1321" t="s">
        <v>5162</v>
      </c>
      <c r="C143" s="416">
        <v>3</v>
      </c>
      <c r="D143" s="1329"/>
      <c r="E143" s="1329"/>
      <c r="F143" s="1331"/>
      <c r="G143" s="1331"/>
    </row>
    <row r="144" spans="1:7">
      <c r="A144" s="1329"/>
      <c r="B144" s="1321" t="s">
        <v>5082</v>
      </c>
      <c r="C144" s="416">
        <v>1</v>
      </c>
      <c r="D144" s="1329"/>
      <c r="E144" s="1329"/>
      <c r="F144" s="1331"/>
      <c r="G144" s="1331"/>
    </row>
    <row r="145" spans="1:7">
      <c r="A145" s="1329"/>
      <c r="B145" s="1321" t="s">
        <v>5083</v>
      </c>
      <c r="C145" s="416">
        <v>1</v>
      </c>
      <c r="D145" s="1329"/>
      <c r="E145" s="1329"/>
      <c r="F145" s="1331"/>
      <c r="G145" s="1331"/>
    </row>
    <row r="146" spans="1:7">
      <c r="A146" s="1329"/>
      <c r="B146" s="1321" t="s">
        <v>5084</v>
      </c>
      <c r="C146" s="416">
        <v>3</v>
      </c>
      <c r="D146" s="1329"/>
      <c r="E146" s="1329"/>
      <c r="F146" s="1331"/>
      <c r="G146" s="1331"/>
    </row>
    <row r="147" spans="1:7">
      <c r="A147" s="1329"/>
      <c r="B147" s="1321" t="s">
        <v>5085</v>
      </c>
      <c r="C147" s="416">
        <v>1</v>
      </c>
      <c r="D147" s="1329"/>
      <c r="E147" s="1329"/>
      <c r="F147" s="1331"/>
      <c r="G147" s="1331"/>
    </row>
    <row r="148" spans="1:7">
      <c r="A148" s="1329"/>
      <c r="B148" s="1321" t="s">
        <v>5163</v>
      </c>
      <c r="C148" s="416">
        <v>1</v>
      </c>
      <c r="D148" s="1329"/>
      <c r="E148" s="1329"/>
      <c r="F148" s="1331"/>
      <c r="G148" s="1331"/>
    </row>
    <row r="149" spans="1:7">
      <c r="A149" s="1329"/>
      <c r="B149" s="1321" t="s">
        <v>5164</v>
      </c>
      <c r="C149" s="416">
        <v>3</v>
      </c>
      <c r="D149" s="1329"/>
      <c r="E149" s="1329"/>
      <c r="F149" s="1331"/>
      <c r="G149" s="1331"/>
    </row>
    <row r="150" spans="1:7">
      <c r="A150" s="1329"/>
      <c r="B150" s="1321" t="s">
        <v>5165</v>
      </c>
      <c r="C150" s="416">
        <v>2</v>
      </c>
      <c r="D150" s="1329"/>
      <c r="E150" s="1329"/>
      <c r="F150" s="1331"/>
      <c r="G150" s="1331"/>
    </row>
    <row r="151" spans="1:7">
      <c r="A151" s="1329"/>
      <c r="B151" s="1321" t="s">
        <v>5166</v>
      </c>
      <c r="C151" s="416">
        <v>2</v>
      </c>
      <c r="D151" s="1329"/>
      <c r="E151" s="1329"/>
      <c r="F151" s="1331"/>
      <c r="G151" s="1331"/>
    </row>
    <row r="152" spans="1:7">
      <c r="A152" s="1329"/>
      <c r="B152" s="1321" t="s">
        <v>5167</v>
      </c>
      <c r="C152" s="416">
        <v>1</v>
      </c>
      <c r="D152" s="1329"/>
      <c r="E152" s="1329"/>
      <c r="F152" s="1331"/>
      <c r="G152" s="1331"/>
    </row>
    <row r="153" spans="1:7">
      <c r="A153" s="1329"/>
      <c r="B153" s="1321" t="s">
        <v>5168</v>
      </c>
      <c r="C153" s="416">
        <v>1</v>
      </c>
      <c r="D153" s="1329"/>
      <c r="E153" s="1329"/>
      <c r="F153" s="1331"/>
      <c r="G153" s="1331"/>
    </row>
    <row r="154" spans="1:7">
      <c r="A154" s="1329"/>
      <c r="B154" s="1321" t="s">
        <v>5099</v>
      </c>
      <c r="C154" s="1126"/>
      <c r="D154" s="1329"/>
      <c r="E154" s="1329"/>
      <c r="F154" s="1331"/>
      <c r="G154" s="1331"/>
    </row>
    <row r="155" spans="1:7">
      <c r="A155" s="1329">
        <v>9</v>
      </c>
      <c r="B155" s="1330" t="s">
        <v>5169</v>
      </c>
      <c r="C155" s="1330"/>
      <c r="D155" s="1329">
        <v>1</v>
      </c>
      <c r="E155" s="1329">
        <f>SUM(D155:D172)</f>
        <v>1</v>
      </c>
      <c r="F155" s="1331"/>
      <c r="G155" s="1331">
        <f>E155*F155</f>
        <v>0</v>
      </c>
    </row>
    <row r="156" spans="1:7" ht="66">
      <c r="A156" s="1329"/>
      <c r="B156" s="1332" t="s">
        <v>5159</v>
      </c>
      <c r="C156" s="1333"/>
      <c r="D156" s="1329"/>
      <c r="E156" s="1329"/>
      <c r="F156" s="1331"/>
      <c r="G156" s="1331"/>
    </row>
    <row r="157" spans="1:7">
      <c r="A157" s="1329"/>
      <c r="B157" s="1330" t="s">
        <v>5075</v>
      </c>
      <c r="C157" s="1330"/>
      <c r="D157" s="1329"/>
      <c r="E157" s="1329"/>
      <c r="F157" s="1331"/>
      <c r="G157" s="1331"/>
    </row>
    <row r="158" spans="1:7" ht="26.4">
      <c r="A158" s="1329"/>
      <c r="B158" s="1321" t="s">
        <v>5160</v>
      </c>
      <c r="C158" s="1334">
        <v>1</v>
      </c>
      <c r="D158" s="1329"/>
      <c r="E158" s="1329"/>
      <c r="F158" s="1331"/>
      <c r="G158" s="1331"/>
    </row>
    <row r="159" spans="1:7" ht="26.4">
      <c r="A159" s="1329"/>
      <c r="B159" s="1321" t="s">
        <v>5161</v>
      </c>
      <c r="C159" s="416">
        <v>1</v>
      </c>
      <c r="D159" s="1329"/>
      <c r="E159" s="1329"/>
      <c r="F159" s="1331"/>
      <c r="G159" s="1331"/>
    </row>
    <row r="160" spans="1:7">
      <c r="A160" s="1329"/>
      <c r="B160" s="1330" t="s">
        <v>5080</v>
      </c>
      <c r="C160" s="1330"/>
      <c r="D160" s="1329"/>
      <c r="E160" s="1329"/>
      <c r="F160" s="1331"/>
      <c r="G160" s="1331"/>
    </row>
    <row r="161" spans="1:7">
      <c r="A161" s="1329"/>
      <c r="B161" s="1321" t="s">
        <v>5162</v>
      </c>
      <c r="C161" s="416">
        <v>3</v>
      </c>
      <c r="D161" s="1329"/>
      <c r="E161" s="1329"/>
      <c r="F161" s="1331"/>
      <c r="G161" s="1331"/>
    </row>
    <row r="162" spans="1:7">
      <c r="A162" s="1329"/>
      <c r="B162" s="1321" t="s">
        <v>5082</v>
      </c>
      <c r="C162" s="416">
        <v>1</v>
      </c>
      <c r="D162" s="1329"/>
      <c r="E162" s="1329"/>
      <c r="F162" s="1331"/>
      <c r="G162" s="1331"/>
    </row>
    <row r="163" spans="1:7">
      <c r="A163" s="1329"/>
      <c r="B163" s="1321" t="s">
        <v>5083</v>
      </c>
      <c r="C163" s="416">
        <v>1</v>
      </c>
      <c r="D163" s="1329"/>
      <c r="E163" s="1329"/>
      <c r="F163" s="1331"/>
      <c r="G163" s="1331"/>
    </row>
    <row r="164" spans="1:7">
      <c r="A164" s="1329"/>
      <c r="B164" s="1321" t="s">
        <v>5084</v>
      </c>
      <c r="C164" s="416">
        <v>3</v>
      </c>
      <c r="D164" s="1329"/>
      <c r="E164" s="1329"/>
      <c r="F164" s="1331"/>
      <c r="G164" s="1331"/>
    </row>
    <row r="165" spans="1:7">
      <c r="A165" s="1329"/>
      <c r="B165" s="1321" t="s">
        <v>5085</v>
      </c>
      <c r="C165" s="416">
        <v>1</v>
      </c>
      <c r="D165" s="1329"/>
      <c r="E165" s="1329"/>
      <c r="F165" s="1331"/>
      <c r="G165" s="1331"/>
    </row>
    <row r="166" spans="1:7">
      <c r="A166" s="1329"/>
      <c r="B166" s="1321" t="s">
        <v>5170</v>
      </c>
      <c r="C166" s="416">
        <v>1</v>
      </c>
      <c r="D166" s="1329"/>
      <c r="E166" s="1329"/>
      <c r="F166" s="1331"/>
      <c r="G166" s="1331"/>
    </row>
    <row r="167" spans="1:7">
      <c r="A167" s="1329"/>
      <c r="B167" s="1321" t="s">
        <v>5171</v>
      </c>
      <c r="C167" s="416">
        <v>1</v>
      </c>
      <c r="D167" s="1329"/>
      <c r="E167" s="1329"/>
      <c r="F167" s="1331"/>
      <c r="G167" s="1331"/>
    </row>
    <row r="168" spans="1:7">
      <c r="A168" s="1329"/>
      <c r="B168" s="1321" t="s">
        <v>5172</v>
      </c>
      <c r="C168" s="416">
        <v>1</v>
      </c>
      <c r="D168" s="1329"/>
      <c r="E168" s="1329"/>
      <c r="F168" s="1331"/>
      <c r="G168" s="1331"/>
    </row>
    <row r="169" spans="1:7">
      <c r="A169" s="1329"/>
      <c r="B169" s="1321" t="s">
        <v>5173</v>
      </c>
      <c r="C169" s="416">
        <v>3</v>
      </c>
      <c r="D169" s="1329"/>
      <c r="E169" s="1329"/>
      <c r="F169" s="1331"/>
      <c r="G169" s="1331"/>
    </row>
    <row r="170" spans="1:7">
      <c r="A170" s="1329"/>
      <c r="B170" s="1321" t="s">
        <v>5174</v>
      </c>
      <c r="C170" s="416">
        <v>2</v>
      </c>
      <c r="D170" s="1329"/>
      <c r="E170" s="1329"/>
      <c r="F170" s="1331"/>
      <c r="G170" s="1331"/>
    </row>
    <row r="171" spans="1:7">
      <c r="A171" s="1329"/>
      <c r="B171" s="1321" t="s">
        <v>5175</v>
      </c>
      <c r="C171" s="416">
        <v>2</v>
      </c>
      <c r="D171" s="1329"/>
      <c r="E171" s="1329"/>
      <c r="F171" s="1331"/>
      <c r="G171" s="1331"/>
    </row>
    <row r="172" spans="1:7">
      <c r="A172" s="1329"/>
      <c r="B172" s="1321" t="s">
        <v>5099</v>
      </c>
      <c r="C172" s="1126"/>
      <c r="D172" s="1329"/>
      <c r="E172" s="1329"/>
      <c r="F172" s="1331"/>
      <c r="G172" s="1331"/>
    </row>
    <row r="173" spans="1:7" ht="39.6">
      <c r="A173" s="8" t="s">
        <v>0</v>
      </c>
      <c r="B173" s="892" t="s">
        <v>1</v>
      </c>
      <c r="C173" s="8" t="s">
        <v>948</v>
      </c>
      <c r="D173" s="8" t="s">
        <v>5071</v>
      </c>
      <c r="E173" s="8" t="s">
        <v>5072</v>
      </c>
      <c r="F173" s="8" t="s">
        <v>1380</v>
      </c>
      <c r="G173" s="8" t="s">
        <v>2</v>
      </c>
    </row>
    <row r="174" spans="1:7">
      <c r="A174" s="1329">
        <v>10</v>
      </c>
      <c r="B174" s="1330" t="s">
        <v>5176</v>
      </c>
      <c r="C174" s="1330"/>
      <c r="D174" s="1329">
        <v>1</v>
      </c>
      <c r="E174" s="1329">
        <f>SUM(D174:D186)</f>
        <v>1</v>
      </c>
      <c r="F174" s="1331"/>
      <c r="G174" s="1331">
        <f>E174*F174</f>
        <v>0</v>
      </c>
    </row>
    <row r="175" spans="1:7" ht="66">
      <c r="A175" s="1329"/>
      <c r="B175" s="1332" t="s">
        <v>5159</v>
      </c>
      <c r="C175" s="1333"/>
      <c r="D175" s="1329"/>
      <c r="E175" s="1329"/>
      <c r="F175" s="1331"/>
      <c r="G175" s="1331"/>
    </row>
    <row r="176" spans="1:7">
      <c r="A176" s="1329"/>
      <c r="B176" s="1330" t="s">
        <v>5075</v>
      </c>
      <c r="C176" s="1330"/>
      <c r="D176" s="1329"/>
      <c r="E176" s="1329"/>
      <c r="F176" s="1331"/>
      <c r="G176" s="1331"/>
    </row>
    <row r="177" spans="1:7" ht="26.4">
      <c r="A177" s="1329"/>
      <c r="B177" s="1321" t="s">
        <v>5144</v>
      </c>
      <c r="C177" s="416">
        <v>2</v>
      </c>
      <c r="D177" s="1329"/>
      <c r="E177" s="1329"/>
      <c r="F177" s="1331"/>
      <c r="G177" s="1331"/>
    </row>
    <row r="178" spans="1:7">
      <c r="A178" s="1329"/>
      <c r="B178" s="1330" t="s">
        <v>5080</v>
      </c>
      <c r="C178" s="1330"/>
      <c r="D178" s="1329"/>
      <c r="E178" s="1329"/>
      <c r="F178" s="1331"/>
      <c r="G178" s="1331"/>
    </row>
    <row r="179" spans="1:7">
      <c r="A179" s="1329"/>
      <c r="B179" s="1321" t="s">
        <v>5145</v>
      </c>
      <c r="C179" s="416">
        <v>3</v>
      </c>
      <c r="D179" s="1329"/>
      <c r="E179" s="1329"/>
      <c r="F179" s="1331"/>
      <c r="G179" s="1331"/>
    </row>
    <row r="180" spans="1:7">
      <c r="A180" s="1329"/>
      <c r="B180" s="1321" t="s">
        <v>5082</v>
      </c>
      <c r="C180" s="416">
        <v>1</v>
      </c>
      <c r="D180" s="1329"/>
      <c r="E180" s="1329"/>
      <c r="F180" s="1331"/>
      <c r="G180" s="1331"/>
    </row>
    <row r="181" spans="1:7">
      <c r="A181" s="1329"/>
      <c r="B181" s="1321" t="s">
        <v>5083</v>
      </c>
      <c r="C181" s="416">
        <v>1</v>
      </c>
      <c r="D181" s="1329"/>
      <c r="E181" s="1329"/>
      <c r="F181" s="1331"/>
      <c r="G181" s="1331"/>
    </row>
    <row r="182" spans="1:7">
      <c r="A182" s="1329"/>
      <c r="B182" s="1321" t="s">
        <v>5177</v>
      </c>
      <c r="C182" s="416">
        <v>3</v>
      </c>
      <c r="D182" s="1329"/>
      <c r="E182" s="1329"/>
      <c r="F182" s="1331"/>
      <c r="G182" s="1331"/>
    </row>
    <row r="183" spans="1:7">
      <c r="A183" s="1329"/>
      <c r="B183" s="1321" t="s">
        <v>5085</v>
      </c>
      <c r="C183" s="416">
        <v>1</v>
      </c>
      <c r="D183" s="1329"/>
      <c r="E183" s="1329"/>
      <c r="F183" s="1331"/>
      <c r="G183" s="1331"/>
    </row>
    <row r="184" spans="1:7">
      <c r="A184" s="1329"/>
      <c r="B184" s="1321" t="s">
        <v>5178</v>
      </c>
      <c r="C184" s="416">
        <v>1</v>
      </c>
      <c r="D184" s="1329"/>
      <c r="E184" s="1329"/>
      <c r="F184" s="1331"/>
      <c r="G184" s="1331"/>
    </row>
    <row r="185" spans="1:7">
      <c r="A185" s="1329"/>
      <c r="B185" s="1321" t="s">
        <v>5179</v>
      </c>
      <c r="C185" s="416">
        <v>14</v>
      </c>
      <c r="D185" s="1329"/>
      <c r="E185" s="1329"/>
      <c r="F185" s="1331"/>
      <c r="G185" s="1331"/>
    </row>
    <row r="186" spans="1:7">
      <c r="A186" s="1329"/>
      <c r="B186" s="1321" t="s">
        <v>5099</v>
      </c>
      <c r="C186" s="1126"/>
      <c r="D186" s="1329"/>
      <c r="E186" s="1329"/>
      <c r="F186" s="1331"/>
      <c r="G186" s="1331"/>
    </row>
    <row r="187" spans="1:7">
      <c r="A187" s="1329">
        <v>11</v>
      </c>
      <c r="B187" s="1330" t="s">
        <v>5180</v>
      </c>
      <c r="C187" s="1330"/>
      <c r="D187" s="1329">
        <v>1</v>
      </c>
      <c r="E187" s="1329">
        <f>SUM(D187:D203)</f>
        <v>1</v>
      </c>
      <c r="F187" s="1331"/>
      <c r="G187" s="1331">
        <f>E187*F187</f>
        <v>0</v>
      </c>
    </row>
    <row r="188" spans="1:7" ht="66">
      <c r="A188" s="1329"/>
      <c r="B188" s="1332" t="s">
        <v>5131</v>
      </c>
      <c r="C188" s="1333"/>
      <c r="D188" s="1329"/>
      <c r="E188" s="1329"/>
      <c r="F188" s="1331"/>
      <c r="G188" s="1331"/>
    </row>
    <row r="189" spans="1:7">
      <c r="A189" s="1329"/>
      <c r="B189" s="1330" t="s">
        <v>5075</v>
      </c>
      <c r="C189" s="1330"/>
      <c r="D189" s="1329"/>
      <c r="E189" s="1329"/>
      <c r="F189" s="1331"/>
      <c r="G189" s="1331"/>
    </row>
    <row r="190" spans="1:7" ht="26.4">
      <c r="A190" s="1329"/>
      <c r="B190" s="1321" t="s">
        <v>5181</v>
      </c>
      <c r="C190" s="416">
        <v>2</v>
      </c>
      <c r="D190" s="1329"/>
      <c r="E190" s="1329"/>
      <c r="F190" s="1331"/>
      <c r="G190" s="1331"/>
    </row>
    <row r="191" spans="1:7">
      <c r="A191" s="1329"/>
      <c r="B191" s="1330" t="s">
        <v>5080</v>
      </c>
      <c r="C191" s="1330"/>
      <c r="D191" s="1329"/>
      <c r="E191" s="1329"/>
      <c r="F191" s="1331"/>
      <c r="G191" s="1331"/>
    </row>
    <row r="192" spans="1:7">
      <c r="A192" s="1329"/>
      <c r="B192" s="1321" t="s">
        <v>5182</v>
      </c>
      <c r="C192" s="416">
        <v>3</v>
      </c>
      <c r="D192" s="1329"/>
      <c r="E192" s="1329"/>
      <c r="F192" s="1331"/>
      <c r="G192" s="1331"/>
    </row>
    <row r="193" spans="1:7">
      <c r="A193" s="1329"/>
      <c r="B193" s="1321" t="s">
        <v>5082</v>
      </c>
      <c r="C193" s="416">
        <v>1</v>
      </c>
      <c r="D193" s="1329"/>
      <c r="E193" s="1329"/>
      <c r="F193" s="1331"/>
      <c r="G193" s="1331"/>
    </row>
    <row r="194" spans="1:7">
      <c r="A194" s="1329"/>
      <c r="B194" s="1321" t="s">
        <v>5083</v>
      </c>
      <c r="C194" s="416">
        <v>1</v>
      </c>
      <c r="D194" s="1329"/>
      <c r="E194" s="1329"/>
      <c r="F194" s="1331"/>
      <c r="G194" s="1331"/>
    </row>
    <row r="195" spans="1:7">
      <c r="A195" s="1329"/>
      <c r="B195" s="1321" t="s">
        <v>5084</v>
      </c>
      <c r="C195" s="416">
        <v>3</v>
      </c>
      <c r="D195" s="1329"/>
      <c r="E195" s="1329"/>
      <c r="F195" s="1331"/>
      <c r="G195" s="1331"/>
    </row>
    <row r="196" spans="1:7">
      <c r="A196" s="1329"/>
      <c r="B196" s="1321" t="s">
        <v>5085</v>
      </c>
      <c r="C196" s="416">
        <v>1</v>
      </c>
      <c r="D196" s="1329"/>
      <c r="E196" s="1329"/>
      <c r="F196" s="1331"/>
      <c r="G196" s="1331"/>
    </row>
    <row r="197" spans="1:7">
      <c r="A197" s="1329"/>
      <c r="B197" s="1321" t="s">
        <v>5183</v>
      </c>
      <c r="C197" s="416">
        <v>1</v>
      </c>
      <c r="D197" s="1329"/>
      <c r="E197" s="1329"/>
      <c r="F197" s="1331"/>
      <c r="G197" s="1331"/>
    </row>
    <row r="198" spans="1:7">
      <c r="A198" s="1329"/>
      <c r="B198" s="1321" t="s">
        <v>5184</v>
      </c>
      <c r="C198" s="416">
        <v>5</v>
      </c>
      <c r="D198" s="1329"/>
      <c r="E198" s="1329"/>
      <c r="F198" s="1331"/>
      <c r="G198" s="1331"/>
    </row>
    <row r="199" spans="1:7">
      <c r="A199" s="1329"/>
      <c r="B199" s="1321" t="s">
        <v>5185</v>
      </c>
      <c r="C199" s="416">
        <v>2</v>
      </c>
      <c r="D199" s="1329"/>
      <c r="E199" s="1329"/>
      <c r="F199" s="1331"/>
      <c r="G199" s="1331"/>
    </row>
    <row r="200" spans="1:7">
      <c r="A200" s="1329"/>
      <c r="B200" s="1321" t="s">
        <v>5186</v>
      </c>
      <c r="C200" s="416">
        <v>1</v>
      </c>
      <c r="D200" s="1329"/>
      <c r="E200" s="1329"/>
      <c r="F200" s="1331"/>
      <c r="G200" s="1331"/>
    </row>
    <row r="201" spans="1:7" ht="26.4">
      <c r="A201" s="1329"/>
      <c r="B201" s="1321" t="s">
        <v>5187</v>
      </c>
      <c r="C201" s="416">
        <v>45</v>
      </c>
      <c r="D201" s="1329"/>
      <c r="E201" s="1329"/>
      <c r="F201" s="1331"/>
      <c r="G201" s="1331"/>
    </row>
    <row r="202" spans="1:7" ht="26.4">
      <c r="A202" s="1329"/>
      <c r="B202" s="1321" t="s">
        <v>5188</v>
      </c>
      <c r="C202" s="416">
        <v>3</v>
      </c>
      <c r="D202" s="1329"/>
      <c r="E202" s="1329"/>
      <c r="F202" s="1331"/>
      <c r="G202" s="1331"/>
    </row>
    <row r="203" spans="1:7">
      <c r="A203" s="1329"/>
      <c r="B203" s="1321" t="s">
        <v>5099</v>
      </c>
      <c r="C203" s="1126"/>
      <c r="D203" s="1329"/>
      <c r="E203" s="1329"/>
      <c r="F203" s="1331"/>
      <c r="G203" s="1331"/>
    </row>
    <row r="204" spans="1:7" ht="39.6">
      <c r="A204" s="8" t="s">
        <v>0</v>
      </c>
      <c r="B204" s="892" t="s">
        <v>1</v>
      </c>
      <c r="C204" s="8" t="s">
        <v>948</v>
      </c>
      <c r="D204" s="8" t="s">
        <v>5071</v>
      </c>
      <c r="E204" s="8" t="s">
        <v>5072</v>
      </c>
      <c r="F204" s="8" t="s">
        <v>1380</v>
      </c>
      <c r="G204" s="8" t="s">
        <v>2</v>
      </c>
    </row>
    <row r="205" spans="1:7">
      <c r="A205" s="442">
        <v>12</v>
      </c>
      <c r="B205" s="1330" t="s">
        <v>5189</v>
      </c>
      <c r="C205" s="1330"/>
      <c r="D205" s="442">
        <v>1</v>
      </c>
      <c r="E205" s="442">
        <f>SUM(D205:D224)</f>
        <v>1</v>
      </c>
      <c r="F205" s="1338"/>
      <c r="G205" s="1338">
        <f>E205*F205</f>
        <v>0</v>
      </c>
    </row>
    <row r="206" spans="1:7">
      <c r="A206" s="443"/>
      <c r="B206" s="1330" t="s">
        <v>5190</v>
      </c>
      <c r="C206" s="1330"/>
      <c r="D206" s="443"/>
      <c r="E206" s="443"/>
      <c r="F206" s="1339"/>
      <c r="G206" s="1339"/>
    </row>
    <row r="207" spans="1:7">
      <c r="A207" s="443"/>
      <c r="B207" s="1330" t="s">
        <v>5075</v>
      </c>
      <c r="C207" s="1330"/>
      <c r="D207" s="443"/>
      <c r="E207" s="443"/>
      <c r="F207" s="1339"/>
      <c r="G207" s="1339"/>
    </row>
    <row r="208" spans="1:7" ht="26.4">
      <c r="A208" s="443"/>
      <c r="B208" s="1321" t="s">
        <v>5181</v>
      </c>
      <c r="C208" s="416">
        <v>2</v>
      </c>
      <c r="D208" s="443"/>
      <c r="E208" s="443"/>
      <c r="F208" s="1339"/>
      <c r="G208" s="1339"/>
    </row>
    <row r="209" spans="1:7">
      <c r="A209" s="443"/>
      <c r="B209" s="1330" t="s">
        <v>5080</v>
      </c>
      <c r="C209" s="1330"/>
      <c r="D209" s="443"/>
      <c r="E209" s="443"/>
      <c r="F209" s="1339"/>
      <c r="G209" s="1339"/>
    </row>
    <row r="210" spans="1:7">
      <c r="A210" s="443"/>
      <c r="B210" s="1321" t="s">
        <v>5191</v>
      </c>
      <c r="C210" s="416">
        <v>3</v>
      </c>
      <c r="D210" s="443"/>
      <c r="E210" s="443"/>
      <c r="F210" s="1339"/>
      <c r="G210" s="1339"/>
    </row>
    <row r="211" spans="1:7">
      <c r="A211" s="443"/>
      <c r="B211" s="1321" t="s">
        <v>5082</v>
      </c>
      <c r="C211" s="416">
        <v>1</v>
      </c>
      <c r="D211" s="443"/>
      <c r="E211" s="443"/>
      <c r="F211" s="1339"/>
      <c r="G211" s="1339"/>
    </row>
    <row r="212" spans="1:7">
      <c r="A212" s="443"/>
      <c r="B212" s="1321" t="s">
        <v>5083</v>
      </c>
      <c r="C212" s="416">
        <v>1</v>
      </c>
      <c r="D212" s="443"/>
      <c r="E212" s="443"/>
      <c r="F212" s="1339"/>
      <c r="G212" s="1339"/>
    </row>
    <row r="213" spans="1:7">
      <c r="A213" s="443"/>
      <c r="B213" s="1321" t="s">
        <v>5192</v>
      </c>
      <c r="C213" s="416">
        <v>3</v>
      </c>
      <c r="D213" s="443"/>
      <c r="E213" s="443"/>
      <c r="F213" s="1339"/>
      <c r="G213" s="1339"/>
    </row>
    <row r="214" spans="1:7">
      <c r="A214" s="443"/>
      <c r="B214" s="1321" t="s">
        <v>5085</v>
      </c>
      <c r="C214" s="416">
        <v>1</v>
      </c>
      <c r="D214" s="443"/>
      <c r="E214" s="443"/>
      <c r="F214" s="1339"/>
      <c r="G214" s="1339"/>
    </row>
    <row r="215" spans="1:7">
      <c r="A215" s="443"/>
      <c r="B215" s="1321" t="s">
        <v>5193</v>
      </c>
      <c r="C215" s="416">
        <v>1</v>
      </c>
      <c r="D215" s="443"/>
      <c r="E215" s="443"/>
      <c r="F215" s="1339"/>
      <c r="G215" s="1339"/>
    </row>
    <row r="216" spans="1:7">
      <c r="A216" s="443"/>
      <c r="B216" s="1321" t="s">
        <v>5194</v>
      </c>
      <c r="C216" s="416">
        <v>7</v>
      </c>
      <c r="D216" s="443"/>
      <c r="E216" s="443"/>
      <c r="F216" s="1339"/>
      <c r="G216" s="1339"/>
    </row>
    <row r="217" spans="1:7">
      <c r="A217" s="443"/>
      <c r="B217" s="1321" t="s">
        <v>5195</v>
      </c>
      <c r="C217" s="416">
        <v>3</v>
      </c>
      <c r="D217" s="443"/>
      <c r="E217" s="443"/>
      <c r="F217" s="1339"/>
      <c r="G217" s="1339"/>
    </row>
    <row r="218" spans="1:7">
      <c r="A218" s="443"/>
      <c r="B218" s="1321" t="s">
        <v>5196</v>
      </c>
      <c r="C218" s="416">
        <v>2</v>
      </c>
      <c r="D218" s="443"/>
      <c r="E218" s="443"/>
      <c r="F218" s="1339"/>
      <c r="G218" s="1339"/>
    </row>
    <row r="219" spans="1:7">
      <c r="A219" s="443"/>
      <c r="B219" s="1321" t="s">
        <v>5197</v>
      </c>
      <c r="C219" s="416">
        <v>1</v>
      </c>
      <c r="D219" s="443"/>
      <c r="E219" s="443"/>
      <c r="F219" s="1339"/>
      <c r="G219" s="1339"/>
    </row>
    <row r="220" spans="1:7">
      <c r="A220" s="443"/>
      <c r="B220" s="1321" t="s">
        <v>5198</v>
      </c>
      <c r="C220" s="416">
        <v>1</v>
      </c>
      <c r="D220" s="443"/>
      <c r="E220" s="443"/>
      <c r="F220" s="1339"/>
      <c r="G220" s="1339"/>
    </row>
    <row r="221" spans="1:7">
      <c r="A221" s="443"/>
      <c r="B221" s="1321" t="s">
        <v>5199</v>
      </c>
      <c r="C221" s="416">
        <v>1</v>
      </c>
      <c r="D221" s="443"/>
      <c r="E221" s="443"/>
      <c r="F221" s="1339"/>
      <c r="G221" s="1339"/>
    </row>
    <row r="222" spans="1:7">
      <c r="A222" s="443"/>
      <c r="B222" s="1321" t="s">
        <v>5200</v>
      </c>
      <c r="C222" s="416">
        <v>3</v>
      </c>
      <c r="D222" s="443"/>
      <c r="E222" s="443"/>
      <c r="F222" s="1339"/>
      <c r="G222" s="1339"/>
    </row>
    <row r="223" spans="1:7">
      <c r="A223" s="443"/>
      <c r="B223" s="1321" t="s">
        <v>5201</v>
      </c>
      <c r="C223" s="416">
        <v>3</v>
      </c>
      <c r="D223" s="443"/>
      <c r="E223" s="443"/>
      <c r="F223" s="1339"/>
      <c r="G223" s="1339"/>
    </row>
    <row r="224" spans="1:7">
      <c r="A224" s="444"/>
      <c r="B224" s="1321" t="s">
        <v>5099</v>
      </c>
      <c r="C224" s="1126"/>
      <c r="D224" s="444"/>
      <c r="E224" s="444"/>
      <c r="F224" s="1340"/>
      <c r="G224" s="1340"/>
    </row>
    <row r="225" spans="1:7">
      <c r="A225" s="143" t="s">
        <v>5202</v>
      </c>
      <c r="B225" s="144"/>
      <c r="C225" s="144"/>
      <c r="D225" s="144"/>
      <c r="E225" s="144"/>
      <c r="F225" s="144"/>
      <c r="G225" s="38">
        <f>SUM(G9:G224)</f>
        <v>0</v>
      </c>
    </row>
    <row r="226" spans="1:7">
      <c r="A226" s="1322"/>
      <c r="B226" s="510"/>
      <c r="C226" s="525"/>
      <c r="D226" s="525"/>
      <c r="E226" s="525"/>
      <c r="F226" s="525"/>
      <c r="G226" s="525"/>
    </row>
    <row r="227" spans="1:7">
      <c r="A227" s="1322"/>
      <c r="B227" s="510"/>
      <c r="C227" s="525"/>
      <c r="D227" s="525"/>
      <c r="E227" s="525"/>
      <c r="F227" s="525"/>
      <c r="G227" s="525"/>
    </row>
    <row r="228" spans="1:7">
      <c r="A228" s="1322"/>
      <c r="B228" s="510"/>
      <c r="C228" s="525"/>
      <c r="D228" s="525"/>
      <c r="E228" s="525"/>
      <c r="F228" s="525"/>
      <c r="G228" s="525"/>
    </row>
    <row r="229" spans="1:7">
      <c r="A229" s="1322"/>
      <c r="B229" s="510"/>
      <c r="C229" s="525"/>
      <c r="D229" s="525"/>
      <c r="E229" s="525"/>
      <c r="F229" s="525"/>
      <c r="G229" s="525"/>
    </row>
    <row r="230" spans="1:7">
      <c r="A230" s="1322"/>
      <c r="B230" s="510"/>
      <c r="C230" s="525"/>
      <c r="D230" s="525"/>
      <c r="E230" s="525"/>
      <c r="F230" s="525"/>
      <c r="G230" s="525"/>
    </row>
    <row r="231" spans="1:7">
      <c r="A231" s="1322"/>
      <c r="B231" s="510"/>
      <c r="C231" s="525"/>
      <c r="D231" s="525"/>
      <c r="E231" s="525"/>
      <c r="F231" s="525"/>
      <c r="G231" s="525"/>
    </row>
  </sheetData>
  <protectedRanges>
    <protectedRange sqref="F7" name="Range1_7_2"/>
    <protectedRange sqref="F225" name="Range1_4_5_2"/>
  </protectedRanges>
  <mergeCells count="109">
    <mergeCell ref="B207:C207"/>
    <mergeCell ref="B209:C209"/>
    <mergeCell ref="A225:F225"/>
    <mergeCell ref="G187:G203"/>
    <mergeCell ref="B189:C189"/>
    <mergeCell ref="B191:C191"/>
    <mergeCell ref="A205:A224"/>
    <mergeCell ref="B205:C205"/>
    <mergeCell ref="D205:D224"/>
    <mergeCell ref="E205:E224"/>
    <mergeCell ref="F205:F224"/>
    <mergeCell ref="G205:G224"/>
    <mergeCell ref="B206:C206"/>
    <mergeCell ref="B178:C178"/>
    <mergeCell ref="A187:A203"/>
    <mergeCell ref="B187:C187"/>
    <mergeCell ref="D187:D203"/>
    <mergeCell ref="E187:E203"/>
    <mergeCell ref="F187:F203"/>
    <mergeCell ref="G155:G172"/>
    <mergeCell ref="B157:C157"/>
    <mergeCell ref="B160:C160"/>
    <mergeCell ref="A174:A186"/>
    <mergeCell ref="B174:C174"/>
    <mergeCell ref="D174:D186"/>
    <mergeCell ref="E174:E186"/>
    <mergeCell ref="F174:F186"/>
    <mergeCell ref="G174:G186"/>
    <mergeCell ref="B176:C176"/>
    <mergeCell ref="E137:E154"/>
    <mergeCell ref="F137:F154"/>
    <mergeCell ref="G137:G154"/>
    <mergeCell ref="B139:C139"/>
    <mergeCell ref="B142:C142"/>
    <mergeCell ref="A155:A172"/>
    <mergeCell ref="B155:C155"/>
    <mergeCell ref="D155:D172"/>
    <mergeCell ref="E155:E172"/>
    <mergeCell ref="F155:F172"/>
    <mergeCell ref="B133:C133"/>
    <mergeCell ref="B134:C134"/>
    <mergeCell ref="B135:C135"/>
    <mergeCell ref="A137:A154"/>
    <mergeCell ref="B137:C137"/>
    <mergeCell ref="D137:D154"/>
    <mergeCell ref="B127:C127"/>
    <mergeCell ref="B128:C128"/>
    <mergeCell ref="B129:C129"/>
    <mergeCell ref="B130:C130"/>
    <mergeCell ref="B131:C131"/>
    <mergeCell ref="B132:C132"/>
    <mergeCell ref="F113:F125"/>
    <mergeCell ref="G113:G125"/>
    <mergeCell ref="B115:C115"/>
    <mergeCell ref="B117:C117"/>
    <mergeCell ref="A126:A135"/>
    <mergeCell ref="B126:C126"/>
    <mergeCell ref="D126:D135"/>
    <mergeCell ref="E126:E135"/>
    <mergeCell ref="F126:F135"/>
    <mergeCell ref="G126:G135"/>
    <mergeCell ref="B99:C99"/>
    <mergeCell ref="B101:C101"/>
    <mergeCell ref="A113:A125"/>
    <mergeCell ref="B113:C113"/>
    <mergeCell ref="D113:D125"/>
    <mergeCell ref="E113:E125"/>
    <mergeCell ref="F85:F96"/>
    <mergeCell ref="G85:G96"/>
    <mergeCell ref="B87:C87"/>
    <mergeCell ref="B89:C89"/>
    <mergeCell ref="A97:A111"/>
    <mergeCell ref="B97:C97"/>
    <mergeCell ref="D97:D111"/>
    <mergeCell ref="E97:E111"/>
    <mergeCell ref="F97:F111"/>
    <mergeCell ref="G97:G111"/>
    <mergeCell ref="B67:C67"/>
    <mergeCell ref="B71:C71"/>
    <mergeCell ref="A85:A96"/>
    <mergeCell ref="B85:C85"/>
    <mergeCell ref="D85:D96"/>
    <mergeCell ref="E85:E96"/>
    <mergeCell ref="F35:F63"/>
    <mergeCell ref="G35:G63"/>
    <mergeCell ref="B37:C37"/>
    <mergeCell ref="B41:C41"/>
    <mergeCell ref="A65:A83"/>
    <mergeCell ref="B65:C65"/>
    <mergeCell ref="D65:D83"/>
    <mergeCell ref="E65:E83"/>
    <mergeCell ref="F65:F83"/>
    <mergeCell ref="G65:G83"/>
    <mergeCell ref="B11:C11"/>
    <mergeCell ref="B16:C16"/>
    <mergeCell ref="A35:A63"/>
    <mergeCell ref="B35:C35"/>
    <mergeCell ref="D35:D63"/>
    <mergeCell ref="E35:E63"/>
    <mergeCell ref="A1:G1"/>
    <mergeCell ref="A2:G2"/>
    <mergeCell ref="A3:G3"/>
    <mergeCell ref="B7:G7"/>
    <mergeCell ref="A9:A33"/>
    <mergeCell ref="B9:C9"/>
    <mergeCell ref="D9:D33"/>
    <mergeCell ref="E9:E33"/>
    <mergeCell ref="F9:F33"/>
    <mergeCell ref="G9:G33"/>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FDAA5C-E312-4C7A-AB1B-61B059C42E68}">
  <sheetPr>
    <tabColor theme="8" tint="0.79998168889431442"/>
  </sheetPr>
  <dimension ref="A1:G438"/>
  <sheetViews>
    <sheetView workbookViewId="0">
      <selection activeCell="C235" activeCellId="1" sqref="B251:C251 B235:C235"/>
    </sheetView>
  </sheetViews>
  <sheetFormatPr defaultRowHeight="14.4"/>
  <cols>
    <col min="2" max="2" width="50.77734375" customWidth="1"/>
  </cols>
  <sheetData>
    <row r="1" spans="1:7">
      <c r="A1" s="334" t="s">
        <v>50</v>
      </c>
      <c r="B1" s="334"/>
      <c r="C1" s="334"/>
      <c r="D1" s="334"/>
      <c r="E1" s="334"/>
      <c r="F1" s="334"/>
      <c r="G1" s="334"/>
    </row>
    <row r="2" spans="1:7">
      <c r="A2" s="336" t="s">
        <v>455</v>
      </c>
      <c r="B2" s="336"/>
      <c r="C2" s="336"/>
      <c r="D2" s="336"/>
      <c r="E2" s="336"/>
      <c r="F2" s="336"/>
      <c r="G2" s="336"/>
    </row>
    <row r="3" spans="1:7">
      <c r="A3" s="150" t="s">
        <v>456</v>
      </c>
      <c r="B3" s="150"/>
      <c r="C3" s="150"/>
      <c r="D3" s="150"/>
      <c r="E3" s="150"/>
      <c r="F3" s="150"/>
      <c r="G3" s="150"/>
    </row>
    <row r="4" spans="1:7">
      <c r="A4" s="1307"/>
      <c r="B4" s="604"/>
      <c r="C4" s="1308"/>
      <c r="D4" s="1308"/>
      <c r="E4" s="1308"/>
      <c r="F4" s="1309"/>
      <c r="G4" s="1310"/>
    </row>
    <row r="5" spans="1:7">
      <c r="A5" s="1307"/>
      <c r="B5" s="604"/>
      <c r="C5" s="1308"/>
      <c r="D5" s="1308"/>
      <c r="E5" s="1308"/>
      <c r="F5" s="1309"/>
      <c r="G5" s="1310"/>
    </row>
    <row r="6" spans="1:7">
      <c r="A6" s="1311"/>
      <c r="B6" s="1328"/>
      <c r="C6" s="1312"/>
      <c r="D6" s="1313"/>
      <c r="E6" s="1313"/>
      <c r="F6" s="1310"/>
      <c r="G6" s="1310"/>
    </row>
    <row r="7" spans="1:7">
      <c r="A7" s="1314" t="s">
        <v>12</v>
      </c>
      <c r="B7" s="346" t="s">
        <v>4986</v>
      </c>
      <c r="C7" s="346"/>
      <c r="D7" s="346"/>
      <c r="E7" s="346"/>
      <c r="F7" s="346"/>
      <c r="G7" s="346"/>
    </row>
    <row r="8" spans="1:7" ht="39.6">
      <c r="A8" s="8" t="s">
        <v>0</v>
      </c>
      <c r="B8" s="892" t="s">
        <v>1</v>
      </c>
      <c r="C8" s="8" t="s">
        <v>948</v>
      </c>
      <c r="D8" s="8" t="s">
        <v>5071</v>
      </c>
      <c r="E8" s="8" t="s">
        <v>5072</v>
      </c>
      <c r="F8" s="8" t="s">
        <v>1380</v>
      </c>
      <c r="G8" s="8" t="s">
        <v>2</v>
      </c>
    </row>
    <row r="9" spans="1:7">
      <c r="A9" s="1329">
        <v>1</v>
      </c>
      <c r="B9" s="1330" t="s">
        <v>5204</v>
      </c>
      <c r="C9" s="1330"/>
      <c r="D9" s="1329">
        <v>1</v>
      </c>
      <c r="E9" s="442">
        <f>SUM(D9:D22)</f>
        <v>1</v>
      </c>
      <c r="F9" s="1331"/>
      <c r="G9" s="1331">
        <f>E9*F9</f>
        <v>0</v>
      </c>
    </row>
    <row r="10" spans="1:7" ht="66">
      <c r="A10" s="1329"/>
      <c r="B10" s="1321" t="s">
        <v>5159</v>
      </c>
      <c r="C10" s="1321"/>
      <c r="D10" s="1329"/>
      <c r="E10" s="443"/>
      <c r="F10" s="1331"/>
      <c r="G10" s="1331"/>
    </row>
    <row r="11" spans="1:7">
      <c r="A11" s="1329"/>
      <c r="B11" s="1330" t="s">
        <v>5075</v>
      </c>
      <c r="C11" s="1330"/>
      <c r="D11" s="1329"/>
      <c r="E11" s="443"/>
      <c r="F11" s="1331"/>
      <c r="G11" s="1331"/>
    </row>
    <row r="12" spans="1:7" ht="26.4">
      <c r="A12" s="1329"/>
      <c r="B12" s="1321" t="s">
        <v>5181</v>
      </c>
      <c r="C12" s="1316">
        <v>2</v>
      </c>
      <c r="D12" s="1329"/>
      <c r="E12" s="443"/>
      <c r="F12" s="1331"/>
      <c r="G12" s="1331"/>
    </row>
    <row r="13" spans="1:7">
      <c r="A13" s="1329"/>
      <c r="B13" s="1330" t="s">
        <v>5080</v>
      </c>
      <c r="C13" s="1330"/>
      <c r="D13" s="1329"/>
      <c r="E13" s="443"/>
      <c r="F13" s="1331"/>
      <c r="G13" s="1331"/>
    </row>
    <row r="14" spans="1:7">
      <c r="A14" s="1329"/>
      <c r="B14" s="1321" t="s">
        <v>5205</v>
      </c>
      <c r="C14" s="1316">
        <v>3</v>
      </c>
      <c r="D14" s="1329"/>
      <c r="E14" s="443"/>
      <c r="F14" s="1331"/>
      <c r="G14" s="1331"/>
    </row>
    <row r="15" spans="1:7">
      <c r="A15" s="1329"/>
      <c r="B15" s="1335" t="s">
        <v>5082</v>
      </c>
      <c r="C15" s="523">
        <v>1</v>
      </c>
      <c r="D15" s="1329"/>
      <c r="E15" s="443"/>
      <c r="F15" s="1331"/>
      <c r="G15" s="1331"/>
    </row>
    <row r="16" spans="1:7">
      <c r="A16" s="1329"/>
      <c r="B16" s="1335" t="s">
        <v>5083</v>
      </c>
      <c r="C16" s="523">
        <v>1</v>
      </c>
      <c r="D16" s="1329"/>
      <c r="E16" s="443"/>
      <c r="F16" s="1331"/>
      <c r="G16" s="1331"/>
    </row>
    <row r="17" spans="1:7">
      <c r="A17" s="1329"/>
      <c r="B17" s="1335" t="s">
        <v>5206</v>
      </c>
      <c r="C17" s="523">
        <v>3</v>
      </c>
      <c r="D17" s="1329"/>
      <c r="E17" s="443"/>
      <c r="F17" s="1331"/>
      <c r="G17" s="1331"/>
    </row>
    <row r="18" spans="1:7">
      <c r="A18" s="1329"/>
      <c r="B18" s="1321" t="s">
        <v>5085</v>
      </c>
      <c r="C18" s="1316">
        <v>1</v>
      </c>
      <c r="D18" s="1329"/>
      <c r="E18" s="443"/>
      <c r="F18" s="1331"/>
      <c r="G18" s="1331"/>
    </row>
    <row r="19" spans="1:7">
      <c r="A19" s="1329"/>
      <c r="B19" s="1321" t="s">
        <v>5207</v>
      </c>
      <c r="C19" s="1316">
        <v>1</v>
      </c>
      <c r="D19" s="1329"/>
      <c r="E19" s="443"/>
      <c r="F19" s="1331"/>
      <c r="G19" s="1331"/>
    </row>
    <row r="20" spans="1:7" ht="26.4">
      <c r="A20" s="1329"/>
      <c r="B20" s="1321" t="s">
        <v>5187</v>
      </c>
      <c r="C20" s="1316">
        <v>126</v>
      </c>
      <c r="D20" s="1329"/>
      <c r="E20" s="443"/>
      <c r="F20" s="1331"/>
      <c r="G20" s="1331"/>
    </row>
    <row r="21" spans="1:7" ht="26.4">
      <c r="A21" s="1329"/>
      <c r="B21" s="1321" t="s">
        <v>5188</v>
      </c>
      <c r="C21" s="1316">
        <v>15</v>
      </c>
      <c r="D21" s="1329"/>
      <c r="E21" s="443"/>
      <c r="F21" s="1331"/>
      <c r="G21" s="1331"/>
    </row>
    <row r="22" spans="1:7">
      <c r="A22" s="1329"/>
      <c r="B22" s="1321" t="s">
        <v>5099</v>
      </c>
      <c r="C22" s="1061"/>
      <c r="D22" s="1329"/>
      <c r="E22" s="444"/>
      <c r="F22" s="1331"/>
      <c r="G22" s="1331"/>
    </row>
    <row r="23" spans="1:7">
      <c r="A23" s="442">
        <v>2</v>
      </c>
      <c r="B23" s="1330" t="s">
        <v>5208</v>
      </c>
      <c r="C23" s="1330"/>
      <c r="D23" s="442">
        <v>1</v>
      </c>
      <c r="E23" s="442">
        <f>SUM(D23:D36)</f>
        <v>1</v>
      </c>
      <c r="F23" s="1338"/>
      <c r="G23" s="1338">
        <f>E23*F23</f>
        <v>0</v>
      </c>
    </row>
    <row r="24" spans="1:7" ht="66">
      <c r="A24" s="443"/>
      <c r="B24" s="1332" t="s">
        <v>5159</v>
      </c>
      <c r="C24" s="1333"/>
      <c r="D24" s="443"/>
      <c r="E24" s="443"/>
      <c r="F24" s="1339"/>
      <c r="G24" s="1339"/>
    </row>
    <row r="25" spans="1:7">
      <c r="A25" s="443"/>
      <c r="B25" s="1330" t="s">
        <v>5075</v>
      </c>
      <c r="C25" s="1330"/>
      <c r="D25" s="443"/>
      <c r="E25" s="443"/>
      <c r="F25" s="1339"/>
      <c r="G25" s="1339"/>
    </row>
    <row r="26" spans="1:7" ht="26.4">
      <c r="A26" s="443"/>
      <c r="B26" s="1321" t="s">
        <v>5181</v>
      </c>
      <c r="C26" s="1316">
        <v>2</v>
      </c>
      <c r="D26" s="443"/>
      <c r="E26" s="443"/>
      <c r="F26" s="1339"/>
      <c r="G26" s="1339"/>
    </row>
    <row r="27" spans="1:7">
      <c r="A27" s="443"/>
      <c r="B27" s="1330" t="s">
        <v>5080</v>
      </c>
      <c r="C27" s="1330"/>
      <c r="D27" s="443"/>
      <c r="E27" s="443"/>
      <c r="F27" s="1339"/>
      <c r="G27" s="1339"/>
    </row>
    <row r="28" spans="1:7">
      <c r="A28" s="443"/>
      <c r="B28" s="1321" t="s">
        <v>5205</v>
      </c>
      <c r="C28" s="1316">
        <v>3</v>
      </c>
      <c r="D28" s="443"/>
      <c r="E28" s="443"/>
      <c r="F28" s="1339"/>
      <c r="G28" s="1339"/>
    </row>
    <row r="29" spans="1:7">
      <c r="A29" s="443"/>
      <c r="B29" s="1335" t="s">
        <v>5082</v>
      </c>
      <c r="C29" s="1316">
        <v>1</v>
      </c>
      <c r="D29" s="443"/>
      <c r="E29" s="443"/>
      <c r="F29" s="1339"/>
      <c r="G29" s="1339"/>
    </row>
    <row r="30" spans="1:7">
      <c r="A30" s="443"/>
      <c r="B30" s="1335" t="s">
        <v>5083</v>
      </c>
      <c r="C30" s="1316">
        <v>1</v>
      </c>
      <c r="D30" s="443"/>
      <c r="E30" s="443"/>
      <c r="F30" s="1339"/>
      <c r="G30" s="1339"/>
    </row>
    <row r="31" spans="1:7">
      <c r="A31" s="443"/>
      <c r="B31" s="1335" t="s">
        <v>5209</v>
      </c>
      <c r="C31" s="1316">
        <v>3</v>
      </c>
      <c r="D31" s="443"/>
      <c r="E31" s="443"/>
      <c r="F31" s="1339"/>
      <c r="G31" s="1339"/>
    </row>
    <row r="32" spans="1:7">
      <c r="A32" s="443"/>
      <c r="B32" s="1321" t="s">
        <v>5085</v>
      </c>
      <c r="C32" s="1316">
        <v>1</v>
      </c>
      <c r="D32" s="443"/>
      <c r="E32" s="443"/>
      <c r="F32" s="1339"/>
      <c r="G32" s="1339"/>
    </row>
    <row r="33" spans="1:7">
      <c r="A33" s="443"/>
      <c r="B33" s="1321" t="s">
        <v>5210</v>
      </c>
      <c r="C33" s="1316">
        <v>1</v>
      </c>
      <c r="D33" s="443"/>
      <c r="E33" s="443"/>
      <c r="F33" s="1339"/>
      <c r="G33" s="1339"/>
    </row>
    <row r="34" spans="1:7" ht="26.4">
      <c r="A34" s="443"/>
      <c r="B34" s="1321" t="s">
        <v>5211</v>
      </c>
      <c r="C34" s="1316">
        <v>168</v>
      </c>
      <c r="D34" s="443"/>
      <c r="E34" s="443"/>
      <c r="F34" s="1339"/>
      <c r="G34" s="1339"/>
    </row>
    <row r="35" spans="1:7">
      <c r="A35" s="443"/>
      <c r="B35" s="1321" t="s">
        <v>5188</v>
      </c>
      <c r="C35" s="1316">
        <v>13</v>
      </c>
      <c r="D35" s="443"/>
      <c r="E35" s="443"/>
      <c r="F35" s="1339"/>
      <c r="G35" s="1339"/>
    </row>
    <row r="36" spans="1:7">
      <c r="A36" s="444"/>
      <c r="B36" s="1321" t="s">
        <v>5099</v>
      </c>
      <c r="C36" s="1061"/>
      <c r="D36" s="444"/>
      <c r="E36" s="444"/>
      <c r="F36" s="1340"/>
      <c r="G36" s="1340"/>
    </row>
    <row r="37" spans="1:7" ht="39.6">
      <c r="A37" s="8" t="s">
        <v>0</v>
      </c>
      <c r="B37" s="892" t="s">
        <v>1</v>
      </c>
      <c r="C37" s="8" t="s">
        <v>948</v>
      </c>
      <c r="D37" s="8" t="s">
        <v>5071</v>
      </c>
      <c r="E37" s="8" t="s">
        <v>5072</v>
      </c>
      <c r="F37" s="8" t="s">
        <v>1380</v>
      </c>
      <c r="G37" s="8" t="s">
        <v>2</v>
      </c>
    </row>
    <row r="38" spans="1:7">
      <c r="A38" s="1329">
        <v>3</v>
      </c>
      <c r="B38" s="1330" t="s">
        <v>5212</v>
      </c>
      <c r="C38" s="1330"/>
      <c r="D38" s="1329">
        <v>1</v>
      </c>
      <c r="E38" s="442">
        <f>SUM(D38:D51)</f>
        <v>1</v>
      </c>
      <c r="F38" s="1331"/>
      <c r="G38" s="1331">
        <f>E38*F38</f>
        <v>0</v>
      </c>
    </row>
    <row r="39" spans="1:7" ht="66">
      <c r="A39" s="1329"/>
      <c r="B39" s="1321" t="s">
        <v>5159</v>
      </c>
      <c r="C39" s="1321"/>
      <c r="D39" s="1329"/>
      <c r="E39" s="443"/>
      <c r="F39" s="1331"/>
      <c r="G39" s="1331"/>
    </row>
    <row r="40" spans="1:7">
      <c r="A40" s="1329"/>
      <c r="B40" s="1330" t="s">
        <v>5075</v>
      </c>
      <c r="C40" s="1330"/>
      <c r="D40" s="1329"/>
      <c r="E40" s="443"/>
      <c r="F40" s="1331"/>
      <c r="G40" s="1331"/>
    </row>
    <row r="41" spans="1:7" ht="26.4">
      <c r="A41" s="1329"/>
      <c r="B41" s="1321" t="s">
        <v>5181</v>
      </c>
      <c r="C41" s="1316">
        <v>2</v>
      </c>
      <c r="D41" s="1329"/>
      <c r="E41" s="443"/>
      <c r="F41" s="1331"/>
      <c r="G41" s="1331"/>
    </row>
    <row r="42" spans="1:7">
      <c r="A42" s="1329"/>
      <c r="B42" s="1330" t="s">
        <v>5080</v>
      </c>
      <c r="C42" s="1330"/>
      <c r="D42" s="1329"/>
      <c r="E42" s="443"/>
      <c r="F42" s="1331"/>
      <c r="G42" s="1331"/>
    </row>
    <row r="43" spans="1:7">
      <c r="A43" s="1329"/>
      <c r="B43" s="1321" t="s">
        <v>5213</v>
      </c>
      <c r="C43" s="1316">
        <v>3</v>
      </c>
      <c r="D43" s="1329"/>
      <c r="E43" s="443"/>
      <c r="F43" s="1331"/>
      <c r="G43" s="1331"/>
    </row>
    <row r="44" spans="1:7">
      <c r="A44" s="1329"/>
      <c r="B44" s="1335" t="s">
        <v>5082</v>
      </c>
      <c r="C44" s="1316">
        <v>1</v>
      </c>
      <c r="D44" s="1329"/>
      <c r="E44" s="443"/>
      <c r="F44" s="1331"/>
      <c r="G44" s="1331"/>
    </row>
    <row r="45" spans="1:7">
      <c r="A45" s="1329"/>
      <c r="B45" s="1335" t="s">
        <v>5083</v>
      </c>
      <c r="C45" s="1316">
        <v>1</v>
      </c>
      <c r="D45" s="1329"/>
      <c r="E45" s="443"/>
      <c r="F45" s="1331"/>
      <c r="G45" s="1331"/>
    </row>
    <row r="46" spans="1:7">
      <c r="A46" s="1329"/>
      <c r="B46" s="1335" t="s">
        <v>5214</v>
      </c>
      <c r="C46" s="1316">
        <v>3</v>
      </c>
      <c r="D46" s="1329"/>
      <c r="E46" s="443"/>
      <c r="F46" s="1331"/>
      <c r="G46" s="1331"/>
    </row>
    <row r="47" spans="1:7">
      <c r="A47" s="1329"/>
      <c r="B47" s="1321" t="s">
        <v>5085</v>
      </c>
      <c r="C47" s="1316">
        <v>1</v>
      </c>
      <c r="D47" s="1329"/>
      <c r="E47" s="443"/>
      <c r="F47" s="1331"/>
      <c r="G47" s="1331"/>
    </row>
    <row r="48" spans="1:7">
      <c r="A48" s="1329"/>
      <c r="B48" s="1321" t="s">
        <v>5215</v>
      </c>
      <c r="C48" s="1316">
        <v>1</v>
      </c>
      <c r="D48" s="1329"/>
      <c r="E48" s="443"/>
      <c r="F48" s="1331"/>
      <c r="G48" s="1331"/>
    </row>
    <row r="49" spans="1:7" ht="26.4">
      <c r="A49" s="1329"/>
      <c r="B49" s="1321" t="s">
        <v>5187</v>
      </c>
      <c r="C49" s="1316">
        <v>131</v>
      </c>
      <c r="D49" s="1329"/>
      <c r="E49" s="443"/>
      <c r="F49" s="1331"/>
      <c r="G49" s="1331"/>
    </row>
    <row r="50" spans="1:7" ht="26.4">
      <c r="A50" s="1329"/>
      <c r="B50" s="1321" t="s">
        <v>5188</v>
      </c>
      <c r="C50" s="1316">
        <v>4</v>
      </c>
      <c r="D50" s="1329"/>
      <c r="E50" s="443"/>
      <c r="F50" s="1331"/>
      <c r="G50" s="1331"/>
    </row>
    <row r="51" spans="1:7">
      <c r="A51" s="1329"/>
      <c r="B51" s="1321" t="s">
        <v>5099</v>
      </c>
      <c r="C51" s="1061"/>
      <c r="D51" s="1329"/>
      <c r="E51" s="444"/>
      <c r="F51" s="1331"/>
      <c r="G51" s="1331"/>
    </row>
    <row r="52" spans="1:7">
      <c r="A52" s="1329">
        <v>4</v>
      </c>
      <c r="B52" s="1330" t="s">
        <v>5216</v>
      </c>
      <c r="C52" s="1330"/>
      <c r="D52" s="1329">
        <v>1</v>
      </c>
      <c r="E52" s="442">
        <f>SUM(D52:D65)</f>
        <v>1</v>
      </c>
      <c r="F52" s="1331"/>
      <c r="G52" s="1331">
        <f>E52*F52</f>
        <v>0</v>
      </c>
    </row>
    <row r="53" spans="1:7" ht="66">
      <c r="A53" s="1329"/>
      <c r="B53" s="1321" t="s">
        <v>5159</v>
      </c>
      <c r="C53" s="1321"/>
      <c r="D53" s="1329"/>
      <c r="E53" s="443"/>
      <c r="F53" s="1331"/>
      <c r="G53" s="1331"/>
    </row>
    <row r="54" spans="1:7">
      <c r="A54" s="1329"/>
      <c r="B54" s="1330" t="s">
        <v>5075</v>
      </c>
      <c r="C54" s="1330"/>
      <c r="D54" s="1329"/>
      <c r="E54" s="443"/>
      <c r="F54" s="1331"/>
      <c r="G54" s="1331"/>
    </row>
    <row r="55" spans="1:7" ht="26.4">
      <c r="A55" s="1329"/>
      <c r="B55" s="1321" t="s">
        <v>5181</v>
      </c>
      <c r="C55" s="1316">
        <v>1</v>
      </c>
      <c r="D55" s="1329"/>
      <c r="E55" s="443"/>
      <c r="F55" s="1331"/>
      <c r="G55" s="1331"/>
    </row>
    <row r="56" spans="1:7">
      <c r="A56" s="1329"/>
      <c r="B56" s="1330" t="s">
        <v>5080</v>
      </c>
      <c r="C56" s="1330"/>
      <c r="D56" s="1329"/>
      <c r="E56" s="443"/>
      <c r="F56" s="1331"/>
      <c r="G56" s="1331"/>
    </row>
    <row r="57" spans="1:7">
      <c r="A57" s="1329"/>
      <c r="B57" s="1321" t="s">
        <v>5217</v>
      </c>
      <c r="C57" s="1316">
        <v>3</v>
      </c>
      <c r="D57" s="1329"/>
      <c r="E57" s="443"/>
      <c r="F57" s="1331"/>
      <c r="G57" s="1331"/>
    </row>
    <row r="58" spans="1:7">
      <c r="A58" s="1329"/>
      <c r="B58" s="1335" t="s">
        <v>5082</v>
      </c>
      <c r="C58" s="1316">
        <v>1</v>
      </c>
      <c r="D58" s="1329"/>
      <c r="E58" s="443"/>
      <c r="F58" s="1331"/>
      <c r="G58" s="1331"/>
    </row>
    <row r="59" spans="1:7">
      <c r="A59" s="1329"/>
      <c r="B59" s="1335" t="s">
        <v>5083</v>
      </c>
      <c r="C59" s="1316">
        <v>1</v>
      </c>
      <c r="D59" s="1329"/>
      <c r="E59" s="443"/>
      <c r="F59" s="1331"/>
      <c r="G59" s="1331"/>
    </row>
    <row r="60" spans="1:7">
      <c r="A60" s="1329"/>
      <c r="B60" s="1335" t="s">
        <v>5218</v>
      </c>
      <c r="C60" s="1316">
        <v>3</v>
      </c>
      <c r="D60" s="1329"/>
      <c r="E60" s="443"/>
      <c r="F60" s="1331"/>
      <c r="G60" s="1331"/>
    </row>
    <row r="61" spans="1:7">
      <c r="A61" s="1329"/>
      <c r="B61" s="1321" t="s">
        <v>5085</v>
      </c>
      <c r="C61" s="1316">
        <v>1</v>
      </c>
      <c r="D61" s="1329"/>
      <c r="E61" s="443"/>
      <c r="F61" s="1331"/>
      <c r="G61" s="1331"/>
    </row>
    <row r="62" spans="1:7">
      <c r="A62" s="1329"/>
      <c r="B62" s="1321" t="s">
        <v>5219</v>
      </c>
      <c r="C62" s="1316">
        <v>1</v>
      </c>
      <c r="D62" s="1329"/>
      <c r="E62" s="443"/>
      <c r="F62" s="1331"/>
      <c r="G62" s="1331"/>
    </row>
    <row r="63" spans="1:7" ht="26.4">
      <c r="A63" s="1329"/>
      <c r="B63" s="1321" t="s">
        <v>5220</v>
      </c>
      <c r="C63" s="1316">
        <v>29</v>
      </c>
      <c r="D63" s="1329"/>
      <c r="E63" s="443"/>
      <c r="F63" s="1331"/>
      <c r="G63" s="1331"/>
    </row>
    <row r="64" spans="1:7" ht="26.4">
      <c r="A64" s="1329"/>
      <c r="B64" s="1321" t="s">
        <v>5221</v>
      </c>
      <c r="C64" s="1316">
        <v>12</v>
      </c>
      <c r="D64" s="1329"/>
      <c r="E64" s="443"/>
      <c r="F64" s="1331"/>
      <c r="G64" s="1331"/>
    </row>
    <row r="65" spans="1:7">
      <c r="A65" s="1329"/>
      <c r="B65" s="1321" t="s">
        <v>5099</v>
      </c>
      <c r="C65" s="1316"/>
      <c r="D65" s="1329"/>
      <c r="E65" s="444"/>
      <c r="F65" s="1331"/>
      <c r="G65" s="1331"/>
    </row>
    <row r="66" spans="1:7" ht="39.6">
      <c r="A66" s="8" t="s">
        <v>0</v>
      </c>
      <c r="B66" s="892" t="s">
        <v>1</v>
      </c>
      <c r="C66" s="8" t="s">
        <v>948</v>
      </c>
      <c r="D66" s="8" t="s">
        <v>5071</v>
      </c>
      <c r="E66" s="8" t="s">
        <v>5072</v>
      </c>
      <c r="F66" s="8" t="s">
        <v>1380</v>
      </c>
      <c r="G66" s="8" t="s">
        <v>2</v>
      </c>
    </row>
    <row r="67" spans="1:7">
      <c r="A67" s="1329">
        <v>5</v>
      </c>
      <c r="B67" s="1330" t="s">
        <v>5222</v>
      </c>
      <c r="C67" s="1330"/>
      <c r="D67" s="1329">
        <v>1</v>
      </c>
      <c r="E67" s="442">
        <f>SUM(D67:D79)</f>
        <v>1</v>
      </c>
      <c r="F67" s="1331"/>
      <c r="G67" s="1331">
        <f>E67*F67</f>
        <v>0</v>
      </c>
    </row>
    <row r="68" spans="1:7" ht="66">
      <c r="A68" s="1329"/>
      <c r="B68" s="1321" t="s">
        <v>5159</v>
      </c>
      <c r="C68" s="1321"/>
      <c r="D68" s="1329"/>
      <c r="E68" s="443"/>
      <c r="F68" s="1331"/>
      <c r="G68" s="1331"/>
    </row>
    <row r="69" spans="1:7">
      <c r="A69" s="1329"/>
      <c r="B69" s="1330" t="s">
        <v>5075</v>
      </c>
      <c r="C69" s="1330"/>
      <c r="D69" s="1329"/>
      <c r="E69" s="443"/>
      <c r="F69" s="1331"/>
      <c r="G69" s="1331"/>
    </row>
    <row r="70" spans="1:7" ht="26.4">
      <c r="A70" s="1329"/>
      <c r="B70" s="1321" t="s">
        <v>5181</v>
      </c>
      <c r="C70" s="1316">
        <v>1</v>
      </c>
      <c r="D70" s="1329"/>
      <c r="E70" s="443"/>
      <c r="F70" s="1331"/>
      <c r="G70" s="1331"/>
    </row>
    <row r="71" spans="1:7">
      <c r="A71" s="1329"/>
      <c r="B71" s="1330" t="s">
        <v>5080</v>
      </c>
      <c r="C71" s="1330"/>
      <c r="D71" s="1329"/>
      <c r="E71" s="443"/>
      <c r="F71" s="1331"/>
      <c r="G71" s="1331"/>
    </row>
    <row r="72" spans="1:7">
      <c r="A72" s="1329"/>
      <c r="B72" s="1321" t="s">
        <v>5217</v>
      </c>
      <c r="C72" s="1316">
        <v>3</v>
      </c>
      <c r="D72" s="1329"/>
      <c r="E72" s="443"/>
      <c r="F72" s="1331"/>
      <c r="G72" s="1331"/>
    </row>
    <row r="73" spans="1:7">
      <c r="A73" s="1329"/>
      <c r="B73" s="1335" t="s">
        <v>5082</v>
      </c>
      <c r="C73" s="1316">
        <v>1</v>
      </c>
      <c r="D73" s="1329"/>
      <c r="E73" s="443"/>
      <c r="F73" s="1331"/>
      <c r="G73" s="1331"/>
    </row>
    <row r="74" spans="1:7">
      <c r="A74" s="1329"/>
      <c r="B74" s="1335" t="s">
        <v>5083</v>
      </c>
      <c r="C74" s="1316">
        <v>1</v>
      </c>
      <c r="D74" s="1329"/>
      <c r="E74" s="443"/>
      <c r="F74" s="1331"/>
      <c r="G74" s="1331"/>
    </row>
    <row r="75" spans="1:7">
      <c r="A75" s="1329"/>
      <c r="B75" s="1335" t="s">
        <v>5218</v>
      </c>
      <c r="C75" s="1316">
        <v>3</v>
      </c>
      <c r="D75" s="1329"/>
      <c r="E75" s="443"/>
      <c r="F75" s="1331"/>
      <c r="G75" s="1331"/>
    </row>
    <row r="76" spans="1:7">
      <c r="A76" s="1329"/>
      <c r="B76" s="1321" t="s">
        <v>5085</v>
      </c>
      <c r="C76" s="1316">
        <v>1</v>
      </c>
      <c r="D76" s="1329"/>
      <c r="E76" s="443"/>
      <c r="F76" s="1331"/>
      <c r="G76" s="1331"/>
    </row>
    <row r="77" spans="1:7">
      <c r="A77" s="1329"/>
      <c r="B77" s="1321" t="s">
        <v>5179</v>
      </c>
      <c r="C77" s="1316">
        <v>1</v>
      </c>
      <c r="D77" s="1329"/>
      <c r="E77" s="443"/>
      <c r="F77" s="1331"/>
      <c r="G77" s="1331"/>
    </row>
    <row r="78" spans="1:7" ht="26.4">
      <c r="A78" s="1329"/>
      <c r="B78" s="1321" t="s">
        <v>5187</v>
      </c>
      <c r="C78" s="1316">
        <v>56</v>
      </c>
      <c r="D78" s="1329"/>
      <c r="E78" s="443"/>
      <c r="F78" s="1331"/>
      <c r="G78" s="1331"/>
    </row>
    <row r="79" spans="1:7">
      <c r="A79" s="1329"/>
      <c r="B79" s="1321" t="s">
        <v>5099</v>
      </c>
      <c r="C79" s="1061"/>
      <c r="D79" s="1329"/>
      <c r="E79" s="444"/>
      <c r="F79" s="1331"/>
      <c r="G79" s="1331"/>
    </row>
    <row r="80" spans="1:7">
      <c r="A80" s="1329">
        <v>6</v>
      </c>
      <c r="B80" s="1330" t="s">
        <v>5223</v>
      </c>
      <c r="C80" s="1330"/>
      <c r="D80" s="1329">
        <v>1</v>
      </c>
      <c r="E80" s="442">
        <f>SUM(D80:D92)</f>
        <v>1</v>
      </c>
      <c r="F80" s="1331"/>
      <c r="G80" s="1331">
        <f>E80*F80</f>
        <v>0</v>
      </c>
    </row>
    <row r="81" spans="1:7" ht="66">
      <c r="A81" s="1329"/>
      <c r="B81" s="1321" t="s">
        <v>5159</v>
      </c>
      <c r="C81" s="1321"/>
      <c r="D81" s="1329"/>
      <c r="E81" s="443"/>
      <c r="F81" s="1331"/>
      <c r="G81" s="1331"/>
    </row>
    <row r="82" spans="1:7">
      <c r="A82" s="1329"/>
      <c r="B82" s="1330" t="s">
        <v>5075</v>
      </c>
      <c r="C82" s="1330"/>
      <c r="D82" s="1329"/>
      <c r="E82" s="443"/>
      <c r="F82" s="1331"/>
      <c r="G82" s="1331"/>
    </row>
    <row r="83" spans="1:7" ht="26.4">
      <c r="A83" s="1329"/>
      <c r="B83" s="1321" t="s">
        <v>5181</v>
      </c>
      <c r="C83" s="1316">
        <v>1</v>
      </c>
      <c r="D83" s="1329"/>
      <c r="E83" s="443"/>
      <c r="F83" s="1331"/>
      <c r="G83" s="1331"/>
    </row>
    <row r="84" spans="1:7">
      <c r="A84" s="1329"/>
      <c r="B84" s="1330" t="s">
        <v>5080</v>
      </c>
      <c r="C84" s="1330"/>
      <c r="D84" s="1329"/>
      <c r="E84" s="443"/>
      <c r="F84" s="1331"/>
      <c r="G84" s="1331"/>
    </row>
    <row r="85" spans="1:7">
      <c r="A85" s="1329"/>
      <c r="B85" s="1321" t="s">
        <v>5217</v>
      </c>
      <c r="C85" s="1316">
        <v>3</v>
      </c>
      <c r="D85" s="1329"/>
      <c r="E85" s="443"/>
      <c r="F85" s="1331"/>
      <c r="G85" s="1331"/>
    </row>
    <row r="86" spans="1:7">
      <c r="A86" s="1329"/>
      <c r="B86" s="1335" t="s">
        <v>5082</v>
      </c>
      <c r="C86" s="1316">
        <v>1</v>
      </c>
      <c r="D86" s="1329"/>
      <c r="E86" s="443"/>
      <c r="F86" s="1331"/>
      <c r="G86" s="1331"/>
    </row>
    <row r="87" spans="1:7">
      <c r="A87" s="1329"/>
      <c r="B87" s="1335" t="s">
        <v>5083</v>
      </c>
      <c r="C87" s="1316">
        <v>1</v>
      </c>
      <c r="D87" s="1329"/>
      <c r="E87" s="443"/>
      <c r="F87" s="1331"/>
      <c r="G87" s="1331"/>
    </row>
    <row r="88" spans="1:7">
      <c r="A88" s="1329"/>
      <c r="B88" s="1335" t="s">
        <v>5218</v>
      </c>
      <c r="C88" s="1316">
        <v>3</v>
      </c>
      <c r="D88" s="1329"/>
      <c r="E88" s="443"/>
      <c r="F88" s="1331"/>
      <c r="G88" s="1331"/>
    </row>
    <row r="89" spans="1:7">
      <c r="A89" s="1329"/>
      <c r="B89" s="1321" t="s">
        <v>5085</v>
      </c>
      <c r="C89" s="1316">
        <v>1</v>
      </c>
      <c r="D89" s="1329"/>
      <c r="E89" s="443"/>
      <c r="F89" s="1331"/>
      <c r="G89" s="1331"/>
    </row>
    <row r="90" spans="1:7">
      <c r="A90" s="1329"/>
      <c r="B90" s="1321" t="s">
        <v>5224</v>
      </c>
      <c r="C90" s="1316">
        <v>1</v>
      </c>
      <c r="D90" s="1329"/>
      <c r="E90" s="443"/>
      <c r="F90" s="1331"/>
      <c r="G90" s="1331"/>
    </row>
    <row r="91" spans="1:7" ht="26.4">
      <c r="A91" s="1329"/>
      <c r="B91" s="1321" t="s">
        <v>5187</v>
      </c>
      <c r="C91" s="1316">
        <v>69</v>
      </c>
      <c r="D91" s="1329"/>
      <c r="E91" s="443"/>
      <c r="F91" s="1331"/>
      <c r="G91" s="1331"/>
    </row>
    <row r="92" spans="1:7">
      <c r="A92" s="1329"/>
      <c r="B92" s="1321" t="s">
        <v>5099</v>
      </c>
      <c r="C92" s="1061"/>
      <c r="D92" s="1329"/>
      <c r="E92" s="444"/>
      <c r="F92" s="1331"/>
      <c r="G92" s="1331"/>
    </row>
    <row r="93" spans="1:7" ht="39.6">
      <c r="A93" s="8" t="s">
        <v>0</v>
      </c>
      <c r="B93" s="892" t="s">
        <v>1</v>
      </c>
      <c r="C93" s="8" t="s">
        <v>948</v>
      </c>
      <c r="D93" s="8" t="s">
        <v>5071</v>
      </c>
      <c r="E93" s="8" t="s">
        <v>5072</v>
      </c>
      <c r="F93" s="8" t="s">
        <v>1380</v>
      </c>
      <c r="G93" s="8" t="s">
        <v>2</v>
      </c>
    </row>
    <row r="94" spans="1:7">
      <c r="A94" s="1329">
        <v>7</v>
      </c>
      <c r="B94" s="1330" t="s">
        <v>5225</v>
      </c>
      <c r="C94" s="1330"/>
      <c r="D94" s="1329">
        <v>1</v>
      </c>
      <c r="E94" s="442">
        <f>SUM(D94:D107)</f>
        <v>1</v>
      </c>
      <c r="F94" s="1331"/>
      <c r="G94" s="1331">
        <f>E94*F94</f>
        <v>0</v>
      </c>
    </row>
    <row r="95" spans="1:7" ht="66">
      <c r="A95" s="1329"/>
      <c r="B95" s="1321" t="s">
        <v>5159</v>
      </c>
      <c r="C95" s="1321"/>
      <c r="D95" s="1329"/>
      <c r="E95" s="443"/>
      <c r="F95" s="1331"/>
      <c r="G95" s="1331"/>
    </row>
    <row r="96" spans="1:7">
      <c r="A96" s="1329"/>
      <c r="B96" s="1330" t="s">
        <v>5075</v>
      </c>
      <c r="C96" s="1330"/>
      <c r="D96" s="1329"/>
      <c r="E96" s="443"/>
      <c r="F96" s="1331"/>
      <c r="G96" s="1331"/>
    </row>
    <row r="97" spans="1:7" ht="26.4">
      <c r="A97" s="1329"/>
      <c r="B97" s="1321" t="s">
        <v>5181</v>
      </c>
      <c r="C97" s="1316">
        <v>2</v>
      </c>
      <c r="D97" s="1329"/>
      <c r="E97" s="443"/>
      <c r="F97" s="1331"/>
      <c r="G97" s="1331"/>
    </row>
    <row r="98" spans="1:7">
      <c r="A98" s="1329"/>
      <c r="B98" s="1330" t="s">
        <v>5080</v>
      </c>
      <c r="C98" s="1330"/>
      <c r="D98" s="1329"/>
      <c r="E98" s="443"/>
      <c r="F98" s="1331"/>
      <c r="G98" s="1331"/>
    </row>
    <row r="99" spans="1:7">
      <c r="A99" s="1329"/>
      <c r="B99" s="1321" t="s">
        <v>5226</v>
      </c>
      <c r="C99" s="1316">
        <v>3</v>
      </c>
      <c r="D99" s="1329"/>
      <c r="E99" s="443"/>
      <c r="F99" s="1331"/>
      <c r="G99" s="1331"/>
    </row>
    <row r="100" spans="1:7">
      <c r="A100" s="1329"/>
      <c r="B100" s="1335" t="s">
        <v>5082</v>
      </c>
      <c r="C100" s="1316">
        <v>1</v>
      </c>
      <c r="D100" s="1329"/>
      <c r="E100" s="443"/>
      <c r="F100" s="1331"/>
      <c r="G100" s="1331"/>
    </row>
    <row r="101" spans="1:7">
      <c r="A101" s="1329"/>
      <c r="B101" s="1335" t="s">
        <v>5083</v>
      </c>
      <c r="C101" s="1316">
        <v>1</v>
      </c>
      <c r="D101" s="1329"/>
      <c r="E101" s="443"/>
      <c r="F101" s="1331"/>
      <c r="G101" s="1331"/>
    </row>
    <row r="102" spans="1:7">
      <c r="A102" s="1329"/>
      <c r="B102" s="1335" t="s">
        <v>5209</v>
      </c>
      <c r="C102" s="1316">
        <v>3</v>
      </c>
      <c r="D102" s="1329"/>
      <c r="E102" s="443"/>
      <c r="F102" s="1331"/>
      <c r="G102" s="1331"/>
    </row>
    <row r="103" spans="1:7">
      <c r="A103" s="1329"/>
      <c r="B103" s="1321" t="s">
        <v>5085</v>
      </c>
      <c r="C103" s="1316">
        <v>1</v>
      </c>
      <c r="D103" s="1329"/>
      <c r="E103" s="443"/>
      <c r="F103" s="1331"/>
      <c r="G103" s="1331"/>
    </row>
    <row r="104" spans="1:7">
      <c r="A104" s="1329"/>
      <c r="B104" s="1321" t="s">
        <v>5227</v>
      </c>
      <c r="C104" s="1316">
        <v>1</v>
      </c>
      <c r="D104" s="1329"/>
      <c r="E104" s="443"/>
      <c r="F104" s="1331"/>
      <c r="G104" s="1331"/>
    </row>
    <row r="105" spans="1:7" ht="26.4">
      <c r="A105" s="1329"/>
      <c r="B105" s="1321" t="s">
        <v>5187</v>
      </c>
      <c r="C105" s="1316">
        <v>195</v>
      </c>
      <c r="D105" s="1329"/>
      <c r="E105" s="443"/>
      <c r="F105" s="1331"/>
      <c r="G105" s="1331"/>
    </row>
    <row r="106" spans="1:7" ht="26.4">
      <c r="A106" s="1329"/>
      <c r="B106" s="1321" t="s">
        <v>5188</v>
      </c>
      <c r="C106" s="1316">
        <v>4</v>
      </c>
      <c r="D106" s="1329"/>
      <c r="E106" s="443"/>
      <c r="F106" s="1331"/>
      <c r="G106" s="1331"/>
    </row>
    <row r="107" spans="1:7">
      <c r="A107" s="1329"/>
      <c r="B107" s="1321" t="s">
        <v>5099</v>
      </c>
      <c r="C107" s="1061"/>
      <c r="D107" s="1329"/>
      <c r="E107" s="444"/>
      <c r="F107" s="1331"/>
      <c r="G107" s="1331"/>
    </row>
    <row r="108" spans="1:7">
      <c r="A108" s="1329">
        <v>8</v>
      </c>
      <c r="B108" s="1330" t="s">
        <v>5228</v>
      </c>
      <c r="C108" s="1330"/>
      <c r="D108" s="1329">
        <v>1</v>
      </c>
      <c r="E108" s="442">
        <f>SUM(D108:D121)</f>
        <v>1</v>
      </c>
      <c r="F108" s="1331"/>
      <c r="G108" s="1331">
        <f>E108*F108</f>
        <v>0</v>
      </c>
    </row>
    <row r="109" spans="1:7" ht="66">
      <c r="A109" s="1329"/>
      <c r="B109" s="1321" t="s">
        <v>5159</v>
      </c>
      <c r="C109" s="1321"/>
      <c r="D109" s="1329"/>
      <c r="E109" s="443"/>
      <c r="F109" s="1331"/>
      <c r="G109" s="1331"/>
    </row>
    <row r="110" spans="1:7">
      <c r="A110" s="1329"/>
      <c r="B110" s="1330" t="s">
        <v>5075</v>
      </c>
      <c r="C110" s="1330"/>
      <c r="D110" s="1329"/>
      <c r="E110" s="443"/>
      <c r="F110" s="1331"/>
      <c r="G110" s="1331"/>
    </row>
    <row r="111" spans="1:7" ht="26.4">
      <c r="A111" s="1329"/>
      <c r="B111" s="1321" t="s">
        <v>5181</v>
      </c>
      <c r="C111" s="1316">
        <v>2</v>
      </c>
      <c r="D111" s="1329"/>
      <c r="E111" s="443"/>
      <c r="F111" s="1331"/>
      <c r="G111" s="1331"/>
    </row>
    <row r="112" spans="1:7">
      <c r="A112" s="1329"/>
      <c r="B112" s="1330" t="s">
        <v>5080</v>
      </c>
      <c r="C112" s="1330"/>
      <c r="D112" s="1329"/>
      <c r="E112" s="443"/>
      <c r="F112" s="1331"/>
      <c r="G112" s="1331"/>
    </row>
    <row r="113" spans="1:7">
      <c r="A113" s="1329"/>
      <c r="B113" s="1321" t="s">
        <v>5226</v>
      </c>
      <c r="C113" s="1316">
        <v>3</v>
      </c>
      <c r="D113" s="1329"/>
      <c r="E113" s="443"/>
      <c r="F113" s="1331"/>
      <c r="G113" s="1331"/>
    </row>
    <row r="114" spans="1:7">
      <c r="A114" s="1329"/>
      <c r="B114" s="1335" t="s">
        <v>5082</v>
      </c>
      <c r="C114" s="1316">
        <v>1</v>
      </c>
      <c r="D114" s="1329"/>
      <c r="E114" s="443"/>
      <c r="F114" s="1331"/>
      <c r="G114" s="1331"/>
    </row>
    <row r="115" spans="1:7">
      <c r="A115" s="1329"/>
      <c r="B115" s="1335" t="s">
        <v>5083</v>
      </c>
      <c r="C115" s="1316">
        <v>1</v>
      </c>
      <c r="D115" s="1329"/>
      <c r="E115" s="443"/>
      <c r="F115" s="1331"/>
      <c r="G115" s="1331"/>
    </row>
    <row r="116" spans="1:7">
      <c r="A116" s="1329"/>
      <c r="B116" s="1335" t="s">
        <v>5209</v>
      </c>
      <c r="C116" s="1316">
        <v>3</v>
      </c>
      <c r="D116" s="1329"/>
      <c r="E116" s="443"/>
      <c r="F116" s="1331"/>
      <c r="G116" s="1331"/>
    </row>
    <row r="117" spans="1:7">
      <c r="A117" s="1329"/>
      <c r="B117" s="1321" t="s">
        <v>5085</v>
      </c>
      <c r="C117" s="1316">
        <v>1</v>
      </c>
      <c r="D117" s="1329"/>
      <c r="E117" s="443"/>
      <c r="F117" s="1331"/>
      <c r="G117" s="1331"/>
    </row>
    <row r="118" spans="1:7">
      <c r="A118" s="1329"/>
      <c r="B118" s="1321" t="s">
        <v>5227</v>
      </c>
      <c r="C118" s="1316">
        <v>1</v>
      </c>
      <c r="D118" s="1329"/>
      <c r="E118" s="443"/>
      <c r="F118" s="1331"/>
      <c r="G118" s="1331"/>
    </row>
    <row r="119" spans="1:7" ht="26.4">
      <c r="A119" s="1329"/>
      <c r="B119" s="1321" t="s">
        <v>5187</v>
      </c>
      <c r="C119" s="1316">
        <v>192</v>
      </c>
      <c r="D119" s="1329"/>
      <c r="E119" s="443"/>
      <c r="F119" s="1331"/>
      <c r="G119" s="1331"/>
    </row>
    <row r="120" spans="1:7" ht="26.4">
      <c r="A120" s="1329"/>
      <c r="B120" s="1321" t="s">
        <v>5188</v>
      </c>
      <c r="C120" s="1316">
        <v>10</v>
      </c>
      <c r="D120" s="1329"/>
      <c r="E120" s="443"/>
      <c r="F120" s="1331"/>
      <c r="G120" s="1331"/>
    </row>
    <row r="121" spans="1:7">
      <c r="A121" s="1329"/>
      <c r="B121" s="1321" t="s">
        <v>5099</v>
      </c>
      <c r="C121" s="1061"/>
      <c r="D121" s="1329"/>
      <c r="E121" s="444"/>
      <c r="F121" s="1331"/>
      <c r="G121" s="1331"/>
    </row>
    <row r="122" spans="1:7" ht="39.6">
      <c r="A122" s="8" t="s">
        <v>0</v>
      </c>
      <c r="B122" s="892" t="s">
        <v>1</v>
      </c>
      <c r="C122" s="8" t="s">
        <v>948</v>
      </c>
      <c r="D122" s="8" t="s">
        <v>5071</v>
      </c>
      <c r="E122" s="8" t="s">
        <v>5072</v>
      </c>
      <c r="F122" s="8" t="s">
        <v>1380</v>
      </c>
      <c r="G122" s="8" t="s">
        <v>2</v>
      </c>
    </row>
    <row r="123" spans="1:7">
      <c r="A123" s="1329">
        <v>9</v>
      </c>
      <c r="B123" s="1330" t="s">
        <v>5229</v>
      </c>
      <c r="C123" s="1330"/>
      <c r="D123" s="1329">
        <v>1</v>
      </c>
      <c r="E123" s="442">
        <f>SUM(D123:D136)</f>
        <v>1</v>
      </c>
      <c r="F123" s="1331"/>
      <c r="G123" s="1331">
        <f>E123*F123</f>
        <v>0</v>
      </c>
    </row>
    <row r="124" spans="1:7" ht="66">
      <c r="A124" s="1329"/>
      <c r="B124" s="1321" t="s">
        <v>5159</v>
      </c>
      <c r="C124" s="1321"/>
      <c r="D124" s="1329"/>
      <c r="E124" s="443"/>
      <c r="F124" s="1331"/>
      <c r="G124" s="1331"/>
    </row>
    <row r="125" spans="1:7">
      <c r="A125" s="1329"/>
      <c r="B125" s="1330" t="s">
        <v>5075</v>
      </c>
      <c r="C125" s="1330"/>
      <c r="D125" s="1329"/>
      <c r="E125" s="443"/>
      <c r="F125" s="1331"/>
      <c r="G125" s="1331"/>
    </row>
    <row r="126" spans="1:7" ht="26.4">
      <c r="A126" s="1329"/>
      <c r="B126" s="1321" t="s">
        <v>5181</v>
      </c>
      <c r="C126" s="1316">
        <v>2</v>
      </c>
      <c r="D126" s="1329"/>
      <c r="E126" s="443"/>
      <c r="F126" s="1331"/>
      <c r="G126" s="1331"/>
    </row>
    <row r="127" spans="1:7">
      <c r="A127" s="1329"/>
      <c r="B127" s="1330" t="s">
        <v>5080</v>
      </c>
      <c r="C127" s="1330"/>
      <c r="D127" s="1329"/>
      <c r="E127" s="443"/>
      <c r="F127" s="1331"/>
      <c r="G127" s="1331"/>
    </row>
    <row r="128" spans="1:7">
      <c r="A128" s="1329"/>
      <c r="B128" s="1321" t="s">
        <v>5213</v>
      </c>
      <c r="C128" s="1316">
        <v>3</v>
      </c>
      <c r="D128" s="1329"/>
      <c r="E128" s="443"/>
      <c r="F128" s="1331"/>
      <c r="G128" s="1331"/>
    </row>
    <row r="129" spans="1:7">
      <c r="A129" s="1329"/>
      <c r="B129" s="1335" t="s">
        <v>5082</v>
      </c>
      <c r="C129" s="1316">
        <v>1</v>
      </c>
      <c r="D129" s="1329"/>
      <c r="E129" s="443"/>
      <c r="F129" s="1331"/>
      <c r="G129" s="1331"/>
    </row>
    <row r="130" spans="1:7">
      <c r="A130" s="1329"/>
      <c r="B130" s="1335" t="s">
        <v>5083</v>
      </c>
      <c r="C130" s="1316">
        <v>1</v>
      </c>
      <c r="D130" s="1329"/>
      <c r="E130" s="443"/>
      <c r="F130" s="1331"/>
      <c r="G130" s="1331"/>
    </row>
    <row r="131" spans="1:7">
      <c r="A131" s="1329"/>
      <c r="B131" s="1335" t="s">
        <v>5230</v>
      </c>
      <c r="C131" s="1316">
        <v>3</v>
      </c>
      <c r="D131" s="1329"/>
      <c r="E131" s="443"/>
      <c r="F131" s="1331"/>
      <c r="G131" s="1331"/>
    </row>
    <row r="132" spans="1:7">
      <c r="A132" s="1329"/>
      <c r="B132" s="1321" t="s">
        <v>5085</v>
      </c>
      <c r="C132" s="1316">
        <v>1</v>
      </c>
      <c r="D132" s="1329"/>
      <c r="E132" s="443"/>
      <c r="F132" s="1331"/>
      <c r="G132" s="1331"/>
    </row>
    <row r="133" spans="1:7">
      <c r="A133" s="1329"/>
      <c r="B133" s="1321" t="s">
        <v>5231</v>
      </c>
      <c r="C133" s="1316">
        <v>1</v>
      </c>
      <c r="D133" s="1329"/>
      <c r="E133" s="443"/>
      <c r="F133" s="1331"/>
      <c r="G133" s="1331"/>
    </row>
    <row r="134" spans="1:7" ht="26.4">
      <c r="A134" s="1329"/>
      <c r="B134" s="1321" t="s">
        <v>5187</v>
      </c>
      <c r="C134" s="1316">
        <v>113</v>
      </c>
      <c r="D134" s="1329"/>
      <c r="E134" s="443"/>
      <c r="F134" s="1331"/>
      <c r="G134" s="1331"/>
    </row>
    <row r="135" spans="1:7" ht="26.4">
      <c r="A135" s="1329"/>
      <c r="B135" s="1321" t="s">
        <v>5188</v>
      </c>
      <c r="C135" s="1316">
        <v>4</v>
      </c>
      <c r="D135" s="1329"/>
      <c r="E135" s="443"/>
      <c r="F135" s="1331"/>
      <c r="G135" s="1331"/>
    </row>
    <row r="136" spans="1:7">
      <c r="A136" s="1329"/>
      <c r="B136" s="1321" t="s">
        <v>5099</v>
      </c>
      <c r="C136" s="1061"/>
      <c r="D136" s="1329"/>
      <c r="E136" s="444"/>
      <c r="F136" s="1331"/>
      <c r="G136" s="1331"/>
    </row>
    <row r="137" spans="1:7">
      <c r="A137" s="1329">
        <v>10</v>
      </c>
      <c r="B137" s="1330" t="s">
        <v>5232</v>
      </c>
      <c r="C137" s="1330"/>
      <c r="D137" s="1329">
        <v>1</v>
      </c>
      <c r="E137" s="442">
        <f>SUM(D137:D149)</f>
        <v>1</v>
      </c>
      <c r="F137" s="1331"/>
      <c r="G137" s="1331">
        <f>E137*F137</f>
        <v>0</v>
      </c>
    </row>
    <row r="138" spans="1:7" ht="66">
      <c r="A138" s="1329"/>
      <c r="B138" s="1321" t="s">
        <v>5159</v>
      </c>
      <c r="C138" s="1321"/>
      <c r="D138" s="1329"/>
      <c r="E138" s="443"/>
      <c r="F138" s="1331"/>
      <c r="G138" s="1331"/>
    </row>
    <row r="139" spans="1:7">
      <c r="A139" s="1329"/>
      <c r="B139" s="1330" t="s">
        <v>5075</v>
      </c>
      <c r="C139" s="1330"/>
      <c r="D139" s="1329"/>
      <c r="E139" s="443"/>
      <c r="F139" s="1331"/>
      <c r="G139" s="1331"/>
    </row>
    <row r="140" spans="1:7" ht="26.4">
      <c r="A140" s="1329"/>
      <c r="B140" s="1321" t="s">
        <v>5181</v>
      </c>
      <c r="C140" s="1316">
        <v>2</v>
      </c>
      <c r="D140" s="1329"/>
      <c r="E140" s="443"/>
      <c r="F140" s="1331"/>
      <c r="G140" s="1331"/>
    </row>
    <row r="141" spans="1:7">
      <c r="A141" s="1329"/>
      <c r="B141" s="1330" t="s">
        <v>5080</v>
      </c>
      <c r="C141" s="1330"/>
      <c r="D141" s="1329"/>
      <c r="E141" s="443"/>
      <c r="F141" s="1331"/>
      <c r="G141" s="1331"/>
    </row>
    <row r="142" spans="1:7">
      <c r="A142" s="1329"/>
      <c r="B142" s="1321" t="s">
        <v>5213</v>
      </c>
      <c r="C142" s="1316">
        <v>3</v>
      </c>
      <c r="D142" s="1329"/>
      <c r="E142" s="443"/>
      <c r="F142" s="1331"/>
      <c r="G142" s="1331"/>
    </row>
    <row r="143" spans="1:7">
      <c r="A143" s="1329"/>
      <c r="B143" s="1335" t="s">
        <v>5082</v>
      </c>
      <c r="C143" s="1316">
        <v>1</v>
      </c>
      <c r="D143" s="1329"/>
      <c r="E143" s="443"/>
      <c r="F143" s="1331"/>
      <c r="G143" s="1331"/>
    </row>
    <row r="144" spans="1:7">
      <c r="A144" s="1329"/>
      <c r="B144" s="1335" t="s">
        <v>5083</v>
      </c>
      <c r="C144" s="1316">
        <v>1</v>
      </c>
      <c r="D144" s="1329"/>
      <c r="E144" s="443"/>
      <c r="F144" s="1331"/>
      <c r="G144" s="1331"/>
    </row>
    <row r="145" spans="1:7">
      <c r="A145" s="1329"/>
      <c r="B145" s="1335" t="s">
        <v>5218</v>
      </c>
      <c r="C145" s="1316">
        <v>3</v>
      </c>
      <c r="D145" s="1329"/>
      <c r="E145" s="443"/>
      <c r="F145" s="1331"/>
      <c r="G145" s="1331"/>
    </row>
    <row r="146" spans="1:7">
      <c r="A146" s="1329"/>
      <c r="B146" s="1321" t="s">
        <v>5085</v>
      </c>
      <c r="C146" s="1316">
        <v>1</v>
      </c>
      <c r="D146" s="1329"/>
      <c r="E146" s="443"/>
      <c r="F146" s="1331"/>
      <c r="G146" s="1331"/>
    </row>
    <row r="147" spans="1:7">
      <c r="A147" s="1329"/>
      <c r="B147" s="1321" t="s">
        <v>5231</v>
      </c>
      <c r="C147" s="1316">
        <v>1</v>
      </c>
      <c r="D147" s="1329"/>
      <c r="E147" s="443"/>
      <c r="F147" s="1331"/>
      <c r="G147" s="1331"/>
    </row>
    <row r="148" spans="1:7" ht="26.4">
      <c r="A148" s="1329"/>
      <c r="B148" s="1321" t="s">
        <v>5187</v>
      </c>
      <c r="C148" s="1316">
        <v>112</v>
      </c>
      <c r="D148" s="1329"/>
      <c r="E148" s="443"/>
      <c r="F148" s="1331"/>
      <c r="G148" s="1331"/>
    </row>
    <row r="149" spans="1:7">
      <c r="A149" s="1329"/>
      <c r="B149" s="1321" t="s">
        <v>5099</v>
      </c>
      <c r="C149" s="1061"/>
      <c r="D149" s="1329"/>
      <c r="E149" s="444"/>
      <c r="F149" s="1331"/>
      <c r="G149" s="1331"/>
    </row>
    <row r="150" spans="1:7" ht="39.6">
      <c r="A150" s="8" t="s">
        <v>0</v>
      </c>
      <c r="B150" s="892" t="s">
        <v>1</v>
      </c>
      <c r="C150" s="8" t="s">
        <v>948</v>
      </c>
      <c r="D150" s="8" t="s">
        <v>5071</v>
      </c>
      <c r="E150" s="8" t="s">
        <v>5072</v>
      </c>
      <c r="F150" s="8" t="s">
        <v>1380</v>
      </c>
      <c r="G150" s="8" t="s">
        <v>2</v>
      </c>
    </row>
    <row r="151" spans="1:7">
      <c r="A151" s="1329">
        <v>11</v>
      </c>
      <c r="B151" s="1330" t="s">
        <v>5233</v>
      </c>
      <c r="C151" s="1330"/>
      <c r="D151" s="1329">
        <v>1</v>
      </c>
      <c r="E151" s="442">
        <f>SUM(D151:D164)</f>
        <v>1</v>
      </c>
      <c r="F151" s="1331"/>
      <c r="G151" s="1331">
        <f>E151*F151</f>
        <v>0</v>
      </c>
    </row>
    <row r="152" spans="1:7" ht="66">
      <c r="A152" s="1329"/>
      <c r="B152" s="1321" t="s">
        <v>5159</v>
      </c>
      <c r="C152" s="1321"/>
      <c r="D152" s="1329"/>
      <c r="E152" s="443"/>
      <c r="F152" s="1331"/>
      <c r="G152" s="1331"/>
    </row>
    <row r="153" spans="1:7">
      <c r="A153" s="1329"/>
      <c r="B153" s="1330" t="s">
        <v>5075</v>
      </c>
      <c r="C153" s="1330"/>
      <c r="D153" s="1329"/>
      <c r="E153" s="443"/>
      <c r="F153" s="1331"/>
      <c r="G153" s="1331"/>
    </row>
    <row r="154" spans="1:7" ht="26.4">
      <c r="A154" s="1329"/>
      <c r="B154" s="1321" t="s">
        <v>5181</v>
      </c>
      <c r="C154" s="1316">
        <v>2</v>
      </c>
      <c r="D154" s="1329"/>
      <c r="E154" s="443"/>
      <c r="F154" s="1331"/>
      <c r="G154" s="1331"/>
    </row>
    <row r="155" spans="1:7">
      <c r="A155" s="1329"/>
      <c r="B155" s="1330" t="s">
        <v>5080</v>
      </c>
      <c r="C155" s="1330"/>
      <c r="D155" s="1329"/>
      <c r="E155" s="443"/>
      <c r="F155" s="1331"/>
      <c r="G155" s="1331"/>
    </row>
    <row r="156" spans="1:7">
      <c r="A156" s="1329"/>
      <c r="B156" s="1321" t="s">
        <v>5213</v>
      </c>
      <c r="C156" s="1316">
        <v>3</v>
      </c>
      <c r="D156" s="1329"/>
      <c r="E156" s="443"/>
      <c r="F156" s="1331"/>
      <c r="G156" s="1331"/>
    </row>
    <row r="157" spans="1:7">
      <c r="A157" s="1329"/>
      <c r="B157" s="1335" t="s">
        <v>5082</v>
      </c>
      <c r="C157" s="1316">
        <v>1</v>
      </c>
      <c r="D157" s="1329"/>
      <c r="E157" s="443"/>
      <c r="F157" s="1331"/>
      <c r="G157" s="1331"/>
    </row>
    <row r="158" spans="1:7">
      <c r="A158" s="1329"/>
      <c r="B158" s="1335" t="s">
        <v>5083</v>
      </c>
      <c r="C158" s="1316">
        <v>1</v>
      </c>
      <c r="D158" s="1329"/>
      <c r="E158" s="443"/>
      <c r="F158" s="1331"/>
      <c r="G158" s="1331"/>
    </row>
    <row r="159" spans="1:7">
      <c r="A159" s="1329"/>
      <c r="B159" s="1335" t="s">
        <v>5234</v>
      </c>
      <c r="C159" s="1316">
        <v>3</v>
      </c>
      <c r="D159" s="1329"/>
      <c r="E159" s="443"/>
      <c r="F159" s="1331"/>
      <c r="G159" s="1331"/>
    </row>
    <row r="160" spans="1:7">
      <c r="A160" s="1329"/>
      <c r="B160" s="1321" t="s">
        <v>5085</v>
      </c>
      <c r="C160" s="1316">
        <v>1</v>
      </c>
      <c r="D160" s="1329"/>
      <c r="E160" s="443"/>
      <c r="F160" s="1331"/>
      <c r="G160" s="1331"/>
    </row>
    <row r="161" spans="1:7">
      <c r="A161" s="1329"/>
      <c r="B161" s="1321" t="s">
        <v>5231</v>
      </c>
      <c r="C161" s="1316">
        <v>1</v>
      </c>
      <c r="D161" s="1329"/>
      <c r="E161" s="443"/>
      <c r="F161" s="1331"/>
      <c r="G161" s="1331"/>
    </row>
    <row r="162" spans="1:7">
      <c r="A162" s="1329"/>
      <c r="B162" s="1321" t="s">
        <v>5235</v>
      </c>
      <c r="C162" s="1316">
        <v>2</v>
      </c>
      <c r="D162" s="1329"/>
      <c r="E162" s="443"/>
      <c r="F162" s="1331"/>
      <c r="G162" s="1331"/>
    </row>
    <row r="163" spans="1:7" ht="26.4">
      <c r="A163" s="1329"/>
      <c r="B163" s="1321" t="s">
        <v>5187</v>
      </c>
      <c r="C163" s="1316">
        <v>156</v>
      </c>
      <c r="D163" s="1329"/>
      <c r="E163" s="443"/>
      <c r="F163" s="1331"/>
      <c r="G163" s="1331"/>
    </row>
    <row r="164" spans="1:7">
      <c r="A164" s="1329"/>
      <c r="B164" s="1321" t="s">
        <v>5099</v>
      </c>
      <c r="C164" s="1061"/>
      <c r="D164" s="1329"/>
      <c r="E164" s="444"/>
      <c r="F164" s="1331"/>
      <c r="G164" s="1331"/>
    </row>
    <row r="165" spans="1:7">
      <c r="A165" s="1329">
        <v>12</v>
      </c>
      <c r="B165" s="1330" t="s">
        <v>5236</v>
      </c>
      <c r="C165" s="1330"/>
      <c r="D165" s="1329">
        <v>1</v>
      </c>
      <c r="E165" s="442">
        <f>SUM(D165:D177)</f>
        <v>1</v>
      </c>
      <c r="F165" s="1331"/>
      <c r="G165" s="1331">
        <f>E165*F165</f>
        <v>0</v>
      </c>
    </row>
    <row r="166" spans="1:7" ht="66">
      <c r="A166" s="1329"/>
      <c r="B166" s="1321" t="s">
        <v>5159</v>
      </c>
      <c r="C166" s="1321"/>
      <c r="D166" s="1329"/>
      <c r="E166" s="443"/>
      <c r="F166" s="1331"/>
      <c r="G166" s="1331"/>
    </row>
    <row r="167" spans="1:7">
      <c r="A167" s="1329"/>
      <c r="B167" s="1330" t="s">
        <v>5075</v>
      </c>
      <c r="C167" s="1330"/>
      <c r="D167" s="1329"/>
      <c r="E167" s="443"/>
      <c r="F167" s="1331"/>
      <c r="G167" s="1331"/>
    </row>
    <row r="168" spans="1:7" ht="26.4">
      <c r="A168" s="1329"/>
      <c r="B168" s="1321" t="s">
        <v>5181</v>
      </c>
      <c r="C168" s="1316">
        <v>1</v>
      </c>
      <c r="D168" s="1329"/>
      <c r="E168" s="443"/>
      <c r="F168" s="1331"/>
      <c r="G168" s="1331"/>
    </row>
    <row r="169" spans="1:7">
      <c r="A169" s="1329"/>
      <c r="B169" s="1330" t="s">
        <v>5080</v>
      </c>
      <c r="C169" s="1330"/>
      <c r="D169" s="1329"/>
      <c r="E169" s="443"/>
      <c r="F169" s="1331"/>
      <c r="G169" s="1331"/>
    </row>
    <row r="170" spans="1:7">
      <c r="A170" s="1329"/>
      <c r="B170" s="1321" t="s">
        <v>5213</v>
      </c>
      <c r="C170" s="1316">
        <v>3</v>
      </c>
      <c r="D170" s="1329"/>
      <c r="E170" s="443"/>
      <c r="F170" s="1331"/>
      <c r="G170" s="1331"/>
    </row>
    <row r="171" spans="1:7">
      <c r="A171" s="1329"/>
      <c r="B171" s="1335" t="s">
        <v>5082</v>
      </c>
      <c r="C171" s="1316">
        <v>1</v>
      </c>
      <c r="D171" s="1329"/>
      <c r="E171" s="443"/>
      <c r="F171" s="1331"/>
      <c r="G171" s="1331"/>
    </row>
    <row r="172" spans="1:7">
      <c r="A172" s="1329"/>
      <c r="B172" s="1335" t="s">
        <v>5083</v>
      </c>
      <c r="C172" s="1316">
        <v>1</v>
      </c>
      <c r="D172" s="1329"/>
      <c r="E172" s="443"/>
      <c r="F172" s="1331"/>
      <c r="G172" s="1331"/>
    </row>
    <row r="173" spans="1:7">
      <c r="A173" s="1329"/>
      <c r="B173" s="1335" t="s">
        <v>5218</v>
      </c>
      <c r="C173" s="1316">
        <v>3</v>
      </c>
      <c r="D173" s="1329"/>
      <c r="E173" s="443"/>
      <c r="F173" s="1331"/>
      <c r="G173" s="1331"/>
    </row>
    <row r="174" spans="1:7">
      <c r="A174" s="1329"/>
      <c r="B174" s="1321" t="s">
        <v>5085</v>
      </c>
      <c r="C174" s="1316">
        <v>1</v>
      </c>
      <c r="D174" s="1329"/>
      <c r="E174" s="443"/>
      <c r="F174" s="1331"/>
      <c r="G174" s="1331"/>
    </row>
    <row r="175" spans="1:7">
      <c r="A175" s="1329"/>
      <c r="B175" s="1321" t="s">
        <v>5231</v>
      </c>
      <c r="C175" s="1316">
        <v>1</v>
      </c>
      <c r="D175" s="1329"/>
      <c r="E175" s="443"/>
      <c r="F175" s="1331"/>
      <c r="G175" s="1331"/>
    </row>
    <row r="176" spans="1:7" ht="26.4">
      <c r="A176" s="1329"/>
      <c r="B176" s="1321" t="s">
        <v>5187</v>
      </c>
      <c r="C176" s="1316">
        <v>51</v>
      </c>
      <c r="D176" s="1329"/>
      <c r="E176" s="443"/>
      <c r="F176" s="1331"/>
      <c r="G176" s="1331"/>
    </row>
    <row r="177" spans="1:7">
      <c r="A177" s="1329"/>
      <c r="B177" s="1321" t="s">
        <v>5099</v>
      </c>
      <c r="C177" s="1061"/>
      <c r="D177" s="1329"/>
      <c r="E177" s="444"/>
      <c r="F177" s="1331"/>
      <c r="G177" s="1331"/>
    </row>
    <row r="178" spans="1:7" ht="39.6">
      <c r="A178" s="8" t="s">
        <v>0</v>
      </c>
      <c r="B178" s="892" t="s">
        <v>1</v>
      </c>
      <c r="C178" s="8" t="s">
        <v>948</v>
      </c>
      <c r="D178" s="8" t="s">
        <v>5071</v>
      </c>
      <c r="E178" s="8" t="s">
        <v>5072</v>
      </c>
      <c r="F178" s="8" t="s">
        <v>1380</v>
      </c>
      <c r="G178" s="8" t="s">
        <v>2</v>
      </c>
    </row>
    <row r="179" spans="1:7">
      <c r="A179" s="1329">
        <v>13</v>
      </c>
      <c r="B179" s="1330" t="s">
        <v>5237</v>
      </c>
      <c r="C179" s="1330"/>
      <c r="D179" s="1329">
        <v>1</v>
      </c>
      <c r="E179" s="1329">
        <f>SUM(D179:D192)</f>
        <v>1</v>
      </c>
      <c r="F179" s="1331"/>
      <c r="G179" s="1331">
        <f>E179*F179</f>
        <v>0</v>
      </c>
    </row>
    <row r="180" spans="1:7" ht="66">
      <c r="A180" s="1329"/>
      <c r="B180" s="1321" t="s">
        <v>5159</v>
      </c>
      <c r="C180" s="1321"/>
      <c r="D180" s="1329"/>
      <c r="E180" s="1329"/>
      <c r="F180" s="1331"/>
      <c r="G180" s="1331"/>
    </row>
    <row r="181" spans="1:7">
      <c r="A181" s="1329"/>
      <c r="B181" s="1330" t="s">
        <v>5075</v>
      </c>
      <c r="C181" s="1330"/>
      <c r="D181" s="1329"/>
      <c r="E181" s="1329"/>
      <c r="F181" s="1331"/>
      <c r="G181" s="1331"/>
    </row>
    <row r="182" spans="1:7" ht="26.4">
      <c r="A182" s="1329"/>
      <c r="B182" s="1321" t="s">
        <v>5181</v>
      </c>
      <c r="C182" s="1316">
        <v>3</v>
      </c>
      <c r="D182" s="1329"/>
      <c r="E182" s="1329"/>
      <c r="F182" s="1331"/>
      <c r="G182" s="1331"/>
    </row>
    <row r="183" spans="1:7">
      <c r="A183" s="1329"/>
      <c r="B183" s="1330" t="s">
        <v>5080</v>
      </c>
      <c r="C183" s="1330"/>
      <c r="D183" s="1329"/>
      <c r="E183" s="1329"/>
      <c r="F183" s="1331"/>
      <c r="G183" s="1331"/>
    </row>
    <row r="184" spans="1:7">
      <c r="A184" s="1329"/>
      <c r="B184" s="1321" t="s">
        <v>5226</v>
      </c>
      <c r="C184" s="1316">
        <v>3</v>
      </c>
      <c r="D184" s="1329"/>
      <c r="E184" s="1329"/>
      <c r="F184" s="1331"/>
      <c r="G184" s="1331"/>
    </row>
    <row r="185" spans="1:7">
      <c r="A185" s="1329"/>
      <c r="B185" s="1335" t="s">
        <v>5082</v>
      </c>
      <c r="C185" s="1316">
        <v>1</v>
      </c>
      <c r="D185" s="1329"/>
      <c r="E185" s="1329"/>
      <c r="F185" s="1331"/>
      <c r="G185" s="1331"/>
    </row>
    <row r="186" spans="1:7">
      <c r="A186" s="1329"/>
      <c r="B186" s="1335" t="s">
        <v>5083</v>
      </c>
      <c r="C186" s="1316">
        <v>1</v>
      </c>
      <c r="D186" s="1329"/>
      <c r="E186" s="1329"/>
      <c r="F186" s="1331"/>
      <c r="G186" s="1331"/>
    </row>
    <row r="187" spans="1:7">
      <c r="A187" s="1329"/>
      <c r="B187" s="1335" t="s">
        <v>5177</v>
      </c>
      <c r="C187" s="1316">
        <v>3</v>
      </c>
      <c r="D187" s="1329"/>
      <c r="E187" s="1329"/>
      <c r="F187" s="1331"/>
      <c r="G187" s="1331"/>
    </row>
    <row r="188" spans="1:7">
      <c r="A188" s="1329"/>
      <c r="B188" s="1321" t="s">
        <v>5085</v>
      </c>
      <c r="C188" s="1316">
        <v>1</v>
      </c>
      <c r="D188" s="1329"/>
      <c r="E188" s="1329"/>
      <c r="F188" s="1331"/>
      <c r="G188" s="1331"/>
    </row>
    <row r="189" spans="1:7">
      <c r="A189" s="1329"/>
      <c r="B189" s="1321" t="s">
        <v>5227</v>
      </c>
      <c r="C189" s="1316">
        <v>1</v>
      </c>
      <c r="D189" s="1329"/>
      <c r="E189" s="1329"/>
      <c r="F189" s="1331"/>
      <c r="G189" s="1331"/>
    </row>
    <row r="190" spans="1:7" ht="26.4">
      <c r="A190" s="1329"/>
      <c r="B190" s="1321" t="s">
        <v>5187</v>
      </c>
      <c r="C190" s="1316">
        <v>225</v>
      </c>
      <c r="D190" s="1329"/>
      <c r="E190" s="1329"/>
      <c r="F190" s="1331"/>
      <c r="G190" s="1331"/>
    </row>
    <row r="191" spans="1:7" ht="26.4">
      <c r="A191" s="1329"/>
      <c r="B191" s="1321" t="s">
        <v>5188</v>
      </c>
      <c r="C191" s="1316">
        <v>6</v>
      </c>
      <c r="D191" s="1329"/>
      <c r="E191" s="1329"/>
      <c r="F191" s="1331"/>
      <c r="G191" s="1331"/>
    </row>
    <row r="192" spans="1:7">
      <c r="A192" s="1329"/>
      <c r="B192" s="1321" t="s">
        <v>5099</v>
      </c>
      <c r="C192" s="1061"/>
      <c r="D192" s="1329"/>
      <c r="E192" s="1329"/>
      <c r="F192" s="1331"/>
      <c r="G192" s="1331"/>
    </row>
    <row r="193" spans="1:7">
      <c r="A193" s="1329">
        <v>14</v>
      </c>
      <c r="B193" s="1330" t="s">
        <v>5238</v>
      </c>
      <c r="C193" s="1330"/>
      <c r="D193" s="1329">
        <v>1</v>
      </c>
      <c r="E193" s="1329">
        <f>SUM(D193:D206)</f>
        <v>1</v>
      </c>
      <c r="F193" s="1331"/>
      <c r="G193" s="1331">
        <f>E193*F193</f>
        <v>0</v>
      </c>
    </row>
    <row r="194" spans="1:7" ht="66">
      <c r="A194" s="1329"/>
      <c r="B194" s="1321" t="s">
        <v>5159</v>
      </c>
      <c r="C194" s="1321"/>
      <c r="D194" s="1329"/>
      <c r="E194" s="1329"/>
      <c r="F194" s="1331"/>
      <c r="G194" s="1331"/>
    </row>
    <row r="195" spans="1:7">
      <c r="A195" s="1329"/>
      <c r="B195" s="1330" t="s">
        <v>5075</v>
      </c>
      <c r="C195" s="1330"/>
      <c r="D195" s="1329"/>
      <c r="E195" s="1329"/>
      <c r="F195" s="1331"/>
      <c r="G195" s="1331"/>
    </row>
    <row r="196" spans="1:7" ht="26.4">
      <c r="A196" s="1329"/>
      <c r="B196" s="1321" t="s">
        <v>5181</v>
      </c>
      <c r="C196" s="1316">
        <v>2</v>
      </c>
      <c r="D196" s="1329"/>
      <c r="E196" s="1329"/>
      <c r="F196" s="1331"/>
      <c r="G196" s="1331"/>
    </row>
    <row r="197" spans="1:7">
      <c r="A197" s="1329"/>
      <c r="B197" s="1330" t="s">
        <v>5080</v>
      </c>
      <c r="C197" s="1330"/>
      <c r="D197" s="1329"/>
      <c r="E197" s="1329"/>
      <c r="F197" s="1331"/>
      <c r="G197" s="1331"/>
    </row>
    <row r="198" spans="1:7">
      <c r="A198" s="1329"/>
      <c r="B198" s="1321" t="s">
        <v>5226</v>
      </c>
      <c r="C198" s="1316">
        <v>3</v>
      </c>
      <c r="D198" s="1329"/>
      <c r="E198" s="1329"/>
      <c r="F198" s="1331"/>
      <c r="G198" s="1331"/>
    </row>
    <row r="199" spans="1:7">
      <c r="A199" s="1329"/>
      <c r="B199" s="1335" t="s">
        <v>5082</v>
      </c>
      <c r="C199" s="1316">
        <v>1</v>
      </c>
      <c r="D199" s="1329"/>
      <c r="E199" s="1329"/>
      <c r="F199" s="1331"/>
      <c r="G199" s="1331"/>
    </row>
    <row r="200" spans="1:7">
      <c r="A200" s="1329"/>
      <c r="B200" s="1335" t="s">
        <v>5083</v>
      </c>
      <c r="C200" s="1316">
        <v>1</v>
      </c>
      <c r="D200" s="1329"/>
      <c r="E200" s="1329"/>
      <c r="F200" s="1331"/>
      <c r="G200" s="1331"/>
    </row>
    <row r="201" spans="1:7">
      <c r="A201" s="1329"/>
      <c r="B201" s="1335" t="s">
        <v>5177</v>
      </c>
      <c r="C201" s="1316">
        <v>3</v>
      </c>
      <c r="D201" s="1329"/>
      <c r="E201" s="1329"/>
      <c r="F201" s="1331"/>
      <c r="G201" s="1331"/>
    </row>
    <row r="202" spans="1:7">
      <c r="A202" s="1329"/>
      <c r="B202" s="1321" t="s">
        <v>5085</v>
      </c>
      <c r="C202" s="1316">
        <v>1</v>
      </c>
      <c r="D202" s="1329"/>
      <c r="E202" s="1329"/>
      <c r="F202" s="1331"/>
      <c r="G202" s="1331"/>
    </row>
    <row r="203" spans="1:7">
      <c r="A203" s="1329"/>
      <c r="B203" s="1321" t="s">
        <v>5227</v>
      </c>
      <c r="C203" s="1316">
        <v>1</v>
      </c>
      <c r="D203" s="1329"/>
      <c r="E203" s="1329"/>
      <c r="F203" s="1331"/>
      <c r="G203" s="1331"/>
    </row>
    <row r="204" spans="1:7" ht="26.4">
      <c r="A204" s="1329"/>
      <c r="B204" s="1321" t="s">
        <v>5187</v>
      </c>
      <c r="C204" s="1316">
        <v>189</v>
      </c>
      <c r="D204" s="1329"/>
      <c r="E204" s="1329"/>
      <c r="F204" s="1331"/>
      <c r="G204" s="1331"/>
    </row>
    <row r="205" spans="1:7" ht="26.4">
      <c r="A205" s="1329"/>
      <c r="B205" s="1321" t="s">
        <v>5188</v>
      </c>
      <c r="C205" s="1316">
        <v>14</v>
      </c>
      <c r="D205" s="1329"/>
      <c r="E205" s="1329"/>
      <c r="F205" s="1331"/>
      <c r="G205" s="1331"/>
    </row>
    <row r="206" spans="1:7">
      <c r="A206" s="1329"/>
      <c r="B206" s="1321" t="s">
        <v>5099</v>
      </c>
      <c r="C206" s="1061"/>
      <c r="D206" s="1329"/>
      <c r="E206" s="1329"/>
      <c r="F206" s="1331"/>
      <c r="G206" s="1331"/>
    </row>
    <row r="207" spans="1:7" ht="39.6">
      <c r="A207" s="8" t="s">
        <v>0</v>
      </c>
      <c r="B207" s="892" t="s">
        <v>1</v>
      </c>
      <c r="C207" s="8" t="s">
        <v>948</v>
      </c>
      <c r="D207" s="8" t="s">
        <v>5071</v>
      </c>
      <c r="E207" s="8" t="s">
        <v>5072</v>
      </c>
      <c r="F207" s="8" t="s">
        <v>1380</v>
      </c>
      <c r="G207" s="8" t="s">
        <v>2</v>
      </c>
    </row>
    <row r="208" spans="1:7">
      <c r="A208" s="1329">
        <v>15</v>
      </c>
      <c r="B208" s="1330" t="s">
        <v>5239</v>
      </c>
      <c r="C208" s="1330"/>
      <c r="D208" s="1329">
        <v>1</v>
      </c>
      <c r="E208" s="1329">
        <f>SUM(D208:D221)</f>
        <v>1</v>
      </c>
      <c r="F208" s="1331"/>
      <c r="G208" s="1331">
        <f>E208*F208</f>
        <v>0</v>
      </c>
    </row>
    <row r="209" spans="1:7" ht="66">
      <c r="A209" s="1329"/>
      <c r="B209" s="1321" t="s">
        <v>5159</v>
      </c>
      <c r="C209" s="1321"/>
      <c r="D209" s="1329"/>
      <c r="E209" s="1329"/>
      <c r="F209" s="1331"/>
      <c r="G209" s="1331"/>
    </row>
    <row r="210" spans="1:7">
      <c r="A210" s="1329"/>
      <c r="B210" s="1330" t="s">
        <v>5075</v>
      </c>
      <c r="C210" s="1330"/>
      <c r="D210" s="1329"/>
      <c r="E210" s="1329"/>
      <c r="F210" s="1331"/>
      <c r="G210" s="1331"/>
    </row>
    <row r="211" spans="1:7" ht="26.4">
      <c r="A211" s="1329"/>
      <c r="B211" s="1321" t="s">
        <v>5181</v>
      </c>
      <c r="C211" s="1316">
        <v>2</v>
      </c>
      <c r="D211" s="1329"/>
      <c r="E211" s="1329"/>
      <c r="F211" s="1331"/>
      <c r="G211" s="1331"/>
    </row>
    <row r="212" spans="1:7">
      <c r="A212" s="1329"/>
      <c r="B212" s="1330" t="s">
        <v>5080</v>
      </c>
      <c r="C212" s="1330"/>
      <c r="D212" s="1329"/>
      <c r="E212" s="1329"/>
      <c r="F212" s="1331"/>
      <c r="G212" s="1331"/>
    </row>
    <row r="213" spans="1:7">
      <c r="A213" s="1329"/>
      <c r="B213" s="1321" t="s">
        <v>5226</v>
      </c>
      <c r="C213" s="1316">
        <v>3</v>
      </c>
      <c r="D213" s="1329"/>
      <c r="E213" s="1329"/>
      <c r="F213" s="1331"/>
      <c r="G213" s="1331"/>
    </row>
    <row r="214" spans="1:7">
      <c r="A214" s="1329"/>
      <c r="B214" s="1335" t="s">
        <v>5082</v>
      </c>
      <c r="C214" s="1316">
        <v>1</v>
      </c>
      <c r="D214" s="1329"/>
      <c r="E214" s="1329"/>
      <c r="F214" s="1331"/>
      <c r="G214" s="1331"/>
    </row>
    <row r="215" spans="1:7">
      <c r="A215" s="1329"/>
      <c r="B215" s="1335" t="s">
        <v>5083</v>
      </c>
      <c r="C215" s="1316">
        <v>1</v>
      </c>
      <c r="D215" s="1329"/>
      <c r="E215" s="1329"/>
      <c r="F215" s="1331"/>
      <c r="G215" s="1331"/>
    </row>
    <row r="216" spans="1:7">
      <c r="A216" s="1329"/>
      <c r="B216" s="1335" t="s">
        <v>5206</v>
      </c>
      <c r="C216" s="1316">
        <v>3</v>
      </c>
      <c r="D216" s="1329"/>
      <c r="E216" s="1329"/>
      <c r="F216" s="1331"/>
      <c r="G216" s="1331"/>
    </row>
    <row r="217" spans="1:7">
      <c r="A217" s="1329"/>
      <c r="B217" s="1321" t="s">
        <v>5085</v>
      </c>
      <c r="C217" s="1316">
        <v>1</v>
      </c>
      <c r="D217" s="1329"/>
      <c r="E217" s="1329"/>
      <c r="F217" s="1331"/>
      <c r="G217" s="1331"/>
    </row>
    <row r="218" spans="1:7">
      <c r="A218" s="1329"/>
      <c r="B218" s="1321" t="s">
        <v>5227</v>
      </c>
      <c r="C218" s="1316">
        <v>1</v>
      </c>
      <c r="D218" s="1329"/>
      <c r="E218" s="1329"/>
      <c r="F218" s="1331"/>
      <c r="G218" s="1331"/>
    </row>
    <row r="219" spans="1:7" ht="26.4">
      <c r="A219" s="1329"/>
      <c r="B219" s="1321" t="s">
        <v>5187</v>
      </c>
      <c r="C219" s="1316">
        <v>177</v>
      </c>
      <c r="D219" s="1329"/>
      <c r="E219" s="1329"/>
      <c r="F219" s="1331"/>
      <c r="G219" s="1331"/>
    </row>
    <row r="220" spans="1:7" ht="26.4">
      <c r="A220" s="1329"/>
      <c r="B220" s="1321" t="s">
        <v>5188</v>
      </c>
      <c r="C220" s="1316">
        <v>6</v>
      </c>
      <c r="D220" s="1329"/>
      <c r="E220" s="1329"/>
      <c r="F220" s="1331"/>
      <c r="G220" s="1331"/>
    </row>
    <row r="221" spans="1:7">
      <c r="A221" s="1329"/>
      <c r="B221" s="1321" t="s">
        <v>5099</v>
      </c>
      <c r="C221" s="1061"/>
      <c r="D221" s="1329"/>
      <c r="E221" s="1329"/>
      <c r="F221" s="1331"/>
      <c r="G221" s="1331"/>
    </row>
    <row r="222" spans="1:7">
      <c r="A222" s="1329">
        <v>16</v>
      </c>
      <c r="B222" s="1330" t="s">
        <v>5240</v>
      </c>
      <c r="C222" s="1330"/>
      <c r="D222" s="1329">
        <v>1</v>
      </c>
      <c r="E222" s="1329">
        <f>SUM(D222:D235)</f>
        <v>1</v>
      </c>
      <c r="F222" s="1331"/>
      <c r="G222" s="1331">
        <f>E222*F222</f>
        <v>0</v>
      </c>
    </row>
    <row r="223" spans="1:7" ht="66">
      <c r="A223" s="1329"/>
      <c r="B223" s="1321" t="s">
        <v>5159</v>
      </c>
      <c r="C223" s="1321"/>
      <c r="D223" s="1329"/>
      <c r="E223" s="1329"/>
      <c r="F223" s="1331"/>
      <c r="G223" s="1331"/>
    </row>
    <row r="224" spans="1:7">
      <c r="A224" s="1329"/>
      <c r="B224" s="1330" t="s">
        <v>5075</v>
      </c>
      <c r="C224" s="1330"/>
      <c r="D224" s="1329"/>
      <c r="E224" s="1329"/>
      <c r="F224" s="1331"/>
      <c r="G224" s="1331"/>
    </row>
    <row r="225" spans="1:7" ht="26.4">
      <c r="A225" s="1329"/>
      <c r="B225" s="1321" t="s">
        <v>5181</v>
      </c>
      <c r="C225" s="1316">
        <v>2</v>
      </c>
      <c r="D225" s="1329"/>
      <c r="E225" s="1329"/>
      <c r="F225" s="1331"/>
      <c r="G225" s="1331"/>
    </row>
    <row r="226" spans="1:7">
      <c r="A226" s="1329"/>
      <c r="B226" s="1330" t="s">
        <v>5080</v>
      </c>
      <c r="C226" s="1330"/>
      <c r="D226" s="1329"/>
      <c r="E226" s="1329"/>
      <c r="F226" s="1331"/>
      <c r="G226" s="1331"/>
    </row>
    <row r="227" spans="1:7">
      <c r="A227" s="1329"/>
      <c r="B227" s="1321" t="s">
        <v>5213</v>
      </c>
      <c r="C227" s="1316">
        <v>3</v>
      </c>
      <c r="D227" s="1329"/>
      <c r="E227" s="1329"/>
      <c r="F227" s="1331"/>
      <c r="G227" s="1331"/>
    </row>
    <row r="228" spans="1:7">
      <c r="A228" s="1329"/>
      <c r="B228" s="1335" t="s">
        <v>5082</v>
      </c>
      <c r="C228" s="1316">
        <v>1</v>
      </c>
      <c r="D228" s="1329"/>
      <c r="E228" s="1329"/>
      <c r="F228" s="1331"/>
      <c r="G228" s="1331"/>
    </row>
    <row r="229" spans="1:7">
      <c r="A229" s="1329"/>
      <c r="B229" s="1335" t="s">
        <v>5083</v>
      </c>
      <c r="C229" s="1316">
        <v>1</v>
      </c>
      <c r="D229" s="1329"/>
      <c r="E229" s="1329"/>
      <c r="F229" s="1331"/>
      <c r="G229" s="1331"/>
    </row>
    <row r="230" spans="1:7">
      <c r="A230" s="1329"/>
      <c r="B230" s="1335" t="s">
        <v>5218</v>
      </c>
      <c r="C230" s="1316">
        <v>3</v>
      </c>
      <c r="D230" s="1329"/>
      <c r="E230" s="1329"/>
      <c r="F230" s="1331"/>
      <c r="G230" s="1331"/>
    </row>
    <row r="231" spans="1:7">
      <c r="A231" s="1329"/>
      <c r="B231" s="1321" t="s">
        <v>5085</v>
      </c>
      <c r="C231" s="1316">
        <v>1</v>
      </c>
      <c r="D231" s="1329"/>
      <c r="E231" s="1329"/>
      <c r="F231" s="1331"/>
      <c r="G231" s="1331"/>
    </row>
    <row r="232" spans="1:7">
      <c r="A232" s="1329"/>
      <c r="B232" s="1321" t="s">
        <v>5241</v>
      </c>
      <c r="C232" s="1316">
        <v>1</v>
      </c>
      <c r="D232" s="1329"/>
      <c r="E232" s="1329"/>
      <c r="F232" s="1331"/>
      <c r="G232" s="1331"/>
    </row>
    <row r="233" spans="1:7" ht="26.4">
      <c r="A233" s="1329"/>
      <c r="B233" s="1321" t="s">
        <v>5187</v>
      </c>
      <c r="C233" s="1316">
        <v>134</v>
      </c>
      <c r="D233" s="1329"/>
      <c r="E233" s="1329"/>
      <c r="F233" s="1331"/>
      <c r="G233" s="1331"/>
    </row>
    <row r="234" spans="1:7">
      <c r="A234" s="1329"/>
      <c r="B234" s="1321" t="s">
        <v>5235</v>
      </c>
      <c r="C234" s="1316">
        <v>1</v>
      </c>
      <c r="D234" s="1329"/>
      <c r="E234" s="1329"/>
      <c r="F234" s="1331"/>
      <c r="G234" s="1331"/>
    </row>
    <row r="235" spans="1:7">
      <c r="A235" s="1329"/>
      <c r="B235" s="1321" t="s">
        <v>5099</v>
      </c>
      <c r="C235" s="1061"/>
      <c r="D235" s="1329"/>
      <c r="E235" s="1329"/>
      <c r="F235" s="1331"/>
      <c r="G235" s="1331"/>
    </row>
    <row r="236" spans="1:7" ht="39.6">
      <c r="A236" s="8" t="s">
        <v>0</v>
      </c>
      <c r="B236" s="892" t="s">
        <v>1</v>
      </c>
      <c r="C236" s="8" t="s">
        <v>948</v>
      </c>
      <c r="D236" s="8" t="s">
        <v>5071</v>
      </c>
      <c r="E236" s="8" t="s">
        <v>5072</v>
      </c>
      <c r="F236" s="8" t="s">
        <v>1380</v>
      </c>
      <c r="G236" s="8" t="s">
        <v>2</v>
      </c>
    </row>
    <row r="237" spans="1:7">
      <c r="A237" s="1329">
        <v>17</v>
      </c>
      <c r="B237" s="1330" t="s">
        <v>5242</v>
      </c>
      <c r="C237" s="1330"/>
      <c r="D237" s="1329">
        <v>1</v>
      </c>
      <c r="E237" s="1329">
        <f>SUM(D237:D250)</f>
        <v>1</v>
      </c>
      <c r="F237" s="1331"/>
      <c r="G237" s="1331">
        <f>E237*F237</f>
        <v>0</v>
      </c>
    </row>
    <row r="238" spans="1:7" ht="66">
      <c r="A238" s="1329"/>
      <c r="B238" s="1321" t="s">
        <v>5159</v>
      </c>
      <c r="C238" s="1321"/>
      <c r="D238" s="1329"/>
      <c r="E238" s="1329"/>
      <c r="F238" s="1331"/>
      <c r="G238" s="1331"/>
    </row>
    <row r="239" spans="1:7">
      <c r="A239" s="1329"/>
      <c r="B239" s="1330" t="s">
        <v>5075</v>
      </c>
      <c r="C239" s="1330"/>
      <c r="D239" s="1329"/>
      <c r="E239" s="1329"/>
      <c r="F239" s="1331"/>
      <c r="G239" s="1331"/>
    </row>
    <row r="240" spans="1:7" ht="26.4">
      <c r="A240" s="1329"/>
      <c r="B240" s="1321" t="s">
        <v>5181</v>
      </c>
      <c r="C240" s="1316">
        <v>2</v>
      </c>
      <c r="D240" s="1329"/>
      <c r="E240" s="1329"/>
      <c r="F240" s="1331"/>
      <c r="G240" s="1331"/>
    </row>
    <row r="241" spans="1:7">
      <c r="A241" s="1329"/>
      <c r="B241" s="1330" t="s">
        <v>5080</v>
      </c>
      <c r="C241" s="1330"/>
      <c r="D241" s="1329"/>
      <c r="E241" s="1329"/>
      <c r="F241" s="1331"/>
      <c r="G241" s="1331"/>
    </row>
    <row r="242" spans="1:7">
      <c r="A242" s="1329"/>
      <c r="B242" s="1321" t="s">
        <v>5213</v>
      </c>
      <c r="C242" s="1316">
        <v>3</v>
      </c>
      <c r="D242" s="1329"/>
      <c r="E242" s="1329"/>
      <c r="F242" s="1331"/>
      <c r="G242" s="1331"/>
    </row>
    <row r="243" spans="1:7">
      <c r="A243" s="1329"/>
      <c r="B243" s="1335" t="s">
        <v>5082</v>
      </c>
      <c r="C243" s="1316">
        <v>1</v>
      </c>
      <c r="D243" s="1329"/>
      <c r="E243" s="1329"/>
      <c r="F243" s="1331"/>
      <c r="G243" s="1331"/>
    </row>
    <row r="244" spans="1:7">
      <c r="A244" s="1329"/>
      <c r="B244" s="1335" t="s">
        <v>5083</v>
      </c>
      <c r="C244" s="1316">
        <v>1</v>
      </c>
      <c r="D244" s="1329"/>
      <c r="E244" s="1329"/>
      <c r="F244" s="1331"/>
      <c r="G244" s="1331"/>
    </row>
    <row r="245" spans="1:7">
      <c r="A245" s="1329"/>
      <c r="B245" s="1335" t="s">
        <v>5243</v>
      </c>
      <c r="C245" s="1316">
        <v>3</v>
      </c>
      <c r="D245" s="1329"/>
      <c r="E245" s="1329"/>
      <c r="F245" s="1331"/>
      <c r="G245" s="1331"/>
    </row>
    <row r="246" spans="1:7">
      <c r="A246" s="1329"/>
      <c r="B246" s="1321" t="s">
        <v>5085</v>
      </c>
      <c r="C246" s="1316">
        <v>1</v>
      </c>
      <c r="D246" s="1329"/>
      <c r="E246" s="1329"/>
      <c r="F246" s="1331"/>
      <c r="G246" s="1331"/>
    </row>
    <row r="247" spans="1:7">
      <c r="A247" s="1329"/>
      <c r="B247" s="1321" t="s">
        <v>5231</v>
      </c>
      <c r="C247" s="1316">
        <v>1</v>
      </c>
      <c r="D247" s="1329"/>
      <c r="E247" s="1329"/>
      <c r="F247" s="1331"/>
      <c r="G247" s="1331"/>
    </row>
    <row r="248" spans="1:7">
      <c r="A248" s="1329"/>
      <c r="B248" s="1321" t="s">
        <v>5235</v>
      </c>
      <c r="C248" s="1316">
        <v>2</v>
      </c>
      <c r="D248" s="1329"/>
      <c r="E248" s="1329"/>
      <c r="F248" s="1331"/>
      <c r="G248" s="1331"/>
    </row>
    <row r="249" spans="1:7" ht="26.4">
      <c r="A249" s="1329"/>
      <c r="B249" s="1321" t="s">
        <v>5187</v>
      </c>
      <c r="C249" s="1316">
        <v>171</v>
      </c>
      <c r="D249" s="1329"/>
      <c r="E249" s="1329"/>
      <c r="F249" s="1331"/>
      <c r="G249" s="1331"/>
    </row>
    <row r="250" spans="1:7">
      <c r="A250" s="1329"/>
      <c r="B250" s="1321" t="s">
        <v>5099</v>
      </c>
      <c r="C250" s="1061"/>
      <c r="D250" s="1329"/>
      <c r="E250" s="1329"/>
      <c r="F250" s="1331"/>
      <c r="G250" s="1331"/>
    </row>
    <row r="251" spans="1:7">
      <c r="A251" s="1329">
        <v>18</v>
      </c>
      <c r="B251" s="1330" t="s">
        <v>5244</v>
      </c>
      <c r="C251" s="1330"/>
      <c r="D251" s="1329">
        <v>1</v>
      </c>
      <c r="E251" s="1329">
        <f>SUM(D251:D265)</f>
        <v>1</v>
      </c>
      <c r="F251" s="1331"/>
      <c r="G251" s="1331">
        <f>E251*F251</f>
        <v>0</v>
      </c>
    </row>
    <row r="252" spans="1:7" ht="66">
      <c r="A252" s="1329"/>
      <c r="B252" s="1321" t="s">
        <v>5159</v>
      </c>
      <c r="C252" s="1321"/>
      <c r="D252" s="1329"/>
      <c r="E252" s="1329"/>
      <c r="F252" s="1331"/>
      <c r="G252" s="1331"/>
    </row>
    <row r="253" spans="1:7">
      <c r="A253" s="1329"/>
      <c r="B253" s="1330" t="s">
        <v>5075</v>
      </c>
      <c r="C253" s="1330"/>
      <c r="D253" s="1329"/>
      <c r="E253" s="1329"/>
      <c r="F253" s="1331"/>
      <c r="G253" s="1331"/>
    </row>
    <row r="254" spans="1:7" ht="26.4">
      <c r="A254" s="1329"/>
      <c r="B254" s="1321" t="s">
        <v>5181</v>
      </c>
      <c r="C254" s="1316">
        <v>1</v>
      </c>
      <c r="D254" s="1329"/>
      <c r="E254" s="1329"/>
      <c r="F254" s="1331"/>
      <c r="G254" s="1331"/>
    </row>
    <row r="255" spans="1:7">
      <c r="A255" s="1329"/>
      <c r="B255" s="1330" t="s">
        <v>5080</v>
      </c>
      <c r="C255" s="1330"/>
      <c r="D255" s="1329"/>
      <c r="E255" s="1329"/>
      <c r="F255" s="1331"/>
      <c r="G255" s="1331"/>
    </row>
    <row r="256" spans="1:7">
      <c r="A256" s="1329"/>
      <c r="B256" s="1321" t="s">
        <v>5213</v>
      </c>
      <c r="C256" s="1316">
        <v>3</v>
      </c>
      <c r="D256" s="1329"/>
      <c r="E256" s="1329"/>
      <c r="F256" s="1331"/>
      <c r="G256" s="1331"/>
    </row>
    <row r="257" spans="1:7">
      <c r="A257" s="1329"/>
      <c r="B257" s="1335" t="s">
        <v>5082</v>
      </c>
      <c r="C257" s="1316">
        <v>1</v>
      </c>
      <c r="D257" s="1329"/>
      <c r="E257" s="1329"/>
      <c r="F257" s="1331"/>
      <c r="G257" s="1331"/>
    </row>
    <row r="258" spans="1:7">
      <c r="A258" s="1329"/>
      <c r="B258" s="1335" t="s">
        <v>5083</v>
      </c>
      <c r="C258" s="1316">
        <v>1</v>
      </c>
      <c r="D258" s="1329"/>
      <c r="E258" s="1329"/>
      <c r="F258" s="1331"/>
      <c r="G258" s="1331"/>
    </row>
    <row r="259" spans="1:7">
      <c r="A259" s="1329"/>
      <c r="B259" s="1335" t="s">
        <v>5218</v>
      </c>
      <c r="C259" s="1316">
        <v>3</v>
      </c>
      <c r="D259" s="1329"/>
      <c r="E259" s="1329"/>
      <c r="F259" s="1331"/>
      <c r="G259" s="1331"/>
    </row>
    <row r="260" spans="1:7">
      <c r="A260" s="1329"/>
      <c r="B260" s="1321" t="s">
        <v>5085</v>
      </c>
      <c r="C260" s="1316">
        <v>1</v>
      </c>
      <c r="D260" s="1329"/>
      <c r="E260" s="1329"/>
      <c r="F260" s="1331"/>
      <c r="G260" s="1331"/>
    </row>
    <row r="261" spans="1:7">
      <c r="A261" s="1329"/>
      <c r="B261" s="1321" t="s">
        <v>5241</v>
      </c>
      <c r="C261" s="1316">
        <v>1</v>
      </c>
      <c r="D261" s="1329"/>
      <c r="E261" s="1329"/>
      <c r="F261" s="1331"/>
      <c r="G261" s="1331"/>
    </row>
    <row r="262" spans="1:7">
      <c r="A262" s="1329"/>
      <c r="B262" s="1321" t="s">
        <v>5235</v>
      </c>
      <c r="C262" s="1316">
        <v>1</v>
      </c>
      <c r="D262" s="1329"/>
      <c r="E262" s="1329"/>
      <c r="F262" s="1331"/>
      <c r="G262" s="1331"/>
    </row>
    <row r="263" spans="1:7" ht="26.4">
      <c r="A263" s="1329"/>
      <c r="B263" s="1321" t="s">
        <v>5187</v>
      </c>
      <c r="C263" s="1316">
        <v>83</v>
      </c>
      <c r="D263" s="1329"/>
      <c r="E263" s="1329"/>
      <c r="F263" s="1331"/>
      <c r="G263" s="1331"/>
    </row>
    <row r="264" spans="1:7" ht="39.6">
      <c r="A264" s="1329"/>
      <c r="B264" s="1321" t="s">
        <v>5097</v>
      </c>
      <c r="C264" s="1316" t="s">
        <v>5098</v>
      </c>
      <c r="D264" s="1329"/>
      <c r="E264" s="1329"/>
      <c r="F264" s="1331"/>
      <c r="G264" s="1331"/>
    </row>
    <row r="265" spans="1:7">
      <c r="A265" s="1329"/>
      <c r="B265" s="1321" t="s">
        <v>5099</v>
      </c>
      <c r="C265" s="1061"/>
      <c r="D265" s="1329"/>
      <c r="E265" s="1329"/>
      <c r="F265" s="1331"/>
      <c r="G265" s="1331"/>
    </row>
    <row r="266" spans="1:7" ht="39.6">
      <c r="A266" s="8" t="s">
        <v>0</v>
      </c>
      <c r="B266" s="892" t="s">
        <v>1</v>
      </c>
      <c r="C266" s="8" t="s">
        <v>948</v>
      </c>
      <c r="D266" s="8" t="s">
        <v>5071</v>
      </c>
      <c r="E266" s="8" t="s">
        <v>5072</v>
      </c>
      <c r="F266" s="8" t="s">
        <v>1380</v>
      </c>
      <c r="G266" s="8" t="s">
        <v>2</v>
      </c>
    </row>
    <row r="267" spans="1:7">
      <c r="A267" s="1329">
        <v>19</v>
      </c>
      <c r="B267" s="1330" t="s">
        <v>5245</v>
      </c>
      <c r="C267" s="1330"/>
      <c r="D267" s="1329">
        <v>1</v>
      </c>
      <c r="E267" s="1329">
        <f>SUM(D267:D280)</f>
        <v>1</v>
      </c>
      <c r="F267" s="1331"/>
      <c r="G267" s="1331">
        <f>E267*F267</f>
        <v>0</v>
      </c>
    </row>
    <row r="268" spans="1:7" ht="66">
      <c r="A268" s="1329"/>
      <c r="B268" s="1321" t="s">
        <v>5159</v>
      </c>
      <c r="C268" s="1321"/>
      <c r="D268" s="1329"/>
      <c r="E268" s="1329"/>
      <c r="F268" s="1331"/>
      <c r="G268" s="1331"/>
    </row>
    <row r="269" spans="1:7">
      <c r="A269" s="1329"/>
      <c r="B269" s="1330" t="s">
        <v>5075</v>
      </c>
      <c r="C269" s="1330"/>
      <c r="D269" s="1329"/>
      <c r="E269" s="1329"/>
      <c r="F269" s="1331"/>
      <c r="G269" s="1331"/>
    </row>
    <row r="270" spans="1:7" ht="26.4">
      <c r="A270" s="1329"/>
      <c r="B270" s="1321" t="s">
        <v>5181</v>
      </c>
      <c r="C270" s="1316">
        <v>3</v>
      </c>
      <c r="D270" s="1329"/>
      <c r="E270" s="1329"/>
      <c r="F270" s="1331"/>
      <c r="G270" s="1331"/>
    </row>
    <row r="271" spans="1:7">
      <c r="A271" s="1329"/>
      <c r="B271" s="1330" t="s">
        <v>5080</v>
      </c>
      <c r="C271" s="1330"/>
      <c r="D271" s="1329"/>
      <c r="E271" s="1329"/>
      <c r="F271" s="1331"/>
      <c r="G271" s="1331"/>
    </row>
    <row r="272" spans="1:7">
      <c r="A272" s="1329"/>
      <c r="B272" s="1321" t="s">
        <v>5226</v>
      </c>
      <c r="C272" s="1316">
        <v>3</v>
      </c>
      <c r="D272" s="1329"/>
      <c r="E272" s="1329"/>
      <c r="F272" s="1331"/>
      <c r="G272" s="1331"/>
    </row>
    <row r="273" spans="1:7">
      <c r="A273" s="1329"/>
      <c r="B273" s="1335" t="s">
        <v>5082</v>
      </c>
      <c r="C273" s="1316">
        <v>1</v>
      </c>
      <c r="D273" s="1329"/>
      <c r="E273" s="1329"/>
      <c r="F273" s="1331"/>
      <c r="G273" s="1331"/>
    </row>
    <row r="274" spans="1:7">
      <c r="A274" s="1329"/>
      <c r="B274" s="1335" t="s">
        <v>5083</v>
      </c>
      <c r="C274" s="1316">
        <v>1</v>
      </c>
      <c r="D274" s="1329"/>
      <c r="E274" s="1329"/>
      <c r="F274" s="1331"/>
      <c r="G274" s="1331"/>
    </row>
    <row r="275" spans="1:7">
      <c r="A275" s="1329"/>
      <c r="B275" s="1335" t="s">
        <v>5209</v>
      </c>
      <c r="C275" s="1316">
        <v>3</v>
      </c>
      <c r="D275" s="1329"/>
      <c r="E275" s="1329"/>
      <c r="F275" s="1331"/>
      <c r="G275" s="1331"/>
    </row>
    <row r="276" spans="1:7">
      <c r="A276" s="1329"/>
      <c r="B276" s="1321" t="s">
        <v>5085</v>
      </c>
      <c r="C276" s="1316">
        <v>1</v>
      </c>
      <c r="D276" s="1329"/>
      <c r="E276" s="1329"/>
      <c r="F276" s="1331"/>
      <c r="G276" s="1331"/>
    </row>
    <row r="277" spans="1:7">
      <c r="A277" s="1329"/>
      <c r="B277" s="1321" t="s">
        <v>5227</v>
      </c>
      <c r="C277" s="1316">
        <v>1</v>
      </c>
      <c r="D277" s="1329"/>
      <c r="E277" s="1329"/>
      <c r="F277" s="1331"/>
      <c r="G277" s="1331"/>
    </row>
    <row r="278" spans="1:7" ht="26.4">
      <c r="A278" s="1329"/>
      <c r="B278" s="1321" t="s">
        <v>5187</v>
      </c>
      <c r="C278" s="1316">
        <v>198</v>
      </c>
      <c r="D278" s="1329"/>
      <c r="E278" s="1329"/>
      <c r="F278" s="1331"/>
      <c r="G278" s="1331"/>
    </row>
    <row r="279" spans="1:7" ht="26.4">
      <c r="A279" s="1329"/>
      <c r="B279" s="1321" t="s">
        <v>5188</v>
      </c>
      <c r="C279" s="1316">
        <v>9</v>
      </c>
      <c r="D279" s="1329"/>
      <c r="E279" s="1329"/>
      <c r="F279" s="1331"/>
      <c r="G279" s="1331"/>
    </row>
    <row r="280" spans="1:7">
      <c r="A280" s="1329"/>
      <c r="B280" s="1321" t="s">
        <v>5099</v>
      </c>
      <c r="C280" s="1061"/>
      <c r="D280" s="1329"/>
      <c r="E280" s="1329"/>
      <c r="F280" s="1331"/>
      <c r="G280" s="1331"/>
    </row>
    <row r="281" spans="1:7">
      <c r="A281" s="1329">
        <v>20</v>
      </c>
      <c r="B281" s="1330" t="s">
        <v>5246</v>
      </c>
      <c r="C281" s="1330"/>
      <c r="D281" s="1329">
        <v>1</v>
      </c>
      <c r="E281" s="1329">
        <f>SUM(D281:D294)</f>
        <v>1</v>
      </c>
      <c r="F281" s="1331"/>
      <c r="G281" s="1331">
        <f>E281*F281</f>
        <v>0</v>
      </c>
    </row>
    <row r="282" spans="1:7" ht="66">
      <c r="A282" s="1329"/>
      <c r="B282" s="1321" t="s">
        <v>5159</v>
      </c>
      <c r="C282" s="1321"/>
      <c r="D282" s="1329"/>
      <c r="E282" s="1329"/>
      <c r="F282" s="1331"/>
      <c r="G282" s="1331"/>
    </row>
    <row r="283" spans="1:7">
      <c r="A283" s="1329"/>
      <c r="B283" s="1330" t="s">
        <v>5075</v>
      </c>
      <c r="C283" s="1330"/>
      <c r="D283" s="1329"/>
      <c r="E283" s="1329"/>
      <c r="F283" s="1331"/>
      <c r="G283" s="1331"/>
    </row>
    <row r="284" spans="1:7" ht="26.4">
      <c r="A284" s="1329"/>
      <c r="B284" s="1321" t="s">
        <v>5181</v>
      </c>
      <c r="C284" s="1316">
        <v>3</v>
      </c>
      <c r="D284" s="1329"/>
      <c r="E284" s="1329"/>
      <c r="F284" s="1331"/>
      <c r="G284" s="1331"/>
    </row>
    <row r="285" spans="1:7">
      <c r="A285" s="1329"/>
      <c r="B285" s="1330" t="s">
        <v>5080</v>
      </c>
      <c r="C285" s="1330"/>
      <c r="D285" s="1329"/>
      <c r="E285" s="1329"/>
      <c r="F285" s="1331"/>
      <c r="G285" s="1331"/>
    </row>
    <row r="286" spans="1:7">
      <c r="A286" s="1329"/>
      <c r="B286" s="1321" t="s">
        <v>5226</v>
      </c>
      <c r="C286" s="1316">
        <v>3</v>
      </c>
      <c r="D286" s="1329"/>
      <c r="E286" s="1329"/>
      <c r="F286" s="1331"/>
      <c r="G286" s="1331"/>
    </row>
    <row r="287" spans="1:7">
      <c r="A287" s="1329"/>
      <c r="B287" s="1335" t="s">
        <v>5082</v>
      </c>
      <c r="C287" s="1316">
        <v>1</v>
      </c>
      <c r="D287" s="1329"/>
      <c r="E287" s="1329"/>
      <c r="F287" s="1331"/>
      <c r="G287" s="1331"/>
    </row>
    <row r="288" spans="1:7">
      <c r="A288" s="1329"/>
      <c r="B288" s="1335" t="s">
        <v>5083</v>
      </c>
      <c r="C288" s="1316">
        <v>1</v>
      </c>
      <c r="D288" s="1329"/>
      <c r="E288" s="1329"/>
      <c r="F288" s="1331"/>
      <c r="G288" s="1331"/>
    </row>
    <row r="289" spans="1:7">
      <c r="A289" s="1329"/>
      <c r="B289" s="1335" t="s">
        <v>5206</v>
      </c>
      <c r="C289" s="1316">
        <v>3</v>
      </c>
      <c r="D289" s="1329"/>
      <c r="E289" s="1329"/>
      <c r="F289" s="1331"/>
      <c r="G289" s="1331"/>
    </row>
    <row r="290" spans="1:7">
      <c r="A290" s="1329"/>
      <c r="B290" s="1321" t="s">
        <v>5085</v>
      </c>
      <c r="C290" s="1316">
        <v>1</v>
      </c>
      <c r="D290" s="1329"/>
      <c r="E290" s="1329"/>
      <c r="F290" s="1331"/>
      <c r="G290" s="1331"/>
    </row>
    <row r="291" spans="1:7">
      <c r="A291" s="1329"/>
      <c r="B291" s="1321" t="s">
        <v>5227</v>
      </c>
      <c r="C291" s="1316">
        <v>1</v>
      </c>
      <c r="D291" s="1329"/>
      <c r="E291" s="1329"/>
      <c r="F291" s="1331"/>
      <c r="G291" s="1331"/>
    </row>
    <row r="292" spans="1:7" ht="26.4">
      <c r="A292" s="1329"/>
      <c r="B292" s="1321" t="s">
        <v>5187</v>
      </c>
      <c r="C292" s="1316">
        <v>198</v>
      </c>
      <c r="D292" s="1329"/>
      <c r="E292" s="1329"/>
      <c r="F292" s="1331"/>
      <c r="G292" s="1331"/>
    </row>
    <row r="293" spans="1:7" ht="26.4">
      <c r="A293" s="1329"/>
      <c r="B293" s="1321" t="s">
        <v>5188</v>
      </c>
      <c r="C293" s="1316">
        <v>4</v>
      </c>
      <c r="D293" s="1329"/>
      <c r="E293" s="1329"/>
      <c r="F293" s="1331"/>
      <c r="G293" s="1331"/>
    </row>
    <row r="294" spans="1:7">
      <c r="A294" s="1329"/>
      <c r="B294" s="1321" t="s">
        <v>5099</v>
      </c>
      <c r="C294" s="1061"/>
      <c r="D294" s="1329"/>
      <c r="E294" s="1329"/>
      <c r="F294" s="1331"/>
      <c r="G294" s="1331"/>
    </row>
    <row r="295" spans="1:7" ht="39.6">
      <c r="A295" s="8" t="s">
        <v>0</v>
      </c>
      <c r="B295" s="892" t="s">
        <v>1</v>
      </c>
      <c r="C295" s="8" t="s">
        <v>948</v>
      </c>
      <c r="D295" s="8" t="s">
        <v>5071</v>
      </c>
      <c r="E295" s="8" t="s">
        <v>5072</v>
      </c>
      <c r="F295" s="8" t="s">
        <v>1380</v>
      </c>
      <c r="G295" s="8" t="s">
        <v>2</v>
      </c>
    </row>
    <row r="296" spans="1:7">
      <c r="A296" s="1329">
        <v>21</v>
      </c>
      <c r="B296" s="1330" t="s">
        <v>5247</v>
      </c>
      <c r="C296" s="1330"/>
      <c r="D296" s="1329">
        <v>1</v>
      </c>
      <c r="E296" s="1329">
        <f>SUM(D296:D309)</f>
        <v>1</v>
      </c>
      <c r="F296" s="1331"/>
      <c r="G296" s="1331">
        <f>E296*F296</f>
        <v>0</v>
      </c>
    </row>
    <row r="297" spans="1:7" ht="66">
      <c r="A297" s="1329"/>
      <c r="B297" s="1321" t="s">
        <v>5159</v>
      </c>
      <c r="C297" s="1321"/>
      <c r="D297" s="1329"/>
      <c r="E297" s="1329"/>
      <c r="F297" s="1331"/>
      <c r="G297" s="1331"/>
    </row>
    <row r="298" spans="1:7">
      <c r="A298" s="1329"/>
      <c r="B298" s="1330" t="s">
        <v>5075</v>
      </c>
      <c r="C298" s="1330"/>
      <c r="D298" s="1329"/>
      <c r="E298" s="1329"/>
      <c r="F298" s="1331"/>
      <c r="G298" s="1331"/>
    </row>
    <row r="299" spans="1:7" ht="26.4">
      <c r="A299" s="1329"/>
      <c r="B299" s="1321" t="s">
        <v>5181</v>
      </c>
      <c r="C299" s="1316">
        <v>3</v>
      </c>
      <c r="D299" s="1329"/>
      <c r="E299" s="1329"/>
      <c r="F299" s="1331"/>
      <c r="G299" s="1331"/>
    </row>
    <row r="300" spans="1:7">
      <c r="A300" s="1329"/>
      <c r="B300" s="1330" t="s">
        <v>5080</v>
      </c>
      <c r="C300" s="1330"/>
      <c r="D300" s="1329"/>
      <c r="E300" s="1329"/>
      <c r="F300" s="1331"/>
      <c r="G300" s="1331"/>
    </row>
    <row r="301" spans="1:7">
      <c r="A301" s="1329"/>
      <c r="B301" s="1321" t="s">
        <v>5226</v>
      </c>
      <c r="C301" s="1316">
        <v>3</v>
      </c>
      <c r="D301" s="1329"/>
      <c r="E301" s="1329"/>
      <c r="F301" s="1331"/>
      <c r="G301" s="1331"/>
    </row>
    <row r="302" spans="1:7">
      <c r="A302" s="1329"/>
      <c r="B302" s="1335" t="s">
        <v>5082</v>
      </c>
      <c r="C302" s="1316">
        <v>1</v>
      </c>
      <c r="D302" s="1329"/>
      <c r="E302" s="1329"/>
      <c r="F302" s="1331"/>
      <c r="G302" s="1331"/>
    </row>
    <row r="303" spans="1:7">
      <c r="A303" s="1329"/>
      <c r="B303" s="1335" t="s">
        <v>5083</v>
      </c>
      <c r="C303" s="1316">
        <v>1</v>
      </c>
      <c r="D303" s="1329"/>
      <c r="E303" s="1329"/>
      <c r="F303" s="1331"/>
      <c r="G303" s="1331"/>
    </row>
    <row r="304" spans="1:7">
      <c r="A304" s="1329"/>
      <c r="B304" s="1335" t="s">
        <v>5209</v>
      </c>
      <c r="C304" s="1316">
        <v>3</v>
      </c>
      <c r="D304" s="1329"/>
      <c r="E304" s="1329"/>
      <c r="F304" s="1331"/>
      <c r="G304" s="1331"/>
    </row>
    <row r="305" spans="1:7">
      <c r="A305" s="1329"/>
      <c r="B305" s="1321" t="s">
        <v>5085</v>
      </c>
      <c r="C305" s="1316">
        <v>1</v>
      </c>
      <c r="D305" s="1329"/>
      <c r="E305" s="1329"/>
      <c r="F305" s="1331"/>
      <c r="G305" s="1331"/>
    </row>
    <row r="306" spans="1:7">
      <c r="A306" s="1329"/>
      <c r="B306" s="1321" t="s">
        <v>5227</v>
      </c>
      <c r="C306" s="1316">
        <v>1</v>
      </c>
      <c r="D306" s="1329"/>
      <c r="E306" s="1329"/>
      <c r="F306" s="1331"/>
      <c r="G306" s="1331"/>
    </row>
    <row r="307" spans="1:7" ht="26.4">
      <c r="A307" s="1329"/>
      <c r="B307" s="1321" t="s">
        <v>5187</v>
      </c>
      <c r="C307" s="1316">
        <v>205</v>
      </c>
      <c r="D307" s="1329"/>
      <c r="E307" s="1329"/>
      <c r="F307" s="1331"/>
      <c r="G307" s="1331"/>
    </row>
    <row r="308" spans="1:7" ht="26.4">
      <c r="A308" s="1329"/>
      <c r="B308" s="1321" t="s">
        <v>5188</v>
      </c>
      <c r="C308" s="1316">
        <v>6</v>
      </c>
      <c r="D308" s="1329"/>
      <c r="E308" s="1329"/>
      <c r="F308" s="1331"/>
      <c r="G308" s="1331"/>
    </row>
    <row r="309" spans="1:7">
      <c r="A309" s="1329"/>
      <c r="B309" s="1321" t="s">
        <v>5099</v>
      </c>
      <c r="C309" s="1061"/>
      <c r="D309" s="1329"/>
      <c r="E309" s="1329"/>
      <c r="F309" s="1331"/>
      <c r="G309" s="1331"/>
    </row>
    <row r="310" spans="1:7">
      <c r="A310" s="1329">
        <v>22</v>
      </c>
      <c r="B310" s="1330" t="s">
        <v>5248</v>
      </c>
      <c r="C310" s="1330"/>
      <c r="D310" s="1329">
        <v>1</v>
      </c>
      <c r="E310" s="1329">
        <f>SUM(D310:D323)</f>
        <v>1</v>
      </c>
      <c r="F310" s="1331"/>
      <c r="G310" s="1331">
        <f>E310*F310</f>
        <v>0</v>
      </c>
    </row>
    <row r="311" spans="1:7" ht="66">
      <c r="A311" s="1329"/>
      <c r="B311" s="1321" t="s">
        <v>5159</v>
      </c>
      <c r="C311" s="1321"/>
      <c r="D311" s="1329"/>
      <c r="E311" s="1329"/>
      <c r="F311" s="1331"/>
      <c r="G311" s="1331"/>
    </row>
    <row r="312" spans="1:7">
      <c r="A312" s="1329"/>
      <c r="B312" s="1330" t="s">
        <v>5075</v>
      </c>
      <c r="C312" s="1330"/>
      <c r="D312" s="1329"/>
      <c r="E312" s="1329"/>
      <c r="F312" s="1331"/>
      <c r="G312" s="1331"/>
    </row>
    <row r="313" spans="1:7" ht="26.4">
      <c r="A313" s="1329"/>
      <c r="B313" s="1321" t="s">
        <v>5181</v>
      </c>
      <c r="C313" s="1316">
        <v>1</v>
      </c>
      <c r="D313" s="1329"/>
      <c r="E313" s="1329"/>
      <c r="F313" s="1331"/>
      <c r="G313" s="1331"/>
    </row>
    <row r="314" spans="1:7">
      <c r="A314" s="1329"/>
      <c r="B314" s="1330" t="s">
        <v>5080</v>
      </c>
      <c r="C314" s="1330"/>
      <c r="D314" s="1329"/>
      <c r="E314" s="1329"/>
      <c r="F314" s="1331"/>
      <c r="G314" s="1331"/>
    </row>
    <row r="315" spans="1:7">
      <c r="A315" s="1329"/>
      <c r="B315" s="1321" t="s">
        <v>5213</v>
      </c>
      <c r="C315" s="1316">
        <v>3</v>
      </c>
      <c r="D315" s="1329"/>
      <c r="E315" s="1329"/>
      <c r="F315" s="1331"/>
      <c r="G315" s="1331"/>
    </row>
    <row r="316" spans="1:7">
      <c r="A316" s="1329"/>
      <c r="B316" s="1335" t="s">
        <v>5082</v>
      </c>
      <c r="C316" s="1316">
        <v>1</v>
      </c>
      <c r="D316" s="1329"/>
      <c r="E316" s="1329"/>
      <c r="F316" s="1331"/>
      <c r="G316" s="1331"/>
    </row>
    <row r="317" spans="1:7">
      <c r="A317" s="1329"/>
      <c r="B317" s="1335" t="s">
        <v>5083</v>
      </c>
      <c r="C317" s="1316">
        <v>1</v>
      </c>
      <c r="D317" s="1329"/>
      <c r="E317" s="1329"/>
      <c r="F317" s="1331"/>
      <c r="G317" s="1331"/>
    </row>
    <row r="318" spans="1:7">
      <c r="A318" s="1329"/>
      <c r="B318" s="1335" t="s">
        <v>5218</v>
      </c>
      <c r="C318" s="1316">
        <v>3</v>
      </c>
      <c r="D318" s="1329"/>
      <c r="E318" s="1329"/>
      <c r="F318" s="1331"/>
      <c r="G318" s="1331"/>
    </row>
    <row r="319" spans="1:7">
      <c r="A319" s="1329"/>
      <c r="B319" s="1321" t="s">
        <v>5085</v>
      </c>
      <c r="C319" s="1316">
        <v>1</v>
      </c>
      <c r="D319" s="1329"/>
      <c r="E319" s="1329"/>
      <c r="F319" s="1331"/>
      <c r="G319" s="1331"/>
    </row>
    <row r="320" spans="1:7">
      <c r="A320" s="1329"/>
      <c r="B320" s="1321" t="s">
        <v>5231</v>
      </c>
      <c r="C320" s="1316">
        <v>1</v>
      </c>
      <c r="D320" s="1329"/>
      <c r="E320" s="1329"/>
      <c r="F320" s="1331"/>
      <c r="G320" s="1331"/>
    </row>
    <row r="321" spans="1:7">
      <c r="A321" s="1329"/>
      <c r="B321" s="1321" t="s">
        <v>5235</v>
      </c>
      <c r="C321" s="1316">
        <v>1</v>
      </c>
      <c r="D321" s="1329"/>
      <c r="E321" s="1329"/>
      <c r="F321" s="1331"/>
      <c r="G321" s="1331"/>
    </row>
    <row r="322" spans="1:7" ht="26.4">
      <c r="A322" s="1329"/>
      <c r="B322" s="1321" t="s">
        <v>5187</v>
      </c>
      <c r="C322" s="1316">
        <v>82</v>
      </c>
      <c r="D322" s="1329"/>
      <c r="E322" s="1329"/>
      <c r="F322" s="1331"/>
      <c r="G322" s="1331"/>
    </row>
    <row r="323" spans="1:7">
      <c r="A323" s="1329"/>
      <c r="B323" s="1321" t="s">
        <v>5099</v>
      </c>
      <c r="C323" s="1061"/>
      <c r="D323" s="1329"/>
      <c r="E323" s="1329"/>
      <c r="F323" s="1331"/>
      <c r="G323" s="1331"/>
    </row>
    <row r="324" spans="1:7" ht="39.6">
      <c r="A324" s="8" t="s">
        <v>0</v>
      </c>
      <c r="B324" s="892" t="s">
        <v>1</v>
      </c>
      <c r="C324" s="8" t="s">
        <v>948</v>
      </c>
      <c r="D324" s="8" t="s">
        <v>5071</v>
      </c>
      <c r="E324" s="8" t="s">
        <v>5072</v>
      </c>
      <c r="F324" s="8" t="s">
        <v>1380</v>
      </c>
      <c r="G324" s="8" t="s">
        <v>2</v>
      </c>
    </row>
    <row r="325" spans="1:7">
      <c r="A325" s="1329">
        <v>23</v>
      </c>
      <c r="B325" s="1330" t="s">
        <v>5249</v>
      </c>
      <c r="C325" s="1330"/>
      <c r="D325" s="1329">
        <v>1</v>
      </c>
      <c r="E325" s="1329">
        <f>SUM(D325:D337)</f>
        <v>1</v>
      </c>
      <c r="F325" s="1331"/>
      <c r="G325" s="1331">
        <f>E325*F325</f>
        <v>0</v>
      </c>
    </row>
    <row r="326" spans="1:7" ht="66">
      <c r="A326" s="1329"/>
      <c r="B326" s="1321" t="s">
        <v>5159</v>
      </c>
      <c r="C326" s="1321"/>
      <c r="D326" s="1329"/>
      <c r="E326" s="1329"/>
      <c r="F326" s="1331"/>
      <c r="G326" s="1331"/>
    </row>
    <row r="327" spans="1:7">
      <c r="A327" s="1329"/>
      <c r="B327" s="1330" t="s">
        <v>5075</v>
      </c>
      <c r="C327" s="1330"/>
      <c r="D327" s="1329"/>
      <c r="E327" s="1329"/>
      <c r="F327" s="1331"/>
      <c r="G327" s="1331"/>
    </row>
    <row r="328" spans="1:7" ht="26.4">
      <c r="A328" s="1329"/>
      <c r="B328" s="1321" t="s">
        <v>5181</v>
      </c>
      <c r="C328" s="1316">
        <v>1</v>
      </c>
      <c r="D328" s="1329"/>
      <c r="E328" s="1329"/>
      <c r="F328" s="1331"/>
      <c r="G328" s="1331"/>
    </row>
    <row r="329" spans="1:7">
      <c r="A329" s="1329"/>
      <c r="B329" s="1330" t="s">
        <v>5080</v>
      </c>
      <c r="C329" s="1330"/>
      <c r="D329" s="1329"/>
      <c r="E329" s="1329"/>
      <c r="F329" s="1331"/>
      <c r="G329" s="1331"/>
    </row>
    <row r="330" spans="1:7">
      <c r="A330" s="1329"/>
      <c r="B330" s="1321" t="s">
        <v>5213</v>
      </c>
      <c r="C330" s="1316">
        <v>3</v>
      </c>
      <c r="D330" s="1329"/>
      <c r="E330" s="1329"/>
      <c r="F330" s="1331"/>
      <c r="G330" s="1331"/>
    </row>
    <row r="331" spans="1:7">
      <c r="A331" s="1329"/>
      <c r="B331" s="1335" t="s">
        <v>5082</v>
      </c>
      <c r="C331" s="1316">
        <v>1</v>
      </c>
      <c r="D331" s="1329"/>
      <c r="E331" s="1329"/>
      <c r="F331" s="1331"/>
      <c r="G331" s="1331"/>
    </row>
    <row r="332" spans="1:7">
      <c r="A332" s="1329"/>
      <c r="B332" s="1335" t="s">
        <v>5083</v>
      </c>
      <c r="C332" s="1316">
        <v>1</v>
      </c>
      <c r="D332" s="1329"/>
      <c r="E332" s="1329"/>
      <c r="F332" s="1331"/>
      <c r="G332" s="1331"/>
    </row>
    <row r="333" spans="1:7">
      <c r="A333" s="1329"/>
      <c r="B333" s="1335" t="s">
        <v>5218</v>
      </c>
      <c r="C333" s="1316">
        <v>3</v>
      </c>
      <c r="D333" s="1329"/>
      <c r="E333" s="1329"/>
      <c r="F333" s="1331"/>
      <c r="G333" s="1331"/>
    </row>
    <row r="334" spans="1:7">
      <c r="A334" s="1329"/>
      <c r="B334" s="1321" t="s">
        <v>5085</v>
      </c>
      <c r="C334" s="1316">
        <v>1</v>
      </c>
      <c r="D334" s="1329"/>
      <c r="E334" s="1329"/>
      <c r="F334" s="1331"/>
      <c r="G334" s="1331"/>
    </row>
    <row r="335" spans="1:7">
      <c r="A335" s="1329"/>
      <c r="B335" s="1321" t="s">
        <v>5231</v>
      </c>
      <c r="C335" s="1316">
        <v>1</v>
      </c>
      <c r="D335" s="1329"/>
      <c r="E335" s="1329"/>
      <c r="F335" s="1331"/>
      <c r="G335" s="1331"/>
    </row>
    <row r="336" spans="1:7" ht="26.4">
      <c r="A336" s="1329"/>
      <c r="B336" s="1321" t="s">
        <v>5187</v>
      </c>
      <c r="C336" s="1316">
        <v>64</v>
      </c>
      <c r="D336" s="1329"/>
      <c r="E336" s="1329"/>
      <c r="F336" s="1331"/>
      <c r="G336" s="1331"/>
    </row>
    <row r="337" spans="1:7">
      <c r="A337" s="1329"/>
      <c r="B337" s="1321" t="s">
        <v>5099</v>
      </c>
      <c r="C337" s="1061"/>
      <c r="D337" s="1329"/>
      <c r="E337" s="1329"/>
      <c r="F337" s="1331"/>
      <c r="G337" s="1331"/>
    </row>
    <row r="338" spans="1:7">
      <c r="A338" s="1329">
        <v>24</v>
      </c>
      <c r="B338" s="1330" t="s">
        <v>5250</v>
      </c>
      <c r="C338" s="1330"/>
      <c r="D338" s="1329">
        <v>1</v>
      </c>
      <c r="E338" s="1329">
        <f>SUM(D338:D350)</f>
        <v>1</v>
      </c>
      <c r="F338" s="1338"/>
      <c r="G338" s="1338">
        <f>E338*F338</f>
        <v>0</v>
      </c>
    </row>
    <row r="339" spans="1:7" ht="66">
      <c r="A339" s="1329"/>
      <c r="B339" s="1321" t="s">
        <v>5159</v>
      </c>
      <c r="C339" s="1321"/>
      <c r="D339" s="1329"/>
      <c r="E339" s="1329"/>
      <c r="F339" s="1339"/>
      <c r="G339" s="1339"/>
    </row>
    <row r="340" spans="1:7">
      <c r="A340" s="1329"/>
      <c r="B340" s="1330" t="s">
        <v>5075</v>
      </c>
      <c r="C340" s="1330"/>
      <c r="D340" s="1329"/>
      <c r="E340" s="1329"/>
      <c r="F340" s="1339"/>
      <c r="G340" s="1339"/>
    </row>
    <row r="341" spans="1:7" ht="26.4">
      <c r="A341" s="1329"/>
      <c r="B341" s="1321" t="s">
        <v>5181</v>
      </c>
      <c r="C341" s="1316">
        <v>1</v>
      </c>
      <c r="D341" s="1329"/>
      <c r="E341" s="1329"/>
      <c r="F341" s="1339"/>
      <c r="G341" s="1339"/>
    </row>
    <row r="342" spans="1:7">
      <c r="A342" s="1329"/>
      <c r="B342" s="1330" t="s">
        <v>5080</v>
      </c>
      <c r="C342" s="1330"/>
      <c r="D342" s="1329"/>
      <c r="E342" s="1329"/>
      <c r="F342" s="1339"/>
      <c r="G342" s="1339"/>
    </row>
    <row r="343" spans="1:7">
      <c r="A343" s="1329"/>
      <c r="B343" s="1321" t="s">
        <v>5213</v>
      </c>
      <c r="C343" s="1316">
        <v>3</v>
      </c>
      <c r="D343" s="1329"/>
      <c r="E343" s="1329"/>
      <c r="F343" s="1339"/>
      <c r="G343" s="1339"/>
    </row>
    <row r="344" spans="1:7">
      <c r="A344" s="1329"/>
      <c r="B344" s="1335" t="s">
        <v>5082</v>
      </c>
      <c r="C344" s="1316">
        <v>1</v>
      </c>
      <c r="D344" s="1329"/>
      <c r="E344" s="1329"/>
      <c r="F344" s="1339"/>
      <c r="G344" s="1339"/>
    </row>
    <row r="345" spans="1:7">
      <c r="A345" s="1329"/>
      <c r="B345" s="1335" t="s">
        <v>5083</v>
      </c>
      <c r="C345" s="1316">
        <v>1</v>
      </c>
      <c r="D345" s="1329"/>
      <c r="E345" s="1329"/>
      <c r="F345" s="1339"/>
      <c r="G345" s="1339"/>
    </row>
    <row r="346" spans="1:7">
      <c r="A346" s="1329"/>
      <c r="B346" s="1335" t="s">
        <v>5218</v>
      </c>
      <c r="C346" s="1316">
        <v>3</v>
      </c>
      <c r="D346" s="1329"/>
      <c r="E346" s="1329"/>
      <c r="F346" s="1339"/>
      <c r="G346" s="1339"/>
    </row>
    <row r="347" spans="1:7">
      <c r="A347" s="1329"/>
      <c r="B347" s="1321" t="s">
        <v>5085</v>
      </c>
      <c r="C347" s="1316">
        <v>1</v>
      </c>
      <c r="D347" s="1329"/>
      <c r="E347" s="1329"/>
      <c r="F347" s="1339"/>
      <c r="G347" s="1339"/>
    </row>
    <row r="348" spans="1:7">
      <c r="A348" s="1329"/>
      <c r="B348" s="1321" t="s">
        <v>5231</v>
      </c>
      <c r="C348" s="1316">
        <v>1</v>
      </c>
      <c r="D348" s="1329"/>
      <c r="E348" s="1329"/>
      <c r="F348" s="1339"/>
      <c r="G348" s="1339"/>
    </row>
    <row r="349" spans="1:7" ht="26.4">
      <c r="A349" s="1329"/>
      <c r="B349" s="1321" t="s">
        <v>5187</v>
      </c>
      <c r="C349" s="1316">
        <v>77</v>
      </c>
      <c r="D349" s="1329"/>
      <c r="E349" s="1329"/>
      <c r="F349" s="1339"/>
      <c r="G349" s="1339"/>
    </row>
    <row r="350" spans="1:7">
      <c r="A350" s="1329"/>
      <c r="B350" s="1321" t="s">
        <v>5099</v>
      </c>
      <c r="C350" s="1061"/>
      <c r="D350" s="1329"/>
      <c r="E350" s="1329"/>
      <c r="F350" s="1340"/>
      <c r="G350" s="1340"/>
    </row>
    <row r="351" spans="1:7" ht="39.6">
      <c r="A351" s="8" t="s">
        <v>0</v>
      </c>
      <c r="B351" s="892" t="s">
        <v>1</v>
      </c>
      <c r="C351" s="8" t="s">
        <v>948</v>
      </c>
      <c r="D351" s="8" t="s">
        <v>5071</v>
      </c>
      <c r="E351" s="8" t="s">
        <v>5072</v>
      </c>
      <c r="F351" s="8" t="s">
        <v>1380</v>
      </c>
      <c r="G351" s="8" t="s">
        <v>2</v>
      </c>
    </row>
    <row r="352" spans="1:7">
      <c r="A352" s="1329">
        <v>25</v>
      </c>
      <c r="B352" s="1330" t="s">
        <v>5251</v>
      </c>
      <c r="C352" s="1330"/>
      <c r="D352" s="1329">
        <v>1</v>
      </c>
      <c r="E352" s="1329">
        <f>SUM(D352:D364)</f>
        <v>1</v>
      </c>
      <c r="F352" s="1331"/>
      <c r="G352" s="1331">
        <f>E352*F352</f>
        <v>0</v>
      </c>
    </row>
    <row r="353" spans="1:7" ht="66">
      <c r="A353" s="1329"/>
      <c r="B353" s="1321" t="s">
        <v>5159</v>
      </c>
      <c r="C353" s="1321"/>
      <c r="D353" s="1329"/>
      <c r="E353" s="1329"/>
      <c r="F353" s="1331"/>
      <c r="G353" s="1331"/>
    </row>
    <row r="354" spans="1:7">
      <c r="A354" s="1329"/>
      <c r="B354" s="1330" t="s">
        <v>5075</v>
      </c>
      <c r="C354" s="1330"/>
      <c r="D354" s="1329"/>
      <c r="E354" s="1329"/>
      <c r="F354" s="1331"/>
      <c r="G354" s="1331"/>
    </row>
    <row r="355" spans="1:7" ht="26.4">
      <c r="A355" s="1329"/>
      <c r="B355" s="1321" t="s">
        <v>5181</v>
      </c>
      <c r="C355" s="1316">
        <v>2</v>
      </c>
      <c r="D355" s="1329"/>
      <c r="E355" s="1329"/>
      <c r="F355" s="1331"/>
      <c r="G355" s="1331"/>
    </row>
    <row r="356" spans="1:7">
      <c r="A356" s="1329"/>
      <c r="B356" s="1330" t="s">
        <v>5080</v>
      </c>
      <c r="C356" s="1330"/>
      <c r="D356" s="1329"/>
      <c r="E356" s="1329"/>
      <c r="F356" s="1331"/>
      <c r="G356" s="1331"/>
    </row>
    <row r="357" spans="1:7">
      <c r="A357" s="1329"/>
      <c r="B357" s="1321" t="s">
        <v>5226</v>
      </c>
      <c r="C357" s="1316">
        <v>3</v>
      </c>
      <c r="D357" s="1329"/>
      <c r="E357" s="1329"/>
      <c r="F357" s="1331"/>
      <c r="G357" s="1331"/>
    </row>
    <row r="358" spans="1:7">
      <c r="A358" s="1329"/>
      <c r="B358" s="1335" t="s">
        <v>5082</v>
      </c>
      <c r="C358" s="1316">
        <v>1</v>
      </c>
      <c r="D358" s="1329"/>
      <c r="E358" s="1329"/>
      <c r="F358" s="1331"/>
      <c r="G358" s="1331"/>
    </row>
    <row r="359" spans="1:7">
      <c r="A359" s="1329"/>
      <c r="B359" s="1335" t="s">
        <v>5083</v>
      </c>
      <c r="C359" s="1316">
        <v>1</v>
      </c>
      <c r="D359" s="1329"/>
      <c r="E359" s="1329"/>
      <c r="F359" s="1331"/>
      <c r="G359" s="1331"/>
    </row>
    <row r="360" spans="1:7">
      <c r="A360" s="1329"/>
      <c r="B360" s="1335" t="s">
        <v>5206</v>
      </c>
      <c r="C360" s="1316">
        <v>3</v>
      </c>
      <c r="D360" s="1329"/>
      <c r="E360" s="1329"/>
      <c r="F360" s="1331"/>
      <c r="G360" s="1331"/>
    </row>
    <row r="361" spans="1:7">
      <c r="A361" s="1329"/>
      <c r="B361" s="1321" t="s">
        <v>5085</v>
      </c>
      <c r="C361" s="1316">
        <v>1</v>
      </c>
      <c r="D361" s="1329"/>
      <c r="E361" s="1329"/>
      <c r="F361" s="1331"/>
      <c r="G361" s="1331"/>
    </row>
    <row r="362" spans="1:7">
      <c r="A362" s="1329"/>
      <c r="B362" s="1321" t="s">
        <v>5252</v>
      </c>
      <c r="C362" s="1316">
        <v>1</v>
      </c>
      <c r="D362" s="1329"/>
      <c r="E362" s="1329"/>
      <c r="F362" s="1331"/>
      <c r="G362" s="1331"/>
    </row>
    <row r="363" spans="1:7" ht="26.4">
      <c r="A363" s="1329"/>
      <c r="B363" s="1321" t="s">
        <v>5187</v>
      </c>
      <c r="C363" s="1316">
        <v>148</v>
      </c>
      <c r="D363" s="1329"/>
      <c r="E363" s="1329"/>
      <c r="F363" s="1331"/>
      <c r="G363" s="1331"/>
    </row>
    <row r="364" spans="1:7" ht="26.4">
      <c r="A364" s="1329"/>
      <c r="B364" s="1321" t="s">
        <v>5188</v>
      </c>
      <c r="C364" s="1316">
        <v>3</v>
      </c>
      <c r="D364" s="1329"/>
      <c r="E364" s="1329"/>
      <c r="F364" s="1331"/>
      <c r="G364" s="1331"/>
    </row>
    <row r="365" spans="1:7" ht="66">
      <c r="A365" s="1329"/>
      <c r="B365" s="1321" t="s">
        <v>5159</v>
      </c>
      <c r="C365" s="1321"/>
      <c r="D365" s="1329"/>
      <c r="E365" s="1329"/>
      <c r="F365" s="1331"/>
      <c r="G365" s="1331"/>
    </row>
    <row r="366" spans="1:7">
      <c r="A366" s="1329"/>
      <c r="B366" s="1330" t="s">
        <v>5075</v>
      </c>
      <c r="C366" s="1330"/>
      <c r="D366" s="1329"/>
      <c r="E366" s="1329"/>
      <c r="F366" s="1331"/>
      <c r="G366" s="1331"/>
    </row>
    <row r="367" spans="1:7" ht="26.4">
      <c r="A367" s="1329"/>
      <c r="B367" s="1321" t="s">
        <v>5181</v>
      </c>
      <c r="C367" s="1316">
        <v>2</v>
      </c>
      <c r="D367" s="1329"/>
      <c r="E367" s="1329"/>
      <c r="F367" s="1331"/>
      <c r="G367" s="1331"/>
    </row>
    <row r="368" spans="1:7">
      <c r="A368" s="1329"/>
      <c r="B368" s="1330" t="s">
        <v>5080</v>
      </c>
      <c r="C368" s="1330"/>
      <c r="D368" s="1329"/>
      <c r="E368" s="1329"/>
      <c r="F368" s="1331"/>
      <c r="G368" s="1331"/>
    </row>
    <row r="369" spans="1:7">
      <c r="A369" s="1329"/>
      <c r="B369" s="1321" t="s">
        <v>5226</v>
      </c>
      <c r="C369" s="1316">
        <v>3</v>
      </c>
      <c r="D369" s="1329"/>
      <c r="E369" s="1329"/>
      <c r="F369" s="1331"/>
      <c r="G369" s="1331"/>
    </row>
    <row r="370" spans="1:7">
      <c r="A370" s="1329"/>
      <c r="B370" s="1335" t="s">
        <v>5082</v>
      </c>
      <c r="C370" s="1316">
        <v>1</v>
      </c>
      <c r="D370" s="1329"/>
      <c r="E370" s="1329"/>
      <c r="F370" s="1331"/>
      <c r="G370" s="1331"/>
    </row>
    <row r="371" spans="1:7">
      <c r="A371" s="1329"/>
      <c r="B371" s="1335" t="s">
        <v>5083</v>
      </c>
      <c r="C371" s="1316">
        <v>1</v>
      </c>
      <c r="D371" s="1329"/>
      <c r="E371" s="1329"/>
      <c r="F371" s="1331"/>
      <c r="G371" s="1331"/>
    </row>
    <row r="372" spans="1:7">
      <c r="A372" s="1329"/>
      <c r="B372" s="1335" t="s">
        <v>5206</v>
      </c>
      <c r="C372" s="1316">
        <v>3</v>
      </c>
      <c r="D372" s="1329"/>
      <c r="E372" s="1329"/>
      <c r="F372" s="1331"/>
      <c r="G372" s="1331"/>
    </row>
    <row r="373" spans="1:7">
      <c r="A373" s="1329"/>
      <c r="B373" s="1321" t="s">
        <v>5085</v>
      </c>
      <c r="C373" s="1316">
        <v>1</v>
      </c>
      <c r="D373" s="1329"/>
      <c r="E373" s="1329"/>
      <c r="F373" s="1331"/>
      <c r="G373" s="1331"/>
    </row>
    <row r="374" spans="1:7">
      <c r="A374" s="1329"/>
      <c r="B374" s="1321" t="s">
        <v>5227</v>
      </c>
      <c r="C374" s="1316">
        <v>1</v>
      </c>
      <c r="D374" s="1329"/>
      <c r="E374" s="1329"/>
      <c r="F374" s="1331"/>
      <c r="G374" s="1331"/>
    </row>
    <row r="375" spans="1:7" ht="26.4">
      <c r="A375" s="1329"/>
      <c r="B375" s="1321" t="s">
        <v>5187</v>
      </c>
      <c r="C375" s="1316">
        <v>128</v>
      </c>
      <c r="D375" s="1329"/>
      <c r="E375" s="1329"/>
      <c r="F375" s="1331"/>
      <c r="G375" s="1331"/>
    </row>
    <row r="376" spans="1:7" ht="26.4">
      <c r="A376" s="1329"/>
      <c r="B376" s="1321" t="s">
        <v>5188</v>
      </c>
      <c r="C376" s="1316">
        <v>10</v>
      </c>
      <c r="D376" s="1329"/>
      <c r="E376" s="1329"/>
      <c r="F376" s="1331"/>
      <c r="G376" s="1331"/>
    </row>
    <row r="377" spans="1:7">
      <c r="A377" s="1329"/>
      <c r="B377" s="1321" t="s">
        <v>5099</v>
      </c>
      <c r="C377" s="1061"/>
      <c r="D377" s="1329"/>
      <c r="E377" s="1329"/>
      <c r="F377" s="1331"/>
      <c r="G377" s="1331"/>
    </row>
    <row r="378" spans="1:7">
      <c r="A378" s="1329">
        <v>27</v>
      </c>
      <c r="B378" s="1330" t="s">
        <v>5253</v>
      </c>
      <c r="C378" s="1330"/>
      <c r="D378" s="1329">
        <v>1</v>
      </c>
      <c r="E378" s="1329">
        <f>SUM(D378:D391)</f>
        <v>1</v>
      </c>
      <c r="F378" s="1331"/>
      <c r="G378" s="1331">
        <f>E378*F378</f>
        <v>0</v>
      </c>
    </row>
    <row r="379" spans="1:7">
      <c r="A379" s="1329"/>
      <c r="B379" s="1330" t="s">
        <v>5075</v>
      </c>
      <c r="C379" s="1330"/>
      <c r="D379" s="1329"/>
      <c r="E379" s="1329"/>
      <c r="F379" s="1331"/>
      <c r="G379" s="1331"/>
    </row>
    <row r="380" spans="1:7" ht="26.4">
      <c r="A380" s="1329"/>
      <c r="B380" s="1321" t="s">
        <v>5181</v>
      </c>
      <c r="C380" s="1316">
        <v>2</v>
      </c>
      <c r="D380" s="1329"/>
      <c r="E380" s="1329"/>
      <c r="F380" s="1331"/>
      <c r="G380" s="1331"/>
    </row>
    <row r="381" spans="1:7">
      <c r="A381" s="1329"/>
      <c r="B381" s="1330" t="s">
        <v>5080</v>
      </c>
      <c r="C381" s="1330"/>
      <c r="D381" s="1329"/>
      <c r="E381" s="1329"/>
      <c r="F381" s="1331"/>
      <c r="G381" s="1331"/>
    </row>
    <row r="382" spans="1:7">
      <c r="A382" s="1329"/>
      <c r="B382" s="1321" t="s">
        <v>5226</v>
      </c>
      <c r="C382" s="1316">
        <v>3</v>
      </c>
      <c r="D382" s="1329"/>
      <c r="E382" s="1329"/>
      <c r="F382" s="1331"/>
      <c r="G382" s="1331"/>
    </row>
    <row r="383" spans="1:7">
      <c r="A383" s="1329"/>
      <c r="B383" s="1335" t="s">
        <v>5082</v>
      </c>
      <c r="C383" s="1316">
        <v>1</v>
      </c>
      <c r="D383" s="1329"/>
      <c r="E383" s="1329"/>
      <c r="F383" s="1331"/>
      <c r="G383" s="1331"/>
    </row>
    <row r="384" spans="1:7">
      <c r="A384" s="1329"/>
      <c r="B384" s="1335" t="s">
        <v>5083</v>
      </c>
      <c r="C384" s="1316">
        <v>1</v>
      </c>
      <c r="D384" s="1329"/>
      <c r="E384" s="1329"/>
      <c r="F384" s="1331"/>
      <c r="G384" s="1331"/>
    </row>
    <row r="385" spans="1:7">
      <c r="A385" s="1329"/>
      <c r="B385" s="1335" t="s">
        <v>5177</v>
      </c>
      <c r="C385" s="1316">
        <v>3</v>
      </c>
      <c r="D385" s="1329"/>
      <c r="E385" s="1329"/>
      <c r="F385" s="1331"/>
      <c r="G385" s="1331"/>
    </row>
    <row r="386" spans="1:7">
      <c r="A386" s="1329"/>
      <c r="B386" s="1321" t="s">
        <v>5085</v>
      </c>
      <c r="C386" s="1316">
        <v>1</v>
      </c>
      <c r="D386" s="1329"/>
      <c r="E386" s="1329"/>
      <c r="F386" s="1331"/>
      <c r="G386" s="1331"/>
    </row>
    <row r="387" spans="1:7">
      <c r="A387" s="1329"/>
      <c r="B387" s="1321" t="s">
        <v>5227</v>
      </c>
      <c r="C387" s="1316">
        <v>1</v>
      </c>
      <c r="D387" s="1329"/>
      <c r="E387" s="1329"/>
      <c r="F387" s="1331"/>
      <c r="G387" s="1331"/>
    </row>
    <row r="388" spans="1:7" ht="26.4">
      <c r="A388" s="1329"/>
      <c r="B388" s="1321" t="s">
        <v>5187</v>
      </c>
      <c r="C388" s="1316">
        <v>150</v>
      </c>
      <c r="D388" s="1329"/>
      <c r="E388" s="1329"/>
      <c r="F388" s="1331"/>
      <c r="G388" s="1331"/>
    </row>
    <row r="389" spans="1:7" ht="26.4">
      <c r="A389" s="1329"/>
      <c r="B389" s="1321" t="s">
        <v>5188</v>
      </c>
      <c r="C389" s="1316">
        <v>7</v>
      </c>
      <c r="D389" s="1329"/>
      <c r="E389" s="1329"/>
      <c r="F389" s="1331"/>
      <c r="G389" s="1331"/>
    </row>
    <row r="390" spans="1:7">
      <c r="A390" s="1329"/>
      <c r="B390" s="1321" t="s">
        <v>5254</v>
      </c>
      <c r="C390" s="1316">
        <v>1</v>
      </c>
      <c r="D390" s="1329"/>
      <c r="E390" s="1329"/>
      <c r="F390" s="1331"/>
      <c r="G390" s="1331"/>
    </row>
    <row r="391" spans="1:7">
      <c r="A391" s="1329"/>
      <c r="B391" s="1321" t="s">
        <v>5099</v>
      </c>
      <c r="C391" s="1061"/>
      <c r="D391" s="1329"/>
      <c r="E391" s="1329"/>
      <c r="F391" s="1331"/>
      <c r="G391" s="1331"/>
    </row>
    <row r="392" spans="1:7">
      <c r="A392" s="1329">
        <v>28</v>
      </c>
      <c r="B392" s="1330" t="s">
        <v>5255</v>
      </c>
      <c r="C392" s="1330"/>
      <c r="D392" s="1329">
        <v>1</v>
      </c>
      <c r="E392" s="1329">
        <f>SUM(D392:D403)</f>
        <v>1</v>
      </c>
      <c r="F392" s="1331"/>
      <c r="G392" s="1331">
        <f>E392*F392</f>
        <v>0</v>
      </c>
    </row>
    <row r="393" spans="1:7">
      <c r="A393" s="1329"/>
      <c r="B393" s="1330" t="s">
        <v>5075</v>
      </c>
      <c r="C393" s="1330"/>
      <c r="D393" s="1329"/>
      <c r="E393" s="1329"/>
      <c r="F393" s="1331"/>
      <c r="G393" s="1331"/>
    </row>
    <row r="394" spans="1:7" ht="26.4">
      <c r="A394" s="1329"/>
      <c r="B394" s="1321" t="s">
        <v>5181</v>
      </c>
      <c r="C394" s="1316">
        <v>1</v>
      </c>
      <c r="D394" s="1329"/>
      <c r="E394" s="1329"/>
      <c r="F394" s="1331"/>
      <c r="G394" s="1331"/>
    </row>
    <row r="395" spans="1:7">
      <c r="A395" s="1329"/>
      <c r="B395" s="1330" t="s">
        <v>5080</v>
      </c>
      <c r="C395" s="1330"/>
      <c r="D395" s="1329"/>
      <c r="E395" s="1329"/>
      <c r="F395" s="1331"/>
      <c r="G395" s="1331"/>
    </row>
    <row r="396" spans="1:7">
      <c r="A396" s="1329"/>
      <c r="B396" s="1321" t="s">
        <v>5213</v>
      </c>
      <c r="C396" s="1316">
        <v>3</v>
      </c>
      <c r="D396" s="1329"/>
      <c r="E396" s="1329"/>
      <c r="F396" s="1331"/>
      <c r="G396" s="1331"/>
    </row>
    <row r="397" spans="1:7">
      <c r="A397" s="1329"/>
      <c r="B397" s="1335" t="s">
        <v>5082</v>
      </c>
      <c r="C397" s="1316">
        <v>1</v>
      </c>
      <c r="D397" s="1329"/>
      <c r="E397" s="1329"/>
      <c r="F397" s="1331"/>
      <c r="G397" s="1331"/>
    </row>
    <row r="398" spans="1:7">
      <c r="A398" s="1329"/>
      <c r="B398" s="1335" t="s">
        <v>5083</v>
      </c>
      <c r="C398" s="1316">
        <v>1</v>
      </c>
      <c r="D398" s="1329"/>
      <c r="E398" s="1329"/>
      <c r="F398" s="1331"/>
      <c r="G398" s="1331"/>
    </row>
    <row r="399" spans="1:7">
      <c r="A399" s="1329"/>
      <c r="B399" s="1335" t="s">
        <v>5218</v>
      </c>
      <c r="C399" s="1316">
        <v>3</v>
      </c>
      <c r="D399" s="1329"/>
      <c r="E399" s="1329"/>
      <c r="F399" s="1331"/>
      <c r="G399" s="1331"/>
    </row>
    <row r="400" spans="1:7">
      <c r="A400" s="1329"/>
      <c r="B400" s="1321" t="s">
        <v>5085</v>
      </c>
      <c r="C400" s="1316">
        <v>1</v>
      </c>
      <c r="D400" s="1329"/>
      <c r="E400" s="1329"/>
      <c r="F400" s="1331"/>
      <c r="G400" s="1331"/>
    </row>
    <row r="401" spans="1:7">
      <c r="A401" s="1329"/>
      <c r="B401" s="1321" t="s">
        <v>5241</v>
      </c>
      <c r="C401" s="1316">
        <v>1</v>
      </c>
      <c r="D401" s="1329"/>
      <c r="E401" s="1329"/>
      <c r="F401" s="1331"/>
      <c r="G401" s="1331"/>
    </row>
    <row r="402" spans="1:7" ht="26.4">
      <c r="A402" s="1329"/>
      <c r="B402" s="1321" t="s">
        <v>5211</v>
      </c>
      <c r="C402" s="1316">
        <v>68</v>
      </c>
      <c r="D402" s="1329"/>
      <c r="E402" s="1329"/>
      <c r="F402" s="1331"/>
      <c r="G402" s="1331"/>
    </row>
    <row r="403" spans="1:7">
      <c r="A403" s="1329"/>
      <c r="B403" s="1321" t="s">
        <v>5099</v>
      </c>
      <c r="C403" s="1061"/>
      <c r="D403" s="1329"/>
      <c r="E403" s="1329"/>
      <c r="F403" s="1331"/>
      <c r="G403" s="1331"/>
    </row>
    <row r="404" spans="1:7" ht="39.6">
      <c r="A404" s="8" t="s">
        <v>0</v>
      </c>
      <c r="B404" s="892" t="s">
        <v>1</v>
      </c>
      <c r="C404" s="8" t="s">
        <v>948</v>
      </c>
      <c r="D404" s="8" t="s">
        <v>5071</v>
      </c>
      <c r="E404" s="8" t="s">
        <v>5072</v>
      </c>
      <c r="F404" s="8" t="s">
        <v>1380</v>
      </c>
      <c r="G404" s="8" t="s">
        <v>2</v>
      </c>
    </row>
    <row r="405" spans="1:7">
      <c r="A405" s="1329">
        <v>29</v>
      </c>
      <c r="B405" s="1330" t="s">
        <v>5256</v>
      </c>
      <c r="C405" s="1330"/>
      <c r="D405" s="1329">
        <v>1</v>
      </c>
      <c r="E405" s="1329">
        <f>SUM(D405:D417)</f>
        <v>1</v>
      </c>
      <c r="F405" s="1331"/>
      <c r="G405" s="1331">
        <f>E405*F405</f>
        <v>0</v>
      </c>
    </row>
    <row r="406" spans="1:7">
      <c r="A406" s="1329"/>
      <c r="B406" s="1330" t="s">
        <v>5075</v>
      </c>
      <c r="C406" s="1330"/>
      <c r="D406" s="1329"/>
      <c r="E406" s="1329"/>
      <c r="F406" s="1331"/>
      <c r="G406" s="1331"/>
    </row>
    <row r="407" spans="1:7" ht="26.4">
      <c r="A407" s="1329"/>
      <c r="B407" s="1321" t="s">
        <v>5181</v>
      </c>
      <c r="C407" s="1316">
        <v>2</v>
      </c>
      <c r="D407" s="1329"/>
      <c r="E407" s="1329"/>
      <c r="F407" s="1331"/>
      <c r="G407" s="1331"/>
    </row>
    <row r="408" spans="1:7">
      <c r="A408" s="1329"/>
      <c r="B408" s="1330" t="s">
        <v>5080</v>
      </c>
      <c r="C408" s="1330"/>
      <c r="D408" s="1329"/>
      <c r="E408" s="1329"/>
      <c r="F408" s="1331"/>
      <c r="G408" s="1331"/>
    </row>
    <row r="409" spans="1:7">
      <c r="A409" s="1329"/>
      <c r="B409" s="1321" t="s">
        <v>5257</v>
      </c>
      <c r="C409" s="1316">
        <v>3</v>
      </c>
      <c r="D409" s="1329"/>
      <c r="E409" s="1329"/>
      <c r="F409" s="1331"/>
      <c r="G409" s="1331"/>
    </row>
    <row r="410" spans="1:7">
      <c r="A410" s="1329"/>
      <c r="B410" s="1335" t="s">
        <v>5082</v>
      </c>
      <c r="C410" s="1316">
        <v>1</v>
      </c>
      <c r="D410" s="1329"/>
      <c r="E410" s="1329"/>
      <c r="F410" s="1331"/>
      <c r="G410" s="1331"/>
    </row>
    <row r="411" spans="1:7">
      <c r="A411" s="1329"/>
      <c r="B411" s="1335" t="s">
        <v>5083</v>
      </c>
      <c r="C411" s="1316">
        <v>1</v>
      </c>
      <c r="D411" s="1329"/>
      <c r="E411" s="1329"/>
      <c r="F411" s="1331"/>
      <c r="G411" s="1331"/>
    </row>
    <row r="412" spans="1:7">
      <c r="A412" s="1329"/>
      <c r="B412" s="1335" t="s">
        <v>5214</v>
      </c>
      <c r="C412" s="1316">
        <v>3</v>
      </c>
      <c r="D412" s="1329"/>
      <c r="E412" s="1329"/>
      <c r="F412" s="1331"/>
      <c r="G412" s="1331"/>
    </row>
    <row r="413" spans="1:7">
      <c r="A413" s="1329"/>
      <c r="B413" s="1321" t="s">
        <v>5085</v>
      </c>
      <c r="C413" s="1316">
        <v>1</v>
      </c>
      <c r="D413" s="1329"/>
      <c r="E413" s="1329"/>
      <c r="F413" s="1331"/>
      <c r="G413" s="1331"/>
    </row>
    <row r="414" spans="1:7">
      <c r="A414" s="1329"/>
      <c r="B414" s="1321" t="s">
        <v>5258</v>
      </c>
      <c r="C414" s="1316">
        <v>1</v>
      </c>
      <c r="D414" s="1329"/>
      <c r="E414" s="1329"/>
      <c r="F414" s="1331"/>
      <c r="G414" s="1331"/>
    </row>
    <row r="415" spans="1:7">
      <c r="A415" s="1329"/>
      <c r="B415" s="1321" t="s">
        <v>5235</v>
      </c>
      <c r="C415" s="1316">
        <v>1</v>
      </c>
      <c r="D415" s="1329"/>
      <c r="E415" s="1329"/>
      <c r="F415" s="1331"/>
      <c r="G415" s="1331"/>
    </row>
    <row r="416" spans="1:7" ht="26.4">
      <c r="A416" s="1329"/>
      <c r="B416" s="1321" t="s">
        <v>5187</v>
      </c>
      <c r="C416" s="1316">
        <v>219</v>
      </c>
      <c r="D416" s="1329"/>
      <c r="E416" s="1329"/>
      <c r="F416" s="1331"/>
      <c r="G416" s="1331"/>
    </row>
    <row r="417" spans="1:7">
      <c r="A417" s="1329"/>
      <c r="B417" s="1321" t="s">
        <v>5099</v>
      </c>
      <c r="C417" s="1061"/>
      <c r="D417" s="1329"/>
      <c r="E417" s="1329"/>
      <c r="F417" s="1331"/>
      <c r="G417" s="1331"/>
    </row>
    <row r="418" spans="1:7">
      <c r="A418" s="1329">
        <v>30</v>
      </c>
      <c r="B418" s="1330" t="s">
        <v>5259</v>
      </c>
      <c r="C418" s="1330"/>
      <c r="D418" s="1329">
        <v>1</v>
      </c>
      <c r="E418" s="1329">
        <f>SUM(D418:D430)</f>
        <v>1</v>
      </c>
      <c r="F418" s="1331"/>
      <c r="G418" s="1331">
        <f>E418*F418</f>
        <v>0</v>
      </c>
    </row>
    <row r="419" spans="1:7" ht="66">
      <c r="A419" s="1329"/>
      <c r="B419" s="1321" t="s">
        <v>5159</v>
      </c>
      <c r="C419" s="1321"/>
      <c r="D419" s="1329"/>
      <c r="E419" s="1329"/>
      <c r="F419" s="1331"/>
      <c r="G419" s="1331"/>
    </row>
    <row r="420" spans="1:7">
      <c r="A420" s="1329"/>
      <c r="B420" s="1330" t="s">
        <v>5075</v>
      </c>
      <c r="C420" s="1330"/>
      <c r="D420" s="1329"/>
      <c r="E420" s="1329"/>
      <c r="F420" s="1331"/>
      <c r="G420" s="1331"/>
    </row>
    <row r="421" spans="1:7">
      <c r="A421" s="1329"/>
      <c r="B421" s="1330" t="s">
        <v>5080</v>
      </c>
      <c r="C421" s="1330"/>
      <c r="D421" s="1329"/>
      <c r="E421" s="1329"/>
      <c r="F421" s="1331"/>
      <c r="G421" s="1331"/>
    </row>
    <row r="422" spans="1:7">
      <c r="A422" s="1329"/>
      <c r="B422" s="1321" t="s">
        <v>5213</v>
      </c>
      <c r="C422" s="1316">
        <v>3</v>
      </c>
      <c r="D422" s="1329"/>
      <c r="E422" s="1329"/>
      <c r="F422" s="1331"/>
      <c r="G422" s="1331"/>
    </row>
    <row r="423" spans="1:7">
      <c r="A423" s="1329"/>
      <c r="B423" s="1335" t="s">
        <v>5082</v>
      </c>
      <c r="C423" s="1316">
        <v>1</v>
      </c>
      <c r="D423" s="1329"/>
      <c r="E423" s="1329"/>
      <c r="F423" s="1331"/>
      <c r="G423" s="1331"/>
    </row>
    <row r="424" spans="1:7">
      <c r="A424" s="1329"/>
      <c r="B424" s="1335" t="s">
        <v>5083</v>
      </c>
      <c r="C424" s="1316">
        <v>1</v>
      </c>
      <c r="D424" s="1329"/>
      <c r="E424" s="1329"/>
      <c r="F424" s="1331"/>
      <c r="G424" s="1331"/>
    </row>
    <row r="425" spans="1:7">
      <c r="A425" s="1329"/>
      <c r="B425" s="1335" t="s">
        <v>5230</v>
      </c>
      <c r="C425" s="1316">
        <v>3</v>
      </c>
      <c r="D425" s="1329"/>
      <c r="E425" s="1329"/>
      <c r="F425" s="1331"/>
      <c r="G425" s="1331"/>
    </row>
    <row r="426" spans="1:7">
      <c r="A426" s="1329"/>
      <c r="B426" s="1321" t="s">
        <v>5085</v>
      </c>
      <c r="C426" s="1316">
        <v>1</v>
      </c>
      <c r="D426" s="1329"/>
      <c r="E426" s="1329"/>
      <c r="F426" s="1331"/>
      <c r="G426" s="1331"/>
    </row>
    <row r="427" spans="1:7">
      <c r="A427" s="1329"/>
      <c r="B427" s="1321" t="s">
        <v>5231</v>
      </c>
      <c r="C427" s="1316">
        <v>1</v>
      </c>
      <c r="D427" s="1329"/>
      <c r="E427" s="1329"/>
      <c r="F427" s="1331"/>
      <c r="G427" s="1331"/>
    </row>
    <row r="428" spans="1:7">
      <c r="A428" s="1329"/>
      <c r="B428" s="1321" t="s">
        <v>5235</v>
      </c>
      <c r="C428" s="1316">
        <v>3</v>
      </c>
      <c r="D428" s="1329"/>
      <c r="E428" s="1329"/>
      <c r="F428" s="1331"/>
      <c r="G428" s="1331"/>
    </row>
    <row r="429" spans="1:7" ht="26.4">
      <c r="A429" s="1329"/>
      <c r="B429" s="1321" t="s">
        <v>5211</v>
      </c>
      <c r="C429" s="1316">
        <v>185</v>
      </c>
      <c r="D429" s="1329"/>
      <c r="E429" s="1329"/>
      <c r="F429" s="1331"/>
      <c r="G429" s="1331"/>
    </row>
    <row r="430" spans="1:7">
      <c r="A430" s="1329"/>
      <c r="B430" s="1321" t="s">
        <v>5099</v>
      </c>
      <c r="C430" s="1061"/>
      <c r="D430" s="1329"/>
      <c r="E430" s="1329"/>
      <c r="F430" s="1331"/>
      <c r="G430" s="1331"/>
    </row>
    <row r="431" spans="1:7">
      <c r="A431" s="143" t="s">
        <v>5260</v>
      </c>
      <c r="B431" s="144"/>
      <c r="C431" s="144"/>
      <c r="D431" s="144"/>
      <c r="E431" s="144"/>
      <c r="F431" s="144"/>
      <c r="G431" s="38">
        <f>SUM(G9:G430)</f>
        <v>0</v>
      </c>
    </row>
    <row r="432" spans="1:7">
      <c r="A432" s="1322"/>
      <c r="B432" s="525"/>
      <c r="C432" s="525"/>
      <c r="D432" s="525"/>
      <c r="E432" s="525"/>
      <c r="F432" s="525"/>
      <c r="G432" s="525"/>
    </row>
    <row r="433" spans="1:7">
      <c r="A433" s="1322"/>
      <c r="B433" s="525"/>
      <c r="C433" s="525"/>
      <c r="D433" s="525"/>
      <c r="E433" s="525"/>
      <c r="F433" s="525"/>
      <c r="G433" s="525"/>
    </row>
    <row r="434" spans="1:7">
      <c r="A434" s="1322"/>
      <c r="B434" s="525"/>
      <c r="C434" s="525"/>
      <c r="D434" s="525"/>
      <c r="E434" s="525"/>
      <c r="F434" s="525"/>
      <c r="G434" s="525"/>
    </row>
    <row r="435" spans="1:7">
      <c r="A435" s="1322"/>
      <c r="B435" s="525"/>
      <c r="C435" s="525"/>
      <c r="D435" s="525"/>
      <c r="E435" s="525"/>
      <c r="F435" s="525"/>
      <c r="G435" s="525"/>
    </row>
    <row r="436" spans="1:7">
      <c r="A436" s="1322"/>
      <c r="B436" s="525"/>
      <c r="C436" s="525"/>
      <c r="D436" s="525"/>
      <c r="E436" s="525"/>
      <c r="F436" s="525"/>
      <c r="G436" s="525"/>
    </row>
    <row r="437" spans="1:7">
      <c r="A437" s="1322"/>
      <c r="B437" s="525"/>
      <c r="C437" s="525"/>
      <c r="D437" s="525"/>
      <c r="E437" s="525"/>
      <c r="F437" s="525"/>
      <c r="G437" s="525"/>
    </row>
    <row r="438" spans="1:7">
      <c r="A438" s="1322"/>
      <c r="B438" s="525"/>
      <c r="C438" s="525"/>
      <c r="D438" s="525"/>
      <c r="E438" s="525"/>
      <c r="F438" s="525"/>
      <c r="G438" s="525"/>
    </row>
  </sheetData>
  <protectedRanges>
    <protectedRange sqref="F7" name="Range1_7_2"/>
    <protectedRange sqref="F431" name="Range1_4_5_2"/>
  </protectedRanges>
  <mergeCells count="244">
    <mergeCell ref="A431:F431"/>
    <mergeCell ref="E418:E430"/>
    <mergeCell ref="F418:F430"/>
    <mergeCell ref="G418:G430"/>
    <mergeCell ref="B420:C420"/>
    <mergeCell ref="B421:C421"/>
    <mergeCell ref="E405:E417"/>
    <mergeCell ref="F405:F417"/>
    <mergeCell ref="G405:G417"/>
    <mergeCell ref="B406:C406"/>
    <mergeCell ref="B408:C408"/>
    <mergeCell ref="A418:A430"/>
    <mergeCell ref="B418:C418"/>
    <mergeCell ref="D418:D430"/>
    <mergeCell ref="A405:A417"/>
    <mergeCell ref="B405:C405"/>
    <mergeCell ref="D405:D417"/>
    <mergeCell ref="E392:E403"/>
    <mergeCell ref="F392:F403"/>
    <mergeCell ref="G392:G403"/>
    <mergeCell ref="B393:C393"/>
    <mergeCell ref="B395:C395"/>
    <mergeCell ref="E378:E391"/>
    <mergeCell ref="F378:F391"/>
    <mergeCell ref="G378:G391"/>
    <mergeCell ref="B379:C379"/>
    <mergeCell ref="B381:C381"/>
    <mergeCell ref="A392:A403"/>
    <mergeCell ref="B392:C392"/>
    <mergeCell ref="D392:D403"/>
    <mergeCell ref="A378:A391"/>
    <mergeCell ref="B378:C378"/>
    <mergeCell ref="D378:D391"/>
    <mergeCell ref="E365:E377"/>
    <mergeCell ref="F365:F377"/>
    <mergeCell ref="G365:G377"/>
    <mergeCell ref="B366:C366"/>
    <mergeCell ref="B368:C368"/>
    <mergeCell ref="E352:E364"/>
    <mergeCell ref="F352:F364"/>
    <mergeCell ref="G352:G364"/>
    <mergeCell ref="B354:C354"/>
    <mergeCell ref="B356:C356"/>
    <mergeCell ref="A365:A377"/>
    <mergeCell ref="D365:D377"/>
    <mergeCell ref="A352:A364"/>
    <mergeCell ref="B352:C352"/>
    <mergeCell ref="D352:D364"/>
    <mergeCell ref="E338:E350"/>
    <mergeCell ref="F338:F350"/>
    <mergeCell ref="G338:G350"/>
    <mergeCell ref="B340:C340"/>
    <mergeCell ref="B342:C342"/>
    <mergeCell ref="E325:E337"/>
    <mergeCell ref="F325:F337"/>
    <mergeCell ref="G325:G337"/>
    <mergeCell ref="B327:C327"/>
    <mergeCell ref="B329:C329"/>
    <mergeCell ref="A338:A350"/>
    <mergeCell ref="B338:C338"/>
    <mergeCell ref="D338:D350"/>
    <mergeCell ref="A325:A337"/>
    <mergeCell ref="B325:C325"/>
    <mergeCell ref="D325:D337"/>
    <mergeCell ref="E310:E323"/>
    <mergeCell ref="F310:F323"/>
    <mergeCell ref="G310:G323"/>
    <mergeCell ref="B312:C312"/>
    <mergeCell ref="B314:C314"/>
    <mergeCell ref="E296:E309"/>
    <mergeCell ref="F296:F309"/>
    <mergeCell ref="G296:G309"/>
    <mergeCell ref="B298:C298"/>
    <mergeCell ref="B300:C300"/>
    <mergeCell ref="A310:A323"/>
    <mergeCell ref="B310:C310"/>
    <mergeCell ref="D310:D323"/>
    <mergeCell ref="A296:A309"/>
    <mergeCell ref="B296:C296"/>
    <mergeCell ref="D296:D309"/>
    <mergeCell ref="E281:E294"/>
    <mergeCell ref="F281:F294"/>
    <mergeCell ref="G281:G294"/>
    <mergeCell ref="B283:C283"/>
    <mergeCell ref="B285:C285"/>
    <mergeCell ref="E267:E280"/>
    <mergeCell ref="F267:F280"/>
    <mergeCell ref="G267:G280"/>
    <mergeCell ref="B269:C269"/>
    <mergeCell ref="B271:C271"/>
    <mergeCell ref="A281:A294"/>
    <mergeCell ref="B281:C281"/>
    <mergeCell ref="D281:D294"/>
    <mergeCell ref="A267:A280"/>
    <mergeCell ref="B267:C267"/>
    <mergeCell ref="D267:D280"/>
    <mergeCell ref="E251:E265"/>
    <mergeCell ref="F251:F265"/>
    <mergeCell ref="G251:G265"/>
    <mergeCell ref="B253:C253"/>
    <mergeCell ref="B255:C255"/>
    <mergeCell ref="E237:E250"/>
    <mergeCell ref="F237:F250"/>
    <mergeCell ref="G237:G250"/>
    <mergeCell ref="B239:C239"/>
    <mergeCell ref="B241:C241"/>
    <mergeCell ref="A251:A265"/>
    <mergeCell ref="B251:C251"/>
    <mergeCell ref="D251:D265"/>
    <mergeCell ref="A237:A250"/>
    <mergeCell ref="B237:C237"/>
    <mergeCell ref="D237:D250"/>
    <mergeCell ref="E222:E235"/>
    <mergeCell ref="F222:F235"/>
    <mergeCell ref="G222:G235"/>
    <mergeCell ref="B224:C224"/>
    <mergeCell ref="B226:C226"/>
    <mergeCell ref="E208:E221"/>
    <mergeCell ref="F208:F221"/>
    <mergeCell ref="G208:G221"/>
    <mergeCell ref="B210:C210"/>
    <mergeCell ref="B212:C212"/>
    <mergeCell ref="A222:A235"/>
    <mergeCell ref="B222:C222"/>
    <mergeCell ref="D222:D235"/>
    <mergeCell ref="A208:A221"/>
    <mergeCell ref="B208:C208"/>
    <mergeCell ref="D208:D221"/>
    <mergeCell ref="E193:E206"/>
    <mergeCell ref="F193:F206"/>
    <mergeCell ref="G193:G206"/>
    <mergeCell ref="B195:C195"/>
    <mergeCell ref="B197:C197"/>
    <mergeCell ref="E179:E192"/>
    <mergeCell ref="F179:F192"/>
    <mergeCell ref="G179:G192"/>
    <mergeCell ref="B181:C181"/>
    <mergeCell ref="B183:C183"/>
    <mergeCell ref="A193:A206"/>
    <mergeCell ref="B193:C193"/>
    <mergeCell ref="D193:D206"/>
    <mergeCell ref="A179:A192"/>
    <mergeCell ref="B179:C179"/>
    <mergeCell ref="D179:D192"/>
    <mergeCell ref="E165:E177"/>
    <mergeCell ref="F165:F177"/>
    <mergeCell ref="G165:G177"/>
    <mergeCell ref="B167:C167"/>
    <mergeCell ref="B169:C169"/>
    <mergeCell ref="E151:E164"/>
    <mergeCell ref="F151:F164"/>
    <mergeCell ref="G151:G164"/>
    <mergeCell ref="B153:C153"/>
    <mergeCell ref="B155:C155"/>
    <mergeCell ref="A165:A177"/>
    <mergeCell ref="B165:C165"/>
    <mergeCell ref="D165:D177"/>
    <mergeCell ref="A151:A164"/>
    <mergeCell ref="B151:C151"/>
    <mergeCell ref="D151:D164"/>
    <mergeCell ref="E137:E149"/>
    <mergeCell ref="F137:F149"/>
    <mergeCell ref="G137:G149"/>
    <mergeCell ref="B139:C139"/>
    <mergeCell ref="B141:C141"/>
    <mergeCell ref="E123:E136"/>
    <mergeCell ref="F123:F136"/>
    <mergeCell ref="G123:G136"/>
    <mergeCell ref="B125:C125"/>
    <mergeCell ref="B127:C127"/>
    <mergeCell ref="A137:A149"/>
    <mergeCell ref="B137:C137"/>
    <mergeCell ref="D137:D149"/>
    <mergeCell ref="A123:A136"/>
    <mergeCell ref="B123:C123"/>
    <mergeCell ref="D123:D136"/>
    <mergeCell ref="E108:E121"/>
    <mergeCell ref="F108:F121"/>
    <mergeCell ref="G108:G121"/>
    <mergeCell ref="B110:C110"/>
    <mergeCell ref="B112:C112"/>
    <mergeCell ref="E94:E107"/>
    <mergeCell ref="F94:F107"/>
    <mergeCell ref="G94:G107"/>
    <mergeCell ref="B96:C96"/>
    <mergeCell ref="B98:C98"/>
    <mergeCell ref="A108:A121"/>
    <mergeCell ref="B108:C108"/>
    <mergeCell ref="D108:D121"/>
    <mergeCell ref="A94:A107"/>
    <mergeCell ref="B94:C94"/>
    <mergeCell ref="D94:D107"/>
    <mergeCell ref="E80:E92"/>
    <mergeCell ref="F80:F92"/>
    <mergeCell ref="G80:G92"/>
    <mergeCell ref="B82:C82"/>
    <mergeCell ref="B84:C84"/>
    <mergeCell ref="E67:E79"/>
    <mergeCell ref="F67:F79"/>
    <mergeCell ref="G67:G79"/>
    <mergeCell ref="B69:C69"/>
    <mergeCell ref="B71:C71"/>
    <mergeCell ref="A80:A92"/>
    <mergeCell ref="B80:C80"/>
    <mergeCell ref="D80:D92"/>
    <mergeCell ref="A67:A79"/>
    <mergeCell ref="B67:C67"/>
    <mergeCell ref="D67:D79"/>
    <mergeCell ref="E52:E65"/>
    <mergeCell ref="F52:F65"/>
    <mergeCell ref="G52:G65"/>
    <mergeCell ref="B54:C54"/>
    <mergeCell ref="B56:C56"/>
    <mergeCell ref="E38:E51"/>
    <mergeCell ref="F38:F51"/>
    <mergeCell ref="G38:G51"/>
    <mergeCell ref="B40:C40"/>
    <mergeCell ref="B42:C42"/>
    <mergeCell ref="A52:A65"/>
    <mergeCell ref="B52:C52"/>
    <mergeCell ref="D52:D65"/>
    <mergeCell ref="A38:A51"/>
    <mergeCell ref="B38:C38"/>
    <mergeCell ref="D38:D51"/>
    <mergeCell ref="E23:E36"/>
    <mergeCell ref="F23:F36"/>
    <mergeCell ref="G23:G36"/>
    <mergeCell ref="B25:C25"/>
    <mergeCell ref="B27:C27"/>
    <mergeCell ref="E9:E22"/>
    <mergeCell ref="F9:F22"/>
    <mergeCell ref="G9:G22"/>
    <mergeCell ref="B11:C11"/>
    <mergeCell ref="B13:C13"/>
    <mergeCell ref="A23:A36"/>
    <mergeCell ref="B23:C23"/>
    <mergeCell ref="D23:D36"/>
    <mergeCell ref="A1:G1"/>
    <mergeCell ref="A2:G2"/>
    <mergeCell ref="A3:G3"/>
    <mergeCell ref="B7:G7"/>
    <mergeCell ref="A9:A22"/>
    <mergeCell ref="B9:C9"/>
    <mergeCell ref="D9:D22"/>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960E19-7CBA-48B4-A209-69DF089178D8}">
  <sheetPr>
    <tabColor theme="8" tint="0.79998168889431442"/>
  </sheetPr>
  <dimension ref="A1:G157"/>
  <sheetViews>
    <sheetView topLeftCell="A15" workbookViewId="0">
      <selection activeCell="J16" sqref="J16"/>
    </sheetView>
  </sheetViews>
  <sheetFormatPr defaultRowHeight="14.4"/>
  <cols>
    <col min="2" max="2" width="50.77734375" customWidth="1"/>
  </cols>
  <sheetData>
    <row r="1" spans="1:7">
      <c r="A1" s="334" t="s">
        <v>50</v>
      </c>
      <c r="B1" s="334"/>
      <c r="C1" s="334"/>
      <c r="D1" s="334"/>
      <c r="E1" s="334"/>
      <c r="F1" s="334"/>
      <c r="G1" s="334"/>
    </row>
    <row r="2" spans="1:7">
      <c r="A2" s="336" t="s">
        <v>455</v>
      </c>
      <c r="B2" s="336"/>
      <c r="C2" s="336"/>
      <c r="D2" s="336"/>
      <c r="E2" s="336"/>
      <c r="F2" s="336"/>
      <c r="G2" s="336"/>
    </row>
    <row r="3" spans="1:7">
      <c r="A3" s="150" t="s">
        <v>456</v>
      </c>
      <c r="B3" s="150"/>
      <c r="C3" s="150"/>
      <c r="D3" s="150"/>
      <c r="E3" s="150"/>
      <c r="F3" s="150"/>
      <c r="G3" s="150"/>
    </row>
    <row r="4" spans="1:7">
      <c r="A4" s="1307"/>
      <c r="B4" s="604"/>
      <c r="C4" s="1308"/>
      <c r="D4" s="1308"/>
      <c r="E4" s="1308"/>
      <c r="F4" s="1309"/>
      <c r="G4" s="1310"/>
    </row>
    <row r="5" spans="1:7">
      <c r="A5" s="1307"/>
      <c r="B5" s="604"/>
      <c r="C5" s="1308"/>
      <c r="D5" s="1308"/>
      <c r="E5" s="1308"/>
      <c r="F5" s="1309"/>
      <c r="G5" s="1310"/>
    </row>
    <row r="6" spans="1:7">
      <c r="A6" s="1311"/>
      <c r="B6" s="1328"/>
      <c r="C6" s="1312"/>
      <c r="D6" s="1313"/>
      <c r="E6" s="1313"/>
      <c r="F6" s="1310"/>
      <c r="G6" s="1310"/>
    </row>
    <row r="7" spans="1:7">
      <c r="A7" s="1314" t="s">
        <v>13</v>
      </c>
      <c r="B7" s="346" t="s">
        <v>4987</v>
      </c>
      <c r="C7" s="346"/>
      <c r="D7" s="346"/>
      <c r="E7" s="346"/>
      <c r="F7" s="346"/>
      <c r="G7" s="346"/>
    </row>
    <row r="8" spans="1:7" ht="39.6">
      <c r="A8" s="8" t="s">
        <v>0</v>
      </c>
      <c r="B8" s="892" t="s">
        <v>1</v>
      </c>
      <c r="C8" s="8" t="s">
        <v>948</v>
      </c>
      <c r="D8" s="8" t="s">
        <v>5071</v>
      </c>
      <c r="E8" s="8" t="s">
        <v>5072</v>
      </c>
      <c r="F8" s="8" t="s">
        <v>1380</v>
      </c>
      <c r="G8" s="8" t="s">
        <v>2</v>
      </c>
    </row>
    <row r="9" spans="1:7">
      <c r="A9" s="1329">
        <v>1</v>
      </c>
      <c r="B9" s="1330" t="s">
        <v>5261</v>
      </c>
      <c r="C9" s="1330"/>
      <c r="D9" s="1329">
        <v>1</v>
      </c>
      <c r="E9" s="1329">
        <f>SUM(D9:D32)</f>
        <v>1</v>
      </c>
      <c r="F9" s="1331"/>
      <c r="G9" s="1331">
        <f>E9*F9</f>
        <v>0</v>
      </c>
    </row>
    <row r="10" spans="1:7">
      <c r="A10" s="1329"/>
      <c r="B10" s="1330" t="s">
        <v>5075</v>
      </c>
      <c r="C10" s="1330"/>
      <c r="D10" s="1329"/>
      <c r="E10" s="1329"/>
      <c r="F10" s="1331"/>
      <c r="G10" s="1331"/>
    </row>
    <row r="11" spans="1:7" ht="26.4">
      <c r="A11" s="1329"/>
      <c r="B11" s="1321" t="s">
        <v>5161</v>
      </c>
      <c r="C11" s="1334">
        <v>2</v>
      </c>
      <c r="D11" s="1329"/>
      <c r="E11" s="1329"/>
      <c r="F11" s="1331"/>
      <c r="G11" s="1331"/>
    </row>
    <row r="12" spans="1:7" ht="26.4">
      <c r="A12" s="1329"/>
      <c r="B12" s="1321" t="s">
        <v>5160</v>
      </c>
      <c r="C12" s="1334">
        <v>1</v>
      </c>
      <c r="D12" s="1329"/>
      <c r="E12" s="1329"/>
      <c r="F12" s="1331"/>
      <c r="G12" s="1331"/>
    </row>
    <row r="13" spans="1:7" ht="26.4">
      <c r="A13" s="1329"/>
      <c r="B13" s="1321" t="s">
        <v>5262</v>
      </c>
      <c r="C13" s="1334">
        <v>1</v>
      </c>
      <c r="D13" s="1329"/>
      <c r="E13" s="1329"/>
      <c r="F13" s="1331"/>
      <c r="G13" s="1331"/>
    </row>
    <row r="14" spans="1:7" ht="26.4">
      <c r="A14" s="1329"/>
      <c r="B14" s="1321" t="s">
        <v>5263</v>
      </c>
      <c r="C14" s="416">
        <v>1</v>
      </c>
      <c r="D14" s="1329"/>
      <c r="E14" s="1329"/>
      <c r="F14" s="1331"/>
      <c r="G14" s="1331"/>
    </row>
    <row r="15" spans="1:7">
      <c r="A15" s="1329"/>
      <c r="B15" s="1330" t="s">
        <v>5080</v>
      </c>
      <c r="C15" s="1330"/>
      <c r="D15" s="1329"/>
      <c r="E15" s="1329"/>
      <c r="F15" s="1331"/>
      <c r="G15" s="1331"/>
    </row>
    <row r="16" spans="1:7">
      <c r="A16" s="1329"/>
      <c r="B16" s="1321" t="s">
        <v>5264</v>
      </c>
      <c r="C16" s="416">
        <v>3</v>
      </c>
      <c r="D16" s="1329"/>
      <c r="E16" s="1329"/>
      <c r="F16" s="1331"/>
      <c r="G16" s="1331"/>
    </row>
    <row r="17" spans="1:7">
      <c r="A17" s="1329"/>
      <c r="B17" s="1321" t="s">
        <v>5082</v>
      </c>
      <c r="C17" s="416">
        <v>1</v>
      </c>
      <c r="D17" s="1329"/>
      <c r="E17" s="1329"/>
      <c r="F17" s="1331"/>
      <c r="G17" s="1331"/>
    </row>
    <row r="18" spans="1:7">
      <c r="A18" s="1329"/>
      <c r="B18" s="1321" t="s">
        <v>5083</v>
      </c>
      <c r="C18" s="416">
        <v>1</v>
      </c>
      <c r="D18" s="1329"/>
      <c r="E18" s="1329"/>
      <c r="F18" s="1331"/>
      <c r="G18" s="1331"/>
    </row>
    <row r="19" spans="1:7">
      <c r="A19" s="1329"/>
      <c r="B19" s="1321" t="s">
        <v>5084</v>
      </c>
      <c r="C19" s="416">
        <v>3</v>
      </c>
      <c r="D19" s="1329"/>
      <c r="E19" s="1329"/>
      <c r="F19" s="1331"/>
      <c r="G19" s="1331"/>
    </row>
    <row r="20" spans="1:7">
      <c r="A20" s="1329"/>
      <c r="B20" s="1321" t="s">
        <v>5085</v>
      </c>
      <c r="C20" s="416">
        <v>1</v>
      </c>
      <c r="D20" s="1329"/>
      <c r="E20" s="1329"/>
      <c r="F20" s="1331"/>
      <c r="G20" s="1331"/>
    </row>
    <row r="21" spans="1:7" ht="26.4">
      <c r="A21" s="1329"/>
      <c r="B21" s="1321" t="s">
        <v>5265</v>
      </c>
      <c r="C21" s="416">
        <v>1</v>
      </c>
      <c r="D21" s="1329"/>
      <c r="E21" s="1329"/>
      <c r="F21" s="1331"/>
      <c r="G21" s="1331"/>
    </row>
    <row r="22" spans="1:7" ht="26.4">
      <c r="A22" s="1329"/>
      <c r="B22" s="1321" t="s">
        <v>5266</v>
      </c>
      <c r="C22" s="416">
        <v>1</v>
      </c>
      <c r="D22" s="1329"/>
      <c r="E22" s="1329"/>
      <c r="F22" s="1331"/>
      <c r="G22" s="1331"/>
    </row>
    <row r="23" spans="1:7" ht="26.4">
      <c r="A23" s="1329"/>
      <c r="B23" s="1321" t="s">
        <v>5267</v>
      </c>
      <c r="C23" s="416">
        <v>1</v>
      </c>
      <c r="D23" s="1329"/>
      <c r="E23" s="1329"/>
      <c r="F23" s="1331"/>
      <c r="G23" s="1331"/>
    </row>
    <row r="24" spans="1:7">
      <c r="A24" s="1329"/>
      <c r="B24" s="1321" t="s">
        <v>5268</v>
      </c>
      <c r="C24" s="416">
        <v>1</v>
      </c>
      <c r="D24" s="1329"/>
      <c r="E24" s="1329"/>
      <c r="F24" s="1331"/>
      <c r="G24" s="1331"/>
    </row>
    <row r="25" spans="1:7" ht="26.4">
      <c r="A25" s="1329"/>
      <c r="B25" s="1321" t="s">
        <v>5269</v>
      </c>
      <c r="C25" s="416">
        <v>1</v>
      </c>
      <c r="D25" s="1329"/>
      <c r="E25" s="1329"/>
      <c r="F25" s="1331"/>
      <c r="G25" s="1331"/>
    </row>
    <row r="26" spans="1:7" ht="26.4">
      <c r="A26" s="1329"/>
      <c r="B26" s="1321" t="s">
        <v>5270</v>
      </c>
      <c r="C26" s="416">
        <v>1</v>
      </c>
      <c r="D26" s="1329"/>
      <c r="E26" s="1329"/>
      <c r="F26" s="1331"/>
      <c r="G26" s="1331"/>
    </row>
    <row r="27" spans="1:7">
      <c r="A27" s="1329"/>
      <c r="B27" s="1321" t="s">
        <v>5271</v>
      </c>
      <c r="C27" s="416">
        <v>5</v>
      </c>
      <c r="D27" s="1329"/>
      <c r="E27" s="1329"/>
      <c r="F27" s="1331"/>
      <c r="G27" s="1331"/>
    </row>
    <row r="28" spans="1:7">
      <c r="A28" s="1329"/>
      <c r="B28" s="1321" t="s">
        <v>5272</v>
      </c>
      <c r="C28" s="416">
        <v>7</v>
      </c>
      <c r="D28" s="1329"/>
      <c r="E28" s="1329"/>
      <c r="F28" s="1331"/>
      <c r="G28" s="1331"/>
    </row>
    <row r="29" spans="1:7" ht="26.4">
      <c r="A29" s="1329"/>
      <c r="B29" s="1321" t="s">
        <v>5273</v>
      </c>
      <c r="C29" s="416">
        <v>1</v>
      </c>
      <c r="D29" s="1329"/>
      <c r="E29" s="1329"/>
      <c r="F29" s="1331"/>
      <c r="G29" s="1331"/>
    </row>
    <row r="30" spans="1:7">
      <c r="A30" s="1329"/>
      <c r="B30" s="1335" t="s">
        <v>5274</v>
      </c>
      <c r="C30" s="416">
        <v>1</v>
      </c>
      <c r="D30" s="1329"/>
      <c r="E30" s="1329"/>
      <c r="F30" s="1331"/>
      <c r="G30" s="1331"/>
    </row>
    <row r="31" spans="1:7" ht="26.4">
      <c r="A31" s="1329"/>
      <c r="B31" s="1321" t="s">
        <v>5187</v>
      </c>
      <c r="C31" s="416">
        <v>10</v>
      </c>
      <c r="D31" s="1329"/>
      <c r="E31" s="1329"/>
      <c r="F31" s="1331"/>
      <c r="G31" s="1331"/>
    </row>
    <row r="32" spans="1:7">
      <c r="A32" s="1329"/>
      <c r="B32" s="1321" t="s">
        <v>5099</v>
      </c>
      <c r="C32" s="1126"/>
      <c r="D32" s="1329"/>
      <c r="E32" s="1329"/>
      <c r="F32" s="1331"/>
      <c r="G32" s="1331"/>
    </row>
    <row r="33" spans="1:7" ht="39.6">
      <c r="A33" s="8" t="s">
        <v>0</v>
      </c>
      <c r="B33" s="892" t="s">
        <v>1</v>
      </c>
      <c r="C33" s="8" t="s">
        <v>948</v>
      </c>
      <c r="D33" s="8" t="s">
        <v>5071</v>
      </c>
      <c r="E33" s="8" t="s">
        <v>5072</v>
      </c>
      <c r="F33" s="8" t="s">
        <v>1380</v>
      </c>
      <c r="G33" s="8" t="s">
        <v>2</v>
      </c>
    </row>
    <row r="34" spans="1:7">
      <c r="A34" s="1329">
        <v>2</v>
      </c>
      <c r="B34" s="1330" t="s">
        <v>5275</v>
      </c>
      <c r="C34" s="1330"/>
      <c r="D34" s="1329">
        <v>1</v>
      </c>
      <c r="E34" s="1329">
        <f>SUM(D34:D54)</f>
        <v>1</v>
      </c>
      <c r="F34" s="1331"/>
      <c r="G34" s="1331">
        <f>E34*F34</f>
        <v>0</v>
      </c>
    </row>
    <row r="35" spans="1:7" ht="66">
      <c r="A35" s="1329"/>
      <c r="B35" s="1332" t="s">
        <v>5131</v>
      </c>
      <c r="C35" s="1333"/>
      <c r="D35" s="1329"/>
      <c r="E35" s="1329"/>
      <c r="F35" s="1331"/>
      <c r="G35" s="1331"/>
    </row>
    <row r="36" spans="1:7">
      <c r="A36" s="1329"/>
      <c r="B36" s="1330" t="s">
        <v>5075</v>
      </c>
      <c r="C36" s="1330"/>
      <c r="D36" s="1329"/>
      <c r="E36" s="1329"/>
      <c r="F36" s="1331"/>
      <c r="G36" s="1331"/>
    </row>
    <row r="37" spans="1:7" ht="26.4">
      <c r="A37" s="1329"/>
      <c r="B37" s="1321" t="s">
        <v>5276</v>
      </c>
      <c r="C37" s="1334">
        <v>1</v>
      </c>
      <c r="D37" s="1329"/>
      <c r="E37" s="1329"/>
      <c r="F37" s="1331"/>
      <c r="G37" s="1331"/>
    </row>
    <row r="38" spans="1:7" ht="26.4">
      <c r="A38" s="1329"/>
      <c r="B38" s="1321" t="s">
        <v>5262</v>
      </c>
      <c r="C38" s="1334">
        <v>1</v>
      </c>
      <c r="D38" s="1329"/>
      <c r="E38" s="1329"/>
      <c r="F38" s="1331"/>
      <c r="G38" s="1331"/>
    </row>
    <row r="39" spans="1:7" ht="26.4">
      <c r="A39" s="1329"/>
      <c r="B39" s="1321" t="s">
        <v>5160</v>
      </c>
      <c r="C39" s="1334">
        <v>1</v>
      </c>
      <c r="D39" s="1329"/>
      <c r="E39" s="1329"/>
      <c r="F39" s="1331"/>
      <c r="G39" s="1331"/>
    </row>
    <row r="40" spans="1:7" ht="26.4">
      <c r="A40" s="1329"/>
      <c r="B40" s="1321" t="s">
        <v>5263</v>
      </c>
      <c r="C40" s="416">
        <v>1</v>
      </c>
      <c r="D40" s="1329"/>
      <c r="E40" s="1329"/>
      <c r="F40" s="1331"/>
      <c r="G40" s="1331"/>
    </row>
    <row r="41" spans="1:7">
      <c r="A41" s="1329"/>
      <c r="B41" s="1330" t="s">
        <v>5080</v>
      </c>
      <c r="C41" s="1330"/>
      <c r="D41" s="1329"/>
      <c r="E41" s="1329"/>
      <c r="F41" s="1331"/>
      <c r="G41" s="1331"/>
    </row>
    <row r="42" spans="1:7">
      <c r="A42" s="1329"/>
      <c r="B42" s="1321" t="s">
        <v>5264</v>
      </c>
      <c r="C42" s="416">
        <v>3</v>
      </c>
      <c r="D42" s="1329"/>
      <c r="E42" s="1329"/>
      <c r="F42" s="1331"/>
      <c r="G42" s="1331"/>
    </row>
    <row r="43" spans="1:7">
      <c r="A43" s="1329"/>
      <c r="B43" s="1321" t="s">
        <v>5082</v>
      </c>
      <c r="C43" s="416">
        <v>1</v>
      </c>
      <c r="D43" s="1329"/>
      <c r="E43" s="1329"/>
      <c r="F43" s="1331"/>
      <c r="G43" s="1331"/>
    </row>
    <row r="44" spans="1:7">
      <c r="A44" s="1329"/>
      <c r="B44" s="1321" t="s">
        <v>5083</v>
      </c>
      <c r="C44" s="416">
        <v>1</v>
      </c>
      <c r="D44" s="1329"/>
      <c r="E44" s="1329"/>
      <c r="F44" s="1331"/>
      <c r="G44" s="1331"/>
    </row>
    <row r="45" spans="1:7">
      <c r="A45" s="1329"/>
      <c r="B45" s="1321" t="s">
        <v>5084</v>
      </c>
      <c r="C45" s="416">
        <v>3</v>
      </c>
      <c r="D45" s="1329"/>
      <c r="E45" s="1329"/>
      <c r="F45" s="1331"/>
      <c r="G45" s="1331"/>
    </row>
    <row r="46" spans="1:7">
      <c r="A46" s="1329"/>
      <c r="B46" s="1321" t="s">
        <v>5085</v>
      </c>
      <c r="C46" s="416">
        <v>1</v>
      </c>
      <c r="D46" s="1329"/>
      <c r="E46" s="1329"/>
      <c r="F46" s="1331"/>
      <c r="G46" s="1331"/>
    </row>
    <row r="47" spans="1:7" ht="26.4">
      <c r="A47" s="1329"/>
      <c r="B47" s="1321" t="s">
        <v>5265</v>
      </c>
      <c r="C47" s="416">
        <v>1</v>
      </c>
      <c r="D47" s="1329"/>
      <c r="E47" s="1329"/>
      <c r="F47" s="1331"/>
      <c r="G47" s="1331"/>
    </row>
    <row r="48" spans="1:7" ht="26.4">
      <c r="A48" s="1329"/>
      <c r="B48" s="1321" t="s">
        <v>5266</v>
      </c>
      <c r="C48" s="416">
        <v>3</v>
      </c>
      <c r="D48" s="1329"/>
      <c r="E48" s="1329"/>
      <c r="F48" s="1331"/>
      <c r="G48" s="1331"/>
    </row>
    <row r="49" spans="1:7">
      <c r="A49" s="1329"/>
      <c r="B49" s="1321" t="s">
        <v>5277</v>
      </c>
      <c r="C49" s="416">
        <v>1</v>
      </c>
      <c r="D49" s="1329"/>
      <c r="E49" s="1329"/>
      <c r="F49" s="1331"/>
      <c r="G49" s="1331"/>
    </row>
    <row r="50" spans="1:7">
      <c r="A50" s="1329"/>
      <c r="B50" s="1321" t="s">
        <v>5278</v>
      </c>
      <c r="C50" s="416">
        <v>1</v>
      </c>
      <c r="D50" s="1329"/>
      <c r="E50" s="1329"/>
      <c r="F50" s="1331"/>
      <c r="G50" s="1331"/>
    </row>
    <row r="51" spans="1:7" ht="26.4">
      <c r="A51" s="1329"/>
      <c r="B51" s="1321" t="s">
        <v>5273</v>
      </c>
      <c r="C51" s="416">
        <v>1</v>
      </c>
      <c r="D51" s="1329"/>
      <c r="E51" s="1329"/>
      <c r="F51" s="1331"/>
      <c r="G51" s="1331"/>
    </row>
    <row r="52" spans="1:7">
      <c r="A52" s="1329"/>
      <c r="B52" s="1335" t="s">
        <v>5274</v>
      </c>
      <c r="C52" s="416">
        <v>1</v>
      </c>
      <c r="D52" s="1329"/>
      <c r="E52" s="1329"/>
      <c r="F52" s="1331"/>
      <c r="G52" s="1331"/>
    </row>
    <row r="53" spans="1:7">
      <c r="A53" s="1329"/>
      <c r="B53" s="1321" t="s">
        <v>5187</v>
      </c>
      <c r="C53" s="416">
        <v>3</v>
      </c>
      <c r="D53" s="1329"/>
      <c r="E53" s="1329"/>
      <c r="F53" s="1331"/>
      <c r="G53" s="1331"/>
    </row>
    <row r="54" spans="1:7">
      <c r="A54" s="1329"/>
      <c r="B54" s="1321" t="s">
        <v>5099</v>
      </c>
      <c r="C54" s="1126"/>
      <c r="D54" s="1329"/>
      <c r="E54" s="1329"/>
      <c r="F54" s="1331"/>
      <c r="G54" s="1331"/>
    </row>
    <row r="55" spans="1:7" ht="39.6">
      <c r="A55" s="8" t="s">
        <v>0</v>
      </c>
      <c r="B55" s="892" t="s">
        <v>1</v>
      </c>
      <c r="C55" s="8" t="s">
        <v>948</v>
      </c>
      <c r="D55" s="8" t="s">
        <v>5071</v>
      </c>
      <c r="E55" s="8" t="s">
        <v>5072</v>
      </c>
      <c r="F55" s="8" t="s">
        <v>1380</v>
      </c>
      <c r="G55" s="8" t="s">
        <v>2</v>
      </c>
    </row>
    <row r="56" spans="1:7">
      <c r="A56" s="1329">
        <v>2</v>
      </c>
      <c r="B56" s="1330" t="s">
        <v>5279</v>
      </c>
      <c r="C56" s="1330"/>
      <c r="D56" s="1329">
        <v>1</v>
      </c>
      <c r="E56" s="1329">
        <f>SUM(D56:D84)</f>
        <v>1</v>
      </c>
      <c r="F56" s="1331"/>
      <c r="G56" s="1331">
        <f>E56*F56</f>
        <v>0</v>
      </c>
    </row>
    <row r="57" spans="1:7" ht="66">
      <c r="A57" s="1329"/>
      <c r="B57" s="1332" t="s">
        <v>5131</v>
      </c>
      <c r="C57" s="1333"/>
      <c r="D57" s="1329"/>
      <c r="E57" s="1329"/>
      <c r="F57" s="1331"/>
      <c r="G57" s="1331"/>
    </row>
    <row r="58" spans="1:7">
      <c r="A58" s="1329"/>
      <c r="B58" s="1330" t="s">
        <v>5075</v>
      </c>
      <c r="C58" s="1330"/>
      <c r="D58" s="1329"/>
      <c r="E58" s="1329"/>
      <c r="F58" s="1331"/>
      <c r="G58" s="1331"/>
    </row>
    <row r="59" spans="1:7" ht="26.4">
      <c r="A59" s="1329"/>
      <c r="B59" s="1321" t="s">
        <v>5263</v>
      </c>
      <c r="C59" s="1334">
        <v>1</v>
      </c>
      <c r="D59" s="1329"/>
      <c r="E59" s="1329"/>
      <c r="F59" s="1331"/>
      <c r="G59" s="1331"/>
    </row>
    <row r="60" spans="1:7" ht="26.4">
      <c r="A60" s="1329"/>
      <c r="B60" s="1321" t="s">
        <v>5161</v>
      </c>
      <c r="C60" s="416">
        <v>3</v>
      </c>
      <c r="D60" s="1329"/>
      <c r="E60" s="1329"/>
      <c r="F60" s="1331"/>
      <c r="G60" s="1331"/>
    </row>
    <row r="61" spans="1:7">
      <c r="A61" s="1329"/>
      <c r="B61" s="1330" t="s">
        <v>5080</v>
      </c>
      <c r="C61" s="1330"/>
      <c r="D61" s="1329"/>
      <c r="E61" s="1329"/>
      <c r="F61" s="1331"/>
      <c r="G61" s="1331"/>
    </row>
    <row r="62" spans="1:7">
      <c r="A62" s="1329"/>
      <c r="B62" s="1321" t="s">
        <v>5145</v>
      </c>
      <c r="C62" s="416">
        <v>3</v>
      </c>
      <c r="D62" s="1329"/>
      <c r="E62" s="1329"/>
      <c r="F62" s="1331"/>
      <c r="G62" s="1331"/>
    </row>
    <row r="63" spans="1:7">
      <c r="A63" s="1329"/>
      <c r="B63" s="1321" t="s">
        <v>5082</v>
      </c>
      <c r="C63" s="416">
        <v>1</v>
      </c>
      <c r="D63" s="1329"/>
      <c r="E63" s="1329"/>
      <c r="F63" s="1331"/>
      <c r="G63" s="1331"/>
    </row>
    <row r="64" spans="1:7">
      <c r="A64" s="1329"/>
      <c r="B64" s="1321" t="s">
        <v>5083</v>
      </c>
      <c r="C64" s="416">
        <v>1</v>
      </c>
      <c r="D64" s="1329"/>
      <c r="E64" s="1329"/>
      <c r="F64" s="1331"/>
      <c r="G64" s="1331"/>
    </row>
    <row r="65" spans="1:7">
      <c r="A65" s="1329"/>
      <c r="B65" s="1321" t="s">
        <v>5084</v>
      </c>
      <c r="C65" s="416">
        <v>3</v>
      </c>
      <c r="D65" s="1329"/>
      <c r="E65" s="1329"/>
      <c r="F65" s="1331"/>
      <c r="G65" s="1331"/>
    </row>
    <row r="66" spans="1:7">
      <c r="A66" s="1329"/>
      <c r="B66" s="1321" t="s">
        <v>5085</v>
      </c>
      <c r="C66" s="416">
        <v>1</v>
      </c>
      <c r="D66" s="1329"/>
      <c r="E66" s="1329"/>
      <c r="F66" s="1331"/>
      <c r="G66" s="1331"/>
    </row>
    <row r="67" spans="1:7" ht="26.4">
      <c r="A67" s="1329"/>
      <c r="B67" s="1321" t="s">
        <v>5280</v>
      </c>
      <c r="C67" s="416">
        <v>1</v>
      </c>
      <c r="D67" s="1329"/>
      <c r="E67" s="1329"/>
      <c r="F67" s="1331"/>
      <c r="G67" s="1331"/>
    </row>
    <row r="68" spans="1:7">
      <c r="A68" s="1329"/>
      <c r="B68" s="1321" t="s">
        <v>5281</v>
      </c>
      <c r="C68" s="416">
        <v>1</v>
      </c>
      <c r="D68" s="1329"/>
      <c r="E68" s="1329"/>
      <c r="F68" s="1331"/>
      <c r="G68" s="1331"/>
    </row>
    <row r="69" spans="1:7">
      <c r="A69" s="1329"/>
      <c r="B69" s="1321" t="s">
        <v>5282</v>
      </c>
      <c r="C69" s="416">
        <v>1</v>
      </c>
      <c r="D69" s="1329"/>
      <c r="E69" s="1329"/>
      <c r="F69" s="1331"/>
      <c r="G69" s="1331"/>
    </row>
    <row r="70" spans="1:7" ht="26.4">
      <c r="A70" s="1329"/>
      <c r="B70" s="1321" t="s">
        <v>5269</v>
      </c>
      <c r="C70" s="416">
        <v>1</v>
      </c>
      <c r="D70" s="1329"/>
      <c r="E70" s="1329"/>
      <c r="F70" s="1331"/>
      <c r="G70" s="1331"/>
    </row>
    <row r="71" spans="1:7">
      <c r="A71" s="1329"/>
      <c r="B71" s="1321" t="s">
        <v>5283</v>
      </c>
      <c r="C71" s="416">
        <v>11</v>
      </c>
      <c r="D71" s="1329"/>
      <c r="E71" s="1329"/>
      <c r="F71" s="1331"/>
      <c r="G71" s="1331"/>
    </row>
    <row r="72" spans="1:7">
      <c r="A72" s="1329"/>
      <c r="B72" s="1321" t="s">
        <v>5284</v>
      </c>
      <c r="C72" s="416">
        <v>1</v>
      </c>
      <c r="D72" s="1329"/>
      <c r="E72" s="1329"/>
      <c r="F72" s="1331"/>
      <c r="G72" s="1331"/>
    </row>
    <row r="73" spans="1:7">
      <c r="A73" s="1329"/>
      <c r="B73" s="1321" t="s">
        <v>5285</v>
      </c>
      <c r="C73" s="416">
        <v>1</v>
      </c>
      <c r="D73" s="1329"/>
      <c r="E73" s="1329"/>
      <c r="F73" s="1331"/>
      <c r="G73" s="1331"/>
    </row>
    <row r="74" spans="1:7">
      <c r="A74" s="1329"/>
      <c r="B74" s="1321" t="s">
        <v>5286</v>
      </c>
      <c r="C74" s="416">
        <v>1</v>
      </c>
      <c r="D74" s="1329"/>
      <c r="E74" s="1329"/>
      <c r="F74" s="1331"/>
      <c r="G74" s="1331"/>
    </row>
    <row r="75" spans="1:7">
      <c r="A75" s="1329"/>
      <c r="B75" s="1321" t="s">
        <v>5287</v>
      </c>
      <c r="C75" s="416">
        <v>1</v>
      </c>
      <c r="D75" s="1329"/>
      <c r="E75" s="1329"/>
      <c r="F75" s="1331"/>
      <c r="G75" s="1331"/>
    </row>
    <row r="76" spans="1:7">
      <c r="A76" s="1329"/>
      <c r="B76" s="1321" t="s">
        <v>5288</v>
      </c>
      <c r="C76" s="416">
        <v>1</v>
      </c>
      <c r="D76" s="1329"/>
      <c r="E76" s="1329"/>
      <c r="F76" s="1331"/>
      <c r="G76" s="1331"/>
    </row>
    <row r="77" spans="1:7">
      <c r="A77" s="1329"/>
      <c r="B77" s="1321" t="s">
        <v>5289</v>
      </c>
      <c r="C77" s="416">
        <v>1</v>
      </c>
      <c r="D77" s="1329"/>
      <c r="E77" s="1329"/>
      <c r="F77" s="1331"/>
      <c r="G77" s="1331"/>
    </row>
    <row r="78" spans="1:7">
      <c r="A78" s="1329"/>
      <c r="B78" s="1321" t="s">
        <v>5290</v>
      </c>
      <c r="C78" s="416">
        <v>2</v>
      </c>
      <c r="D78" s="1329"/>
      <c r="E78" s="1329"/>
      <c r="F78" s="1331"/>
      <c r="G78" s="1331"/>
    </row>
    <row r="79" spans="1:7">
      <c r="A79" s="1329"/>
      <c r="B79" s="1321" t="s">
        <v>5291</v>
      </c>
      <c r="C79" s="416">
        <v>2</v>
      </c>
      <c r="D79" s="1329"/>
      <c r="E79" s="1329"/>
      <c r="F79" s="1331"/>
      <c r="G79" s="1331"/>
    </row>
    <row r="80" spans="1:7" ht="26.4">
      <c r="A80" s="1329"/>
      <c r="B80" s="1321" t="s">
        <v>5292</v>
      </c>
      <c r="C80" s="416">
        <v>1</v>
      </c>
      <c r="D80" s="1329"/>
      <c r="E80" s="1329"/>
      <c r="F80" s="1331"/>
      <c r="G80" s="1331"/>
    </row>
    <row r="81" spans="1:7">
      <c r="A81" s="1329"/>
      <c r="B81" s="1335" t="s">
        <v>5293</v>
      </c>
      <c r="C81" s="416">
        <v>1</v>
      </c>
      <c r="D81" s="1329"/>
      <c r="E81" s="1329"/>
      <c r="F81" s="1331"/>
      <c r="G81" s="1331"/>
    </row>
    <row r="82" spans="1:7">
      <c r="A82" s="1329"/>
      <c r="B82" s="1321" t="s">
        <v>5278</v>
      </c>
      <c r="C82" s="416">
        <v>3</v>
      </c>
      <c r="D82" s="1329"/>
      <c r="E82" s="1329"/>
      <c r="F82" s="1331"/>
      <c r="G82" s="1331"/>
    </row>
    <row r="83" spans="1:7" ht="26.4">
      <c r="A83" s="1329"/>
      <c r="B83" s="1321" t="s">
        <v>5187</v>
      </c>
      <c r="C83" s="416">
        <v>17</v>
      </c>
      <c r="D83" s="1329"/>
      <c r="E83" s="1329"/>
      <c r="F83" s="1331"/>
      <c r="G83" s="1331"/>
    </row>
    <row r="84" spans="1:7">
      <c r="A84" s="1329"/>
      <c r="B84" s="1321" t="s">
        <v>5099</v>
      </c>
      <c r="C84" s="1126"/>
      <c r="D84" s="1329"/>
      <c r="E84" s="1329"/>
      <c r="F84" s="1331"/>
      <c r="G84" s="1331"/>
    </row>
    <row r="85" spans="1:7" ht="39.6">
      <c r="A85" s="8" t="s">
        <v>0</v>
      </c>
      <c r="B85" s="892" t="s">
        <v>1</v>
      </c>
      <c r="C85" s="8" t="s">
        <v>948</v>
      </c>
      <c r="D85" s="8" t="s">
        <v>5071</v>
      </c>
      <c r="E85" s="8" t="s">
        <v>5072</v>
      </c>
      <c r="F85" s="8" t="s">
        <v>1380</v>
      </c>
      <c r="G85" s="8" t="s">
        <v>2</v>
      </c>
    </row>
    <row r="86" spans="1:7">
      <c r="A86" s="1329">
        <v>3</v>
      </c>
      <c r="B86" s="1330" t="s">
        <v>5294</v>
      </c>
      <c r="C86" s="1330"/>
      <c r="D86" s="1329">
        <v>1</v>
      </c>
      <c r="E86" s="1329">
        <f>SUM(D86:D112)</f>
        <v>1</v>
      </c>
      <c r="F86" s="1331"/>
      <c r="G86" s="1331">
        <f>E86*F86</f>
        <v>0</v>
      </c>
    </row>
    <row r="87" spans="1:7" ht="66">
      <c r="A87" s="1329"/>
      <c r="B87" s="1332" t="s">
        <v>5131</v>
      </c>
      <c r="C87" s="1333"/>
      <c r="D87" s="1329"/>
      <c r="E87" s="1329"/>
      <c r="F87" s="1331"/>
      <c r="G87" s="1331"/>
    </row>
    <row r="88" spans="1:7">
      <c r="A88" s="1329"/>
      <c r="B88" s="1330" t="s">
        <v>5075</v>
      </c>
      <c r="C88" s="1330"/>
      <c r="D88" s="1329"/>
      <c r="E88" s="1329"/>
      <c r="F88" s="1331"/>
      <c r="G88" s="1331"/>
    </row>
    <row r="89" spans="1:7" ht="26.4">
      <c r="A89" s="1329"/>
      <c r="B89" s="1321" t="s">
        <v>5263</v>
      </c>
      <c r="C89" s="1334">
        <v>1</v>
      </c>
      <c r="D89" s="1329"/>
      <c r="E89" s="1329"/>
      <c r="F89" s="1331"/>
      <c r="G89" s="1331"/>
    </row>
    <row r="90" spans="1:7" ht="26.4">
      <c r="A90" s="1329"/>
      <c r="B90" s="1321" t="s">
        <v>5161</v>
      </c>
      <c r="C90" s="416">
        <v>3</v>
      </c>
      <c r="D90" s="1329"/>
      <c r="E90" s="1329"/>
      <c r="F90" s="1331"/>
      <c r="G90" s="1331"/>
    </row>
    <row r="91" spans="1:7">
      <c r="A91" s="1329"/>
      <c r="B91" s="1330" t="s">
        <v>5080</v>
      </c>
      <c r="C91" s="1330"/>
      <c r="D91" s="1329"/>
      <c r="E91" s="1329"/>
      <c r="F91" s="1331"/>
      <c r="G91" s="1331"/>
    </row>
    <row r="92" spans="1:7">
      <c r="A92" s="1329"/>
      <c r="B92" s="1321" t="s">
        <v>5182</v>
      </c>
      <c r="C92" s="416">
        <v>3</v>
      </c>
      <c r="D92" s="1329"/>
      <c r="E92" s="1329"/>
      <c r="F92" s="1331"/>
      <c r="G92" s="1331"/>
    </row>
    <row r="93" spans="1:7">
      <c r="A93" s="1329"/>
      <c r="B93" s="1321" t="s">
        <v>5082</v>
      </c>
      <c r="C93" s="416">
        <v>1</v>
      </c>
      <c r="D93" s="1329"/>
      <c r="E93" s="1329"/>
      <c r="F93" s="1331"/>
      <c r="G93" s="1331"/>
    </row>
    <row r="94" spans="1:7">
      <c r="A94" s="1329"/>
      <c r="B94" s="1321" t="s">
        <v>5083</v>
      </c>
      <c r="C94" s="416">
        <v>1</v>
      </c>
      <c r="D94" s="1329"/>
      <c r="E94" s="1329"/>
      <c r="F94" s="1331"/>
      <c r="G94" s="1331"/>
    </row>
    <row r="95" spans="1:7">
      <c r="A95" s="1329"/>
      <c r="B95" s="1321" t="s">
        <v>5084</v>
      </c>
      <c r="C95" s="416">
        <v>3</v>
      </c>
      <c r="D95" s="1329"/>
      <c r="E95" s="1329"/>
      <c r="F95" s="1331"/>
      <c r="G95" s="1331"/>
    </row>
    <row r="96" spans="1:7">
      <c r="A96" s="1329"/>
      <c r="B96" s="1321" t="s">
        <v>5085</v>
      </c>
      <c r="C96" s="416">
        <v>1</v>
      </c>
      <c r="D96" s="1329"/>
      <c r="E96" s="1329"/>
      <c r="F96" s="1331"/>
      <c r="G96" s="1331"/>
    </row>
    <row r="97" spans="1:7" ht="26.4">
      <c r="A97" s="1329"/>
      <c r="B97" s="1321" t="s">
        <v>5295</v>
      </c>
      <c r="C97" s="416">
        <v>1</v>
      </c>
      <c r="D97" s="1329"/>
      <c r="E97" s="1329"/>
      <c r="F97" s="1331"/>
      <c r="G97" s="1331"/>
    </row>
    <row r="98" spans="1:7">
      <c r="A98" s="1329"/>
      <c r="B98" s="1321" t="s">
        <v>5284</v>
      </c>
      <c r="C98" s="416">
        <v>4</v>
      </c>
      <c r="D98" s="1329"/>
      <c r="E98" s="1329"/>
      <c r="F98" s="1331"/>
      <c r="G98" s="1331"/>
    </row>
    <row r="99" spans="1:7">
      <c r="A99" s="1329"/>
      <c r="B99" s="1321" t="s">
        <v>5288</v>
      </c>
      <c r="C99" s="416">
        <v>1</v>
      </c>
      <c r="D99" s="1329"/>
      <c r="E99" s="1329"/>
      <c r="F99" s="1331"/>
      <c r="G99" s="1331"/>
    </row>
    <row r="100" spans="1:7">
      <c r="A100" s="1329"/>
      <c r="B100" s="1321" t="s">
        <v>5289</v>
      </c>
      <c r="C100" s="416">
        <v>7</v>
      </c>
      <c r="D100" s="1329"/>
      <c r="E100" s="1329"/>
      <c r="F100" s="1331"/>
      <c r="G100" s="1331"/>
    </row>
    <row r="101" spans="1:7">
      <c r="A101" s="1329"/>
      <c r="B101" s="1321" t="s">
        <v>5286</v>
      </c>
      <c r="C101" s="416">
        <v>1</v>
      </c>
      <c r="D101" s="1329"/>
      <c r="E101" s="1329"/>
      <c r="F101" s="1331"/>
      <c r="G101" s="1331"/>
    </row>
    <row r="102" spans="1:7">
      <c r="A102" s="1329"/>
      <c r="B102" s="1321" t="s">
        <v>5287</v>
      </c>
      <c r="C102" s="416">
        <v>1</v>
      </c>
      <c r="D102" s="1329"/>
      <c r="E102" s="1329"/>
      <c r="F102" s="1331"/>
      <c r="G102" s="1331"/>
    </row>
    <row r="103" spans="1:7">
      <c r="A103" s="1329"/>
      <c r="B103" s="1321" t="s">
        <v>5283</v>
      </c>
      <c r="C103" s="416">
        <v>2</v>
      </c>
      <c r="D103" s="1329"/>
      <c r="E103" s="1329"/>
      <c r="F103" s="1331"/>
      <c r="G103" s="1331"/>
    </row>
    <row r="104" spans="1:7">
      <c r="A104" s="1329"/>
      <c r="B104" s="1321" t="s">
        <v>5296</v>
      </c>
      <c r="C104" s="416">
        <v>1</v>
      </c>
      <c r="D104" s="1329"/>
      <c r="E104" s="1329"/>
      <c r="F104" s="1331"/>
      <c r="G104" s="1331"/>
    </row>
    <row r="105" spans="1:7">
      <c r="A105" s="1329"/>
      <c r="B105" s="1321" t="s">
        <v>5297</v>
      </c>
      <c r="C105" s="416">
        <v>1</v>
      </c>
      <c r="D105" s="1329"/>
      <c r="E105" s="1329"/>
      <c r="F105" s="1331"/>
      <c r="G105" s="1331"/>
    </row>
    <row r="106" spans="1:7">
      <c r="A106" s="1329"/>
      <c r="B106" s="1321" t="s">
        <v>5298</v>
      </c>
      <c r="C106" s="416">
        <v>1</v>
      </c>
      <c r="D106" s="1329"/>
      <c r="E106" s="1329"/>
      <c r="F106" s="1331"/>
      <c r="G106" s="1331"/>
    </row>
    <row r="107" spans="1:7">
      <c r="A107" s="1329"/>
      <c r="B107" s="1321" t="s">
        <v>5299</v>
      </c>
      <c r="C107" s="416">
        <v>1</v>
      </c>
      <c r="D107" s="1329"/>
      <c r="E107" s="1329"/>
      <c r="F107" s="1331"/>
      <c r="G107" s="1331"/>
    </row>
    <row r="108" spans="1:7" ht="26.4">
      <c r="A108" s="1329"/>
      <c r="B108" s="1321" t="s">
        <v>5300</v>
      </c>
      <c r="C108" s="416">
        <v>1</v>
      </c>
      <c r="D108" s="1329"/>
      <c r="E108" s="1329"/>
      <c r="F108" s="1331"/>
      <c r="G108" s="1331"/>
    </row>
    <row r="109" spans="1:7">
      <c r="A109" s="1329"/>
      <c r="B109" s="1321" t="s">
        <v>5278</v>
      </c>
      <c r="C109" s="416">
        <v>3</v>
      </c>
      <c r="D109" s="1329"/>
      <c r="E109" s="1329"/>
      <c r="F109" s="1331"/>
      <c r="G109" s="1331"/>
    </row>
    <row r="110" spans="1:7">
      <c r="A110" s="1329"/>
      <c r="B110" s="1335" t="s">
        <v>5293</v>
      </c>
      <c r="C110" s="416">
        <v>1</v>
      </c>
      <c r="D110" s="1329"/>
      <c r="E110" s="1329"/>
      <c r="F110" s="1331"/>
      <c r="G110" s="1331"/>
    </row>
    <row r="111" spans="1:7" ht="26.4">
      <c r="A111" s="1329"/>
      <c r="B111" s="1321" t="s">
        <v>5187</v>
      </c>
      <c r="C111" s="416">
        <v>18</v>
      </c>
      <c r="D111" s="1329"/>
      <c r="E111" s="1329"/>
      <c r="F111" s="1331"/>
      <c r="G111" s="1331"/>
    </row>
    <row r="112" spans="1:7">
      <c r="A112" s="1329"/>
      <c r="B112" s="1321" t="s">
        <v>5099</v>
      </c>
      <c r="C112" s="1126"/>
      <c r="D112" s="1329"/>
      <c r="E112" s="1329"/>
      <c r="F112" s="1331"/>
      <c r="G112" s="1331"/>
    </row>
    <row r="113" spans="1:7" ht="39.6">
      <c r="A113" s="8" t="s">
        <v>0</v>
      </c>
      <c r="B113" s="892" t="s">
        <v>1</v>
      </c>
      <c r="C113" s="8" t="s">
        <v>948</v>
      </c>
      <c r="D113" s="8" t="s">
        <v>5071</v>
      </c>
      <c r="E113" s="8" t="s">
        <v>5072</v>
      </c>
      <c r="F113" s="8" t="s">
        <v>1380</v>
      </c>
      <c r="G113" s="8" t="s">
        <v>2</v>
      </c>
    </row>
    <row r="114" spans="1:7">
      <c r="A114" s="1329">
        <v>4</v>
      </c>
      <c r="B114" s="1330" t="s">
        <v>5301</v>
      </c>
      <c r="C114" s="1330"/>
      <c r="D114" s="1329">
        <v>1</v>
      </c>
      <c r="E114" s="1329">
        <f>SUM(D114:D136)</f>
        <v>1</v>
      </c>
      <c r="F114" s="1331"/>
      <c r="G114" s="1331">
        <f>E114*F114</f>
        <v>0</v>
      </c>
    </row>
    <row r="115" spans="1:7" ht="66">
      <c r="A115" s="1329"/>
      <c r="B115" s="1332" t="s">
        <v>5131</v>
      </c>
      <c r="C115" s="1333"/>
      <c r="D115" s="1329"/>
      <c r="E115" s="1329"/>
      <c r="F115" s="1331"/>
      <c r="G115" s="1331"/>
    </row>
    <row r="116" spans="1:7">
      <c r="A116" s="1329"/>
      <c r="B116" s="1330" t="s">
        <v>5075</v>
      </c>
      <c r="C116" s="1330"/>
      <c r="D116" s="1329"/>
      <c r="E116" s="1329"/>
      <c r="F116" s="1331"/>
      <c r="G116" s="1331"/>
    </row>
    <row r="117" spans="1:7" ht="26.4">
      <c r="A117" s="1329"/>
      <c r="B117" s="1321" t="s">
        <v>5263</v>
      </c>
      <c r="C117" s="1334">
        <v>1</v>
      </c>
      <c r="D117" s="1329"/>
      <c r="E117" s="1329"/>
      <c r="F117" s="1331"/>
      <c r="G117" s="1331"/>
    </row>
    <row r="118" spans="1:7" ht="26.4">
      <c r="A118" s="1329"/>
      <c r="B118" s="1321" t="s">
        <v>5161</v>
      </c>
      <c r="C118" s="416">
        <v>2</v>
      </c>
      <c r="D118" s="1329"/>
      <c r="E118" s="1329"/>
      <c r="F118" s="1331"/>
      <c r="G118" s="1331"/>
    </row>
    <row r="119" spans="1:7">
      <c r="A119" s="1329"/>
      <c r="B119" s="1330" t="s">
        <v>5080</v>
      </c>
      <c r="C119" s="1330"/>
      <c r="D119" s="1329"/>
      <c r="E119" s="1329"/>
      <c r="F119" s="1331"/>
      <c r="G119" s="1331"/>
    </row>
    <row r="120" spans="1:7">
      <c r="A120" s="1329"/>
      <c r="B120" s="1321" t="s">
        <v>5182</v>
      </c>
      <c r="C120" s="416">
        <v>3</v>
      </c>
      <c r="D120" s="1329"/>
      <c r="E120" s="1329"/>
      <c r="F120" s="1331"/>
      <c r="G120" s="1331"/>
    </row>
    <row r="121" spans="1:7">
      <c r="A121" s="1329"/>
      <c r="B121" s="1321" t="s">
        <v>5082</v>
      </c>
      <c r="C121" s="416">
        <v>1</v>
      </c>
      <c r="D121" s="1329"/>
      <c r="E121" s="1329"/>
      <c r="F121" s="1331"/>
      <c r="G121" s="1331"/>
    </row>
    <row r="122" spans="1:7">
      <c r="A122" s="1329"/>
      <c r="B122" s="1321" t="s">
        <v>5083</v>
      </c>
      <c r="C122" s="416">
        <v>1</v>
      </c>
      <c r="D122" s="1329"/>
      <c r="E122" s="1329"/>
      <c r="F122" s="1331"/>
      <c r="G122" s="1331"/>
    </row>
    <row r="123" spans="1:7">
      <c r="A123" s="1329"/>
      <c r="B123" s="1321" t="s">
        <v>5084</v>
      </c>
      <c r="C123" s="416">
        <v>3</v>
      </c>
      <c r="D123" s="1329"/>
      <c r="E123" s="1329"/>
      <c r="F123" s="1331"/>
      <c r="G123" s="1331"/>
    </row>
    <row r="124" spans="1:7">
      <c r="A124" s="1329"/>
      <c r="B124" s="1321" t="s">
        <v>5085</v>
      </c>
      <c r="C124" s="416">
        <v>1</v>
      </c>
      <c r="D124" s="1329"/>
      <c r="E124" s="1329"/>
      <c r="F124" s="1331"/>
      <c r="G124" s="1331"/>
    </row>
    <row r="125" spans="1:7" ht="26.4">
      <c r="A125" s="1329"/>
      <c r="B125" s="1321" t="s">
        <v>5302</v>
      </c>
      <c r="C125" s="416">
        <v>1</v>
      </c>
      <c r="D125" s="1329"/>
      <c r="E125" s="1329"/>
      <c r="F125" s="1331"/>
      <c r="G125" s="1331"/>
    </row>
    <row r="126" spans="1:7">
      <c r="A126" s="1329"/>
      <c r="B126" s="1321" t="s">
        <v>5303</v>
      </c>
      <c r="C126" s="416">
        <v>13</v>
      </c>
      <c r="D126" s="1329"/>
      <c r="E126" s="1329"/>
      <c r="F126" s="1331"/>
      <c r="G126" s="1331"/>
    </row>
    <row r="127" spans="1:7">
      <c r="A127" s="1329"/>
      <c r="B127" s="1321" t="s">
        <v>5304</v>
      </c>
      <c r="C127" s="416">
        <v>1</v>
      </c>
      <c r="D127" s="1329"/>
      <c r="E127" s="1329"/>
      <c r="F127" s="1331"/>
      <c r="G127" s="1331"/>
    </row>
    <row r="128" spans="1:7" ht="26.4">
      <c r="A128" s="1329"/>
      <c r="B128" s="1321" t="s">
        <v>5305</v>
      </c>
      <c r="C128" s="416">
        <v>1</v>
      </c>
      <c r="D128" s="1329"/>
      <c r="E128" s="1329"/>
      <c r="F128" s="1331"/>
      <c r="G128" s="1331"/>
    </row>
    <row r="129" spans="1:7">
      <c r="A129" s="1329"/>
      <c r="B129" s="1321" t="s">
        <v>5306</v>
      </c>
      <c r="C129" s="416">
        <v>1</v>
      </c>
      <c r="D129" s="1329"/>
      <c r="E129" s="1329"/>
      <c r="F129" s="1331"/>
      <c r="G129" s="1331"/>
    </row>
    <row r="130" spans="1:7">
      <c r="A130" s="1329"/>
      <c r="B130" s="1321" t="s">
        <v>5307</v>
      </c>
      <c r="C130" s="416">
        <v>2</v>
      </c>
      <c r="D130" s="1329"/>
      <c r="E130" s="1329"/>
      <c r="F130" s="1331"/>
      <c r="G130" s="1331"/>
    </row>
    <row r="131" spans="1:7" ht="26.4">
      <c r="A131" s="1329"/>
      <c r="B131" s="1321" t="s">
        <v>5308</v>
      </c>
      <c r="C131" s="416">
        <v>1</v>
      </c>
      <c r="D131" s="1329"/>
      <c r="E131" s="1329"/>
      <c r="F131" s="1331"/>
      <c r="G131" s="1331"/>
    </row>
    <row r="132" spans="1:7" ht="26.4">
      <c r="A132" s="1329"/>
      <c r="B132" s="1321" t="s">
        <v>5300</v>
      </c>
      <c r="C132" s="416">
        <v>1</v>
      </c>
      <c r="D132" s="1329"/>
      <c r="E132" s="1329"/>
      <c r="F132" s="1331"/>
      <c r="G132" s="1331"/>
    </row>
    <row r="133" spans="1:7">
      <c r="A133" s="1329"/>
      <c r="B133" s="1335" t="s">
        <v>5309</v>
      </c>
      <c r="C133" s="416">
        <v>1</v>
      </c>
      <c r="D133" s="1329"/>
      <c r="E133" s="1329"/>
      <c r="F133" s="1331"/>
      <c r="G133" s="1331"/>
    </row>
    <row r="134" spans="1:7">
      <c r="A134" s="1329"/>
      <c r="B134" s="1321" t="s">
        <v>5310</v>
      </c>
      <c r="C134" s="416">
        <v>3</v>
      </c>
      <c r="D134" s="1329"/>
      <c r="E134" s="1329"/>
      <c r="F134" s="1331"/>
      <c r="G134" s="1331"/>
    </row>
    <row r="135" spans="1:7" ht="26.4">
      <c r="A135" s="1329"/>
      <c r="B135" s="1321" t="s">
        <v>5187</v>
      </c>
      <c r="C135" s="416">
        <v>21</v>
      </c>
      <c r="D135" s="1329"/>
      <c r="E135" s="1329"/>
      <c r="F135" s="1331"/>
      <c r="G135" s="1331"/>
    </row>
    <row r="136" spans="1:7">
      <c r="A136" s="1329"/>
      <c r="B136" s="1321" t="s">
        <v>5099</v>
      </c>
      <c r="C136" s="1126"/>
      <c r="D136" s="1329"/>
      <c r="E136" s="1329"/>
      <c r="F136" s="1331"/>
      <c r="G136" s="1331"/>
    </row>
    <row r="137" spans="1:7" ht="39.6">
      <c r="A137" s="8" t="s">
        <v>0</v>
      </c>
      <c r="B137" s="892" t="s">
        <v>1</v>
      </c>
      <c r="C137" s="8" t="s">
        <v>948</v>
      </c>
      <c r="D137" s="8" t="s">
        <v>5071</v>
      </c>
      <c r="E137" s="8" t="s">
        <v>5072</v>
      </c>
      <c r="F137" s="8" t="s">
        <v>1380</v>
      </c>
      <c r="G137" s="8" t="s">
        <v>2</v>
      </c>
    </row>
    <row r="138" spans="1:7">
      <c r="A138" s="1329">
        <v>5</v>
      </c>
      <c r="B138" s="1330" t="s">
        <v>5311</v>
      </c>
      <c r="C138" s="1330"/>
      <c r="D138" s="1329">
        <v>1</v>
      </c>
      <c r="E138" s="1329">
        <f>SUM(D138:D151)</f>
        <v>1</v>
      </c>
      <c r="F138" s="1331"/>
      <c r="G138" s="1331">
        <f>E138*F138</f>
        <v>0</v>
      </c>
    </row>
    <row r="139" spans="1:7" ht="66">
      <c r="A139" s="1329"/>
      <c r="B139" s="1332" t="s">
        <v>5131</v>
      </c>
      <c r="C139" s="1333"/>
      <c r="D139" s="1329"/>
      <c r="E139" s="1329"/>
      <c r="F139" s="1331"/>
      <c r="G139" s="1331"/>
    </row>
    <row r="140" spans="1:7">
      <c r="A140" s="1329"/>
      <c r="B140" s="1330" t="s">
        <v>5075</v>
      </c>
      <c r="C140" s="1330"/>
      <c r="D140" s="1329"/>
      <c r="E140" s="1329"/>
      <c r="F140" s="1331"/>
      <c r="G140" s="1331"/>
    </row>
    <row r="141" spans="1:7" ht="26.4">
      <c r="A141" s="1329"/>
      <c r="B141" s="1321" t="s">
        <v>5181</v>
      </c>
      <c r="C141" s="416">
        <v>1</v>
      </c>
      <c r="D141" s="1329"/>
      <c r="E141" s="1329"/>
      <c r="F141" s="1331"/>
      <c r="G141" s="1331"/>
    </row>
    <row r="142" spans="1:7">
      <c r="A142" s="1329"/>
      <c r="B142" s="1330" t="s">
        <v>5080</v>
      </c>
      <c r="C142" s="1330"/>
      <c r="D142" s="1329"/>
      <c r="E142" s="1329"/>
      <c r="F142" s="1331"/>
      <c r="G142" s="1331"/>
    </row>
    <row r="143" spans="1:7">
      <c r="A143" s="1329"/>
      <c r="B143" s="1321" t="s">
        <v>5217</v>
      </c>
      <c r="C143" s="416">
        <v>3</v>
      </c>
      <c r="D143" s="1329"/>
      <c r="E143" s="1329"/>
      <c r="F143" s="1331"/>
      <c r="G143" s="1331"/>
    </row>
    <row r="144" spans="1:7">
      <c r="A144" s="1329"/>
      <c r="B144" s="1321" t="s">
        <v>5082</v>
      </c>
      <c r="C144" s="416">
        <v>1</v>
      </c>
      <c r="D144" s="1329"/>
      <c r="E144" s="1329"/>
      <c r="F144" s="1331"/>
      <c r="G144" s="1331"/>
    </row>
    <row r="145" spans="1:7">
      <c r="A145" s="1329"/>
      <c r="B145" s="1321" t="s">
        <v>5083</v>
      </c>
      <c r="C145" s="416">
        <v>1</v>
      </c>
      <c r="D145" s="1329"/>
      <c r="E145" s="1329"/>
      <c r="F145" s="1331"/>
      <c r="G145" s="1331"/>
    </row>
    <row r="146" spans="1:7">
      <c r="A146" s="1329"/>
      <c r="B146" s="1321" t="s">
        <v>5218</v>
      </c>
      <c r="C146" s="416">
        <v>3</v>
      </c>
      <c r="D146" s="1329"/>
      <c r="E146" s="1329"/>
      <c r="F146" s="1331"/>
      <c r="G146" s="1331"/>
    </row>
    <row r="147" spans="1:7">
      <c r="A147" s="1329"/>
      <c r="B147" s="1321" t="s">
        <v>5085</v>
      </c>
      <c r="C147" s="416">
        <v>1</v>
      </c>
      <c r="D147" s="1329"/>
      <c r="E147" s="1329"/>
      <c r="F147" s="1331"/>
      <c r="G147" s="1331"/>
    </row>
    <row r="148" spans="1:7">
      <c r="A148" s="1329"/>
      <c r="B148" s="1321" t="s">
        <v>5307</v>
      </c>
      <c r="C148" s="416">
        <v>1</v>
      </c>
      <c r="D148" s="1329"/>
      <c r="E148" s="1329"/>
      <c r="F148" s="1331"/>
      <c r="G148" s="1331"/>
    </row>
    <row r="149" spans="1:7" ht="26.4">
      <c r="A149" s="1329"/>
      <c r="B149" s="1321" t="s">
        <v>5187</v>
      </c>
      <c r="C149" s="416">
        <v>9</v>
      </c>
      <c r="D149" s="1329"/>
      <c r="E149" s="1329"/>
      <c r="F149" s="1331"/>
      <c r="G149" s="1331"/>
    </row>
    <row r="150" spans="1:7" ht="26.4">
      <c r="A150" s="1329"/>
      <c r="B150" s="1321" t="s">
        <v>5188</v>
      </c>
      <c r="C150" s="416">
        <v>1</v>
      </c>
      <c r="D150" s="1329"/>
      <c r="E150" s="1329"/>
      <c r="F150" s="1331"/>
      <c r="G150" s="1331"/>
    </row>
    <row r="151" spans="1:7">
      <c r="A151" s="1329"/>
      <c r="B151" s="1321" t="s">
        <v>5099</v>
      </c>
      <c r="C151" s="1126"/>
      <c r="D151" s="1329"/>
      <c r="E151" s="1329"/>
      <c r="F151" s="1331"/>
      <c r="G151" s="1331"/>
    </row>
    <row r="152" spans="1:7">
      <c r="A152" s="143" t="s">
        <v>5312</v>
      </c>
      <c r="B152" s="144"/>
      <c r="C152" s="144"/>
      <c r="D152" s="144"/>
      <c r="E152" s="144"/>
      <c r="F152" s="144"/>
      <c r="G152" s="38">
        <f>SUM(G9:G151)</f>
        <v>0</v>
      </c>
    </row>
    <row r="153" spans="1:7">
      <c r="A153" s="1322"/>
      <c r="B153" s="525"/>
      <c r="C153" s="525"/>
      <c r="D153" s="525"/>
      <c r="E153" s="525"/>
      <c r="F153" s="525"/>
      <c r="G153" s="525"/>
    </row>
    <row r="154" spans="1:7">
      <c r="A154" s="1322"/>
      <c r="B154" s="525"/>
      <c r="C154" s="525"/>
      <c r="D154" s="525"/>
      <c r="E154" s="525"/>
      <c r="F154" s="525"/>
      <c r="G154" s="525"/>
    </row>
    <row r="155" spans="1:7">
      <c r="A155" s="1322"/>
      <c r="B155" s="525"/>
      <c r="C155" s="525"/>
      <c r="D155" s="525"/>
      <c r="E155" s="525"/>
      <c r="F155" s="525"/>
      <c r="G155" s="525"/>
    </row>
    <row r="156" spans="1:7">
      <c r="A156" s="1322"/>
      <c r="B156" s="525"/>
      <c r="C156" s="525"/>
      <c r="D156" s="525"/>
      <c r="E156" s="525"/>
      <c r="F156" s="525"/>
      <c r="G156" s="525"/>
    </row>
    <row r="157" spans="1:7">
      <c r="A157" s="1322"/>
      <c r="B157" s="525"/>
      <c r="C157" s="525"/>
      <c r="D157" s="525"/>
      <c r="E157" s="525"/>
      <c r="F157" s="525"/>
      <c r="G157" s="525"/>
    </row>
  </sheetData>
  <protectedRanges>
    <protectedRange sqref="F7" name="Range1_7_2"/>
    <protectedRange sqref="F152" name="Range1_4_5_2"/>
  </protectedRanges>
  <mergeCells count="53">
    <mergeCell ref="A152:F152"/>
    <mergeCell ref="E138:E151"/>
    <mergeCell ref="F138:F151"/>
    <mergeCell ref="G138:G151"/>
    <mergeCell ref="B140:C140"/>
    <mergeCell ref="B142:C142"/>
    <mergeCell ref="E114:E136"/>
    <mergeCell ref="F114:F136"/>
    <mergeCell ref="G114:G136"/>
    <mergeCell ref="B116:C116"/>
    <mergeCell ref="B119:C119"/>
    <mergeCell ref="A138:A151"/>
    <mergeCell ref="B138:C138"/>
    <mergeCell ref="D138:D151"/>
    <mergeCell ref="A114:A136"/>
    <mergeCell ref="B114:C114"/>
    <mergeCell ref="D114:D136"/>
    <mergeCell ref="E86:E112"/>
    <mergeCell ref="F86:F112"/>
    <mergeCell ref="G86:G112"/>
    <mergeCell ref="B88:C88"/>
    <mergeCell ref="B91:C91"/>
    <mergeCell ref="E56:E84"/>
    <mergeCell ref="F56:F84"/>
    <mergeCell ref="G56:G84"/>
    <mergeCell ref="B58:C58"/>
    <mergeCell ref="B61:C61"/>
    <mergeCell ref="A86:A112"/>
    <mergeCell ref="B86:C86"/>
    <mergeCell ref="D86:D112"/>
    <mergeCell ref="A56:A84"/>
    <mergeCell ref="B56:C56"/>
    <mergeCell ref="D56:D84"/>
    <mergeCell ref="E34:E54"/>
    <mergeCell ref="F34:F54"/>
    <mergeCell ref="G34:G54"/>
    <mergeCell ref="B36:C36"/>
    <mergeCell ref="B41:C41"/>
    <mergeCell ref="E9:E32"/>
    <mergeCell ref="F9:F32"/>
    <mergeCell ref="G9:G32"/>
    <mergeCell ref="B10:C10"/>
    <mergeCell ref="B15:C15"/>
    <mergeCell ref="A34:A54"/>
    <mergeCell ref="B34:C34"/>
    <mergeCell ref="D34:D54"/>
    <mergeCell ref="A1:G1"/>
    <mergeCell ref="A2:G2"/>
    <mergeCell ref="A3:G3"/>
    <mergeCell ref="B7:G7"/>
    <mergeCell ref="A9:A32"/>
    <mergeCell ref="B9:C9"/>
    <mergeCell ref="D9:D32"/>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4C2865-6520-4B4D-9BEF-EC70BE6C203D}">
  <sheetPr>
    <tabColor theme="8" tint="0.79998168889431442"/>
  </sheetPr>
  <dimension ref="A1:G404"/>
  <sheetViews>
    <sheetView workbookViewId="0">
      <selection activeCell="B26" activeCellId="17" sqref="B382:C382 B361:C361 B341:C341 B320:C320 B299:C299 B277:C277 B257:C257 B236:C236 B216:C216 B194:C194 B173:C173 B151:C151 B130:C130 B109:C109 B88:C88 B67:C67 B47:C47 B26:C26"/>
    </sheetView>
  </sheetViews>
  <sheetFormatPr defaultRowHeight="14.4"/>
  <cols>
    <col min="2" max="2" width="50.77734375" customWidth="1"/>
    <col min="6" max="7" width="10.77734375" customWidth="1"/>
  </cols>
  <sheetData>
    <row r="1" spans="1:7">
      <c r="A1" s="334" t="s">
        <v>50</v>
      </c>
      <c r="B1" s="334"/>
      <c r="C1" s="334"/>
      <c r="D1" s="334"/>
      <c r="E1" s="334"/>
      <c r="F1" s="334"/>
      <c r="G1" s="334"/>
    </row>
    <row r="2" spans="1:7">
      <c r="A2" s="336" t="s">
        <v>455</v>
      </c>
      <c r="B2" s="336"/>
      <c r="C2" s="336"/>
      <c r="D2" s="336"/>
      <c r="E2" s="336"/>
      <c r="F2" s="336"/>
      <c r="G2" s="336"/>
    </row>
    <row r="3" spans="1:7">
      <c r="A3" s="150" t="s">
        <v>456</v>
      </c>
      <c r="B3" s="150"/>
      <c r="C3" s="150"/>
      <c r="D3" s="150"/>
      <c r="E3" s="150"/>
      <c r="F3" s="150"/>
      <c r="G3" s="150"/>
    </row>
    <row r="4" spans="1:7">
      <c r="A4" s="1307"/>
      <c r="B4" s="604"/>
      <c r="C4" s="1308"/>
      <c r="D4" s="1308"/>
      <c r="E4" s="1308"/>
      <c r="F4" s="1309"/>
      <c r="G4" s="1310"/>
    </row>
    <row r="5" spans="1:7">
      <c r="A5" s="1307"/>
      <c r="B5" s="604"/>
      <c r="C5" s="1308"/>
      <c r="D5" s="1308"/>
      <c r="E5" s="1308"/>
      <c r="F5" s="1309"/>
      <c r="G5" s="1310"/>
    </row>
    <row r="6" spans="1:7">
      <c r="A6" s="1311"/>
      <c r="B6" s="1328"/>
      <c r="C6" s="1312"/>
      <c r="D6" s="1313"/>
      <c r="E6" s="1313"/>
      <c r="F6" s="1310"/>
      <c r="G6" s="1310"/>
    </row>
    <row r="7" spans="1:7">
      <c r="A7" s="1314" t="s">
        <v>14</v>
      </c>
      <c r="B7" s="346" t="s">
        <v>4988</v>
      </c>
      <c r="C7" s="346"/>
      <c r="D7" s="346"/>
      <c r="E7" s="346"/>
      <c r="F7" s="346"/>
      <c r="G7" s="346"/>
    </row>
    <row r="8" spans="1:7" ht="39.6">
      <c r="A8" s="8" t="s">
        <v>0</v>
      </c>
      <c r="B8" s="892" t="s">
        <v>1</v>
      </c>
      <c r="C8" s="8" t="s">
        <v>948</v>
      </c>
      <c r="D8" s="8" t="s">
        <v>5071</v>
      </c>
      <c r="E8" s="8" t="s">
        <v>5072</v>
      </c>
      <c r="F8" s="8" t="s">
        <v>1380</v>
      </c>
      <c r="G8" s="8" t="s">
        <v>2</v>
      </c>
    </row>
    <row r="9" spans="1:7">
      <c r="A9" s="935">
        <v>1</v>
      </c>
      <c r="B9" s="1330" t="s">
        <v>5313</v>
      </c>
      <c r="C9" s="1330"/>
      <c r="D9" s="349">
        <v>1</v>
      </c>
      <c r="E9" s="349">
        <f>SUM(D9:D27)</f>
        <v>1</v>
      </c>
      <c r="F9" s="1341"/>
      <c r="G9" s="1341">
        <f>E9*F9</f>
        <v>0</v>
      </c>
    </row>
    <row r="10" spans="1:7" ht="66">
      <c r="A10" s="935"/>
      <c r="B10" s="1321" t="s">
        <v>5314</v>
      </c>
      <c r="C10" s="1321"/>
      <c r="D10" s="366"/>
      <c r="E10" s="366"/>
      <c r="F10" s="1341"/>
      <c r="G10" s="1341"/>
    </row>
    <row r="11" spans="1:7">
      <c r="A11" s="935"/>
      <c r="B11" s="1330" t="s">
        <v>5075</v>
      </c>
      <c r="C11" s="1330"/>
      <c r="D11" s="366"/>
      <c r="E11" s="366"/>
      <c r="F11" s="1341"/>
      <c r="G11" s="1341"/>
    </row>
    <row r="12" spans="1:7" ht="26.4">
      <c r="A12" s="935"/>
      <c r="B12" s="1321" t="s">
        <v>5181</v>
      </c>
      <c r="C12" s="416">
        <v>1</v>
      </c>
      <c r="D12" s="366"/>
      <c r="E12" s="366"/>
      <c r="F12" s="1341"/>
      <c r="G12" s="1341"/>
    </row>
    <row r="13" spans="1:7">
      <c r="A13" s="935"/>
      <c r="B13" s="1330" t="s">
        <v>5080</v>
      </c>
      <c r="C13" s="1330"/>
      <c r="D13" s="366"/>
      <c r="E13" s="366"/>
      <c r="F13" s="1341"/>
      <c r="G13" s="1341"/>
    </row>
    <row r="14" spans="1:7">
      <c r="A14" s="935"/>
      <c r="B14" s="1321" t="s">
        <v>5315</v>
      </c>
      <c r="C14" s="416">
        <v>3</v>
      </c>
      <c r="D14" s="366"/>
      <c r="E14" s="366"/>
      <c r="F14" s="1341"/>
      <c r="G14" s="1341"/>
    </row>
    <row r="15" spans="1:7">
      <c r="A15" s="935"/>
      <c r="B15" s="1335" t="s">
        <v>5082</v>
      </c>
      <c r="C15" s="416">
        <v>1</v>
      </c>
      <c r="D15" s="366"/>
      <c r="E15" s="366"/>
      <c r="F15" s="1341"/>
      <c r="G15" s="1341"/>
    </row>
    <row r="16" spans="1:7">
      <c r="A16" s="935"/>
      <c r="B16" s="1335" t="s">
        <v>5083</v>
      </c>
      <c r="C16" s="416">
        <v>1</v>
      </c>
      <c r="D16" s="366"/>
      <c r="E16" s="366"/>
      <c r="F16" s="1341"/>
      <c r="G16" s="1341"/>
    </row>
    <row r="17" spans="1:7">
      <c r="A17" s="935"/>
      <c r="B17" s="1335" t="s">
        <v>5218</v>
      </c>
      <c r="C17" s="416">
        <v>3</v>
      </c>
      <c r="D17" s="366"/>
      <c r="E17" s="366"/>
      <c r="F17" s="1341"/>
      <c r="G17" s="1341"/>
    </row>
    <row r="18" spans="1:7">
      <c r="A18" s="935"/>
      <c r="B18" s="1321" t="s">
        <v>5085</v>
      </c>
      <c r="C18" s="416">
        <v>1</v>
      </c>
      <c r="D18" s="366"/>
      <c r="E18" s="366"/>
      <c r="F18" s="1341"/>
      <c r="G18" s="1341"/>
    </row>
    <row r="19" spans="1:7">
      <c r="A19" s="935"/>
      <c r="B19" s="1321" t="s">
        <v>5219</v>
      </c>
      <c r="C19" s="416">
        <v>1</v>
      </c>
      <c r="D19" s="366"/>
      <c r="E19" s="366"/>
      <c r="F19" s="1341"/>
      <c r="G19" s="1341"/>
    </row>
    <row r="20" spans="1:7">
      <c r="A20" s="935"/>
      <c r="B20" s="1321" t="s">
        <v>5316</v>
      </c>
      <c r="C20" s="416">
        <v>2</v>
      </c>
      <c r="D20" s="366"/>
      <c r="E20" s="366"/>
      <c r="F20" s="1341"/>
      <c r="G20" s="1341"/>
    </row>
    <row r="21" spans="1:7">
      <c r="A21" s="935"/>
      <c r="B21" s="1321" t="s">
        <v>5317</v>
      </c>
      <c r="C21" s="416">
        <v>1</v>
      </c>
      <c r="D21" s="366"/>
      <c r="E21" s="366"/>
      <c r="F21" s="1341"/>
      <c r="G21" s="1341"/>
    </row>
    <row r="22" spans="1:7" ht="26.4">
      <c r="A22" s="935"/>
      <c r="B22" s="1321" t="s">
        <v>5318</v>
      </c>
      <c r="C22" s="416">
        <v>1</v>
      </c>
      <c r="D22" s="366"/>
      <c r="E22" s="366"/>
      <c r="F22" s="1341"/>
      <c r="G22" s="1341"/>
    </row>
    <row r="23" spans="1:7" ht="26.4">
      <c r="A23" s="935"/>
      <c r="B23" s="1321" t="s">
        <v>5319</v>
      </c>
      <c r="C23" s="416">
        <v>1</v>
      </c>
      <c r="D23" s="366"/>
      <c r="E23" s="366"/>
      <c r="F23" s="1341"/>
      <c r="G23" s="1341"/>
    </row>
    <row r="24" spans="1:7">
      <c r="A24" s="935"/>
      <c r="B24" s="1321" t="s">
        <v>5235</v>
      </c>
      <c r="C24" s="416">
        <v>7</v>
      </c>
      <c r="D24" s="366"/>
      <c r="E24" s="366"/>
      <c r="F24" s="1341"/>
      <c r="G24" s="1341"/>
    </row>
    <row r="25" spans="1:7">
      <c r="A25" s="935"/>
      <c r="B25" s="1321" t="s">
        <v>5320</v>
      </c>
      <c r="C25" s="416">
        <v>127</v>
      </c>
      <c r="D25" s="366"/>
      <c r="E25" s="366"/>
      <c r="F25" s="1341"/>
      <c r="G25" s="1341"/>
    </row>
    <row r="26" spans="1:7">
      <c r="A26" s="935"/>
      <c r="B26" s="1330" t="s">
        <v>5099</v>
      </c>
      <c r="C26" s="1330"/>
      <c r="D26" s="366"/>
      <c r="E26" s="366"/>
      <c r="F26" s="1341"/>
      <c r="G26" s="1341"/>
    </row>
    <row r="27" spans="1:7">
      <c r="A27" s="935"/>
      <c r="B27" s="1342" t="s">
        <v>5321</v>
      </c>
      <c r="C27" s="1342"/>
      <c r="D27" s="355"/>
      <c r="E27" s="355"/>
      <c r="F27" s="1341"/>
      <c r="G27" s="1341"/>
    </row>
    <row r="28" spans="1:7" ht="39.6">
      <c r="A28" s="8" t="s">
        <v>0</v>
      </c>
      <c r="B28" s="892" t="s">
        <v>1</v>
      </c>
      <c r="C28" s="8" t="s">
        <v>948</v>
      </c>
      <c r="D28" s="8" t="s">
        <v>5071</v>
      </c>
      <c r="E28" s="8" t="s">
        <v>5072</v>
      </c>
      <c r="F28" s="8" t="s">
        <v>1380</v>
      </c>
      <c r="G28" s="8" t="s">
        <v>2</v>
      </c>
    </row>
    <row r="29" spans="1:7">
      <c r="A29" s="935">
        <v>2</v>
      </c>
      <c r="B29" s="1330" t="s">
        <v>5322</v>
      </c>
      <c r="C29" s="1330"/>
      <c r="D29" s="349">
        <v>1</v>
      </c>
      <c r="E29" s="349">
        <f>SUM(D29:D47)</f>
        <v>1</v>
      </c>
      <c r="F29" s="1341"/>
      <c r="G29" s="1341">
        <f>E29*F29</f>
        <v>0</v>
      </c>
    </row>
    <row r="30" spans="1:7" ht="66">
      <c r="A30" s="935"/>
      <c r="B30" s="1321" t="s">
        <v>5314</v>
      </c>
      <c r="C30" s="1321"/>
      <c r="D30" s="366"/>
      <c r="E30" s="366"/>
      <c r="F30" s="1341"/>
      <c r="G30" s="1341"/>
    </row>
    <row r="31" spans="1:7">
      <c r="A31" s="935"/>
      <c r="B31" s="1330" t="s">
        <v>5075</v>
      </c>
      <c r="C31" s="1330"/>
      <c r="D31" s="366"/>
      <c r="E31" s="366"/>
      <c r="F31" s="1341"/>
      <c r="G31" s="1341"/>
    </row>
    <row r="32" spans="1:7" ht="26.4">
      <c r="A32" s="935"/>
      <c r="B32" s="1321" t="s">
        <v>5181</v>
      </c>
      <c r="C32" s="416">
        <v>1</v>
      </c>
      <c r="D32" s="366"/>
      <c r="E32" s="366"/>
      <c r="F32" s="1341"/>
      <c r="G32" s="1341"/>
    </row>
    <row r="33" spans="1:7">
      <c r="A33" s="935"/>
      <c r="B33" s="1330" t="s">
        <v>5080</v>
      </c>
      <c r="C33" s="1330"/>
      <c r="D33" s="366"/>
      <c r="E33" s="366"/>
      <c r="F33" s="1341"/>
      <c r="G33" s="1341"/>
    </row>
    <row r="34" spans="1:7">
      <c r="A34" s="935"/>
      <c r="B34" s="1321" t="s">
        <v>5315</v>
      </c>
      <c r="C34" s="416">
        <v>3</v>
      </c>
      <c r="D34" s="366"/>
      <c r="E34" s="366"/>
      <c r="F34" s="1341"/>
      <c r="G34" s="1341"/>
    </row>
    <row r="35" spans="1:7">
      <c r="A35" s="935"/>
      <c r="B35" s="1335" t="s">
        <v>5082</v>
      </c>
      <c r="C35" s="416">
        <v>1</v>
      </c>
      <c r="D35" s="366"/>
      <c r="E35" s="366"/>
      <c r="F35" s="1341"/>
      <c r="G35" s="1341"/>
    </row>
    <row r="36" spans="1:7">
      <c r="A36" s="935"/>
      <c r="B36" s="1335" t="s">
        <v>5083</v>
      </c>
      <c r="C36" s="416">
        <v>1</v>
      </c>
      <c r="D36" s="366"/>
      <c r="E36" s="366"/>
      <c r="F36" s="1341"/>
      <c r="G36" s="1341"/>
    </row>
    <row r="37" spans="1:7">
      <c r="A37" s="935"/>
      <c r="B37" s="1335" t="s">
        <v>5218</v>
      </c>
      <c r="C37" s="416">
        <v>3</v>
      </c>
      <c r="D37" s="366"/>
      <c r="E37" s="366"/>
      <c r="F37" s="1341"/>
      <c r="G37" s="1341"/>
    </row>
    <row r="38" spans="1:7">
      <c r="A38" s="935"/>
      <c r="B38" s="1321" t="s">
        <v>5085</v>
      </c>
      <c r="C38" s="416">
        <v>1</v>
      </c>
      <c r="D38" s="366"/>
      <c r="E38" s="366"/>
      <c r="F38" s="1341"/>
      <c r="G38" s="1341"/>
    </row>
    <row r="39" spans="1:7">
      <c r="A39" s="935"/>
      <c r="B39" s="1321" t="s">
        <v>5277</v>
      </c>
      <c r="C39" s="416">
        <v>1</v>
      </c>
      <c r="D39" s="366"/>
      <c r="E39" s="366"/>
      <c r="F39" s="1341"/>
      <c r="G39" s="1341"/>
    </row>
    <row r="40" spans="1:7">
      <c r="A40" s="935"/>
      <c r="B40" s="1321" t="s">
        <v>5316</v>
      </c>
      <c r="C40" s="416">
        <v>2</v>
      </c>
      <c r="D40" s="366"/>
      <c r="E40" s="366"/>
      <c r="F40" s="1341"/>
      <c r="G40" s="1341"/>
    </row>
    <row r="41" spans="1:7">
      <c r="A41" s="935"/>
      <c r="B41" s="1321" t="s">
        <v>5317</v>
      </c>
      <c r="C41" s="416">
        <v>1</v>
      </c>
      <c r="D41" s="366"/>
      <c r="E41" s="366"/>
      <c r="F41" s="1341"/>
      <c r="G41" s="1341"/>
    </row>
    <row r="42" spans="1:7" ht="26.4">
      <c r="A42" s="935"/>
      <c r="B42" s="1321" t="s">
        <v>5318</v>
      </c>
      <c r="C42" s="416">
        <v>1</v>
      </c>
      <c r="D42" s="366"/>
      <c r="E42" s="366"/>
      <c r="F42" s="1341"/>
      <c r="G42" s="1341"/>
    </row>
    <row r="43" spans="1:7" ht="26.4">
      <c r="A43" s="935"/>
      <c r="B43" s="1321" t="s">
        <v>5319</v>
      </c>
      <c r="C43" s="416">
        <v>1</v>
      </c>
      <c r="D43" s="366"/>
      <c r="E43" s="366"/>
      <c r="F43" s="1341"/>
      <c r="G43" s="1341"/>
    </row>
    <row r="44" spans="1:7">
      <c r="A44" s="935"/>
      <c r="B44" s="1321" t="s">
        <v>5235</v>
      </c>
      <c r="C44" s="416">
        <v>6</v>
      </c>
      <c r="D44" s="366"/>
      <c r="E44" s="366"/>
      <c r="F44" s="1341"/>
      <c r="G44" s="1341"/>
    </row>
    <row r="45" spans="1:7">
      <c r="A45" s="935"/>
      <c r="B45" s="1321" t="s">
        <v>5320</v>
      </c>
      <c r="C45" s="416">
        <v>114</v>
      </c>
      <c r="D45" s="366"/>
      <c r="E45" s="366"/>
      <c r="F45" s="1341"/>
      <c r="G45" s="1341"/>
    </row>
    <row r="46" spans="1:7">
      <c r="A46" s="935"/>
      <c r="B46" s="1330" t="s">
        <v>5099</v>
      </c>
      <c r="C46" s="1330"/>
      <c r="D46" s="366"/>
      <c r="E46" s="366"/>
      <c r="F46" s="1341"/>
      <c r="G46" s="1341"/>
    </row>
    <row r="47" spans="1:7">
      <c r="A47" s="935"/>
      <c r="B47" s="1342" t="s">
        <v>5321</v>
      </c>
      <c r="C47" s="1342"/>
      <c r="D47" s="355"/>
      <c r="E47" s="355"/>
      <c r="F47" s="1341"/>
      <c r="G47" s="1341"/>
    </row>
    <row r="48" spans="1:7">
      <c r="A48" s="935">
        <v>3</v>
      </c>
      <c r="B48" s="1330" t="s">
        <v>5323</v>
      </c>
      <c r="C48" s="1330"/>
      <c r="D48" s="349">
        <v>1</v>
      </c>
      <c r="E48" s="349">
        <f>SUM(D48:D66)</f>
        <v>1</v>
      </c>
      <c r="F48" s="1341"/>
      <c r="G48" s="1341">
        <f>E48*F48</f>
        <v>0</v>
      </c>
    </row>
    <row r="49" spans="1:7" ht="66">
      <c r="A49" s="935"/>
      <c r="B49" s="1321" t="s">
        <v>5314</v>
      </c>
      <c r="C49" s="1321"/>
      <c r="D49" s="366"/>
      <c r="E49" s="366"/>
      <c r="F49" s="1341"/>
      <c r="G49" s="1341"/>
    </row>
    <row r="50" spans="1:7">
      <c r="A50" s="935"/>
      <c r="B50" s="1330" t="s">
        <v>5075</v>
      </c>
      <c r="C50" s="1330"/>
      <c r="D50" s="366"/>
      <c r="E50" s="366"/>
      <c r="F50" s="1341"/>
      <c r="G50" s="1341"/>
    </row>
    <row r="51" spans="1:7" ht="26.4">
      <c r="A51" s="935"/>
      <c r="B51" s="1321" t="s">
        <v>5181</v>
      </c>
      <c r="C51" s="416">
        <v>1</v>
      </c>
      <c r="D51" s="366"/>
      <c r="E51" s="366"/>
      <c r="F51" s="1341"/>
      <c r="G51" s="1341"/>
    </row>
    <row r="52" spans="1:7">
      <c r="A52" s="935"/>
      <c r="B52" s="1330" t="s">
        <v>5080</v>
      </c>
      <c r="C52" s="1330"/>
      <c r="D52" s="366"/>
      <c r="E52" s="366"/>
      <c r="F52" s="1341"/>
      <c r="G52" s="1341"/>
    </row>
    <row r="53" spans="1:7">
      <c r="A53" s="935"/>
      <c r="B53" s="1321" t="s">
        <v>5324</v>
      </c>
      <c r="C53" s="416">
        <v>3</v>
      </c>
      <c r="D53" s="366"/>
      <c r="E53" s="366"/>
      <c r="F53" s="1341"/>
      <c r="G53" s="1341"/>
    </row>
    <row r="54" spans="1:7">
      <c r="A54" s="935"/>
      <c r="B54" s="1335" t="s">
        <v>5082</v>
      </c>
      <c r="C54" s="416">
        <v>1</v>
      </c>
      <c r="D54" s="366"/>
      <c r="E54" s="366"/>
      <c r="F54" s="1341"/>
      <c r="G54" s="1341"/>
    </row>
    <row r="55" spans="1:7">
      <c r="A55" s="935"/>
      <c r="B55" s="1335" t="s">
        <v>5083</v>
      </c>
      <c r="C55" s="416">
        <v>1</v>
      </c>
      <c r="D55" s="366"/>
      <c r="E55" s="366"/>
      <c r="F55" s="1341"/>
      <c r="G55" s="1341"/>
    </row>
    <row r="56" spans="1:7">
      <c r="A56" s="935"/>
      <c r="B56" s="1335" t="s">
        <v>5218</v>
      </c>
      <c r="C56" s="416">
        <v>3</v>
      </c>
      <c r="D56" s="366"/>
      <c r="E56" s="366"/>
      <c r="F56" s="1341"/>
      <c r="G56" s="1341"/>
    </row>
    <row r="57" spans="1:7">
      <c r="A57" s="935"/>
      <c r="B57" s="1321" t="s">
        <v>5085</v>
      </c>
      <c r="C57" s="416">
        <v>1</v>
      </c>
      <c r="D57" s="366"/>
      <c r="E57" s="366"/>
      <c r="F57" s="1341"/>
      <c r="G57" s="1341"/>
    </row>
    <row r="58" spans="1:7">
      <c r="A58" s="935"/>
      <c r="B58" s="1321" t="s">
        <v>5325</v>
      </c>
      <c r="C58" s="416">
        <v>1</v>
      </c>
      <c r="D58" s="366"/>
      <c r="E58" s="366"/>
      <c r="F58" s="1341"/>
      <c r="G58" s="1341"/>
    </row>
    <row r="59" spans="1:7">
      <c r="A59" s="935"/>
      <c r="B59" s="1321" t="s">
        <v>5316</v>
      </c>
      <c r="C59" s="416">
        <v>2</v>
      </c>
      <c r="D59" s="366"/>
      <c r="E59" s="366"/>
      <c r="F59" s="1341"/>
      <c r="G59" s="1341"/>
    </row>
    <row r="60" spans="1:7">
      <c r="A60" s="935"/>
      <c r="B60" s="1321" t="s">
        <v>5317</v>
      </c>
      <c r="C60" s="416">
        <v>1</v>
      </c>
      <c r="D60" s="366"/>
      <c r="E60" s="366"/>
      <c r="F60" s="1341"/>
      <c r="G60" s="1341"/>
    </row>
    <row r="61" spans="1:7" ht="26.4">
      <c r="A61" s="935"/>
      <c r="B61" s="1321" t="s">
        <v>5318</v>
      </c>
      <c r="C61" s="416">
        <v>1</v>
      </c>
      <c r="D61" s="366"/>
      <c r="E61" s="366"/>
      <c r="F61" s="1341"/>
      <c r="G61" s="1341"/>
    </row>
    <row r="62" spans="1:7" ht="26.4">
      <c r="A62" s="935"/>
      <c r="B62" s="1321" t="s">
        <v>5319</v>
      </c>
      <c r="C62" s="416">
        <v>1</v>
      </c>
      <c r="D62" s="366"/>
      <c r="E62" s="366"/>
      <c r="F62" s="1341"/>
      <c r="G62" s="1341"/>
    </row>
    <row r="63" spans="1:7">
      <c r="A63" s="935"/>
      <c r="B63" s="1321" t="s">
        <v>5235</v>
      </c>
      <c r="C63" s="416">
        <v>13</v>
      </c>
      <c r="D63" s="366"/>
      <c r="E63" s="366"/>
      <c r="F63" s="1341"/>
      <c r="G63" s="1341"/>
    </row>
    <row r="64" spans="1:7">
      <c r="A64" s="935"/>
      <c r="B64" s="1321" t="s">
        <v>5320</v>
      </c>
      <c r="C64" s="416">
        <v>179</v>
      </c>
      <c r="D64" s="366"/>
      <c r="E64" s="366"/>
      <c r="F64" s="1341"/>
      <c r="G64" s="1341"/>
    </row>
    <row r="65" spans="1:7">
      <c r="A65" s="935"/>
      <c r="B65" s="1330" t="s">
        <v>5099</v>
      </c>
      <c r="C65" s="1330"/>
      <c r="D65" s="366"/>
      <c r="E65" s="366"/>
      <c r="F65" s="1341"/>
      <c r="G65" s="1341"/>
    </row>
    <row r="66" spans="1:7">
      <c r="A66" s="935"/>
      <c r="B66" s="1342" t="s">
        <v>5321</v>
      </c>
      <c r="C66" s="1342"/>
      <c r="D66" s="355"/>
      <c r="E66" s="355"/>
      <c r="F66" s="1341"/>
      <c r="G66" s="1341"/>
    </row>
    <row r="67" spans="1:7" ht="39.6">
      <c r="A67" s="8" t="s">
        <v>0</v>
      </c>
      <c r="B67" s="892" t="s">
        <v>1</v>
      </c>
      <c r="C67" s="8" t="s">
        <v>948</v>
      </c>
      <c r="D67" s="8" t="s">
        <v>5071</v>
      </c>
      <c r="E67" s="8" t="s">
        <v>5072</v>
      </c>
      <c r="F67" s="8" t="s">
        <v>1380</v>
      </c>
      <c r="G67" s="8" t="s">
        <v>2</v>
      </c>
    </row>
    <row r="68" spans="1:7">
      <c r="A68" s="935">
        <v>4</v>
      </c>
      <c r="B68" s="1330" t="s">
        <v>5326</v>
      </c>
      <c r="C68" s="1330"/>
      <c r="D68" s="349">
        <v>1</v>
      </c>
      <c r="E68" s="349">
        <f>SUM(D68:D86)</f>
        <v>1</v>
      </c>
      <c r="F68" s="1341"/>
      <c r="G68" s="1341">
        <f>E68*F68</f>
        <v>0</v>
      </c>
    </row>
    <row r="69" spans="1:7" ht="66">
      <c r="A69" s="935"/>
      <c r="B69" s="1321" t="s">
        <v>5314</v>
      </c>
      <c r="C69" s="1321"/>
      <c r="D69" s="366"/>
      <c r="E69" s="366"/>
      <c r="F69" s="1341"/>
      <c r="G69" s="1341"/>
    </row>
    <row r="70" spans="1:7">
      <c r="A70" s="935"/>
      <c r="B70" s="1330" t="s">
        <v>5075</v>
      </c>
      <c r="C70" s="1330"/>
      <c r="D70" s="366"/>
      <c r="E70" s="366"/>
      <c r="F70" s="1341"/>
      <c r="G70" s="1341"/>
    </row>
    <row r="71" spans="1:7" ht="26.4">
      <c r="A71" s="935"/>
      <c r="B71" s="1321" t="s">
        <v>5181</v>
      </c>
      <c r="C71" s="416">
        <v>1</v>
      </c>
      <c r="D71" s="366"/>
      <c r="E71" s="366"/>
      <c r="F71" s="1341"/>
      <c r="G71" s="1341"/>
    </row>
    <row r="72" spans="1:7">
      <c r="A72" s="935"/>
      <c r="B72" s="1330" t="s">
        <v>5080</v>
      </c>
      <c r="C72" s="1330"/>
      <c r="D72" s="366"/>
      <c r="E72" s="366"/>
      <c r="F72" s="1341"/>
      <c r="G72" s="1341"/>
    </row>
    <row r="73" spans="1:7">
      <c r="A73" s="935"/>
      <c r="B73" s="1321" t="s">
        <v>5213</v>
      </c>
      <c r="C73" s="416">
        <v>3</v>
      </c>
      <c r="D73" s="366"/>
      <c r="E73" s="366"/>
      <c r="F73" s="1341"/>
      <c r="G73" s="1341"/>
    </row>
    <row r="74" spans="1:7">
      <c r="A74" s="935"/>
      <c r="B74" s="1335" t="s">
        <v>5082</v>
      </c>
      <c r="C74" s="416">
        <v>1</v>
      </c>
      <c r="D74" s="366"/>
      <c r="E74" s="366"/>
      <c r="F74" s="1341"/>
      <c r="G74" s="1341"/>
    </row>
    <row r="75" spans="1:7">
      <c r="A75" s="935"/>
      <c r="B75" s="1335" t="s">
        <v>5083</v>
      </c>
      <c r="C75" s="416">
        <v>1</v>
      </c>
      <c r="D75" s="366"/>
      <c r="E75" s="366"/>
      <c r="F75" s="1341"/>
      <c r="G75" s="1341"/>
    </row>
    <row r="76" spans="1:7">
      <c r="A76" s="935"/>
      <c r="B76" s="1335" t="s">
        <v>5218</v>
      </c>
      <c r="C76" s="416">
        <v>3</v>
      </c>
      <c r="D76" s="366"/>
      <c r="E76" s="366"/>
      <c r="F76" s="1341"/>
      <c r="G76" s="1341"/>
    </row>
    <row r="77" spans="1:7">
      <c r="A77" s="935"/>
      <c r="B77" s="1321" t="s">
        <v>5085</v>
      </c>
      <c r="C77" s="416">
        <v>1</v>
      </c>
      <c r="D77" s="366"/>
      <c r="E77" s="366"/>
      <c r="F77" s="1341"/>
      <c r="G77" s="1341"/>
    </row>
    <row r="78" spans="1:7">
      <c r="A78" s="935"/>
      <c r="B78" s="1321" t="s">
        <v>5231</v>
      </c>
      <c r="C78" s="416">
        <v>1</v>
      </c>
      <c r="D78" s="366"/>
      <c r="E78" s="366"/>
      <c r="F78" s="1341"/>
      <c r="G78" s="1341"/>
    </row>
    <row r="79" spans="1:7">
      <c r="A79" s="935"/>
      <c r="B79" s="1321" t="s">
        <v>5316</v>
      </c>
      <c r="C79" s="416">
        <v>2</v>
      </c>
      <c r="D79" s="366"/>
      <c r="E79" s="366"/>
      <c r="F79" s="1341"/>
      <c r="G79" s="1341"/>
    </row>
    <row r="80" spans="1:7">
      <c r="A80" s="935"/>
      <c r="B80" s="1321" t="s">
        <v>5317</v>
      </c>
      <c r="C80" s="416">
        <v>1</v>
      </c>
      <c r="D80" s="366"/>
      <c r="E80" s="366"/>
      <c r="F80" s="1341"/>
      <c r="G80" s="1341"/>
    </row>
    <row r="81" spans="1:7" ht="26.4">
      <c r="A81" s="935"/>
      <c r="B81" s="1321" t="s">
        <v>5318</v>
      </c>
      <c r="C81" s="416">
        <v>1</v>
      </c>
      <c r="D81" s="366"/>
      <c r="E81" s="366"/>
      <c r="F81" s="1341"/>
      <c r="G81" s="1341"/>
    </row>
    <row r="82" spans="1:7" ht="26.4">
      <c r="A82" s="935"/>
      <c r="B82" s="1321" t="s">
        <v>5319</v>
      </c>
      <c r="C82" s="416">
        <v>1</v>
      </c>
      <c r="D82" s="366"/>
      <c r="E82" s="366"/>
      <c r="F82" s="1341"/>
      <c r="G82" s="1341"/>
    </row>
    <row r="83" spans="1:7">
      <c r="A83" s="935"/>
      <c r="B83" s="1321" t="s">
        <v>5235</v>
      </c>
      <c r="C83" s="416">
        <v>9</v>
      </c>
      <c r="D83" s="366"/>
      <c r="E83" s="366"/>
      <c r="F83" s="1341"/>
      <c r="G83" s="1341"/>
    </row>
    <row r="84" spans="1:7">
      <c r="A84" s="935"/>
      <c r="B84" s="1321" t="s">
        <v>5327</v>
      </c>
      <c r="C84" s="416">
        <v>127</v>
      </c>
      <c r="D84" s="366"/>
      <c r="E84" s="366"/>
      <c r="F84" s="1341"/>
      <c r="G84" s="1341"/>
    </row>
    <row r="85" spans="1:7">
      <c r="A85" s="935"/>
      <c r="B85" s="1330" t="s">
        <v>5099</v>
      </c>
      <c r="C85" s="1330"/>
      <c r="D85" s="366"/>
      <c r="E85" s="366"/>
      <c r="F85" s="1341"/>
      <c r="G85" s="1341"/>
    </row>
    <row r="86" spans="1:7">
      <c r="A86" s="935"/>
      <c r="B86" s="1342" t="s">
        <v>5321</v>
      </c>
      <c r="C86" s="1342"/>
      <c r="D86" s="355"/>
      <c r="E86" s="355"/>
      <c r="F86" s="1341"/>
      <c r="G86" s="1341"/>
    </row>
    <row r="87" spans="1:7">
      <c r="A87" s="935">
        <v>5</v>
      </c>
      <c r="B87" s="1330" t="s">
        <v>5328</v>
      </c>
      <c r="C87" s="1330"/>
      <c r="D87" s="349">
        <v>1</v>
      </c>
      <c r="E87" s="349">
        <v>1</v>
      </c>
      <c r="F87" s="1341"/>
      <c r="G87" s="1341">
        <f>E87*F87</f>
        <v>0</v>
      </c>
    </row>
    <row r="88" spans="1:7" ht="66">
      <c r="A88" s="935"/>
      <c r="B88" s="1321" t="s">
        <v>5314</v>
      </c>
      <c r="C88" s="1321"/>
      <c r="D88" s="366"/>
      <c r="E88" s="366"/>
      <c r="F88" s="1341"/>
      <c r="G88" s="1341"/>
    </row>
    <row r="89" spans="1:7">
      <c r="A89" s="935"/>
      <c r="B89" s="1330" t="s">
        <v>5075</v>
      </c>
      <c r="C89" s="1330"/>
      <c r="D89" s="366"/>
      <c r="E89" s="366"/>
      <c r="F89" s="1341"/>
      <c r="G89" s="1341"/>
    </row>
    <row r="90" spans="1:7" ht="26.4">
      <c r="A90" s="935"/>
      <c r="B90" s="1321" t="s">
        <v>5181</v>
      </c>
      <c r="C90" s="416">
        <v>1</v>
      </c>
      <c r="D90" s="366"/>
      <c r="E90" s="366"/>
      <c r="F90" s="1341"/>
      <c r="G90" s="1341"/>
    </row>
    <row r="91" spans="1:7">
      <c r="A91" s="935"/>
      <c r="B91" s="1330" t="s">
        <v>5080</v>
      </c>
      <c r="C91" s="1330"/>
      <c r="D91" s="366"/>
      <c r="E91" s="366"/>
      <c r="F91" s="1341"/>
      <c r="G91" s="1341"/>
    </row>
    <row r="92" spans="1:7">
      <c r="A92" s="935"/>
      <c r="B92" s="1321" t="s">
        <v>5213</v>
      </c>
      <c r="C92" s="416">
        <v>3</v>
      </c>
      <c r="D92" s="366"/>
      <c r="E92" s="366"/>
      <c r="F92" s="1341"/>
      <c r="G92" s="1341"/>
    </row>
    <row r="93" spans="1:7">
      <c r="A93" s="935"/>
      <c r="B93" s="1335" t="s">
        <v>5082</v>
      </c>
      <c r="C93" s="416">
        <v>1</v>
      </c>
      <c r="D93" s="366"/>
      <c r="E93" s="366"/>
      <c r="F93" s="1341"/>
      <c r="G93" s="1341"/>
    </row>
    <row r="94" spans="1:7">
      <c r="A94" s="935"/>
      <c r="B94" s="1335" t="s">
        <v>5083</v>
      </c>
      <c r="C94" s="416">
        <v>1</v>
      </c>
      <c r="D94" s="366"/>
      <c r="E94" s="366"/>
      <c r="F94" s="1341"/>
      <c r="G94" s="1341"/>
    </row>
    <row r="95" spans="1:7">
      <c r="A95" s="935"/>
      <c r="B95" s="1335" t="s">
        <v>5218</v>
      </c>
      <c r="C95" s="416">
        <v>3</v>
      </c>
      <c r="D95" s="366"/>
      <c r="E95" s="366"/>
      <c r="F95" s="1341"/>
      <c r="G95" s="1341"/>
    </row>
    <row r="96" spans="1:7">
      <c r="A96" s="935"/>
      <c r="B96" s="1321" t="s">
        <v>5085</v>
      </c>
      <c r="C96" s="416">
        <v>1</v>
      </c>
      <c r="D96" s="366"/>
      <c r="E96" s="366"/>
      <c r="F96" s="1341"/>
      <c r="G96" s="1341"/>
    </row>
    <row r="97" spans="1:7">
      <c r="A97" s="935"/>
      <c r="B97" s="1321" t="s">
        <v>5231</v>
      </c>
      <c r="C97" s="416">
        <v>1</v>
      </c>
      <c r="D97" s="366"/>
      <c r="E97" s="366"/>
      <c r="F97" s="1341"/>
      <c r="G97" s="1341"/>
    </row>
    <row r="98" spans="1:7">
      <c r="A98" s="935"/>
      <c r="B98" s="1321" t="s">
        <v>5316</v>
      </c>
      <c r="C98" s="416">
        <v>2</v>
      </c>
      <c r="D98" s="366"/>
      <c r="E98" s="366"/>
      <c r="F98" s="1341"/>
      <c r="G98" s="1341"/>
    </row>
    <row r="99" spans="1:7">
      <c r="A99" s="935"/>
      <c r="B99" s="1321" t="s">
        <v>5317</v>
      </c>
      <c r="C99" s="416">
        <v>1</v>
      </c>
      <c r="D99" s="366"/>
      <c r="E99" s="366"/>
      <c r="F99" s="1341"/>
      <c r="G99" s="1341"/>
    </row>
    <row r="100" spans="1:7" ht="26.4">
      <c r="A100" s="935"/>
      <c r="B100" s="1321" t="s">
        <v>5318</v>
      </c>
      <c r="C100" s="416">
        <v>1</v>
      </c>
      <c r="D100" s="366"/>
      <c r="E100" s="366"/>
      <c r="F100" s="1341"/>
      <c r="G100" s="1341"/>
    </row>
    <row r="101" spans="1:7" ht="26.4">
      <c r="A101" s="935"/>
      <c r="B101" s="1321" t="s">
        <v>5319</v>
      </c>
      <c r="C101" s="416">
        <v>1</v>
      </c>
      <c r="D101" s="366"/>
      <c r="E101" s="366"/>
      <c r="F101" s="1341"/>
      <c r="G101" s="1341"/>
    </row>
    <row r="102" spans="1:7">
      <c r="A102" s="935"/>
      <c r="B102" s="1321" t="s">
        <v>5235</v>
      </c>
      <c r="C102" s="416">
        <v>7</v>
      </c>
      <c r="D102" s="366"/>
      <c r="E102" s="366"/>
      <c r="F102" s="1341"/>
      <c r="G102" s="1341"/>
    </row>
    <row r="103" spans="1:7">
      <c r="A103" s="935"/>
      <c r="B103" s="1321" t="s">
        <v>5329</v>
      </c>
      <c r="C103" s="416">
        <v>2</v>
      </c>
      <c r="D103" s="366"/>
      <c r="E103" s="366"/>
      <c r="F103" s="1341"/>
      <c r="G103" s="1341"/>
    </row>
    <row r="104" spans="1:7">
      <c r="A104" s="935"/>
      <c r="B104" s="1321" t="s">
        <v>5320</v>
      </c>
      <c r="C104" s="416">
        <v>114</v>
      </c>
      <c r="D104" s="366"/>
      <c r="E104" s="366"/>
      <c r="F104" s="1341"/>
      <c r="G104" s="1341"/>
    </row>
    <row r="105" spans="1:7">
      <c r="A105" s="935"/>
      <c r="B105" s="1330" t="s">
        <v>5099</v>
      </c>
      <c r="C105" s="1330"/>
      <c r="D105" s="366"/>
      <c r="E105" s="366"/>
      <c r="F105" s="1341"/>
      <c r="G105" s="1341"/>
    </row>
    <row r="106" spans="1:7">
      <c r="A106" s="935"/>
      <c r="B106" s="1342" t="s">
        <v>5321</v>
      </c>
      <c r="C106" s="1342"/>
      <c r="D106" s="355"/>
      <c r="E106" s="355"/>
      <c r="F106" s="1341"/>
      <c r="G106" s="1341"/>
    </row>
    <row r="107" spans="1:7" ht="39.6">
      <c r="A107" s="8" t="s">
        <v>0</v>
      </c>
      <c r="B107" s="892" t="s">
        <v>1</v>
      </c>
      <c r="C107" s="8" t="s">
        <v>948</v>
      </c>
      <c r="D107" s="8" t="s">
        <v>5071</v>
      </c>
      <c r="E107" s="8" t="s">
        <v>5072</v>
      </c>
      <c r="F107" s="8" t="s">
        <v>1380</v>
      </c>
      <c r="G107" s="8" t="s">
        <v>2</v>
      </c>
    </row>
    <row r="108" spans="1:7">
      <c r="A108" s="935">
        <v>6</v>
      </c>
      <c r="B108" s="1330" t="s">
        <v>5330</v>
      </c>
      <c r="C108" s="1330"/>
      <c r="D108" s="349">
        <v>1</v>
      </c>
      <c r="E108" s="349">
        <f>SUM(D108:D126)</f>
        <v>1</v>
      </c>
      <c r="F108" s="1341"/>
      <c r="G108" s="1341">
        <f>E108*F108</f>
        <v>0</v>
      </c>
    </row>
    <row r="109" spans="1:7" ht="66">
      <c r="A109" s="935"/>
      <c r="B109" s="1321" t="s">
        <v>5314</v>
      </c>
      <c r="C109" s="1321"/>
      <c r="D109" s="366"/>
      <c r="E109" s="366"/>
      <c r="F109" s="1341"/>
      <c r="G109" s="1341"/>
    </row>
    <row r="110" spans="1:7">
      <c r="A110" s="935"/>
      <c r="B110" s="1330" t="s">
        <v>5075</v>
      </c>
      <c r="C110" s="1330"/>
      <c r="D110" s="366"/>
      <c r="E110" s="366"/>
      <c r="F110" s="1341"/>
      <c r="G110" s="1341"/>
    </row>
    <row r="111" spans="1:7" ht="26.4">
      <c r="A111" s="935"/>
      <c r="B111" s="1321" t="s">
        <v>5181</v>
      </c>
      <c r="C111" s="416">
        <v>1</v>
      </c>
      <c r="D111" s="366"/>
      <c r="E111" s="366"/>
      <c r="F111" s="1341"/>
      <c r="G111" s="1341"/>
    </row>
    <row r="112" spans="1:7">
      <c r="A112" s="935"/>
      <c r="B112" s="1330" t="s">
        <v>5080</v>
      </c>
      <c r="C112" s="1330"/>
      <c r="D112" s="366"/>
      <c r="E112" s="366"/>
      <c r="F112" s="1341"/>
      <c r="G112" s="1341"/>
    </row>
    <row r="113" spans="1:7">
      <c r="A113" s="935"/>
      <c r="B113" s="1321" t="s">
        <v>5213</v>
      </c>
      <c r="C113" s="416">
        <v>3</v>
      </c>
      <c r="D113" s="366"/>
      <c r="E113" s="366"/>
      <c r="F113" s="1341"/>
      <c r="G113" s="1341"/>
    </row>
    <row r="114" spans="1:7">
      <c r="A114" s="935"/>
      <c r="B114" s="1335" t="s">
        <v>5082</v>
      </c>
      <c r="C114" s="416">
        <v>1</v>
      </c>
      <c r="D114" s="366"/>
      <c r="E114" s="366"/>
      <c r="F114" s="1341"/>
      <c r="G114" s="1341"/>
    </row>
    <row r="115" spans="1:7">
      <c r="A115" s="935"/>
      <c r="B115" s="1335" t="s">
        <v>5083</v>
      </c>
      <c r="C115" s="416">
        <v>1</v>
      </c>
      <c r="D115" s="366"/>
      <c r="E115" s="366"/>
      <c r="F115" s="1341"/>
      <c r="G115" s="1341"/>
    </row>
    <row r="116" spans="1:7">
      <c r="A116" s="935"/>
      <c r="B116" s="1335" t="s">
        <v>5218</v>
      </c>
      <c r="C116" s="416">
        <v>3</v>
      </c>
      <c r="D116" s="366"/>
      <c r="E116" s="366"/>
      <c r="F116" s="1341"/>
      <c r="G116" s="1341"/>
    </row>
    <row r="117" spans="1:7">
      <c r="A117" s="935"/>
      <c r="B117" s="1321" t="s">
        <v>5085</v>
      </c>
      <c r="C117" s="416">
        <v>1</v>
      </c>
      <c r="D117" s="366"/>
      <c r="E117" s="366"/>
      <c r="F117" s="1341"/>
      <c r="G117" s="1341"/>
    </row>
    <row r="118" spans="1:7">
      <c r="A118" s="935"/>
      <c r="B118" s="1321" t="s">
        <v>5231</v>
      </c>
      <c r="C118" s="416">
        <v>1</v>
      </c>
      <c r="D118" s="366"/>
      <c r="E118" s="366"/>
      <c r="F118" s="1341"/>
      <c r="G118" s="1341"/>
    </row>
    <row r="119" spans="1:7">
      <c r="A119" s="935"/>
      <c r="B119" s="1321" t="s">
        <v>5316</v>
      </c>
      <c r="C119" s="416">
        <v>2</v>
      </c>
      <c r="D119" s="366"/>
      <c r="E119" s="366"/>
      <c r="F119" s="1341"/>
      <c r="G119" s="1341"/>
    </row>
    <row r="120" spans="1:7">
      <c r="A120" s="935"/>
      <c r="B120" s="1321" t="s">
        <v>5317</v>
      </c>
      <c r="C120" s="416">
        <v>1</v>
      </c>
      <c r="D120" s="366"/>
      <c r="E120" s="366"/>
      <c r="F120" s="1341"/>
      <c r="G120" s="1341"/>
    </row>
    <row r="121" spans="1:7" ht="26.4">
      <c r="A121" s="935"/>
      <c r="B121" s="1321" t="s">
        <v>5318</v>
      </c>
      <c r="C121" s="416">
        <v>1</v>
      </c>
      <c r="D121" s="366"/>
      <c r="E121" s="366"/>
      <c r="F121" s="1341"/>
      <c r="G121" s="1341"/>
    </row>
    <row r="122" spans="1:7" ht="26.4">
      <c r="A122" s="935"/>
      <c r="B122" s="1321" t="s">
        <v>5319</v>
      </c>
      <c r="C122" s="416">
        <v>1</v>
      </c>
      <c r="D122" s="366"/>
      <c r="E122" s="366"/>
      <c r="F122" s="1341"/>
      <c r="G122" s="1341"/>
    </row>
    <row r="123" spans="1:7">
      <c r="A123" s="935"/>
      <c r="B123" s="1321" t="s">
        <v>5235</v>
      </c>
      <c r="C123" s="416">
        <v>5</v>
      </c>
      <c r="D123" s="366"/>
      <c r="E123" s="366"/>
      <c r="F123" s="1341"/>
      <c r="G123" s="1341"/>
    </row>
    <row r="124" spans="1:7">
      <c r="A124" s="935"/>
      <c r="B124" s="1321" t="s">
        <v>5320</v>
      </c>
      <c r="C124" s="416">
        <v>75</v>
      </c>
      <c r="D124" s="366"/>
      <c r="E124" s="366"/>
      <c r="F124" s="1341"/>
      <c r="G124" s="1341"/>
    </row>
    <row r="125" spans="1:7">
      <c r="A125" s="935"/>
      <c r="B125" s="1330" t="s">
        <v>5099</v>
      </c>
      <c r="C125" s="1330"/>
      <c r="D125" s="366"/>
      <c r="E125" s="366"/>
      <c r="F125" s="1341"/>
      <c r="G125" s="1341"/>
    </row>
    <row r="126" spans="1:7">
      <c r="A126" s="935"/>
      <c r="B126" s="1342" t="s">
        <v>5321</v>
      </c>
      <c r="C126" s="1342"/>
      <c r="D126" s="355"/>
      <c r="E126" s="355"/>
      <c r="F126" s="1341"/>
      <c r="G126" s="1341"/>
    </row>
    <row r="127" spans="1:7">
      <c r="A127" s="935">
        <v>7</v>
      </c>
      <c r="B127" s="1330" t="s">
        <v>5331</v>
      </c>
      <c r="C127" s="1330"/>
      <c r="D127" s="349">
        <v>1</v>
      </c>
      <c r="E127" s="349">
        <v>1</v>
      </c>
      <c r="F127" s="1341"/>
      <c r="G127" s="1341">
        <f>E127*F127</f>
        <v>0</v>
      </c>
    </row>
    <row r="128" spans="1:7" ht="66">
      <c r="A128" s="935"/>
      <c r="B128" s="1321" t="s">
        <v>5314</v>
      </c>
      <c r="C128" s="1321"/>
      <c r="D128" s="366"/>
      <c r="E128" s="366"/>
      <c r="F128" s="1341"/>
      <c r="G128" s="1341"/>
    </row>
    <row r="129" spans="1:7">
      <c r="A129" s="935"/>
      <c r="B129" s="1330" t="s">
        <v>5075</v>
      </c>
      <c r="C129" s="1330"/>
      <c r="D129" s="366"/>
      <c r="E129" s="366"/>
      <c r="F129" s="1341"/>
      <c r="G129" s="1341"/>
    </row>
    <row r="130" spans="1:7" ht="26.4">
      <c r="A130" s="935"/>
      <c r="B130" s="1321" t="s">
        <v>5181</v>
      </c>
      <c r="C130" s="416">
        <v>1</v>
      </c>
      <c r="D130" s="366"/>
      <c r="E130" s="366"/>
      <c r="F130" s="1341"/>
      <c r="G130" s="1341"/>
    </row>
    <row r="131" spans="1:7">
      <c r="A131" s="935"/>
      <c r="B131" s="1330" t="s">
        <v>5080</v>
      </c>
      <c r="C131" s="1330"/>
      <c r="D131" s="366"/>
      <c r="E131" s="366"/>
      <c r="F131" s="1341"/>
      <c r="G131" s="1341"/>
    </row>
    <row r="132" spans="1:7">
      <c r="A132" s="935"/>
      <c r="B132" s="1321" t="s">
        <v>5213</v>
      </c>
      <c r="C132" s="416">
        <v>3</v>
      </c>
      <c r="D132" s="366"/>
      <c r="E132" s="366"/>
      <c r="F132" s="1341"/>
      <c r="G132" s="1341"/>
    </row>
    <row r="133" spans="1:7">
      <c r="A133" s="935"/>
      <c r="B133" s="1335" t="s">
        <v>5082</v>
      </c>
      <c r="C133" s="416">
        <v>1</v>
      </c>
      <c r="D133" s="366"/>
      <c r="E133" s="366"/>
      <c r="F133" s="1341"/>
      <c r="G133" s="1341"/>
    </row>
    <row r="134" spans="1:7">
      <c r="A134" s="935"/>
      <c r="B134" s="1335" t="s">
        <v>5083</v>
      </c>
      <c r="C134" s="416">
        <v>1</v>
      </c>
      <c r="D134" s="366"/>
      <c r="E134" s="366"/>
      <c r="F134" s="1341"/>
      <c r="G134" s="1341"/>
    </row>
    <row r="135" spans="1:7">
      <c r="A135" s="935"/>
      <c r="B135" s="1335" t="s">
        <v>5218</v>
      </c>
      <c r="C135" s="416">
        <v>3</v>
      </c>
      <c r="D135" s="366"/>
      <c r="E135" s="366"/>
      <c r="F135" s="1341"/>
      <c r="G135" s="1341"/>
    </row>
    <row r="136" spans="1:7">
      <c r="A136" s="935"/>
      <c r="B136" s="1321" t="s">
        <v>5085</v>
      </c>
      <c r="C136" s="416">
        <v>1</v>
      </c>
      <c r="D136" s="366"/>
      <c r="E136" s="366"/>
      <c r="F136" s="1341"/>
      <c r="G136" s="1341"/>
    </row>
    <row r="137" spans="1:7">
      <c r="A137" s="935"/>
      <c r="B137" s="1321" t="s">
        <v>5231</v>
      </c>
      <c r="C137" s="416">
        <v>1</v>
      </c>
      <c r="D137" s="366"/>
      <c r="E137" s="366"/>
      <c r="F137" s="1341"/>
      <c r="G137" s="1341"/>
    </row>
    <row r="138" spans="1:7">
      <c r="A138" s="935"/>
      <c r="B138" s="1321" t="s">
        <v>5316</v>
      </c>
      <c r="C138" s="416">
        <v>2</v>
      </c>
      <c r="D138" s="366"/>
      <c r="E138" s="366"/>
      <c r="F138" s="1341"/>
      <c r="G138" s="1341"/>
    </row>
    <row r="139" spans="1:7">
      <c r="A139" s="935"/>
      <c r="B139" s="1321" t="s">
        <v>5317</v>
      </c>
      <c r="C139" s="416">
        <v>1</v>
      </c>
      <c r="D139" s="366"/>
      <c r="E139" s="366"/>
      <c r="F139" s="1341"/>
      <c r="G139" s="1341"/>
    </row>
    <row r="140" spans="1:7" ht="26.4">
      <c r="A140" s="935"/>
      <c r="B140" s="1321" t="s">
        <v>5318</v>
      </c>
      <c r="C140" s="416">
        <v>1</v>
      </c>
      <c r="D140" s="366"/>
      <c r="E140" s="366"/>
      <c r="F140" s="1341"/>
      <c r="G140" s="1341"/>
    </row>
    <row r="141" spans="1:7" ht="26.4">
      <c r="A141" s="935"/>
      <c r="B141" s="1321" t="s">
        <v>5319</v>
      </c>
      <c r="C141" s="416">
        <v>1</v>
      </c>
      <c r="D141" s="366"/>
      <c r="E141" s="366"/>
      <c r="F141" s="1341"/>
      <c r="G141" s="1341"/>
    </row>
    <row r="142" spans="1:7">
      <c r="A142" s="935"/>
      <c r="B142" s="1321" t="s">
        <v>5235</v>
      </c>
      <c r="C142" s="416">
        <v>8</v>
      </c>
      <c r="D142" s="366"/>
      <c r="E142" s="366"/>
      <c r="F142" s="1341"/>
      <c r="G142" s="1341"/>
    </row>
    <row r="143" spans="1:7">
      <c r="A143" s="935"/>
      <c r="B143" s="1321" t="s">
        <v>5329</v>
      </c>
      <c r="C143" s="416">
        <v>1</v>
      </c>
      <c r="D143" s="366"/>
      <c r="E143" s="366"/>
      <c r="F143" s="1341"/>
      <c r="G143" s="1341"/>
    </row>
    <row r="144" spans="1:7">
      <c r="A144" s="935"/>
      <c r="B144" s="1321" t="s">
        <v>5327</v>
      </c>
      <c r="C144" s="416">
        <v>127</v>
      </c>
      <c r="D144" s="366"/>
      <c r="E144" s="366"/>
      <c r="F144" s="1341"/>
      <c r="G144" s="1341"/>
    </row>
    <row r="145" spans="1:7">
      <c r="A145" s="935"/>
      <c r="B145" s="1330" t="s">
        <v>5099</v>
      </c>
      <c r="C145" s="1330"/>
      <c r="D145" s="366"/>
      <c r="E145" s="366"/>
      <c r="F145" s="1341"/>
      <c r="G145" s="1341"/>
    </row>
    <row r="146" spans="1:7">
      <c r="A146" s="935"/>
      <c r="B146" s="1342" t="s">
        <v>5321</v>
      </c>
      <c r="C146" s="1342"/>
      <c r="D146" s="355"/>
      <c r="E146" s="355"/>
      <c r="F146" s="1341"/>
      <c r="G146" s="1341"/>
    </row>
    <row r="147" spans="1:7" ht="39.6">
      <c r="A147" s="8" t="s">
        <v>0</v>
      </c>
      <c r="B147" s="892" t="s">
        <v>1</v>
      </c>
      <c r="C147" s="8" t="s">
        <v>948</v>
      </c>
      <c r="D147" s="8" t="s">
        <v>5071</v>
      </c>
      <c r="E147" s="8" t="s">
        <v>5072</v>
      </c>
      <c r="F147" s="8" t="s">
        <v>1380</v>
      </c>
      <c r="G147" s="8" t="s">
        <v>2</v>
      </c>
    </row>
    <row r="148" spans="1:7">
      <c r="A148" s="935">
        <v>8</v>
      </c>
      <c r="B148" s="1330" t="s">
        <v>5332</v>
      </c>
      <c r="C148" s="1330"/>
      <c r="D148" s="349">
        <v>1</v>
      </c>
      <c r="E148" s="349">
        <v>1</v>
      </c>
      <c r="F148" s="1341"/>
      <c r="G148" s="1341">
        <f>E148*F148</f>
        <v>0</v>
      </c>
    </row>
    <row r="149" spans="1:7" ht="66">
      <c r="A149" s="935"/>
      <c r="B149" s="1321" t="s">
        <v>5314</v>
      </c>
      <c r="C149" s="1321"/>
      <c r="D149" s="366"/>
      <c r="E149" s="366"/>
      <c r="F149" s="1341"/>
      <c r="G149" s="1341"/>
    </row>
    <row r="150" spans="1:7">
      <c r="A150" s="935"/>
      <c r="B150" s="1330" t="s">
        <v>5075</v>
      </c>
      <c r="C150" s="1330"/>
      <c r="D150" s="366"/>
      <c r="E150" s="366"/>
      <c r="F150" s="1341"/>
      <c r="G150" s="1341"/>
    </row>
    <row r="151" spans="1:7" ht="26.4">
      <c r="A151" s="935"/>
      <c r="B151" s="1321" t="s">
        <v>5181</v>
      </c>
      <c r="C151" s="416">
        <v>1</v>
      </c>
      <c r="D151" s="366"/>
      <c r="E151" s="366"/>
      <c r="F151" s="1341"/>
      <c r="G151" s="1341"/>
    </row>
    <row r="152" spans="1:7">
      <c r="A152" s="935"/>
      <c r="B152" s="1330" t="s">
        <v>5080</v>
      </c>
      <c r="C152" s="1330"/>
      <c r="D152" s="366"/>
      <c r="E152" s="366"/>
      <c r="F152" s="1341"/>
      <c r="G152" s="1341"/>
    </row>
    <row r="153" spans="1:7">
      <c r="A153" s="935"/>
      <c r="B153" s="1321" t="s">
        <v>5213</v>
      </c>
      <c r="C153" s="416">
        <v>3</v>
      </c>
      <c r="D153" s="366"/>
      <c r="E153" s="366"/>
      <c r="F153" s="1341"/>
      <c r="G153" s="1341"/>
    </row>
    <row r="154" spans="1:7">
      <c r="A154" s="935"/>
      <c r="B154" s="1335" t="s">
        <v>5082</v>
      </c>
      <c r="C154" s="416">
        <v>1</v>
      </c>
      <c r="D154" s="366"/>
      <c r="E154" s="366"/>
      <c r="F154" s="1341"/>
      <c r="G154" s="1341"/>
    </row>
    <row r="155" spans="1:7">
      <c r="A155" s="935"/>
      <c r="B155" s="1335" t="s">
        <v>5083</v>
      </c>
      <c r="C155" s="416">
        <v>1</v>
      </c>
      <c r="D155" s="366"/>
      <c r="E155" s="366"/>
      <c r="F155" s="1341"/>
      <c r="G155" s="1341"/>
    </row>
    <row r="156" spans="1:7">
      <c r="A156" s="935"/>
      <c r="B156" s="1335" t="s">
        <v>5218</v>
      </c>
      <c r="C156" s="416">
        <v>3</v>
      </c>
      <c r="D156" s="366"/>
      <c r="E156" s="366"/>
      <c r="F156" s="1341"/>
      <c r="G156" s="1341"/>
    </row>
    <row r="157" spans="1:7">
      <c r="A157" s="935"/>
      <c r="B157" s="1321" t="s">
        <v>5085</v>
      </c>
      <c r="C157" s="416">
        <v>1</v>
      </c>
      <c r="D157" s="366"/>
      <c r="E157" s="366"/>
      <c r="F157" s="1341"/>
      <c r="G157" s="1341"/>
    </row>
    <row r="158" spans="1:7">
      <c r="A158" s="935"/>
      <c r="B158" s="1321" t="s">
        <v>5231</v>
      </c>
      <c r="C158" s="416">
        <v>1</v>
      </c>
      <c r="D158" s="366"/>
      <c r="E158" s="366"/>
      <c r="F158" s="1341"/>
      <c r="G158" s="1341"/>
    </row>
    <row r="159" spans="1:7">
      <c r="A159" s="935"/>
      <c r="B159" s="1321" t="s">
        <v>5316</v>
      </c>
      <c r="C159" s="416">
        <v>2</v>
      </c>
      <c r="D159" s="366"/>
      <c r="E159" s="366"/>
      <c r="F159" s="1341"/>
      <c r="G159" s="1341"/>
    </row>
    <row r="160" spans="1:7">
      <c r="A160" s="935"/>
      <c r="B160" s="1321" t="s">
        <v>5317</v>
      </c>
      <c r="C160" s="416">
        <v>1</v>
      </c>
      <c r="D160" s="366"/>
      <c r="E160" s="366"/>
      <c r="F160" s="1341"/>
      <c r="G160" s="1341"/>
    </row>
    <row r="161" spans="1:7" ht="26.4">
      <c r="A161" s="935"/>
      <c r="B161" s="1321" t="s">
        <v>5318</v>
      </c>
      <c r="C161" s="416">
        <v>1</v>
      </c>
      <c r="D161" s="366"/>
      <c r="E161" s="366"/>
      <c r="F161" s="1341"/>
      <c r="G161" s="1341"/>
    </row>
    <row r="162" spans="1:7" ht="26.4">
      <c r="A162" s="935"/>
      <c r="B162" s="1321" t="s">
        <v>5319</v>
      </c>
      <c r="C162" s="416">
        <v>1</v>
      </c>
      <c r="D162" s="366"/>
      <c r="E162" s="366"/>
      <c r="F162" s="1341"/>
      <c r="G162" s="1341"/>
    </row>
    <row r="163" spans="1:7">
      <c r="A163" s="935"/>
      <c r="B163" s="1321" t="s">
        <v>5235</v>
      </c>
      <c r="C163" s="416">
        <v>7</v>
      </c>
      <c r="D163" s="366"/>
      <c r="E163" s="366"/>
      <c r="F163" s="1341"/>
      <c r="G163" s="1341"/>
    </row>
    <row r="164" spans="1:7">
      <c r="A164" s="935"/>
      <c r="B164" s="1321" t="s">
        <v>5329</v>
      </c>
      <c r="C164" s="416">
        <v>1</v>
      </c>
      <c r="D164" s="366"/>
      <c r="E164" s="366"/>
      <c r="F164" s="1341"/>
      <c r="G164" s="1341"/>
    </row>
    <row r="165" spans="1:7">
      <c r="A165" s="935"/>
      <c r="B165" s="1321" t="s">
        <v>5320</v>
      </c>
      <c r="C165" s="416">
        <v>114</v>
      </c>
      <c r="D165" s="366"/>
      <c r="E165" s="366"/>
      <c r="F165" s="1341"/>
      <c r="G165" s="1341"/>
    </row>
    <row r="166" spans="1:7">
      <c r="A166" s="935"/>
      <c r="B166" s="1330" t="s">
        <v>5099</v>
      </c>
      <c r="C166" s="1330"/>
      <c r="D166" s="366"/>
      <c r="E166" s="366"/>
      <c r="F166" s="1341"/>
      <c r="G166" s="1341"/>
    </row>
    <row r="167" spans="1:7">
      <c r="A167" s="935"/>
      <c r="B167" s="1342" t="s">
        <v>5321</v>
      </c>
      <c r="C167" s="1342"/>
      <c r="D167" s="355"/>
      <c r="E167" s="355"/>
      <c r="F167" s="1341"/>
      <c r="G167" s="1341"/>
    </row>
    <row r="168" spans="1:7">
      <c r="A168" s="935">
        <v>9</v>
      </c>
      <c r="B168" s="1330" t="s">
        <v>5333</v>
      </c>
      <c r="C168" s="1330"/>
      <c r="D168" s="349">
        <v>1</v>
      </c>
      <c r="E168" s="349">
        <v>1</v>
      </c>
      <c r="F168" s="1341"/>
      <c r="G168" s="1341">
        <f>E168*F168</f>
        <v>0</v>
      </c>
    </row>
    <row r="169" spans="1:7" ht="66">
      <c r="A169" s="935"/>
      <c r="B169" s="1321" t="s">
        <v>5314</v>
      </c>
      <c r="C169" s="1321"/>
      <c r="D169" s="366"/>
      <c r="E169" s="366"/>
      <c r="F169" s="1341"/>
      <c r="G169" s="1341"/>
    </row>
    <row r="170" spans="1:7">
      <c r="A170" s="935"/>
      <c r="B170" s="1330" t="s">
        <v>5075</v>
      </c>
      <c r="C170" s="1330"/>
      <c r="D170" s="366"/>
      <c r="E170" s="366"/>
      <c r="F170" s="1341"/>
      <c r="G170" s="1341"/>
    </row>
    <row r="171" spans="1:7" ht="26.4">
      <c r="A171" s="935"/>
      <c r="B171" s="1321" t="s">
        <v>5181</v>
      </c>
      <c r="C171" s="416">
        <v>1</v>
      </c>
      <c r="D171" s="366"/>
      <c r="E171" s="366"/>
      <c r="F171" s="1341"/>
      <c r="G171" s="1341"/>
    </row>
    <row r="172" spans="1:7">
      <c r="A172" s="935"/>
      <c r="B172" s="1330" t="s">
        <v>5080</v>
      </c>
      <c r="C172" s="1330"/>
      <c r="D172" s="366"/>
      <c r="E172" s="366"/>
      <c r="F172" s="1341"/>
      <c r="G172" s="1341"/>
    </row>
    <row r="173" spans="1:7">
      <c r="A173" s="935"/>
      <c r="B173" s="1321" t="s">
        <v>5213</v>
      </c>
      <c r="C173" s="416">
        <v>3</v>
      </c>
      <c r="D173" s="366"/>
      <c r="E173" s="366"/>
      <c r="F173" s="1341"/>
      <c r="G173" s="1341"/>
    </row>
    <row r="174" spans="1:7">
      <c r="A174" s="935"/>
      <c r="B174" s="1335" t="s">
        <v>5082</v>
      </c>
      <c r="C174" s="416">
        <v>1</v>
      </c>
      <c r="D174" s="366"/>
      <c r="E174" s="366"/>
      <c r="F174" s="1341"/>
      <c r="G174" s="1341"/>
    </row>
    <row r="175" spans="1:7">
      <c r="A175" s="935"/>
      <c r="B175" s="1335" t="s">
        <v>5083</v>
      </c>
      <c r="C175" s="416">
        <v>1</v>
      </c>
      <c r="D175" s="366"/>
      <c r="E175" s="366"/>
      <c r="F175" s="1341"/>
      <c r="G175" s="1341"/>
    </row>
    <row r="176" spans="1:7">
      <c r="A176" s="935"/>
      <c r="B176" s="1335" t="s">
        <v>5218</v>
      </c>
      <c r="C176" s="416">
        <v>3</v>
      </c>
      <c r="D176" s="366"/>
      <c r="E176" s="366"/>
      <c r="F176" s="1341"/>
      <c r="G176" s="1341"/>
    </row>
    <row r="177" spans="1:7">
      <c r="A177" s="935"/>
      <c r="B177" s="1321" t="s">
        <v>5085</v>
      </c>
      <c r="C177" s="416">
        <v>1</v>
      </c>
      <c r="D177" s="366"/>
      <c r="E177" s="366"/>
      <c r="F177" s="1341"/>
      <c r="G177" s="1341"/>
    </row>
    <row r="178" spans="1:7">
      <c r="A178" s="935"/>
      <c r="B178" s="1321" t="s">
        <v>5231</v>
      </c>
      <c r="C178" s="416">
        <v>1</v>
      </c>
      <c r="D178" s="366"/>
      <c r="E178" s="366"/>
      <c r="F178" s="1341"/>
      <c r="G178" s="1341"/>
    </row>
    <row r="179" spans="1:7">
      <c r="A179" s="935"/>
      <c r="B179" s="1321" t="s">
        <v>5316</v>
      </c>
      <c r="C179" s="416">
        <v>2</v>
      </c>
      <c r="D179" s="366"/>
      <c r="E179" s="366"/>
      <c r="F179" s="1341"/>
      <c r="G179" s="1341"/>
    </row>
    <row r="180" spans="1:7">
      <c r="A180" s="935"/>
      <c r="B180" s="1321" t="s">
        <v>5317</v>
      </c>
      <c r="C180" s="416">
        <v>1</v>
      </c>
      <c r="D180" s="366"/>
      <c r="E180" s="366"/>
      <c r="F180" s="1341"/>
      <c r="G180" s="1341"/>
    </row>
    <row r="181" spans="1:7" ht="26.4">
      <c r="A181" s="935"/>
      <c r="B181" s="1321" t="s">
        <v>5318</v>
      </c>
      <c r="C181" s="416">
        <v>1</v>
      </c>
      <c r="D181" s="366"/>
      <c r="E181" s="366"/>
      <c r="F181" s="1341"/>
      <c r="G181" s="1341"/>
    </row>
    <row r="182" spans="1:7" ht="26.4">
      <c r="A182" s="935"/>
      <c r="B182" s="1321" t="s">
        <v>5319</v>
      </c>
      <c r="C182" s="416">
        <v>1</v>
      </c>
      <c r="D182" s="366"/>
      <c r="E182" s="366"/>
      <c r="F182" s="1341"/>
      <c r="G182" s="1341"/>
    </row>
    <row r="183" spans="1:7">
      <c r="A183" s="935"/>
      <c r="B183" s="1321" t="s">
        <v>5235</v>
      </c>
      <c r="C183" s="416">
        <v>7</v>
      </c>
      <c r="D183" s="366"/>
      <c r="E183" s="366"/>
      <c r="F183" s="1341"/>
      <c r="G183" s="1341"/>
    </row>
    <row r="184" spans="1:7">
      <c r="A184" s="935"/>
      <c r="B184" s="1321" t="s">
        <v>5329</v>
      </c>
      <c r="C184" s="416">
        <v>1</v>
      </c>
      <c r="D184" s="366"/>
      <c r="E184" s="366"/>
      <c r="F184" s="1341"/>
      <c r="G184" s="1341"/>
    </row>
    <row r="185" spans="1:7">
      <c r="A185" s="935"/>
      <c r="B185" s="1321" t="s">
        <v>5320</v>
      </c>
      <c r="C185" s="416">
        <v>101</v>
      </c>
      <c r="D185" s="366"/>
      <c r="E185" s="366"/>
      <c r="F185" s="1341"/>
      <c r="G185" s="1341"/>
    </row>
    <row r="186" spans="1:7">
      <c r="A186" s="935"/>
      <c r="B186" s="1330" t="s">
        <v>5099</v>
      </c>
      <c r="C186" s="1330"/>
      <c r="D186" s="366"/>
      <c r="E186" s="366"/>
      <c r="F186" s="1341"/>
      <c r="G186" s="1341"/>
    </row>
    <row r="187" spans="1:7">
      <c r="A187" s="935"/>
      <c r="B187" s="1342" t="s">
        <v>5321</v>
      </c>
      <c r="C187" s="1342"/>
      <c r="D187" s="355"/>
      <c r="E187" s="355"/>
      <c r="F187" s="1341"/>
      <c r="G187" s="1341"/>
    </row>
    <row r="188" spans="1:7" ht="39.6">
      <c r="A188" s="8" t="s">
        <v>0</v>
      </c>
      <c r="B188" s="892" t="s">
        <v>1</v>
      </c>
      <c r="C188" s="8" t="s">
        <v>948</v>
      </c>
      <c r="D188" s="8" t="s">
        <v>5071</v>
      </c>
      <c r="E188" s="8" t="s">
        <v>5072</v>
      </c>
      <c r="F188" s="8" t="s">
        <v>1380</v>
      </c>
      <c r="G188" s="8" t="s">
        <v>2</v>
      </c>
    </row>
    <row r="189" spans="1:7">
      <c r="A189" s="935">
        <v>10</v>
      </c>
      <c r="B189" s="1330" t="s">
        <v>5334</v>
      </c>
      <c r="C189" s="1330"/>
      <c r="D189" s="349">
        <v>1</v>
      </c>
      <c r="E189" s="349">
        <v>1</v>
      </c>
      <c r="F189" s="1341"/>
      <c r="G189" s="1341">
        <f>E189*F189</f>
        <v>0</v>
      </c>
    </row>
    <row r="190" spans="1:7" ht="66">
      <c r="A190" s="935"/>
      <c r="B190" s="1321" t="s">
        <v>5314</v>
      </c>
      <c r="C190" s="1321"/>
      <c r="D190" s="366"/>
      <c r="E190" s="366"/>
      <c r="F190" s="1341"/>
      <c r="G190" s="1341"/>
    </row>
    <row r="191" spans="1:7">
      <c r="A191" s="935"/>
      <c r="B191" s="1330" t="s">
        <v>5075</v>
      </c>
      <c r="C191" s="1330"/>
      <c r="D191" s="366"/>
      <c r="E191" s="366"/>
      <c r="F191" s="1341"/>
      <c r="G191" s="1341"/>
    </row>
    <row r="192" spans="1:7" ht="26.4">
      <c r="A192" s="935"/>
      <c r="B192" s="1321" t="s">
        <v>5181</v>
      </c>
      <c r="C192" s="416">
        <v>1</v>
      </c>
      <c r="D192" s="366"/>
      <c r="E192" s="366"/>
      <c r="F192" s="1341"/>
      <c r="G192" s="1341"/>
    </row>
    <row r="193" spans="1:7">
      <c r="A193" s="935"/>
      <c r="B193" s="1330" t="s">
        <v>5080</v>
      </c>
      <c r="C193" s="1330"/>
      <c r="D193" s="366"/>
      <c r="E193" s="366"/>
      <c r="F193" s="1341"/>
      <c r="G193" s="1341"/>
    </row>
    <row r="194" spans="1:7">
      <c r="A194" s="935"/>
      <c r="B194" s="1321" t="s">
        <v>5213</v>
      </c>
      <c r="C194" s="416">
        <v>3</v>
      </c>
      <c r="D194" s="366"/>
      <c r="E194" s="366"/>
      <c r="F194" s="1341"/>
      <c r="G194" s="1341"/>
    </row>
    <row r="195" spans="1:7">
      <c r="A195" s="935"/>
      <c r="B195" s="1335" t="s">
        <v>5082</v>
      </c>
      <c r="C195" s="416">
        <v>1</v>
      </c>
      <c r="D195" s="366"/>
      <c r="E195" s="366"/>
      <c r="F195" s="1341"/>
      <c r="G195" s="1341"/>
    </row>
    <row r="196" spans="1:7">
      <c r="A196" s="935"/>
      <c r="B196" s="1335" t="s">
        <v>5083</v>
      </c>
      <c r="C196" s="416">
        <v>1</v>
      </c>
      <c r="D196" s="366"/>
      <c r="E196" s="366"/>
      <c r="F196" s="1341"/>
      <c r="G196" s="1341"/>
    </row>
    <row r="197" spans="1:7">
      <c r="A197" s="935"/>
      <c r="B197" s="1335" t="s">
        <v>5218</v>
      </c>
      <c r="C197" s="416">
        <v>3</v>
      </c>
      <c r="D197" s="366"/>
      <c r="E197" s="366"/>
      <c r="F197" s="1341"/>
      <c r="G197" s="1341"/>
    </row>
    <row r="198" spans="1:7">
      <c r="A198" s="935"/>
      <c r="B198" s="1321" t="s">
        <v>5085</v>
      </c>
      <c r="C198" s="416">
        <v>1</v>
      </c>
      <c r="D198" s="366"/>
      <c r="E198" s="366"/>
      <c r="F198" s="1341"/>
      <c r="G198" s="1341"/>
    </row>
    <row r="199" spans="1:7">
      <c r="A199" s="935"/>
      <c r="B199" s="1321" t="s">
        <v>5231</v>
      </c>
      <c r="C199" s="416">
        <v>1</v>
      </c>
      <c r="D199" s="366"/>
      <c r="E199" s="366"/>
      <c r="F199" s="1341"/>
      <c r="G199" s="1341"/>
    </row>
    <row r="200" spans="1:7">
      <c r="A200" s="935"/>
      <c r="B200" s="1321" t="s">
        <v>5316</v>
      </c>
      <c r="C200" s="416">
        <v>2</v>
      </c>
      <c r="D200" s="366"/>
      <c r="E200" s="366"/>
      <c r="F200" s="1341"/>
      <c r="G200" s="1341"/>
    </row>
    <row r="201" spans="1:7">
      <c r="A201" s="935"/>
      <c r="B201" s="1321" t="s">
        <v>5317</v>
      </c>
      <c r="C201" s="416">
        <v>1</v>
      </c>
      <c r="D201" s="366"/>
      <c r="E201" s="366"/>
      <c r="F201" s="1341"/>
      <c r="G201" s="1341"/>
    </row>
    <row r="202" spans="1:7" ht="26.4">
      <c r="A202" s="935"/>
      <c r="B202" s="1321" t="s">
        <v>5318</v>
      </c>
      <c r="C202" s="416">
        <v>1</v>
      </c>
      <c r="D202" s="366"/>
      <c r="E202" s="366"/>
      <c r="F202" s="1341"/>
      <c r="G202" s="1341"/>
    </row>
    <row r="203" spans="1:7" ht="26.4">
      <c r="A203" s="935"/>
      <c r="B203" s="1321" t="s">
        <v>5319</v>
      </c>
      <c r="C203" s="416">
        <v>1</v>
      </c>
      <c r="D203" s="366"/>
      <c r="E203" s="366"/>
      <c r="F203" s="1341"/>
      <c r="G203" s="1341"/>
    </row>
    <row r="204" spans="1:7">
      <c r="A204" s="935"/>
      <c r="B204" s="1321" t="s">
        <v>5235</v>
      </c>
      <c r="C204" s="416">
        <v>8</v>
      </c>
      <c r="D204" s="366"/>
      <c r="E204" s="366"/>
      <c r="F204" s="1341"/>
      <c r="G204" s="1341"/>
    </row>
    <row r="205" spans="1:7">
      <c r="A205" s="935"/>
      <c r="B205" s="1321" t="s">
        <v>5329</v>
      </c>
      <c r="C205" s="416">
        <v>1</v>
      </c>
      <c r="D205" s="366"/>
      <c r="E205" s="366"/>
      <c r="F205" s="1341"/>
      <c r="G205" s="1341"/>
    </row>
    <row r="206" spans="1:7">
      <c r="A206" s="935"/>
      <c r="B206" s="1321" t="s">
        <v>5327</v>
      </c>
      <c r="C206" s="416">
        <v>114</v>
      </c>
      <c r="D206" s="366"/>
      <c r="E206" s="366"/>
      <c r="F206" s="1341"/>
      <c r="G206" s="1341"/>
    </row>
    <row r="207" spans="1:7">
      <c r="A207" s="935"/>
      <c r="B207" s="1330" t="s">
        <v>5099</v>
      </c>
      <c r="C207" s="1330"/>
      <c r="D207" s="366"/>
      <c r="E207" s="366"/>
      <c r="F207" s="1341"/>
      <c r="G207" s="1341"/>
    </row>
    <row r="208" spans="1:7">
      <c r="A208" s="935"/>
      <c r="B208" s="1342" t="s">
        <v>5321</v>
      </c>
      <c r="C208" s="1342"/>
      <c r="D208" s="355"/>
      <c r="E208" s="355"/>
      <c r="F208" s="1341"/>
      <c r="G208" s="1341"/>
    </row>
    <row r="209" spans="1:7">
      <c r="A209" s="935">
        <v>11</v>
      </c>
      <c r="B209" s="1330" t="s">
        <v>5335</v>
      </c>
      <c r="C209" s="1330"/>
      <c r="D209" s="349">
        <v>1</v>
      </c>
      <c r="E209" s="349">
        <f>SUM(D209:D227)</f>
        <v>1</v>
      </c>
      <c r="F209" s="1341"/>
      <c r="G209" s="1341">
        <f>E209*F209</f>
        <v>0</v>
      </c>
    </row>
    <row r="210" spans="1:7" ht="66">
      <c r="A210" s="935"/>
      <c r="B210" s="1321" t="s">
        <v>5314</v>
      </c>
      <c r="C210" s="1321"/>
      <c r="D210" s="366"/>
      <c r="E210" s="366"/>
      <c r="F210" s="1341"/>
      <c r="G210" s="1341"/>
    </row>
    <row r="211" spans="1:7">
      <c r="A211" s="935"/>
      <c r="B211" s="1330" t="s">
        <v>5075</v>
      </c>
      <c r="C211" s="1330"/>
      <c r="D211" s="366"/>
      <c r="E211" s="366"/>
      <c r="F211" s="1341"/>
      <c r="G211" s="1341"/>
    </row>
    <row r="212" spans="1:7" ht="26.4">
      <c r="A212" s="935"/>
      <c r="B212" s="1321" t="s">
        <v>5181</v>
      </c>
      <c r="C212" s="416">
        <v>1</v>
      </c>
      <c r="D212" s="366"/>
      <c r="E212" s="366"/>
      <c r="F212" s="1341"/>
      <c r="G212" s="1341"/>
    </row>
    <row r="213" spans="1:7">
      <c r="A213" s="935"/>
      <c r="B213" s="1330" t="s">
        <v>5080</v>
      </c>
      <c r="C213" s="1330"/>
      <c r="D213" s="366"/>
      <c r="E213" s="366"/>
      <c r="F213" s="1341"/>
      <c r="G213" s="1341"/>
    </row>
    <row r="214" spans="1:7">
      <c r="A214" s="935"/>
      <c r="B214" s="1321" t="s">
        <v>5213</v>
      </c>
      <c r="C214" s="416">
        <v>3</v>
      </c>
      <c r="D214" s="366"/>
      <c r="E214" s="366"/>
      <c r="F214" s="1341"/>
      <c r="G214" s="1341"/>
    </row>
    <row r="215" spans="1:7">
      <c r="A215" s="935"/>
      <c r="B215" s="1335" t="s">
        <v>5082</v>
      </c>
      <c r="C215" s="416">
        <v>1</v>
      </c>
      <c r="D215" s="366"/>
      <c r="E215" s="366"/>
      <c r="F215" s="1341"/>
      <c r="G215" s="1341"/>
    </row>
    <row r="216" spans="1:7">
      <c r="A216" s="935"/>
      <c r="B216" s="1335" t="s">
        <v>5083</v>
      </c>
      <c r="C216" s="416">
        <v>1</v>
      </c>
      <c r="D216" s="366"/>
      <c r="E216" s="366"/>
      <c r="F216" s="1341"/>
      <c r="G216" s="1341"/>
    </row>
    <row r="217" spans="1:7">
      <c r="A217" s="935"/>
      <c r="B217" s="1335" t="s">
        <v>5218</v>
      </c>
      <c r="C217" s="416">
        <v>3</v>
      </c>
      <c r="D217" s="366"/>
      <c r="E217" s="366"/>
      <c r="F217" s="1341"/>
      <c r="G217" s="1341"/>
    </row>
    <row r="218" spans="1:7">
      <c r="A218" s="935"/>
      <c r="B218" s="1321" t="s">
        <v>5085</v>
      </c>
      <c r="C218" s="416">
        <v>1</v>
      </c>
      <c r="D218" s="366"/>
      <c r="E218" s="366"/>
      <c r="F218" s="1341"/>
      <c r="G218" s="1341"/>
    </row>
    <row r="219" spans="1:7">
      <c r="A219" s="935"/>
      <c r="B219" s="1321" t="s">
        <v>5231</v>
      </c>
      <c r="C219" s="416">
        <v>1</v>
      </c>
      <c r="D219" s="366"/>
      <c r="E219" s="366"/>
      <c r="F219" s="1341"/>
      <c r="G219" s="1341"/>
    </row>
    <row r="220" spans="1:7">
      <c r="A220" s="935"/>
      <c r="B220" s="1321" t="s">
        <v>5316</v>
      </c>
      <c r="C220" s="416">
        <v>2</v>
      </c>
      <c r="D220" s="366"/>
      <c r="E220" s="366"/>
      <c r="F220" s="1341"/>
      <c r="G220" s="1341"/>
    </row>
    <row r="221" spans="1:7">
      <c r="A221" s="935"/>
      <c r="B221" s="1321" t="s">
        <v>5317</v>
      </c>
      <c r="C221" s="416">
        <v>1</v>
      </c>
      <c r="D221" s="366"/>
      <c r="E221" s="366"/>
      <c r="F221" s="1341"/>
      <c r="G221" s="1341"/>
    </row>
    <row r="222" spans="1:7" ht="26.4">
      <c r="A222" s="935"/>
      <c r="B222" s="1321" t="s">
        <v>5318</v>
      </c>
      <c r="C222" s="416">
        <v>1</v>
      </c>
      <c r="D222" s="366"/>
      <c r="E222" s="366"/>
      <c r="F222" s="1341"/>
      <c r="G222" s="1341"/>
    </row>
    <row r="223" spans="1:7" ht="26.4">
      <c r="A223" s="935"/>
      <c r="B223" s="1321" t="s">
        <v>5319</v>
      </c>
      <c r="C223" s="416">
        <v>1</v>
      </c>
      <c r="D223" s="366"/>
      <c r="E223" s="366"/>
      <c r="F223" s="1341"/>
      <c r="G223" s="1341"/>
    </row>
    <row r="224" spans="1:7">
      <c r="A224" s="935"/>
      <c r="B224" s="1321" t="s">
        <v>5235</v>
      </c>
      <c r="C224" s="416">
        <v>7</v>
      </c>
      <c r="D224" s="366"/>
      <c r="E224" s="366"/>
      <c r="F224" s="1341"/>
      <c r="G224" s="1341"/>
    </row>
    <row r="225" spans="1:7">
      <c r="A225" s="935"/>
      <c r="B225" s="1321" t="s">
        <v>5320</v>
      </c>
      <c r="C225" s="416">
        <v>114</v>
      </c>
      <c r="D225" s="366"/>
      <c r="E225" s="366"/>
      <c r="F225" s="1341"/>
      <c r="G225" s="1341"/>
    </row>
    <row r="226" spans="1:7">
      <c r="A226" s="935"/>
      <c r="B226" s="1330" t="s">
        <v>5099</v>
      </c>
      <c r="C226" s="1330"/>
      <c r="D226" s="366"/>
      <c r="E226" s="366"/>
      <c r="F226" s="1341"/>
      <c r="G226" s="1341"/>
    </row>
    <row r="227" spans="1:7">
      <c r="A227" s="935"/>
      <c r="B227" s="1342" t="s">
        <v>5321</v>
      </c>
      <c r="C227" s="1342"/>
      <c r="D227" s="355"/>
      <c r="E227" s="355"/>
      <c r="F227" s="1341"/>
      <c r="G227" s="1341"/>
    </row>
    <row r="228" spans="1:7" ht="39.6">
      <c r="A228" s="8" t="s">
        <v>0</v>
      </c>
      <c r="B228" s="892" t="s">
        <v>1</v>
      </c>
      <c r="C228" s="8" t="s">
        <v>948</v>
      </c>
      <c r="D228" s="8" t="s">
        <v>5071</v>
      </c>
      <c r="E228" s="8" t="s">
        <v>5072</v>
      </c>
      <c r="F228" s="8" t="s">
        <v>1380</v>
      </c>
      <c r="G228" s="8" t="s">
        <v>2</v>
      </c>
    </row>
    <row r="229" spans="1:7">
      <c r="A229" s="935">
        <v>12</v>
      </c>
      <c r="B229" s="1330" t="s">
        <v>5336</v>
      </c>
      <c r="C229" s="1330"/>
      <c r="D229" s="349">
        <v>1</v>
      </c>
      <c r="E229" s="349">
        <f>SUM(D229:D247)</f>
        <v>1</v>
      </c>
      <c r="F229" s="1341"/>
      <c r="G229" s="1341">
        <f>E229*F229</f>
        <v>0</v>
      </c>
    </row>
    <row r="230" spans="1:7" ht="66">
      <c r="A230" s="935"/>
      <c r="B230" s="1321" t="s">
        <v>5314</v>
      </c>
      <c r="C230" s="1321"/>
      <c r="D230" s="366"/>
      <c r="E230" s="366"/>
      <c r="F230" s="1341"/>
      <c r="G230" s="1341"/>
    </row>
    <row r="231" spans="1:7">
      <c r="A231" s="935"/>
      <c r="B231" s="1330" t="s">
        <v>5075</v>
      </c>
      <c r="C231" s="1330"/>
      <c r="D231" s="366"/>
      <c r="E231" s="366"/>
      <c r="F231" s="1341"/>
      <c r="G231" s="1341"/>
    </row>
    <row r="232" spans="1:7" ht="26.4">
      <c r="A232" s="935"/>
      <c r="B232" s="1321" t="s">
        <v>5181</v>
      </c>
      <c r="C232" s="416">
        <v>1</v>
      </c>
      <c r="D232" s="366"/>
      <c r="E232" s="366"/>
      <c r="F232" s="1341"/>
      <c r="G232" s="1341"/>
    </row>
    <row r="233" spans="1:7">
      <c r="A233" s="935"/>
      <c r="B233" s="1330" t="s">
        <v>5080</v>
      </c>
      <c r="C233" s="1330"/>
      <c r="D233" s="366"/>
      <c r="E233" s="366"/>
      <c r="F233" s="1341"/>
      <c r="G233" s="1341"/>
    </row>
    <row r="234" spans="1:7">
      <c r="A234" s="935"/>
      <c r="B234" s="1321" t="s">
        <v>5213</v>
      </c>
      <c r="C234" s="416">
        <v>3</v>
      </c>
      <c r="D234" s="366"/>
      <c r="E234" s="366"/>
      <c r="F234" s="1341"/>
      <c r="G234" s="1341"/>
    </row>
    <row r="235" spans="1:7">
      <c r="A235" s="935"/>
      <c r="B235" s="1335" t="s">
        <v>5082</v>
      </c>
      <c r="C235" s="416">
        <v>1</v>
      </c>
      <c r="D235" s="366"/>
      <c r="E235" s="366"/>
      <c r="F235" s="1341"/>
      <c r="G235" s="1341"/>
    </row>
    <row r="236" spans="1:7">
      <c r="A236" s="935"/>
      <c r="B236" s="1335" t="s">
        <v>5083</v>
      </c>
      <c r="C236" s="416">
        <v>1</v>
      </c>
      <c r="D236" s="366"/>
      <c r="E236" s="366"/>
      <c r="F236" s="1341"/>
      <c r="G236" s="1341"/>
    </row>
    <row r="237" spans="1:7">
      <c r="A237" s="935"/>
      <c r="B237" s="1335" t="s">
        <v>5218</v>
      </c>
      <c r="C237" s="416">
        <v>3</v>
      </c>
      <c r="D237" s="366"/>
      <c r="E237" s="366"/>
      <c r="F237" s="1341"/>
      <c r="G237" s="1341"/>
    </row>
    <row r="238" spans="1:7">
      <c r="A238" s="935"/>
      <c r="B238" s="1321" t="s">
        <v>5085</v>
      </c>
      <c r="C238" s="416">
        <v>1</v>
      </c>
      <c r="D238" s="366"/>
      <c r="E238" s="366"/>
      <c r="F238" s="1341"/>
      <c r="G238" s="1341"/>
    </row>
    <row r="239" spans="1:7">
      <c r="A239" s="935"/>
      <c r="B239" s="1321" t="s">
        <v>5231</v>
      </c>
      <c r="C239" s="416">
        <v>1</v>
      </c>
      <c r="D239" s="366"/>
      <c r="E239" s="366"/>
      <c r="F239" s="1341"/>
      <c r="G239" s="1341"/>
    </row>
    <row r="240" spans="1:7">
      <c r="A240" s="935"/>
      <c r="B240" s="1321" t="s">
        <v>5316</v>
      </c>
      <c r="C240" s="416">
        <v>2</v>
      </c>
      <c r="D240" s="366"/>
      <c r="E240" s="366"/>
      <c r="F240" s="1341"/>
      <c r="G240" s="1341"/>
    </row>
    <row r="241" spans="1:7">
      <c r="A241" s="935"/>
      <c r="B241" s="1321" t="s">
        <v>5317</v>
      </c>
      <c r="C241" s="416">
        <v>1</v>
      </c>
      <c r="D241" s="366"/>
      <c r="E241" s="366"/>
      <c r="F241" s="1341"/>
      <c r="G241" s="1341"/>
    </row>
    <row r="242" spans="1:7" ht="26.4">
      <c r="A242" s="935"/>
      <c r="B242" s="1321" t="s">
        <v>5318</v>
      </c>
      <c r="C242" s="416">
        <v>1</v>
      </c>
      <c r="D242" s="366"/>
      <c r="E242" s="366"/>
      <c r="F242" s="1341"/>
      <c r="G242" s="1341"/>
    </row>
    <row r="243" spans="1:7" ht="26.4">
      <c r="A243" s="935"/>
      <c r="B243" s="1321" t="s">
        <v>5319</v>
      </c>
      <c r="C243" s="416">
        <v>1</v>
      </c>
      <c r="D243" s="366"/>
      <c r="E243" s="366"/>
      <c r="F243" s="1341"/>
      <c r="G243" s="1341"/>
    </row>
    <row r="244" spans="1:7">
      <c r="A244" s="935"/>
      <c r="B244" s="1321" t="s">
        <v>5235</v>
      </c>
      <c r="C244" s="416">
        <v>7</v>
      </c>
      <c r="D244" s="366"/>
      <c r="E244" s="366"/>
      <c r="F244" s="1341"/>
      <c r="G244" s="1341"/>
    </row>
    <row r="245" spans="1:7">
      <c r="A245" s="935"/>
      <c r="B245" s="1321" t="s">
        <v>5320</v>
      </c>
      <c r="C245" s="416">
        <v>114</v>
      </c>
      <c r="D245" s="366"/>
      <c r="E245" s="366"/>
      <c r="F245" s="1341"/>
      <c r="G245" s="1341"/>
    </row>
    <row r="246" spans="1:7">
      <c r="A246" s="935"/>
      <c r="B246" s="1330" t="s">
        <v>5099</v>
      </c>
      <c r="C246" s="1330"/>
      <c r="D246" s="366"/>
      <c r="E246" s="366"/>
      <c r="F246" s="1341"/>
      <c r="G246" s="1341"/>
    </row>
    <row r="247" spans="1:7">
      <c r="A247" s="935"/>
      <c r="B247" s="1342" t="s">
        <v>5321</v>
      </c>
      <c r="C247" s="1342"/>
      <c r="D247" s="355"/>
      <c r="E247" s="355"/>
      <c r="F247" s="1341"/>
      <c r="G247" s="1341"/>
    </row>
    <row r="248" spans="1:7">
      <c r="A248" s="935">
        <v>13</v>
      </c>
      <c r="B248" s="1330" t="s">
        <v>5337</v>
      </c>
      <c r="C248" s="1330"/>
      <c r="D248" s="349">
        <v>1</v>
      </c>
      <c r="E248" s="349">
        <f>SUM(D248:D266)</f>
        <v>1</v>
      </c>
      <c r="F248" s="1341"/>
      <c r="G248" s="1341">
        <f>E248*F248</f>
        <v>0</v>
      </c>
    </row>
    <row r="249" spans="1:7" ht="66">
      <c r="A249" s="935"/>
      <c r="B249" s="1321" t="s">
        <v>5314</v>
      </c>
      <c r="C249" s="1321"/>
      <c r="D249" s="366"/>
      <c r="E249" s="366"/>
      <c r="F249" s="1341"/>
      <c r="G249" s="1341"/>
    </row>
    <row r="250" spans="1:7">
      <c r="A250" s="935"/>
      <c r="B250" s="1330" t="s">
        <v>5075</v>
      </c>
      <c r="C250" s="1330"/>
      <c r="D250" s="366"/>
      <c r="E250" s="366"/>
      <c r="F250" s="1341"/>
      <c r="G250" s="1341"/>
    </row>
    <row r="251" spans="1:7" ht="26.4">
      <c r="A251" s="935"/>
      <c r="B251" s="1321" t="s">
        <v>5181</v>
      </c>
      <c r="C251" s="416">
        <v>1</v>
      </c>
      <c r="D251" s="366"/>
      <c r="E251" s="366"/>
      <c r="F251" s="1341"/>
      <c r="G251" s="1341"/>
    </row>
    <row r="252" spans="1:7">
      <c r="A252" s="935"/>
      <c r="B252" s="1330" t="s">
        <v>5080</v>
      </c>
      <c r="C252" s="1330"/>
      <c r="D252" s="366"/>
      <c r="E252" s="366"/>
      <c r="F252" s="1341"/>
      <c r="G252" s="1341"/>
    </row>
    <row r="253" spans="1:7">
      <c r="A253" s="935"/>
      <c r="B253" s="1321" t="s">
        <v>5213</v>
      </c>
      <c r="C253" s="416">
        <v>3</v>
      </c>
      <c r="D253" s="366"/>
      <c r="E253" s="366"/>
      <c r="F253" s="1341"/>
      <c r="G253" s="1341"/>
    </row>
    <row r="254" spans="1:7">
      <c r="A254" s="935"/>
      <c r="B254" s="1335" t="s">
        <v>5082</v>
      </c>
      <c r="C254" s="416">
        <v>1</v>
      </c>
      <c r="D254" s="366"/>
      <c r="E254" s="366"/>
      <c r="F254" s="1341"/>
      <c r="G254" s="1341"/>
    </row>
    <row r="255" spans="1:7">
      <c r="A255" s="935"/>
      <c r="B255" s="1335" t="s">
        <v>5083</v>
      </c>
      <c r="C255" s="416">
        <v>1</v>
      </c>
      <c r="D255" s="366"/>
      <c r="E255" s="366"/>
      <c r="F255" s="1341"/>
      <c r="G255" s="1341"/>
    </row>
    <row r="256" spans="1:7">
      <c r="A256" s="935"/>
      <c r="B256" s="1335" t="s">
        <v>5218</v>
      </c>
      <c r="C256" s="416">
        <v>3</v>
      </c>
      <c r="D256" s="366"/>
      <c r="E256" s="366"/>
      <c r="F256" s="1341"/>
      <c r="G256" s="1341"/>
    </row>
    <row r="257" spans="1:7">
      <c r="A257" s="935"/>
      <c r="B257" s="1321" t="s">
        <v>5085</v>
      </c>
      <c r="C257" s="416">
        <v>1</v>
      </c>
      <c r="D257" s="366"/>
      <c r="E257" s="366"/>
      <c r="F257" s="1341"/>
      <c r="G257" s="1341"/>
    </row>
    <row r="258" spans="1:7">
      <c r="A258" s="935"/>
      <c r="B258" s="1321" t="s">
        <v>5231</v>
      </c>
      <c r="C258" s="416">
        <v>1</v>
      </c>
      <c r="D258" s="366"/>
      <c r="E258" s="366"/>
      <c r="F258" s="1341"/>
      <c r="G258" s="1341"/>
    </row>
    <row r="259" spans="1:7">
      <c r="A259" s="935"/>
      <c r="B259" s="1321" t="s">
        <v>5316</v>
      </c>
      <c r="C259" s="416">
        <v>2</v>
      </c>
      <c r="D259" s="366"/>
      <c r="E259" s="366"/>
      <c r="F259" s="1341"/>
      <c r="G259" s="1341"/>
    </row>
    <row r="260" spans="1:7">
      <c r="A260" s="935"/>
      <c r="B260" s="1321" t="s">
        <v>5317</v>
      </c>
      <c r="C260" s="416">
        <v>1</v>
      </c>
      <c r="D260" s="366"/>
      <c r="E260" s="366"/>
      <c r="F260" s="1341"/>
      <c r="G260" s="1341"/>
    </row>
    <row r="261" spans="1:7" ht="26.4">
      <c r="A261" s="935"/>
      <c r="B261" s="1321" t="s">
        <v>5318</v>
      </c>
      <c r="C261" s="416">
        <v>1</v>
      </c>
      <c r="D261" s="366"/>
      <c r="E261" s="366"/>
      <c r="F261" s="1341"/>
      <c r="G261" s="1341"/>
    </row>
    <row r="262" spans="1:7" ht="26.4">
      <c r="A262" s="935"/>
      <c r="B262" s="1321" t="s">
        <v>5319</v>
      </c>
      <c r="C262" s="416">
        <v>1</v>
      </c>
      <c r="D262" s="366"/>
      <c r="E262" s="366"/>
      <c r="F262" s="1341"/>
      <c r="G262" s="1341"/>
    </row>
    <row r="263" spans="1:7">
      <c r="A263" s="935"/>
      <c r="B263" s="1321" t="s">
        <v>5235</v>
      </c>
      <c r="C263" s="416">
        <v>6</v>
      </c>
      <c r="D263" s="366"/>
      <c r="E263" s="366"/>
      <c r="F263" s="1341"/>
      <c r="G263" s="1341"/>
    </row>
    <row r="264" spans="1:7">
      <c r="A264" s="935"/>
      <c r="B264" s="1321" t="s">
        <v>5320</v>
      </c>
      <c r="C264" s="416">
        <v>101</v>
      </c>
      <c r="D264" s="366"/>
      <c r="E264" s="366"/>
      <c r="F264" s="1341"/>
      <c r="G264" s="1341"/>
    </row>
    <row r="265" spans="1:7">
      <c r="A265" s="935"/>
      <c r="B265" s="1330" t="s">
        <v>5099</v>
      </c>
      <c r="C265" s="1330"/>
      <c r="D265" s="366"/>
      <c r="E265" s="366"/>
      <c r="F265" s="1341"/>
      <c r="G265" s="1341"/>
    </row>
    <row r="266" spans="1:7">
      <c r="A266" s="935"/>
      <c r="B266" s="1342" t="s">
        <v>5321</v>
      </c>
      <c r="C266" s="1342"/>
      <c r="D266" s="355"/>
      <c r="E266" s="355"/>
      <c r="F266" s="1341"/>
      <c r="G266" s="1341"/>
    </row>
    <row r="267" spans="1:7" ht="39.6">
      <c r="A267" s="8" t="s">
        <v>0</v>
      </c>
      <c r="B267" s="892" t="s">
        <v>1</v>
      </c>
      <c r="C267" s="8" t="s">
        <v>948</v>
      </c>
      <c r="D267" s="8" t="s">
        <v>5071</v>
      </c>
      <c r="E267" s="8" t="s">
        <v>5072</v>
      </c>
      <c r="F267" s="8" t="s">
        <v>1380</v>
      </c>
      <c r="G267" s="8" t="s">
        <v>2</v>
      </c>
    </row>
    <row r="268" spans="1:7">
      <c r="A268" s="935">
        <v>14</v>
      </c>
      <c r="B268" s="1330" t="s">
        <v>5338</v>
      </c>
      <c r="C268" s="1330"/>
      <c r="D268" s="349">
        <v>1</v>
      </c>
      <c r="E268" s="349">
        <v>1</v>
      </c>
      <c r="F268" s="1341"/>
      <c r="G268" s="1341">
        <f>E268*F268</f>
        <v>0</v>
      </c>
    </row>
    <row r="269" spans="1:7" ht="66">
      <c r="A269" s="935"/>
      <c r="B269" s="1321" t="s">
        <v>5314</v>
      </c>
      <c r="C269" s="1321"/>
      <c r="D269" s="366"/>
      <c r="E269" s="366"/>
      <c r="F269" s="1341"/>
      <c r="G269" s="1341"/>
    </row>
    <row r="270" spans="1:7">
      <c r="A270" s="935"/>
      <c r="B270" s="1330" t="s">
        <v>5075</v>
      </c>
      <c r="C270" s="1330"/>
      <c r="D270" s="366"/>
      <c r="E270" s="366"/>
      <c r="F270" s="1341"/>
      <c r="G270" s="1341"/>
    </row>
    <row r="271" spans="1:7" ht="26.4">
      <c r="A271" s="935"/>
      <c r="B271" s="1321" t="s">
        <v>5181</v>
      </c>
      <c r="C271" s="416">
        <v>1</v>
      </c>
      <c r="D271" s="366"/>
      <c r="E271" s="366"/>
      <c r="F271" s="1341"/>
      <c r="G271" s="1341"/>
    </row>
    <row r="272" spans="1:7">
      <c r="A272" s="935"/>
      <c r="B272" s="1330" t="s">
        <v>5080</v>
      </c>
      <c r="C272" s="1330"/>
      <c r="D272" s="366"/>
      <c r="E272" s="366"/>
      <c r="F272" s="1341"/>
      <c r="G272" s="1341"/>
    </row>
    <row r="273" spans="1:7">
      <c r="A273" s="935"/>
      <c r="B273" s="1321" t="s">
        <v>5213</v>
      </c>
      <c r="C273" s="416">
        <v>3</v>
      </c>
      <c r="D273" s="366"/>
      <c r="E273" s="366"/>
      <c r="F273" s="1341"/>
      <c r="G273" s="1341"/>
    </row>
    <row r="274" spans="1:7">
      <c r="A274" s="935"/>
      <c r="B274" s="1335" t="s">
        <v>5082</v>
      </c>
      <c r="C274" s="416">
        <v>1</v>
      </c>
      <c r="D274" s="366"/>
      <c r="E274" s="366"/>
      <c r="F274" s="1341"/>
      <c r="G274" s="1341"/>
    </row>
    <row r="275" spans="1:7">
      <c r="A275" s="935"/>
      <c r="B275" s="1335" t="s">
        <v>5083</v>
      </c>
      <c r="C275" s="416">
        <v>1</v>
      </c>
      <c r="D275" s="366"/>
      <c r="E275" s="366"/>
      <c r="F275" s="1341"/>
      <c r="G275" s="1341"/>
    </row>
    <row r="276" spans="1:7">
      <c r="A276" s="935"/>
      <c r="B276" s="1335" t="s">
        <v>5218</v>
      </c>
      <c r="C276" s="416">
        <v>3</v>
      </c>
      <c r="D276" s="366"/>
      <c r="E276" s="366"/>
      <c r="F276" s="1341"/>
      <c r="G276" s="1341"/>
    </row>
    <row r="277" spans="1:7">
      <c r="A277" s="935"/>
      <c r="B277" s="1321" t="s">
        <v>5085</v>
      </c>
      <c r="C277" s="416">
        <v>1</v>
      </c>
      <c r="D277" s="366"/>
      <c r="E277" s="366"/>
      <c r="F277" s="1341"/>
      <c r="G277" s="1341"/>
    </row>
    <row r="278" spans="1:7">
      <c r="A278" s="935"/>
      <c r="B278" s="1321" t="s">
        <v>5231</v>
      </c>
      <c r="C278" s="416">
        <v>1</v>
      </c>
      <c r="D278" s="366"/>
      <c r="E278" s="366"/>
      <c r="F278" s="1341"/>
      <c r="G278" s="1341"/>
    </row>
    <row r="279" spans="1:7">
      <c r="A279" s="935"/>
      <c r="B279" s="1321" t="s">
        <v>5316</v>
      </c>
      <c r="C279" s="416">
        <v>2</v>
      </c>
      <c r="D279" s="366"/>
      <c r="E279" s="366"/>
      <c r="F279" s="1341"/>
      <c r="G279" s="1341"/>
    </row>
    <row r="280" spans="1:7">
      <c r="A280" s="935"/>
      <c r="B280" s="1321" t="s">
        <v>5317</v>
      </c>
      <c r="C280" s="416">
        <v>1</v>
      </c>
      <c r="D280" s="366"/>
      <c r="E280" s="366"/>
      <c r="F280" s="1341"/>
      <c r="G280" s="1341"/>
    </row>
    <row r="281" spans="1:7" ht="26.4">
      <c r="A281" s="935"/>
      <c r="B281" s="1321" t="s">
        <v>5318</v>
      </c>
      <c r="C281" s="416">
        <v>1</v>
      </c>
      <c r="D281" s="366"/>
      <c r="E281" s="366"/>
      <c r="F281" s="1341"/>
      <c r="G281" s="1341"/>
    </row>
    <row r="282" spans="1:7" ht="26.4">
      <c r="A282" s="935"/>
      <c r="B282" s="1321" t="s">
        <v>5319</v>
      </c>
      <c r="C282" s="416">
        <v>1</v>
      </c>
      <c r="D282" s="366"/>
      <c r="E282" s="366"/>
      <c r="F282" s="1341"/>
      <c r="G282" s="1341"/>
    </row>
    <row r="283" spans="1:7">
      <c r="A283" s="935"/>
      <c r="B283" s="1321" t="s">
        <v>5235</v>
      </c>
      <c r="C283" s="416">
        <v>6</v>
      </c>
      <c r="D283" s="366"/>
      <c r="E283" s="366"/>
      <c r="F283" s="1341"/>
      <c r="G283" s="1341"/>
    </row>
    <row r="284" spans="1:7">
      <c r="A284" s="935"/>
      <c r="B284" s="1321" t="s">
        <v>5329</v>
      </c>
      <c r="C284" s="416">
        <v>1</v>
      </c>
      <c r="D284" s="366"/>
      <c r="E284" s="366"/>
      <c r="F284" s="1341"/>
      <c r="G284" s="1341"/>
    </row>
    <row r="285" spans="1:7">
      <c r="A285" s="935"/>
      <c r="B285" s="1321" t="s">
        <v>5320</v>
      </c>
      <c r="C285" s="416">
        <v>88</v>
      </c>
      <c r="D285" s="366"/>
      <c r="E285" s="366"/>
      <c r="F285" s="1341"/>
      <c r="G285" s="1341"/>
    </row>
    <row r="286" spans="1:7">
      <c r="A286" s="935"/>
      <c r="B286" s="1330" t="s">
        <v>5099</v>
      </c>
      <c r="C286" s="1330"/>
      <c r="D286" s="366"/>
      <c r="E286" s="366"/>
      <c r="F286" s="1341"/>
      <c r="G286" s="1341"/>
    </row>
    <row r="287" spans="1:7">
      <c r="A287" s="935"/>
      <c r="B287" s="1342" t="s">
        <v>5321</v>
      </c>
      <c r="C287" s="1342"/>
      <c r="D287" s="355"/>
      <c r="E287" s="355"/>
      <c r="F287" s="1341"/>
      <c r="G287" s="1341"/>
    </row>
    <row r="288" spans="1:7">
      <c r="A288" s="935">
        <v>15</v>
      </c>
      <c r="B288" s="1330" t="s">
        <v>5339</v>
      </c>
      <c r="C288" s="1330"/>
      <c r="D288" s="349">
        <v>1</v>
      </c>
      <c r="E288" s="349">
        <v>1</v>
      </c>
      <c r="F288" s="1341"/>
      <c r="G288" s="1341">
        <f>E288*F288</f>
        <v>0</v>
      </c>
    </row>
    <row r="289" spans="1:7" ht="66">
      <c r="A289" s="935"/>
      <c r="B289" s="1321" t="s">
        <v>5314</v>
      </c>
      <c r="C289" s="1321"/>
      <c r="D289" s="366"/>
      <c r="E289" s="366"/>
      <c r="F289" s="1341"/>
      <c r="G289" s="1341"/>
    </row>
    <row r="290" spans="1:7">
      <c r="A290" s="935"/>
      <c r="B290" s="1330" t="s">
        <v>5075</v>
      </c>
      <c r="C290" s="1330"/>
      <c r="D290" s="366"/>
      <c r="E290" s="366"/>
      <c r="F290" s="1341"/>
      <c r="G290" s="1341"/>
    </row>
    <row r="291" spans="1:7" ht="26.4">
      <c r="A291" s="935"/>
      <c r="B291" s="1321" t="s">
        <v>5181</v>
      </c>
      <c r="C291" s="416">
        <v>1</v>
      </c>
      <c r="D291" s="366"/>
      <c r="E291" s="366"/>
      <c r="F291" s="1341"/>
      <c r="G291" s="1341"/>
    </row>
    <row r="292" spans="1:7">
      <c r="A292" s="935"/>
      <c r="B292" s="1330" t="s">
        <v>5080</v>
      </c>
      <c r="C292" s="1330"/>
      <c r="D292" s="366"/>
      <c r="E292" s="366"/>
      <c r="F292" s="1341"/>
      <c r="G292" s="1341"/>
    </row>
    <row r="293" spans="1:7">
      <c r="A293" s="935"/>
      <c r="B293" s="1321" t="s">
        <v>5213</v>
      </c>
      <c r="C293" s="416">
        <v>3</v>
      </c>
      <c r="D293" s="366"/>
      <c r="E293" s="366"/>
      <c r="F293" s="1341"/>
      <c r="G293" s="1341"/>
    </row>
    <row r="294" spans="1:7">
      <c r="A294" s="935"/>
      <c r="B294" s="1335" t="s">
        <v>5082</v>
      </c>
      <c r="C294" s="416">
        <v>1</v>
      </c>
      <c r="D294" s="366"/>
      <c r="E294" s="366"/>
      <c r="F294" s="1341"/>
      <c r="G294" s="1341"/>
    </row>
    <row r="295" spans="1:7">
      <c r="A295" s="935"/>
      <c r="B295" s="1335" t="s">
        <v>5083</v>
      </c>
      <c r="C295" s="416">
        <v>1</v>
      </c>
      <c r="D295" s="366"/>
      <c r="E295" s="366"/>
      <c r="F295" s="1341"/>
      <c r="G295" s="1341"/>
    </row>
    <row r="296" spans="1:7">
      <c r="A296" s="935"/>
      <c r="B296" s="1335" t="s">
        <v>5218</v>
      </c>
      <c r="C296" s="416">
        <v>3</v>
      </c>
      <c r="D296" s="366"/>
      <c r="E296" s="366"/>
      <c r="F296" s="1341"/>
      <c r="G296" s="1341"/>
    </row>
    <row r="297" spans="1:7">
      <c r="A297" s="935"/>
      <c r="B297" s="1321" t="s">
        <v>5085</v>
      </c>
      <c r="C297" s="416">
        <v>1</v>
      </c>
      <c r="D297" s="366"/>
      <c r="E297" s="366"/>
      <c r="F297" s="1341"/>
      <c r="G297" s="1341"/>
    </row>
    <row r="298" spans="1:7">
      <c r="A298" s="935"/>
      <c r="B298" s="1321" t="s">
        <v>5231</v>
      </c>
      <c r="C298" s="416">
        <v>1</v>
      </c>
      <c r="D298" s="366"/>
      <c r="E298" s="366"/>
      <c r="F298" s="1341"/>
      <c r="G298" s="1341"/>
    </row>
    <row r="299" spans="1:7">
      <c r="A299" s="935"/>
      <c r="B299" s="1321" t="s">
        <v>5316</v>
      </c>
      <c r="C299" s="416">
        <v>2</v>
      </c>
      <c r="D299" s="366"/>
      <c r="E299" s="366"/>
      <c r="F299" s="1341"/>
      <c r="G299" s="1341"/>
    </row>
    <row r="300" spans="1:7">
      <c r="A300" s="935"/>
      <c r="B300" s="1321" t="s">
        <v>5317</v>
      </c>
      <c r="C300" s="416">
        <v>1</v>
      </c>
      <c r="D300" s="366"/>
      <c r="E300" s="366"/>
      <c r="F300" s="1341"/>
      <c r="G300" s="1341"/>
    </row>
    <row r="301" spans="1:7" ht="26.4">
      <c r="A301" s="935"/>
      <c r="B301" s="1321" t="s">
        <v>5318</v>
      </c>
      <c r="C301" s="416">
        <v>1</v>
      </c>
      <c r="D301" s="366"/>
      <c r="E301" s="366"/>
      <c r="F301" s="1341"/>
      <c r="G301" s="1341"/>
    </row>
    <row r="302" spans="1:7" ht="26.4">
      <c r="A302" s="935"/>
      <c r="B302" s="1321" t="s">
        <v>5319</v>
      </c>
      <c r="C302" s="416">
        <v>1</v>
      </c>
      <c r="D302" s="366"/>
      <c r="E302" s="366"/>
      <c r="F302" s="1341"/>
      <c r="G302" s="1341"/>
    </row>
    <row r="303" spans="1:7">
      <c r="A303" s="935"/>
      <c r="B303" s="1321" t="s">
        <v>5235</v>
      </c>
      <c r="C303" s="416">
        <v>6</v>
      </c>
      <c r="D303" s="366"/>
      <c r="E303" s="366"/>
      <c r="F303" s="1341"/>
      <c r="G303" s="1341"/>
    </row>
    <row r="304" spans="1:7">
      <c r="A304" s="935"/>
      <c r="B304" s="1321" t="s">
        <v>5329</v>
      </c>
      <c r="C304" s="416">
        <v>3</v>
      </c>
      <c r="D304" s="366"/>
      <c r="E304" s="366"/>
      <c r="F304" s="1341"/>
      <c r="G304" s="1341"/>
    </row>
    <row r="305" spans="1:7">
      <c r="A305" s="935"/>
      <c r="B305" s="1321" t="s">
        <v>5327</v>
      </c>
      <c r="C305" s="416">
        <v>88</v>
      </c>
      <c r="D305" s="366"/>
      <c r="E305" s="366"/>
      <c r="F305" s="1341"/>
      <c r="G305" s="1341"/>
    </row>
    <row r="306" spans="1:7">
      <c r="A306" s="935"/>
      <c r="B306" s="1330" t="s">
        <v>5099</v>
      </c>
      <c r="C306" s="1330"/>
      <c r="D306" s="366"/>
      <c r="E306" s="366"/>
      <c r="F306" s="1341"/>
      <c r="G306" s="1341"/>
    </row>
    <row r="307" spans="1:7">
      <c r="A307" s="935"/>
      <c r="B307" s="1342" t="s">
        <v>5321</v>
      </c>
      <c r="C307" s="1342"/>
      <c r="D307" s="355"/>
      <c r="E307" s="355"/>
      <c r="F307" s="1341"/>
      <c r="G307" s="1341"/>
    </row>
    <row r="308" spans="1:7" ht="39.6">
      <c r="A308" s="8" t="s">
        <v>0</v>
      </c>
      <c r="B308" s="892" t="s">
        <v>1</v>
      </c>
      <c r="C308" s="8" t="s">
        <v>948</v>
      </c>
      <c r="D308" s="8" t="s">
        <v>5071</v>
      </c>
      <c r="E308" s="8" t="s">
        <v>5072</v>
      </c>
      <c r="F308" s="8" t="s">
        <v>1380</v>
      </c>
      <c r="G308" s="8" t="s">
        <v>2</v>
      </c>
    </row>
    <row r="309" spans="1:7">
      <c r="A309" s="935">
        <v>16</v>
      </c>
      <c r="B309" s="1330" t="s">
        <v>5340</v>
      </c>
      <c r="C309" s="1330"/>
      <c r="D309" s="349">
        <v>1</v>
      </c>
      <c r="E309" s="349">
        <f>SUM(D309:D327)</f>
        <v>1</v>
      </c>
      <c r="F309" s="1341"/>
      <c r="G309" s="1341">
        <f>E309*F309</f>
        <v>0</v>
      </c>
    </row>
    <row r="310" spans="1:7" ht="66">
      <c r="A310" s="935"/>
      <c r="B310" s="1321" t="s">
        <v>5314</v>
      </c>
      <c r="C310" s="1321"/>
      <c r="D310" s="366"/>
      <c r="E310" s="366"/>
      <c r="F310" s="1341"/>
      <c r="G310" s="1341"/>
    </row>
    <row r="311" spans="1:7">
      <c r="A311" s="935"/>
      <c r="B311" s="1330" t="s">
        <v>5075</v>
      </c>
      <c r="C311" s="1330"/>
      <c r="D311" s="366"/>
      <c r="E311" s="366"/>
      <c r="F311" s="1341"/>
      <c r="G311" s="1341"/>
    </row>
    <row r="312" spans="1:7" ht="26.4">
      <c r="A312" s="935"/>
      <c r="B312" s="1321" t="s">
        <v>5181</v>
      </c>
      <c r="C312" s="416">
        <v>1</v>
      </c>
      <c r="D312" s="366"/>
      <c r="E312" s="366"/>
      <c r="F312" s="1341"/>
      <c r="G312" s="1341"/>
    </row>
    <row r="313" spans="1:7">
      <c r="A313" s="935"/>
      <c r="B313" s="1330" t="s">
        <v>5080</v>
      </c>
      <c r="C313" s="1330"/>
      <c r="D313" s="366"/>
      <c r="E313" s="366"/>
      <c r="F313" s="1341"/>
      <c r="G313" s="1341"/>
    </row>
    <row r="314" spans="1:7">
      <c r="A314" s="935"/>
      <c r="B314" s="1321" t="s">
        <v>5213</v>
      </c>
      <c r="C314" s="416">
        <v>3</v>
      </c>
      <c r="D314" s="366"/>
      <c r="E314" s="366"/>
      <c r="F314" s="1341"/>
      <c r="G314" s="1341"/>
    </row>
    <row r="315" spans="1:7">
      <c r="A315" s="935"/>
      <c r="B315" s="1335" t="s">
        <v>5082</v>
      </c>
      <c r="C315" s="416">
        <v>1</v>
      </c>
      <c r="D315" s="366"/>
      <c r="E315" s="366"/>
      <c r="F315" s="1341"/>
      <c r="G315" s="1341"/>
    </row>
    <row r="316" spans="1:7">
      <c r="A316" s="935"/>
      <c r="B316" s="1335" t="s">
        <v>5083</v>
      </c>
      <c r="C316" s="416">
        <v>1</v>
      </c>
      <c r="D316" s="366"/>
      <c r="E316" s="366"/>
      <c r="F316" s="1341"/>
      <c r="G316" s="1341"/>
    </row>
    <row r="317" spans="1:7">
      <c r="A317" s="935"/>
      <c r="B317" s="1335" t="s">
        <v>5218</v>
      </c>
      <c r="C317" s="416">
        <v>3</v>
      </c>
      <c r="D317" s="366"/>
      <c r="E317" s="366"/>
      <c r="F317" s="1341"/>
      <c r="G317" s="1341"/>
    </row>
    <row r="318" spans="1:7">
      <c r="A318" s="935"/>
      <c r="B318" s="1321" t="s">
        <v>5085</v>
      </c>
      <c r="C318" s="416">
        <v>1</v>
      </c>
      <c r="D318" s="366"/>
      <c r="E318" s="366"/>
      <c r="F318" s="1341"/>
      <c r="G318" s="1341"/>
    </row>
    <row r="319" spans="1:7">
      <c r="A319" s="935"/>
      <c r="B319" s="1321" t="s">
        <v>5231</v>
      </c>
      <c r="C319" s="416">
        <v>1</v>
      </c>
      <c r="D319" s="366"/>
      <c r="E319" s="366"/>
      <c r="F319" s="1341"/>
      <c r="G319" s="1341"/>
    </row>
    <row r="320" spans="1:7">
      <c r="A320" s="935"/>
      <c r="B320" s="1321" t="s">
        <v>5316</v>
      </c>
      <c r="C320" s="416">
        <v>2</v>
      </c>
      <c r="D320" s="366"/>
      <c r="E320" s="366"/>
      <c r="F320" s="1341"/>
      <c r="G320" s="1341"/>
    </row>
    <row r="321" spans="1:7">
      <c r="A321" s="935"/>
      <c r="B321" s="1321" t="s">
        <v>5317</v>
      </c>
      <c r="C321" s="416">
        <v>1</v>
      </c>
      <c r="D321" s="366"/>
      <c r="E321" s="366"/>
      <c r="F321" s="1341"/>
      <c r="G321" s="1341"/>
    </row>
    <row r="322" spans="1:7" ht="26.4">
      <c r="A322" s="935"/>
      <c r="B322" s="1321" t="s">
        <v>5318</v>
      </c>
      <c r="C322" s="416">
        <v>1</v>
      </c>
      <c r="D322" s="366"/>
      <c r="E322" s="366"/>
      <c r="F322" s="1341"/>
      <c r="G322" s="1341"/>
    </row>
    <row r="323" spans="1:7" ht="26.4">
      <c r="A323" s="935"/>
      <c r="B323" s="1321" t="s">
        <v>5319</v>
      </c>
      <c r="C323" s="416">
        <v>1</v>
      </c>
      <c r="D323" s="366"/>
      <c r="E323" s="366"/>
      <c r="F323" s="1341"/>
      <c r="G323" s="1341"/>
    </row>
    <row r="324" spans="1:7">
      <c r="A324" s="935"/>
      <c r="B324" s="1321" t="s">
        <v>5235</v>
      </c>
      <c r="C324" s="416">
        <v>2</v>
      </c>
      <c r="D324" s="366"/>
      <c r="E324" s="366"/>
      <c r="F324" s="1341"/>
      <c r="G324" s="1341"/>
    </row>
    <row r="325" spans="1:7">
      <c r="A325" s="935"/>
      <c r="B325" s="1321" t="s">
        <v>5320</v>
      </c>
      <c r="C325" s="416">
        <v>23</v>
      </c>
      <c r="D325" s="366"/>
      <c r="E325" s="366"/>
      <c r="F325" s="1341"/>
      <c r="G325" s="1341"/>
    </row>
    <row r="326" spans="1:7">
      <c r="A326" s="935"/>
      <c r="B326" s="1330" t="s">
        <v>5099</v>
      </c>
      <c r="C326" s="1330"/>
      <c r="D326" s="366"/>
      <c r="E326" s="366"/>
      <c r="F326" s="1341"/>
      <c r="G326" s="1341"/>
    </row>
    <row r="327" spans="1:7">
      <c r="A327" s="935"/>
      <c r="B327" s="1342" t="s">
        <v>5321</v>
      </c>
      <c r="C327" s="1342"/>
      <c r="D327" s="355"/>
      <c r="E327" s="355"/>
      <c r="F327" s="1341"/>
      <c r="G327" s="1341"/>
    </row>
    <row r="328" spans="1:7">
      <c r="A328" s="935">
        <v>17</v>
      </c>
      <c r="B328" s="1330" t="s">
        <v>5341</v>
      </c>
      <c r="C328" s="1330"/>
      <c r="D328" s="349">
        <v>1</v>
      </c>
      <c r="E328" s="349">
        <f>SUM(D328:D346)</f>
        <v>1</v>
      </c>
      <c r="F328" s="1341"/>
      <c r="G328" s="1341">
        <f>E328*F328</f>
        <v>0</v>
      </c>
    </row>
    <row r="329" spans="1:7" ht="66">
      <c r="A329" s="935"/>
      <c r="B329" s="1321" t="s">
        <v>5314</v>
      </c>
      <c r="C329" s="1321"/>
      <c r="D329" s="366"/>
      <c r="E329" s="366"/>
      <c r="F329" s="1341"/>
      <c r="G329" s="1341"/>
    </row>
    <row r="330" spans="1:7">
      <c r="A330" s="935"/>
      <c r="B330" s="1330" t="s">
        <v>5075</v>
      </c>
      <c r="C330" s="1330"/>
      <c r="D330" s="366"/>
      <c r="E330" s="366"/>
      <c r="F330" s="1341"/>
      <c r="G330" s="1341"/>
    </row>
    <row r="331" spans="1:7" ht="26.4">
      <c r="A331" s="935"/>
      <c r="B331" s="1321" t="s">
        <v>5181</v>
      </c>
      <c r="C331" s="416">
        <v>1</v>
      </c>
      <c r="D331" s="366"/>
      <c r="E331" s="366"/>
      <c r="F331" s="1341"/>
      <c r="G331" s="1341"/>
    </row>
    <row r="332" spans="1:7">
      <c r="A332" s="935"/>
      <c r="B332" s="1330" t="s">
        <v>5080</v>
      </c>
      <c r="C332" s="1330"/>
      <c r="D332" s="366"/>
      <c r="E332" s="366"/>
      <c r="F332" s="1341"/>
      <c r="G332" s="1341"/>
    </row>
    <row r="333" spans="1:7">
      <c r="A333" s="935"/>
      <c r="B333" s="1321" t="s">
        <v>5213</v>
      </c>
      <c r="C333" s="416">
        <v>3</v>
      </c>
      <c r="D333" s="366"/>
      <c r="E333" s="366"/>
      <c r="F333" s="1341"/>
      <c r="G333" s="1341"/>
    </row>
    <row r="334" spans="1:7">
      <c r="A334" s="935"/>
      <c r="B334" s="1335" t="s">
        <v>5082</v>
      </c>
      <c r="C334" s="416">
        <v>1</v>
      </c>
      <c r="D334" s="366"/>
      <c r="E334" s="366"/>
      <c r="F334" s="1341"/>
      <c r="G334" s="1341"/>
    </row>
    <row r="335" spans="1:7">
      <c r="A335" s="935"/>
      <c r="B335" s="1335" t="s">
        <v>5083</v>
      </c>
      <c r="C335" s="416">
        <v>1</v>
      </c>
      <c r="D335" s="366"/>
      <c r="E335" s="366"/>
      <c r="F335" s="1341"/>
      <c r="G335" s="1341"/>
    </row>
    <row r="336" spans="1:7">
      <c r="A336" s="935"/>
      <c r="B336" s="1335" t="s">
        <v>5218</v>
      </c>
      <c r="C336" s="416">
        <v>3</v>
      </c>
      <c r="D336" s="366"/>
      <c r="E336" s="366"/>
      <c r="F336" s="1341"/>
      <c r="G336" s="1341"/>
    </row>
    <row r="337" spans="1:7">
      <c r="A337" s="935"/>
      <c r="B337" s="1321" t="s">
        <v>5085</v>
      </c>
      <c r="C337" s="416">
        <v>1</v>
      </c>
      <c r="D337" s="366"/>
      <c r="E337" s="366"/>
      <c r="F337" s="1341"/>
      <c r="G337" s="1341"/>
    </row>
    <row r="338" spans="1:7">
      <c r="A338" s="935"/>
      <c r="B338" s="1321" t="s">
        <v>5231</v>
      </c>
      <c r="C338" s="416">
        <v>1</v>
      </c>
      <c r="D338" s="366"/>
      <c r="E338" s="366"/>
      <c r="F338" s="1341"/>
      <c r="G338" s="1341"/>
    </row>
    <row r="339" spans="1:7">
      <c r="A339" s="935"/>
      <c r="B339" s="1321" t="s">
        <v>5316</v>
      </c>
      <c r="C339" s="416">
        <v>2</v>
      </c>
      <c r="D339" s="366"/>
      <c r="E339" s="366"/>
      <c r="F339" s="1341"/>
      <c r="G339" s="1341"/>
    </row>
    <row r="340" spans="1:7">
      <c r="A340" s="935"/>
      <c r="B340" s="1321" t="s">
        <v>5317</v>
      </c>
      <c r="C340" s="416">
        <v>1</v>
      </c>
      <c r="D340" s="366"/>
      <c r="E340" s="366"/>
      <c r="F340" s="1341"/>
      <c r="G340" s="1341"/>
    </row>
    <row r="341" spans="1:7" ht="26.4">
      <c r="A341" s="935"/>
      <c r="B341" s="1321" t="s">
        <v>5318</v>
      </c>
      <c r="C341" s="416">
        <v>1</v>
      </c>
      <c r="D341" s="366"/>
      <c r="E341" s="366"/>
      <c r="F341" s="1341"/>
      <c r="G341" s="1341"/>
    </row>
    <row r="342" spans="1:7" ht="26.4">
      <c r="A342" s="935"/>
      <c r="B342" s="1321" t="s">
        <v>5319</v>
      </c>
      <c r="C342" s="416">
        <v>1</v>
      </c>
      <c r="D342" s="366"/>
      <c r="E342" s="366"/>
      <c r="F342" s="1341"/>
      <c r="G342" s="1341"/>
    </row>
    <row r="343" spans="1:7">
      <c r="A343" s="935"/>
      <c r="B343" s="1321" t="s">
        <v>5235</v>
      </c>
      <c r="C343" s="416">
        <v>1</v>
      </c>
      <c r="D343" s="366"/>
      <c r="E343" s="366"/>
      <c r="F343" s="1341"/>
      <c r="G343" s="1341"/>
    </row>
    <row r="344" spans="1:7">
      <c r="A344" s="935"/>
      <c r="B344" s="1321" t="s">
        <v>5320</v>
      </c>
      <c r="C344" s="416">
        <v>23</v>
      </c>
      <c r="D344" s="366"/>
      <c r="E344" s="366"/>
      <c r="F344" s="1341"/>
      <c r="G344" s="1341"/>
    </row>
    <row r="345" spans="1:7">
      <c r="A345" s="935"/>
      <c r="B345" s="1330" t="s">
        <v>5099</v>
      </c>
      <c r="C345" s="1330"/>
      <c r="D345" s="366"/>
      <c r="E345" s="366"/>
      <c r="F345" s="1341"/>
      <c r="G345" s="1341"/>
    </row>
    <row r="346" spans="1:7">
      <c r="A346" s="935"/>
      <c r="B346" s="1342" t="s">
        <v>5321</v>
      </c>
      <c r="C346" s="1342"/>
      <c r="D346" s="355"/>
      <c r="E346" s="355"/>
      <c r="F346" s="1341"/>
      <c r="G346" s="1341"/>
    </row>
    <row r="347" spans="1:7" ht="39.6">
      <c r="A347" s="8" t="s">
        <v>0</v>
      </c>
      <c r="B347" s="892" t="s">
        <v>1</v>
      </c>
      <c r="C347" s="8" t="s">
        <v>948</v>
      </c>
      <c r="D347" s="8" t="s">
        <v>5071</v>
      </c>
      <c r="E347" s="8" t="s">
        <v>5072</v>
      </c>
      <c r="F347" s="8" t="s">
        <v>1380</v>
      </c>
      <c r="G347" s="8" t="s">
        <v>2</v>
      </c>
    </row>
    <row r="348" spans="1:7">
      <c r="A348" s="935">
        <v>18</v>
      </c>
      <c r="B348" s="1330" t="s">
        <v>5342</v>
      </c>
      <c r="C348" s="1330"/>
      <c r="D348" s="349">
        <v>1</v>
      </c>
      <c r="E348" s="349">
        <f>SUM(D348:D366)</f>
        <v>1</v>
      </c>
      <c r="F348" s="1341"/>
      <c r="G348" s="1341">
        <f>E348*F348</f>
        <v>0</v>
      </c>
    </row>
    <row r="349" spans="1:7" ht="66">
      <c r="A349" s="935"/>
      <c r="B349" s="1321" t="s">
        <v>5314</v>
      </c>
      <c r="C349" s="1321"/>
      <c r="D349" s="366"/>
      <c r="E349" s="366"/>
      <c r="F349" s="1341"/>
      <c r="G349" s="1341"/>
    </row>
    <row r="350" spans="1:7">
      <c r="A350" s="935"/>
      <c r="B350" s="1330" t="s">
        <v>5075</v>
      </c>
      <c r="C350" s="1330"/>
      <c r="D350" s="366"/>
      <c r="E350" s="366"/>
      <c r="F350" s="1341"/>
      <c r="G350" s="1341"/>
    </row>
    <row r="351" spans="1:7" ht="26.4">
      <c r="A351" s="935"/>
      <c r="B351" s="1321" t="s">
        <v>5181</v>
      </c>
      <c r="C351" s="416">
        <v>1</v>
      </c>
      <c r="D351" s="366"/>
      <c r="E351" s="366"/>
      <c r="F351" s="1341"/>
      <c r="G351" s="1341"/>
    </row>
    <row r="352" spans="1:7">
      <c r="A352" s="935"/>
      <c r="B352" s="1330" t="s">
        <v>5080</v>
      </c>
      <c r="C352" s="1330"/>
      <c r="D352" s="366"/>
      <c r="E352" s="366"/>
      <c r="F352" s="1341"/>
      <c r="G352" s="1341"/>
    </row>
    <row r="353" spans="1:7">
      <c r="A353" s="935"/>
      <c r="B353" s="1321" t="s">
        <v>5213</v>
      </c>
      <c r="C353" s="416">
        <v>3</v>
      </c>
      <c r="D353" s="366"/>
      <c r="E353" s="366"/>
      <c r="F353" s="1341"/>
      <c r="G353" s="1341"/>
    </row>
    <row r="354" spans="1:7">
      <c r="A354" s="935"/>
      <c r="B354" s="1335" t="s">
        <v>5082</v>
      </c>
      <c r="C354" s="416">
        <v>1</v>
      </c>
      <c r="D354" s="366"/>
      <c r="E354" s="366"/>
      <c r="F354" s="1341"/>
      <c r="G354" s="1341"/>
    </row>
    <row r="355" spans="1:7">
      <c r="A355" s="935"/>
      <c r="B355" s="1335" t="s">
        <v>5083</v>
      </c>
      <c r="C355" s="416">
        <v>1</v>
      </c>
      <c r="D355" s="366"/>
      <c r="E355" s="366"/>
      <c r="F355" s="1341"/>
      <c r="G355" s="1341"/>
    </row>
    <row r="356" spans="1:7">
      <c r="A356" s="935"/>
      <c r="B356" s="1335" t="s">
        <v>5218</v>
      </c>
      <c r="C356" s="416">
        <v>3</v>
      </c>
      <c r="D356" s="366"/>
      <c r="E356" s="366"/>
      <c r="F356" s="1341"/>
      <c r="G356" s="1341"/>
    </row>
    <row r="357" spans="1:7">
      <c r="A357" s="935"/>
      <c r="B357" s="1321" t="s">
        <v>5085</v>
      </c>
      <c r="C357" s="416">
        <v>1</v>
      </c>
      <c r="D357" s="366"/>
      <c r="E357" s="366"/>
      <c r="F357" s="1341"/>
      <c r="G357" s="1341"/>
    </row>
    <row r="358" spans="1:7">
      <c r="A358" s="935"/>
      <c r="B358" s="1321" t="s">
        <v>5231</v>
      </c>
      <c r="C358" s="416">
        <v>1</v>
      </c>
      <c r="D358" s="366"/>
      <c r="E358" s="366"/>
      <c r="F358" s="1341"/>
      <c r="G358" s="1341"/>
    </row>
    <row r="359" spans="1:7">
      <c r="A359" s="935"/>
      <c r="B359" s="1321" t="s">
        <v>5316</v>
      </c>
      <c r="C359" s="416">
        <v>2</v>
      </c>
      <c r="D359" s="366"/>
      <c r="E359" s="366"/>
      <c r="F359" s="1341"/>
      <c r="G359" s="1341"/>
    </row>
    <row r="360" spans="1:7">
      <c r="A360" s="935"/>
      <c r="B360" s="1321" t="s">
        <v>5317</v>
      </c>
      <c r="C360" s="416">
        <v>1</v>
      </c>
      <c r="D360" s="366"/>
      <c r="E360" s="366"/>
      <c r="F360" s="1341"/>
      <c r="G360" s="1341"/>
    </row>
    <row r="361" spans="1:7" ht="26.4">
      <c r="A361" s="935"/>
      <c r="B361" s="1321" t="s">
        <v>5318</v>
      </c>
      <c r="C361" s="416">
        <v>1</v>
      </c>
      <c r="D361" s="366"/>
      <c r="E361" s="366"/>
      <c r="F361" s="1341"/>
      <c r="G361" s="1341"/>
    </row>
    <row r="362" spans="1:7" ht="26.4">
      <c r="A362" s="935"/>
      <c r="B362" s="1321" t="s">
        <v>5319</v>
      </c>
      <c r="C362" s="416">
        <v>1</v>
      </c>
      <c r="D362" s="366"/>
      <c r="E362" s="366"/>
      <c r="F362" s="1341"/>
      <c r="G362" s="1341"/>
    </row>
    <row r="363" spans="1:7">
      <c r="A363" s="935"/>
      <c r="B363" s="1321" t="s">
        <v>5235</v>
      </c>
      <c r="C363" s="416">
        <v>2</v>
      </c>
      <c r="D363" s="366"/>
      <c r="E363" s="366"/>
      <c r="F363" s="1341"/>
      <c r="G363" s="1341"/>
    </row>
    <row r="364" spans="1:7">
      <c r="A364" s="935"/>
      <c r="B364" s="1321" t="s">
        <v>5320</v>
      </c>
      <c r="C364" s="416">
        <v>36</v>
      </c>
      <c r="D364" s="366"/>
      <c r="E364" s="366"/>
      <c r="F364" s="1341"/>
      <c r="G364" s="1341"/>
    </row>
    <row r="365" spans="1:7">
      <c r="A365" s="935"/>
      <c r="B365" s="1330" t="s">
        <v>5099</v>
      </c>
      <c r="C365" s="1330"/>
      <c r="D365" s="366"/>
      <c r="E365" s="366"/>
      <c r="F365" s="1341"/>
      <c r="G365" s="1341"/>
    </row>
    <row r="366" spans="1:7">
      <c r="A366" s="935"/>
      <c r="B366" s="1342" t="s">
        <v>5321</v>
      </c>
      <c r="C366" s="1342"/>
      <c r="D366" s="355"/>
      <c r="E366" s="355"/>
      <c r="F366" s="1341"/>
      <c r="G366" s="1341"/>
    </row>
    <row r="367" spans="1:7" ht="264">
      <c r="A367" s="416">
        <v>19</v>
      </c>
      <c r="B367" s="1343" t="s">
        <v>5343</v>
      </c>
      <c r="C367" s="1334" t="s">
        <v>983</v>
      </c>
      <c r="D367" s="416">
        <v>821</v>
      </c>
      <c r="E367" s="416">
        <f>SUM(D367:D367)</f>
        <v>821</v>
      </c>
      <c r="F367" s="419"/>
      <c r="G367" s="419">
        <f>E367*F367</f>
        <v>0</v>
      </c>
    </row>
    <row r="368" spans="1:7" ht="250.8">
      <c r="A368" s="416">
        <v>20</v>
      </c>
      <c r="B368" s="1343" t="s">
        <v>5344</v>
      </c>
      <c r="C368" s="1334" t="s">
        <v>983</v>
      </c>
      <c r="D368" s="416">
        <v>25</v>
      </c>
      <c r="E368" s="416">
        <f>SUM(D368:D368)</f>
        <v>25</v>
      </c>
      <c r="F368" s="419"/>
      <c r="G368" s="419">
        <f>E368*F368</f>
        <v>0</v>
      </c>
    </row>
    <row r="369" spans="1:7" ht="39.6">
      <c r="A369" s="8" t="s">
        <v>0</v>
      </c>
      <c r="B369" s="892" t="s">
        <v>1</v>
      </c>
      <c r="C369" s="8" t="s">
        <v>948</v>
      </c>
      <c r="D369" s="8" t="s">
        <v>5071</v>
      </c>
      <c r="E369" s="8" t="s">
        <v>5072</v>
      </c>
      <c r="F369" s="8" t="s">
        <v>1380</v>
      </c>
      <c r="G369" s="8" t="s">
        <v>2</v>
      </c>
    </row>
    <row r="370" spans="1:7" ht="264">
      <c r="A370" s="416">
        <v>21</v>
      </c>
      <c r="B370" s="1343" t="s">
        <v>5345</v>
      </c>
      <c r="C370" s="1334" t="s">
        <v>983</v>
      </c>
      <c r="D370" s="416">
        <v>325</v>
      </c>
      <c r="E370" s="416">
        <f>SUM(D370:D370)</f>
        <v>325</v>
      </c>
      <c r="F370" s="419"/>
      <c r="G370" s="419">
        <f>E370*F370</f>
        <v>0</v>
      </c>
    </row>
    <row r="371" spans="1:7" ht="264">
      <c r="A371" s="416">
        <v>23</v>
      </c>
      <c r="B371" s="1343" t="s">
        <v>5346</v>
      </c>
      <c r="C371" s="1334" t="s">
        <v>983</v>
      </c>
      <c r="D371" s="416">
        <v>45</v>
      </c>
      <c r="E371" s="416">
        <f>SUM(D371:D371)</f>
        <v>45</v>
      </c>
      <c r="F371" s="419"/>
      <c r="G371" s="419">
        <f>E371*F371</f>
        <v>0</v>
      </c>
    </row>
    <row r="372" spans="1:7" ht="39.6">
      <c r="A372" s="8" t="s">
        <v>0</v>
      </c>
      <c r="B372" s="892" t="s">
        <v>1</v>
      </c>
      <c r="C372" s="8" t="s">
        <v>948</v>
      </c>
      <c r="D372" s="8" t="s">
        <v>5071</v>
      </c>
      <c r="E372" s="8" t="s">
        <v>5072</v>
      </c>
      <c r="F372" s="8" t="s">
        <v>1380</v>
      </c>
      <c r="G372" s="8" t="s">
        <v>2</v>
      </c>
    </row>
    <row r="373" spans="1:7" ht="264">
      <c r="A373" s="416">
        <v>24</v>
      </c>
      <c r="B373" s="1343" t="s">
        <v>5347</v>
      </c>
      <c r="C373" s="1334" t="s">
        <v>983</v>
      </c>
      <c r="D373" s="416">
        <v>229</v>
      </c>
      <c r="E373" s="416">
        <f>SUM(D373:D373)</f>
        <v>229</v>
      </c>
      <c r="F373" s="419"/>
      <c r="G373" s="419">
        <f>E373*F373</f>
        <v>0</v>
      </c>
    </row>
    <row r="374" spans="1:7" ht="277.2">
      <c r="A374" s="416">
        <v>26</v>
      </c>
      <c r="B374" s="1343" t="s">
        <v>5348</v>
      </c>
      <c r="C374" s="1334" t="s">
        <v>983</v>
      </c>
      <c r="D374" s="416">
        <v>81</v>
      </c>
      <c r="E374" s="416">
        <f>SUM(D374:D374)</f>
        <v>81</v>
      </c>
      <c r="F374" s="419"/>
      <c r="G374" s="419">
        <f>E374*F374</f>
        <v>0</v>
      </c>
    </row>
    <row r="375" spans="1:7" ht="39.6">
      <c r="A375" s="8" t="s">
        <v>0</v>
      </c>
      <c r="B375" s="892" t="s">
        <v>1</v>
      </c>
      <c r="C375" s="8" t="s">
        <v>948</v>
      </c>
      <c r="D375" s="8" t="s">
        <v>5071</v>
      </c>
      <c r="E375" s="8" t="s">
        <v>5072</v>
      </c>
      <c r="F375" s="8" t="s">
        <v>1380</v>
      </c>
      <c r="G375" s="8" t="s">
        <v>2</v>
      </c>
    </row>
    <row r="376" spans="1:7" ht="290.39999999999998">
      <c r="A376" s="416">
        <v>27</v>
      </c>
      <c r="B376" s="1343" t="s">
        <v>5349</v>
      </c>
      <c r="C376" s="1334" t="s">
        <v>983</v>
      </c>
      <c r="D376" s="416">
        <v>155</v>
      </c>
      <c r="E376" s="416">
        <f>SUM(D376:D376)</f>
        <v>155</v>
      </c>
      <c r="F376" s="419"/>
      <c r="G376" s="419">
        <f>E376*F376</f>
        <v>0</v>
      </c>
    </row>
    <row r="377" spans="1:7" ht="277.2">
      <c r="A377" s="416">
        <v>28</v>
      </c>
      <c r="B377" s="1343" t="s">
        <v>5350</v>
      </c>
      <c r="C377" s="1334" t="s">
        <v>983</v>
      </c>
      <c r="D377" s="416">
        <v>715</v>
      </c>
      <c r="E377" s="416">
        <f>SUM(D377:D377)</f>
        <v>715</v>
      </c>
      <c r="F377" s="419"/>
      <c r="G377" s="419">
        <f>E377*F377</f>
        <v>0</v>
      </c>
    </row>
    <row r="378" spans="1:7" ht="264">
      <c r="A378" s="416">
        <v>29</v>
      </c>
      <c r="B378" s="1343" t="s">
        <v>5351</v>
      </c>
      <c r="C378" s="1334" t="s">
        <v>983</v>
      </c>
      <c r="D378" s="416">
        <v>112</v>
      </c>
      <c r="E378" s="416">
        <f>SUM(D378:D378)</f>
        <v>112</v>
      </c>
      <c r="F378" s="419"/>
      <c r="G378" s="419">
        <f>E378*F378</f>
        <v>0</v>
      </c>
    </row>
    <row r="379" spans="1:7" ht="39.6">
      <c r="A379" s="8" t="s">
        <v>0</v>
      </c>
      <c r="B379" s="892" t="s">
        <v>1</v>
      </c>
      <c r="C379" s="8" t="s">
        <v>948</v>
      </c>
      <c r="D379" s="8" t="s">
        <v>5071</v>
      </c>
      <c r="E379" s="8" t="s">
        <v>5072</v>
      </c>
      <c r="F379" s="8" t="s">
        <v>1380</v>
      </c>
      <c r="G379" s="8" t="s">
        <v>2</v>
      </c>
    </row>
    <row r="380" spans="1:7" ht="264">
      <c r="A380" s="416">
        <v>30</v>
      </c>
      <c r="B380" s="1343" t="s">
        <v>5352</v>
      </c>
      <c r="C380" s="1334" t="s">
        <v>983</v>
      </c>
      <c r="D380" s="416">
        <v>564</v>
      </c>
      <c r="E380" s="416">
        <f>SUM(D380:D380)</f>
        <v>564</v>
      </c>
      <c r="F380" s="419"/>
      <c r="G380" s="419">
        <f>E380*F380</f>
        <v>0</v>
      </c>
    </row>
    <row r="381" spans="1:7" ht="264">
      <c r="A381" s="416">
        <v>32</v>
      </c>
      <c r="B381" s="1343" t="s">
        <v>5353</v>
      </c>
      <c r="C381" s="1334" t="s">
        <v>983</v>
      </c>
      <c r="D381" s="416">
        <v>119</v>
      </c>
      <c r="E381" s="416">
        <f>SUM(D381:D381)</f>
        <v>119</v>
      </c>
      <c r="F381" s="419"/>
      <c r="G381" s="419">
        <f>E381*F381</f>
        <v>0</v>
      </c>
    </row>
    <row r="382" spans="1:7" ht="39.6">
      <c r="A382" s="8" t="s">
        <v>0</v>
      </c>
      <c r="B382" s="892" t="s">
        <v>1</v>
      </c>
      <c r="C382" s="8" t="s">
        <v>948</v>
      </c>
      <c r="D382" s="8" t="s">
        <v>5071</v>
      </c>
      <c r="E382" s="8" t="s">
        <v>5072</v>
      </c>
      <c r="F382" s="8" t="s">
        <v>1380</v>
      </c>
      <c r="G382" s="8" t="s">
        <v>2</v>
      </c>
    </row>
    <row r="383" spans="1:7" ht="264">
      <c r="A383" s="416">
        <v>34</v>
      </c>
      <c r="B383" s="1343" t="s">
        <v>5354</v>
      </c>
      <c r="C383" s="1334" t="s">
        <v>983</v>
      </c>
      <c r="D383" s="416">
        <v>80</v>
      </c>
      <c r="E383" s="416">
        <f>SUM(D383:D383)</f>
        <v>80</v>
      </c>
      <c r="F383" s="419"/>
      <c r="G383" s="419">
        <f>E383*F383</f>
        <v>0</v>
      </c>
    </row>
    <row r="384" spans="1:7" ht="39.6">
      <c r="A384" s="8" t="s">
        <v>0</v>
      </c>
      <c r="B384" s="892" t="s">
        <v>1</v>
      </c>
      <c r="C384" s="8" t="s">
        <v>948</v>
      </c>
      <c r="D384" s="8" t="s">
        <v>5071</v>
      </c>
      <c r="E384" s="8" t="s">
        <v>5072</v>
      </c>
      <c r="F384" s="8" t="s">
        <v>1380</v>
      </c>
      <c r="G384" s="8" t="s">
        <v>2</v>
      </c>
    </row>
    <row r="385" spans="1:7" ht="250.8">
      <c r="A385" s="416">
        <v>36</v>
      </c>
      <c r="B385" s="1343" t="s">
        <v>5355</v>
      </c>
      <c r="C385" s="1334" t="s">
        <v>983</v>
      </c>
      <c r="D385" s="416">
        <v>128</v>
      </c>
      <c r="E385" s="416">
        <v>196</v>
      </c>
      <c r="F385" s="419"/>
      <c r="G385" s="419">
        <f>E385*F385</f>
        <v>0</v>
      </c>
    </row>
    <row r="386" spans="1:7" ht="264">
      <c r="A386" s="416">
        <v>37</v>
      </c>
      <c r="B386" s="1343" t="s">
        <v>5356</v>
      </c>
      <c r="C386" s="1334" t="s">
        <v>983</v>
      </c>
      <c r="D386" s="416">
        <v>186</v>
      </c>
      <c r="E386" s="416">
        <f>SUM(D386:D386)</f>
        <v>186</v>
      </c>
      <c r="F386" s="419"/>
      <c r="G386" s="419">
        <f>E386*F386</f>
        <v>0</v>
      </c>
    </row>
    <row r="387" spans="1:7" ht="39.6">
      <c r="A387" s="8" t="s">
        <v>0</v>
      </c>
      <c r="B387" s="892" t="s">
        <v>1</v>
      </c>
      <c r="C387" s="8" t="s">
        <v>948</v>
      </c>
      <c r="D387" s="8" t="s">
        <v>5071</v>
      </c>
      <c r="E387" s="8" t="s">
        <v>5072</v>
      </c>
      <c r="F387" s="8" t="s">
        <v>1380</v>
      </c>
      <c r="G387" s="8" t="s">
        <v>2</v>
      </c>
    </row>
    <row r="388" spans="1:7" ht="250.8">
      <c r="A388" s="416">
        <v>39</v>
      </c>
      <c r="B388" s="1343" t="s">
        <v>5357</v>
      </c>
      <c r="C388" s="1334" t="s">
        <v>983</v>
      </c>
      <c r="D388" s="416">
        <v>193</v>
      </c>
      <c r="E388" s="416">
        <f>SUM(D388:D388)</f>
        <v>193</v>
      </c>
      <c r="F388" s="419"/>
      <c r="G388" s="419">
        <f>E388*F388</f>
        <v>0</v>
      </c>
    </row>
    <row r="389" spans="1:7" ht="264">
      <c r="A389" s="416">
        <v>41</v>
      </c>
      <c r="B389" s="1343" t="s">
        <v>5358</v>
      </c>
      <c r="C389" s="1334" t="s">
        <v>983</v>
      </c>
      <c r="D389" s="416">
        <v>302</v>
      </c>
      <c r="E389" s="416">
        <f>SUM(D389:D389)</f>
        <v>302</v>
      </c>
      <c r="F389" s="419"/>
      <c r="G389" s="419">
        <f>E389*F389</f>
        <v>0</v>
      </c>
    </row>
    <row r="390" spans="1:7" ht="26.4">
      <c r="A390" s="8" t="s">
        <v>0</v>
      </c>
      <c r="B390" s="892" t="s">
        <v>1</v>
      </c>
      <c r="C390" s="8" t="s">
        <v>948</v>
      </c>
      <c r="D390" s="8" t="s">
        <v>949</v>
      </c>
      <c r="E390" s="8" t="s">
        <v>949</v>
      </c>
      <c r="F390" s="8" t="s">
        <v>1380</v>
      </c>
      <c r="G390" s="8" t="s">
        <v>2</v>
      </c>
    </row>
    <row r="391" spans="1:7" ht="237.6">
      <c r="A391" s="416">
        <v>42</v>
      </c>
      <c r="B391" s="1343" t="s">
        <v>5359</v>
      </c>
      <c r="C391" s="1334" t="s">
        <v>983</v>
      </c>
      <c r="D391" s="416">
        <v>79</v>
      </c>
      <c r="E391" s="416">
        <f>SUM(D391:D391)</f>
        <v>79</v>
      </c>
      <c r="F391" s="419"/>
      <c r="G391" s="419">
        <f>E391*F391</f>
        <v>0</v>
      </c>
    </row>
    <row r="392" spans="1:7" ht="277.2">
      <c r="A392" s="416">
        <v>43</v>
      </c>
      <c r="B392" s="1343" t="s">
        <v>5360</v>
      </c>
      <c r="C392" s="1334" t="s">
        <v>983</v>
      </c>
      <c r="D392" s="416">
        <v>4</v>
      </c>
      <c r="E392" s="416">
        <f>SUM(D392:D392)</f>
        <v>4</v>
      </c>
      <c r="F392" s="419"/>
      <c r="G392" s="419">
        <f>E392*F392</f>
        <v>0</v>
      </c>
    </row>
    <row r="393" spans="1:7" ht="158.4">
      <c r="A393" s="416">
        <v>44</v>
      </c>
      <c r="B393" s="1343" t="s">
        <v>5361</v>
      </c>
      <c r="C393" s="1334" t="s">
        <v>983</v>
      </c>
      <c r="D393" s="416">
        <v>13</v>
      </c>
      <c r="E393" s="416">
        <f>SUM(D393:D393)</f>
        <v>13</v>
      </c>
      <c r="F393" s="419"/>
      <c r="G393" s="419">
        <f>E393*F393</f>
        <v>0</v>
      </c>
    </row>
    <row r="394" spans="1:7" ht="184.8">
      <c r="A394" s="416">
        <v>45</v>
      </c>
      <c r="B394" s="1343" t="s">
        <v>5362</v>
      </c>
      <c r="C394" s="1334" t="s">
        <v>983</v>
      </c>
      <c r="D394" s="416">
        <v>14</v>
      </c>
      <c r="E394" s="416">
        <f>SUM(D394:D394)</f>
        <v>14</v>
      </c>
      <c r="F394" s="419"/>
      <c r="G394" s="419">
        <f>E394*F394</f>
        <v>0</v>
      </c>
    </row>
    <row r="395" spans="1:7" ht="39.6">
      <c r="A395" s="8" t="s">
        <v>0</v>
      </c>
      <c r="B395" s="892" t="s">
        <v>1</v>
      </c>
      <c r="C395" s="8" t="s">
        <v>948</v>
      </c>
      <c r="D395" s="8" t="s">
        <v>5071</v>
      </c>
      <c r="E395" s="8" t="s">
        <v>5072</v>
      </c>
      <c r="F395" s="8" t="s">
        <v>1380</v>
      </c>
      <c r="G395" s="8" t="s">
        <v>2</v>
      </c>
    </row>
    <row r="396" spans="1:7" ht="264">
      <c r="A396" s="416">
        <v>46</v>
      </c>
      <c r="B396" s="1343" t="s">
        <v>5363</v>
      </c>
      <c r="C396" s="1334" t="s">
        <v>983</v>
      </c>
      <c r="D396" s="416">
        <v>280</v>
      </c>
      <c r="E396" s="416">
        <f>SUM(D396:D396)</f>
        <v>280</v>
      </c>
      <c r="F396" s="419"/>
      <c r="G396" s="419">
        <f>E396*F396</f>
        <v>0</v>
      </c>
    </row>
    <row r="397" spans="1:7">
      <c r="A397" s="143" t="s">
        <v>5364</v>
      </c>
      <c r="B397" s="144"/>
      <c r="C397" s="144"/>
      <c r="D397" s="144"/>
      <c r="E397" s="144"/>
      <c r="F397" s="144"/>
      <c r="G397" s="38">
        <f>SUM(G9:G396)</f>
        <v>0</v>
      </c>
    </row>
    <row r="398" spans="1:7">
      <c r="A398" s="510"/>
      <c r="B398" s="510"/>
      <c r="C398" s="510"/>
      <c r="D398" s="510"/>
      <c r="E398" s="510"/>
      <c r="F398" s="510"/>
      <c r="G398" s="510"/>
    </row>
    <row r="399" spans="1:7">
      <c r="A399" s="510"/>
      <c r="B399" s="510"/>
      <c r="C399" s="510"/>
      <c r="D399" s="510"/>
      <c r="E399" s="510"/>
      <c r="F399" s="510"/>
      <c r="G399" s="510"/>
    </row>
    <row r="400" spans="1:7">
      <c r="A400" s="510"/>
      <c r="B400" s="510"/>
      <c r="C400" s="510"/>
      <c r="D400" s="510"/>
      <c r="E400" s="510"/>
      <c r="F400" s="510"/>
      <c r="G400" s="510"/>
    </row>
    <row r="401" spans="1:7">
      <c r="A401" s="510"/>
      <c r="B401" s="510"/>
      <c r="C401" s="510"/>
      <c r="D401" s="510"/>
      <c r="E401" s="510"/>
      <c r="F401" s="510"/>
      <c r="G401" s="510"/>
    </row>
    <row r="402" spans="1:7">
      <c r="A402" s="510"/>
      <c r="B402" s="510"/>
      <c r="C402" s="510"/>
      <c r="D402" s="510"/>
      <c r="E402" s="510"/>
      <c r="F402" s="510"/>
      <c r="G402" s="510"/>
    </row>
    <row r="403" spans="1:7">
      <c r="A403" s="510"/>
      <c r="B403" s="510"/>
      <c r="C403" s="510"/>
      <c r="D403" s="510"/>
      <c r="E403" s="510"/>
      <c r="F403" s="510"/>
      <c r="G403" s="510"/>
    </row>
    <row r="404" spans="1:7">
      <c r="A404" s="510"/>
      <c r="B404" s="510"/>
      <c r="C404" s="510"/>
      <c r="D404" s="510"/>
      <c r="E404" s="510"/>
      <c r="F404" s="510"/>
      <c r="G404" s="510"/>
    </row>
  </sheetData>
  <protectedRanges>
    <protectedRange sqref="F7" name="Range1_7_2_1"/>
    <protectedRange sqref="F397" name="Range1_4_5_2"/>
  </protectedRanges>
  <mergeCells count="185">
    <mergeCell ref="A397:F397"/>
    <mergeCell ref="E348:E366"/>
    <mergeCell ref="F348:F366"/>
    <mergeCell ref="G348:G366"/>
    <mergeCell ref="B350:C350"/>
    <mergeCell ref="B352:C352"/>
    <mergeCell ref="B365:C365"/>
    <mergeCell ref="B366:C366"/>
    <mergeCell ref="A348:A366"/>
    <mergeCell ref="B348:C348"/>
    <mergeCell ref="D348:D366"/>
    <mergeCell ref="E328:E346"/>
    <mergeCell ref="F328:F346"/>
    <mergeCell ref="G328:G346"/>
    <mergeCell ref="B330:C330"/>
    <mergeCell ref="B332:C332"/>
    <mergeCell ref="B345:C345"/>
    <mergeCell ref="B346:C346"/>
    <mergeCell ref="A328:A346"/>
    <mergeCell ref="B328:C328"/>
    <mergeCell ref="D328:D346"/>
    <mergeCell ref="E309:E327"/>
    <mergeCell ref="F309:F327"/>
    <mergeCell ref="G309:G327"/>
    <mergeCell ref="B311:C311"/>
    <mergeCell ref="B313:C313"/>
    <mergeCell ref="B326:C326"/>
    <mergeCell ref="B327:C327"/>
    <mergeCell ref="A309:A327"/>
    <mergeCell ref="B309:C309"/>
    <mergeCell ref="D309:D327"/>
    <mergeCell ref="E288:E307"/>
    <mergeCell ref="F288:F307"/>
    <mergeCell ref="G288:G307"/>
    <mergeCell ref="B290:C290"/>
    <mergeCell ref="B292:C292"/>
    <mergeCell ref="B306:C306"/>
    <mergeCell ref="B307:C307"/>
    <mergeCell ref="A288:A307"/>
    <mergeCell ref="B288:C288"/>
    <mergeCell ref="D288:D307"/>
    <mergeCell ref="E268:E287"/>
    <mergeCell ref="F268:F287"/>
    <mergeCell ref="G268:G287"/>
    <mergeCell ref="B270:C270"/>
    <mergeCell ref="B272:C272"/>
    <mergeCell ref="B286:C286"/>
    <mergeCell ref="B287:C287"/>
    <mergeCell ref="A268:A287"/>
    <mergeCell ref="B268:C268"/>
    <mergeCell ref="D268:D287"/>
    <mergeCell ref="E248:E266"/>
    <mergeCell ref="F248:F266"/>
    <mergeCell ref="G248:G266"/>
    <mergeCell ref="B250:C250"/>
    <mergeCell ref="B252:C252"/>
    <mergeCell ref="B265:C265"/>
    <mergeCell ref="B266:C266"/>
    <mergeCell ref="A248:A266"/>
    <mergeCell ref="B248:C248"/>
    <mergeCell ref="D248:D266"/>
    <mergeCell ref="E229:E247"/>
    <mergeCell ref="F229:F247"/>
    <mergeCell ref="G229:G247"/>
    <mergeCell ref="B231:C231"/>
    <mergeCell ref="B233:C233"/>
    <mergeCell ref="B246:C246"/>
    <mergeCell ref="B247:C247"/>
    <mergeCell ref="A229:A247"/>
    <mergeCell ref="B229:C229"/>
    <mergeCell ref="D229:D247"/>
    <mergeCell ref="E209:E227"/>
    <mergeCell ref="F209:F227"/>
    <mergeCell ref="G209:G227"/>
    <mergeCell ref="B211:C211"/>
    <mergeCell ref="B213:C213"/>
    <mergeCell ref="B226:C226"/>
    <mergeCell ref="B227:C227"/>
    <mergeCell ref="A209:A227"/>
    <mergeCell ref="B209:C209"/>
    <mergeCell ref="D209:D227"/>
    <mergeCell ref="E189:E208"/>
    <mergeCell ref="F189:F208"/>
    <mergeCell ref="G189:G208"/>
    <mergeCell ref="B191:C191"/>
    <mergeCell ref="B193:C193"/>
    <mergeCell ref="B207:C207"/>
    <mergeCell ref="B208:C208"/>
    <mergeCell ref="A189:A208"/>
    <mergeCell ref="B189:C189"/>
    <mergeCell ref="D189:D208"/>
    <mergeCell ref="E168:E187"/>
    <mergeCell ref="F168:F187"/>
    <mergeCell ref="G168:G187"/>
    <mergeCell ref="B170:C170"/>
    <mergeCell ref="B172:C172"/>
    <mergeCell ref="B186:C186"/>
    <mergeCell ref="B187:C187"/>
    <mergeCell ref="A168:A187"/>
    <mergeCell ref="B168:C168"/>
    <mergeCell ref="D168:D187"/>
    <mergeCell ref="E148:E167"/>
    <mergeCell ref="F148:F167"/>
    <mergeCell ref="G148:G167"/>
    <mergeCell ref="B150:C150"/>
    <mergeCell ref="B152:C152"/>
    <mergeCell ref="B166:C166"/>
    <mergeCell ref="B167:C167"/>
    <mergeCell ref="A148:A167"/>
    <mergeCell ref="B148:C148"/>
    <mergeCell ref="D148:D167"/>
    <mergeCell ref="E127:E146"/>
    <mergeCell ref="F127:F146"/>
    <mergeCell ref="G127:G146"/>
    <mergeCell ref="B129:C129"/>
    <mergeCell ref="B131:C131"/>
    <mergeCell ref="B145:C145"/>
    <mergeCell ref="B146:C146"/>
    <mergeCell ref="A127:A146"/>
    <mergeCell ref="B127:C127"/>
    <mergeCell ref="D127:D146"/>
    <mergeCell ref="E108:E126"/>
    <mergeCell ref="F108:F126"/>
    <mergeCell ref="G108:G126"/>
    <mergeCell ref="B110:C110"/>
    <mergeCell ref="B112:C112"/>
    <mergeCell ref="B125:C125"/>
    <mergeCell ref="B126:C126"/>
    <mergeCell ref="A108:A126"/>
    <mergeCell ref="B108:C108"/>
    <mergeCell ref="D108:D126"/>
    <mergeCell ref="E87:E106"/>
    <mergeCell ref="F87:F106"/>
    <mergeCell ref="G87:G106"/>
    <mergeCell ref="B89:C89"/>
    <mergeCell ref="B91:C91"/>
    <mergeCell ref="B105:C105"/>
    <mergeCell ref="B106:C106"/>
    <mergeCell ref="A87:A106"/>
    <mergeCell ref="B87:C87"/>
    <mergeCell ref="D87:D106"/>
    <mergeCell ref="E68:E86"/>
    <mergeCell ref="F68:F86"/>
    <mergeCell ref="G68:G86"/>
    <mergeCell ref="B70:C70"/>
    <mergeCell ref="B72:C72"/>
    <mergeCell ref="B85:C85"/>
    <mergeCell ref="B86:C86"/>
    <mergeCell ref="A68:A86"/>
    <mergeCell ref="B68:C68"/>
    <mergeCell ref="D68:D86"/>
    <mergeCell ref="E48:E66"/>
    <mergeCell ref="F48:F66"/>
    <mergeCell ref="G48:G66"/>
    <mergeCell ref="B50:C50"/>
    <mergeCell ref="B52:C52"/>
    <mergeCell ref="B65:C65"/>
    <mergeCell ref="B66:C66"/>
    <mergeCell ref="A48:A66"/>
    <mergeCell ref="B48:C48"/>
    <mergeCell ref="D48:D66"/>
    <mergeCell ref="E29:E47"/>
    <mergeCell ref="F29:F47"/>
    <mergeCell ref="G29:G47"/>
    <mergeCell ref="B31:C31"/>
    <mergeCell ref="B33:C33"/>
    <mergeCell ref="B46:C46"/>
    <mergeCell ref="B47:C47"/>
    <mergeCell ref="A29:A47"/>
    <mergeCell ref="B29:C29"/>
    <mergeCell ref="D29:D47"/>
    <mergeCell ref="E9:E27"/>
    <mergeCell ref="F9:F27"/>
    <mergeCell ref="G9:G27"/>
    <mergeCell ref="B11:C11"/>
    <mergeCell ref="B13:C13"/>
    <mergeCell ref="B26:C26"/>
    <mergeCell ref="B27:C27"/>
    <mergeCell ref="A1:G1"/>
    <mergeCell ref="A2:G2"/>
    <mergeCell ref="A3:G3"/>
    <mergeCell ref="B7:G7"/>
    <mergeCell ref="A9:A27"/>
    <mergeCell ref="B9:C9"/>
    <mergeCell ref="D9:D27"/>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F8D0F7-BD41-4367-AC0C-86A1162B2915}">
  <sheetPr>
    <tabColor theme="8" tint="0.79998168889431442"/>
  </sheetPr>
  <dimension ref="A1:H111"/>
  <sheetViews>
    <sheetView topLeftCell="A67" workbookViewId="0">
      <selection activeCell="F77" sqref="F77:F102"/>
    </sheetView>
  </sheetViews>
  <sheetFormatPr defaultRowHeight="14.4"/>
  <cols>
    <col min="1" max="1" width="7.88671875" customWidth="1"/>
    <col min="2" max="2" width="50.77734375" customWidth="1"/>
    <col min="7" max="8" width="10.77734375" customWidth="1"/>
  </cols>
  <sheetData>
    <row r="1" spans="1:8">
      <c r="A1" s="334" t="s">
        <v>50</v>
      </c>
      <c r="B1" s="334"/>
      <c r="C1" s="334"/>
      <c r="D1" s="334"/>
      <c r="E1" s="334"/>
      <c r="F1" s="334"/>
      <c r="G1" s="334"/>
      <c r="H1" s="334"/>
    </row>
    <row r="2" spans="1:8">
      <c r="A2" s="336" t="s">
        <v>455</v>
      </c>
      <c r="B2" s="336"/>
      <c r="C2" s="336"/>
      <c r="D2" s="336"/>
      <c r="E2" s="336"/>
      <c r="F2" s="336"/>
      <c r="G2" s="336"/>
      <c r="H2" s="336"/>
    </row>
    <row r="3" spans="1:8">
      <c r="A3" s="150" t="s">
        <v>456</v>
      </c>
      <c r="B3" s="150"/>
      <c r="C3" s="150"/>
      <c r="D3" s="150"/>
      <c r="E3" s="150"/>
      <c r="F3" s="150"/>
      <c r="G3" s="150"/>
      <c r="H3" s="150"/>
    </row>
    <row r="4" spans="1:8">
      <c r="A4" s="1307"/>
      <c r="B4" s="604"/>
      <c r="C4" s="1308"/>
      <c r="D4" s="1308"/>
      <c r="E4" s="1309"/>
      <c r="F4" s="1310"/>
      <c r="G4" s="1312"/>
      <c r="H4" s="1312"/>
    </row>
    <row r="5" spans="1:8">
      <c r="A5" s="1307"/>
      <c r="B5" s="604"/>
      <c r="C5" s="1308"/>
      <c r="D5" s="1308"/>
      <c r="E5" s="1309"/>
      <c r="F5" s="1310"/>
      <c r="G5" s="1312"/>
      <c r="H5" s="1312"/>
    </row>
    <row r="6" spans="1:8">
      <c r="A6" s="1311"/>
      <c r="B6" s="1328"/>
      <c r="C6" s="1312"/>
      <c r="D6" s="1313"/>
      <c r="E6" s="1310"/>
      <c r="F6" s="1310"/>
      <c r="G6" s="1312"/>
      <c r="H6" s="1312"/>
    </row>
    <row r="7" spans="1:8">
      <c r="A7" s="1314" t="s">
        <v>15</v>
      </c>
      <c r="B7" s="169" t="s">
        <v>5365</v>
      </c>
      <c r="C7" s="169"/>
      <c r="D7" s="169"/>
      <c r="E7" s="169"/>
      <c r="F7" s="169"/>
      <c r="G7" s="169"/>
      <c r="H7" s="169"/>
    </row>
    <row r="8" spans="1:8" ht="26.4">
      <c r="A8" s="8" t="s">
        <v>0</v>
      </c>
      <c r="B8" s="1344" t="s">
        <v>1</v>
      </c>
      <c r="C8" s="1344"/>
      <c r="D8" s="1344"/>
      <c r="E8" s="8" t="s">
        <v>948</v>
      </c>
      <c r="F8" s="8" t="s">
        <v>5366</v>
      </c>
      <c r="G8" s="8" t="s">
        <v>1380</v>
      </c>
      <c r="H8" s="8" t="s">
        <v>2</v>
      </c>
    </row>
    <row r="9" spans="1:8">
      <c r="A9" s="1316">
        <v>1</v>
      </c>
      <c r="B9" s="1318" t="s">
        <v>5367</v>
      </c>
      <c r="C9" s="1319"/>
      <c r="D9" s="1320"/>
      <c r="E9" s="1316" t="s">
        <v>1668</v>
      </c>
      <c r="F9" s="1316">
        <v>1200</v>
      </c>
      <c r="G9" s="524"/>
      <c r="H9" s="524">
        <f>F9*G9</f>
        <v>0</v>
      </c>
    </row>
    <row r="10" spans="1:8">
      <c r="A10" s="1316">
        <v>2</v>
      </c>
      <c r="B10" s="1318" t="s">
        <v>5368</v>
      </c>
      <c r="C10" s="1319"/>
      <c r="D10" s="1320"/>
      <c r="E10" s="1316" t="s">
        <v>5369</v>
      </c>
      <c r="F10" s="1316">
        <v>224</v>
      </c>
      <c r="G10" s="524"/>
      <c r="H10" s="524">
        <f t="shared" ref="H10:H22" si="0">F10*G10</f>
        <v>0</v>
      </c>
    </row>
    <row r="11" spans="1:8">
      <c r="A11" s="1316">
        <v>3</v>
      </c>
      <c r="B11" s="1318" t="s">
        <v>5370</v>
      </c>
      <c r="C11" s="1319"/>
      <c r="D11" s="1320"/>
      <c r="E11" s="1316" t="s">
        <v>1668</v>
      </c>
      <c r="F11" s="1316">
        <v>1500</v>
      </c>
      <c r="G11" s="524"/>
      <c r="H11" s="524">
        <f t="shared" si="0"/>
        <v>0</v>
      </c>
    </row>
    <row r="12" spans="1:8">
      <c r="A12" s="1316">
        <v>4</v>
      </c>
      <c r="B12" s="1318" t="s">
        <v>5371</v>
      </c>
      <c r="C12" s="1319"/>
      <c r="D12" s="1320"/>
      <c r="E12" s="1316" t="s">
        <v>1668</v>
      </c>
      <c r="F12" s="1316">
        <v>1300</v>
      </c>
      <c r="G12" s="524"/>
      <c r="H12" s="524">
        <f t="shared" si="0"/>
        <v>0</v>
      </c>
    </row>
    <row r="13" spans="1:8">
      <c r="A13" s="1316">
        <v>5</v>
      </c>
      <c r="B13" s="1318" t="s">
        <v>5372</v>
      </c>
      <c r="C13" s="1319"/>
      <c r="D13" s="1320"/>
      <c r="E13" s="1316" t="s">
        <v>1668</v>
      </c>
      <c r="F13" s="1316">
        <v>1600</v>
      </c>
      <c r="G13" s="524"/>
      <c r="H13" s="524">
        <f t="shared" si="0"/>
        <v>0</v>
      </c>
    </row>
    <row r="14" spans="1:8">
      <c r="A14" s="1316">
        <v>6</v>
      </c>
      <c r="B14" s="1318" t="s">
        <v>5373</v>
      </c>
      <c r="C14" s="1319"/>
      <c r="D14" s="1320"/>
      <c r="E14" s="1316" t="s">
        <v>1668</v>
      </c>
      <c r="F14" s="1316">
        <v>1800</v>
      </c>
      <c r="G14" s="524"/>
      <c r="H14" s="524">
        <f t="shared" si="0"/>
        <v>0</v>
      </c>
    </row>
    <row r="15" spans="1:8">
      <c r="A15" s="1316">
        <v>7</v>
      </c>
      <c r="B15" s="1318" t="s">
        <v>5374</v>
      </c>
      <c r="C15" s="1319"/>
      <c r="D15" s="1320"/>
      <c r="E15" s="1316" t="s">
        <v>1668</v>
      </c>
      <c r="F15" s="1316">
        <v>1000</v>
      </c>
      <c r="G15" s="524"/>
      <c r="H15" s="524">
        <f t="shared" si="0"/>
        <v>0</v>
      </c>
    </row>
    <row r="16" spans="1:8">
      <c r="A16" s="1316">
        <v>8</v>
      </c>
      <c r="B16" s="1318" t="s">
        <v>5375</v>
      </c>
      <c r="C16" s="1319"/>
      <c r="D16" s="1320"/>
      <c r="E16" s="1316" t="s">
        <v>1668</v>
      </c>
      <c r="F16" s="1316">
        <v>2200</v>
      </c>
      <c r="G16" s="524"/>
      <c r="H16" s="524">
        <f t="shared" si="0"/>
        <v>0</v>
      </c>
    </row>
    <row r="17" spans="1:8">
      <c r="A17" s="1316">
        <v>9</v>
      </c>
      <c r="B17" s="1318" t="s">
        <v>5376</v>
      </c>
      <c r="C17" s="1319"/>
      <c r="D17" s="1320"/>
      <c r="E17" s="1316" t="s">
        <v>983</v>
      </c>
      <c r="F17" s="1316">
        <v>800</v>
      </c>
      <c r="G17" s="524"/>
      <c r="H17" s="524">
        <f t="shared" si="0"/>
        <v>0</v>
      </c>
    </row>
    <row r="18" spans="1:8">
      <c r="A18" s="1316">
        <v>10</v>
      </c>
      <c r="B18" s="1318" t="s">
        <v>5377</v>
      </c>
      <c r="C18" s="1319"/>
      <c r="D18" s="1320"/>
      <c r="E18" s="1316" t="s">
        <v>1668</v>
      </c>
      <c r="F18" s="1316">
        <v>2800</v>
      </c>
      <c r="G18" s="524"/>
      <c r="H18" s="524">
        <f t="shared" si="0"/>
        <v>0</v>
      </c>
    </row>
    <row r="19" spans="1:8">
      <c r="A19" s="1316">
        <v>11</v>
      </c>
      <c r="B19" s="1318" t="s">
        <v>5378</v>
      </c>
      <c r="C19" s="1319"/>
      <c r="D19" s="1320"/>
      <c r="E19" s="1316" t="s">
        <v>983</v>
      </c>
      <c r="F19" s="1316">
        <v>270</v>
      </c>
      <c r="G19" s="524"/>
      <c r="H19" s="524">
        <f t="shared" si="0"/>
        <v>0</v>
      </c>
    </row>
    <row r="20" spans="1:8">
      <c r="A20" s="1316">
        <v>12</v>
      </c>
      <c r="B20" s="1318" t="s">
        <v>5379</v>
      </c>
      <c r="C20" s="1319"/>
      <c r="D20" s="1320"/>
      <c r="E20" s="1316" t="s">
        <v>983</v>
      </c>
      <c r="F20" s="1316">
        <v>50</v>
      </c>
      <c r="G20" s="524"/>
      <c r="H20" s="524">
        <f t="shared" si="0"/>
        <v>0</v>
      </c>
    </row>
    <row r="21" spans="1:8">
      <c r="A21" s="1316">
        <v>13</v>
      </c>
      <c r="B21" s="1318" t="s">
        <v>5380</v>
      </c>
      <c r="C21" s="1319"/>
      <c r="D21" s="1320"/>
      <c r="E21" s="1316" t="s">
        <v>983</v>
      </c>
      <c r="F21" s="1316">
        <v>36</v>
      </c>
      <c r="G21" s="524"/>
      <c r="H21" s="524">
        <f t="shared" si="0"/>
        <v>0</v>
      </c>
    </row>
    <row r="22" spans="1:8">
      <c r="A22" s="1316">
        <v>14</v>
      </c>
      <c r="B22" s="1345" t="s">
        <v>5381</v>
      </c>
      <c r="C22" s="1346"/>
      <c r="D22" s="1347"/>
      <c r="E22" s="1316" t="s">
        <v>983</v>
      </c>
      <c r="F22" s="1316">
        <v>36</v>
      </c>
      <c r="G22" s="524"/>
      <c r="H22" s="524">
        <f t="shared" si="0"/>
        <v>0</v>
      </c>
    </row>
    <row r="23" spans="1:8">
      <c r="A23" s="1329">
        <v>15</v>
      </c>
      <c r="B23" s="1345" t="s">
        <v>5382</v>
      </c>
      <c r="C23" s="1346"/>
      <c r="D23" s="1347"/>
      <c r="E23" s="1329" t="s">
        <v>983</v>
      </c>
      <c r="F23" s="1329">
        <v>36</v>
      </c>
      <c r="G23" s="1331"/>
      <c r="H23" s="1331">
        <f>F23*G23</f>
        <v>0</v>
      </c>
    </row>
    <row r="24" spans="1:8">
      <c r="A24" s="1329"/>
      <c r="B24" s="1348" t="s">
        <v>5383</v>
      </c>
      <c r="C24" s="1349"/>
      <c r="D24" s="1350"/>
      <c r="E24" s="1329"/>
      <c r="F24" s="1329"/>
      <c r="G24" s="1331"/>
      <c r="H24" s="1331"/>
    </row>
    <row r="25" spans="1:8">
      <c r="A25" s="1329"/>
      <c r="B25" s="1348" t="s">
        <v>5384</v>
      </c>
      <c r="C25" s="1349"/>
      <c r="D25" s="1350"/>
      <c r="E25" s="1329"/>
      <c r="F25" s="1329"/>
      <c r="G25" s="1331"/>
      <c r="H25" s="1331"/>
    </row>
    <row r="26" spans="1:8">
      <c r="A26" s="1329"/>
      <c r="B26" s="1348" t="s">
        <v>5385</v>
      </c>
      <c r="C26" s="1349"/>
      <c r="D26" s="1350"/>
      <c r="E26" s="1329"/>
      <c r="F26" s="1329"/>
      <c r="G26" s="1331"/>
      <c r="H26" s="1331"/>
    </row>
    <row r="27" spans="1:8">
      <c r="A27" s="1329"/>
      <c r="B27" s="1348" t="s">
        <v>5386</v>
      </c>
      <c r="C27" s="1349"/>
      <c r="D27" s="1350"/>
      <c r="E27" s="1329"/>
      <c r="F27" s="1329"/>
      <c r="G27" s="1331"/>
      <c r="H27" s="1331"/>
    </row>
    <row r="28" spans="1:8">
      <c r="A28" s="1329"/>
      <c r="B28" s="1348" t="s">
        <v>5387</v>
      </c>
      <c r="C28" s="1349"/>
      <c r="D28" s="1350"/>
      <c r="E28" s="1329"/>
      <c r="F28" s="1329"/>
      <c r="G28" s="1331"/>
      <c r="H28" s="1331"/>
    </row>
    <row r="29" spans="1:8">
      <c r="A29" s="1329"/>
      <c r="B29" s="1348" t="s">
        <v>5388</v>
      </c>
      <c r="C29" s="1349"/>
      <c r="D29" s="1350"/>
      <c r="E29" s="1329"/>
      <c r="F29" s="1329"/>
      <c r="G29" s="1331"/>
      <c r="H29" s="1331"/>
    </row>
    <row r="30" spans="1:8">
      <c r="A30" s="1329"/>
      <c r="B30" s="1348" t="s">
        <v>5389</v>
      </c>
      <c r="C30" s="1349"/>
      <c r="D30" s="1350"/>
      <c r="E30" s="1329"/>
      <c r="F30" s="1329"/>
      <c r="G30" s="1331"/>
      <c r="H30" s="1331"/>
    </row>
    <row r="31" spans="1:8">
      <c r="A31" s="1329"/>
      <c r="B31" s="1348" t="s">
        <v>5390</v>
      </c>
      <c r="C31" s="1349"/>
      <c r="D31" s="1350"/>
      <c r="E31" s="1329"/>
      <c r="F31" s="1329"/>
      <c r="G31" s="1331"/>
      <c r="H31" s="1331"/>
    </row>
    <row r="32" spans="1:8">
      <c r="A32" s="1329"/>
      <c r="B32" s="1348" t="s">
        <v>5391</v>
      </c>
      <c r="C32" s="1349"/>
      <c r="D32" s="1350"/>
      <c r="E32" s="1329"/>
      <c r="F32" s="1329"/>
      <c r="G32" s="1331"/>
      <c r="H32" s="1331"/>
    </row>
    <row r="33" spans="1:8">
      <c r="A33" s="1329"/>
      <c r="B33" s="1348" t="s">
        <v>5392</v>
      </c>
      <c r="C33" s="1349"/>
      <c r="D33" s="1350"/>
      <c r="E33" s="1329"/>
      <c r="F33" s="1329"/>
      <c r="G33" s="1331"/>
      <c r="H33" s="1331"/>
    </row>
    <row r="34" spans="1:8">
      <c r="A34" s="1329"/>
      <c r="B34" s="1348" t="s">
        <v>5393</v>
      </c>
      <c r="C34" s="1349"/>
      <c r="D34" s="1350"/>
      <c r="E34" s="1329"/>
      <c r="F34" s="1329"/>
      <c r="G34" s="1331"/>
      <c r="H34" s="1331"/>
    </row>
    <row r="35" spans="1:8">
      <c r="A35" s="1329"/>
      <c r="B35" s="1351" t="s">
        <v>5394</v>
      </c>
      <c r="C35" s="347"/>
      <c r="D35" s="1352"/>
      <c r="E35" s="1329"/>
      <c r="F35" s="1329"/>
      <c r="G35" s="1331"/>
      <c r="H35" s="1331"/>
    </row>
    <row r="36" spans="1:8">
      <c r="A36" s="1316">
        <v>16</v>
      </c>
      <c r="B36" s="1315" t="s">
        <v>5395</v>
      </c>
      <c r="C36" s="1315"/>
      <c r="D36" s="1315"/>
      <c r="E36" s="1316" t="s">
        <v>983</v>
      </c>
      <c r="F36" s="1316">
        <v>12</v>
      </c>
      <c r="G36" s="524"/>
      <c r="H36" s="524">
        <f>F36*G36</f>
        <v>0</v>
      </c>
    </row>
    <row r="37" spans="1:8" ht="26.4">
      <c r="A37" s="8" t="s">
        <v>0</v>
      </c>
      <c r="B37" s="1344" t="s">
        <v>1</v>
      </c>
      <c r="C37" s="1344"/>
      <c r="D37" s="1344"/>
      <c r="E37" s="8" t="s">
        <v>948</v>
      </c>
      <c r="F37" s="8" t="s">
        <v>949</v>
      </c>
      <c r="G37" s="8" t="s">
        <v>1380</v>
      </c>
      <c r="H37" s="8" t="s">
        <v>2</v>
      </c>
    </row>
    <row r="38" spans="1:8">
      <c r="A38" s="1329">
        <v>17</v>
      </c>
      <c r="B38" s="1345" t="s">
        <v>5396</v>
      </c>
      <c r="C38" s="1346"/>
      <c r="D38" s="1347"/>
      <c r="E38" s="1329" t="s">
        <v>983</v>
      </c>
      <c r="F38" s="1329">
        <v>12</v>
      </c>
      <c r="G38" s="1331"/>
      <c r="H38" s="1331">
        <f>F38*G38</f>
        <v>0</v>
      </c>
    </row>
    <row r="39" spans="1:8">
      <c r="A39" s="1329"/>
      <c r="B39" s="1348" t="s">
        <v>5383</v>
      </c>
      <c r="C39" s="1349"/>
      <c r="D39" s="1350"/>
      <c r="E39" s="1329"/>
      <c r="F39" s="1329"/>
      <c r="G39" s="1331"/>
      <c r="H39" s="1331"/>
    </row>
    <row r="40" spans="1:8">
      <c r="A40" s="1329"/>
      <c r="B40" s="1348" t="s">
        <v>5397</v>
      </c>
      <c r="C40" s="1349"/>
      <c r="D40" s="1350"/>
      <c r="E40" s="1329"/>
      <c r="F40" s="1329"/>
      <c r="G40" s="1331"/>
      <c r="H40" s="1331"/>
    </row>
    <row r="41" spans="1:8">
      <c r="A41" s="1329"/>
      <c r="B41" s="1348" t="s">
        <v>5385</v>
      </c>
      <c r="C41" s="1349"/>
      <c r="D41" s="1350"/>
      <c r="E41" s="1329"/>
      <c r="F41" s="1329"/>
      <c r="G41" s="1331"/>
      <c r="H41" s="1331"/>
    </row>
    <row r="42" spans="1:8">
      <c r="A42" s="1329"/>
      <c r="B42" s="1348" t="s">
        <v>5398</v>
      </c>
      <c r="C42" s="1349"/>
      <c r="D42" s="1350"/>
      <c r="E42" s="1329"/>
      <c r="F42" s="1329"/>
      <c r="G42" s="1331"/>
      <c r="H42" s="1331"/>
    </row>
    <row r="43" spans="1:8">
      <c r="A43" s="1329"/>
      <c r="B43" s="1348" t="s">
        <v>5399</v>
      </c>
      <c r="C43" s="1349"/>
      <c r="D43" s="1350"/>
      <c r="E43" s="1329"/>
      <c r="F43" s="1329"/>
      <c r="G43" s="1331"/>
      <c r="H43" s="1331"/>
    </row>
    <row r="44" spans="1:8">
      <c r="A44" s="1329"/>
      <c r="B44" s="1348" t="s">
        <v>5400</v>
      </c>
      <c r="C44" s="1349"/>
      <c r="D44" s="1350"/>
      <c r="E44" s="1329"/>
      <c r="F44" s="1329"/>
      <c r="G44" s="1331"/>
      <c r="H44" s="1331"/>
    </row>
    <row r="45" spans="1:8">
      <c r="A45" s="1329"/>
      <c r="B45" s="1348" t="s">
        <v>5401</v>
      </c>
      <c r="C45" s="1349"/>
      <c r="D45" s="1350"/>
      <c r="E45" s="1329"/>
      <c r="F45" s="1329"/>
      <c r="G45" s="1331"/>
      <c r="H45" s="1331"/>
    </row>
    <row r="46" spans="1:8">
      <c r="A46" s="1329"/>
      <c r="B46" s="1348" t="s">
        <v>5402</v>
      </c>
      <c r="C46" s="1349"/>
      <c r="D46" s="1350"/>
      <c r="E46" s="1329"/>
      <c r="F46" s="1329"/>
      <c r="G46" s="1331"/>
      <c r="H46" s="1331"/>
    </row>
    <row r="47" spans="1:8">
      <c r="A47" s="1329"/>
      <c r="B47" s="1348" t="s">
        <v>5390</v>
      </c>
      <c r="C47" s="1349"/>
      <c r="D47" s="1350"/>
      <c r="E47" s="1329"/>
      <c r="F47" s="1329"/>
      <c r="G47" s="1331"/>
      <c r="H47" s="1331"/>
    </row>
    <row r="48" spans="1:8">
      <c r="A48" s="1329"/>
      <c r="B48" s="1348" t="s">
        <v>5391</v>
      </c>
      <c r="C48" s="1349"/>
      <c r="D48" s="1350"/>
      <c r="E48" s="1329"/>
      <c r="F48" s="1329"/>
      <c r="G48" s="1331"/>
      <c r="H48" s="1331"/>
    </row>
    <row r="49" spans="1:8">
      <c r="A49" s="1329"/>
      <c r="B49" s="1348" t="s">
        <v>5392</v>
      </c>
      <c r="C49" s="1349"/>
      <c r="D49" s="1350"/>
      <c r="E49" s="1329"/>
      <c r="F49" s="1329"/>
      <c r="G49" s="1331"/>
      <c r="H49" s="1331"/>
    </row>
    <row r="50" spans="1:8">
      <c r="A50" s="1329"/>
      <c r="B50" s="1351" t="s">
        <v>5393</v>
      </c>
      <c r="C50" s="347"/>
      <c r="D50" s="1352"/>
      <c r="E50" s="1329"/>
      <c r="F50" s="1329"/>
      <c r="G50" s="1331"/>
      <c r="H50" s="1331"/>
    </row>
    <row r="51" spans="1:8">
      <c r="A51" s="1329">
        <v>18</v>
      </c>
      <c r="B51" s="1345" t="s">
        <v>5403</v>
      </c>
      <c r="C51" s="1346"/>
      <c r="D51" s="1347"/>
      <c r="E51" s="1329" t="s">
        <v>983</v>
      </c>
      <c r="F51" s="1329">
        <v>222</v>
      </c>
      <c r="G51" s="1331"/>
      <c r="H51" s="1331">
        <f>F51*G51</f>
        <v>0</v>
      </c>
    </row>
    <row r="52" spans="1:8">
      <c r="A52" s="1329"/>
      <c r="B52" s="1348" t="s">
        <v>5383</v>
      </c>
      <c r="C52" s="1349"/>
      <c r="D52" s="1350"/>
      <c r="E52" s="1329"/>
      <c r="F52" s="1329"/>
      <c r="G52" s="1331"/>
      <c r="H52" s="1331"/>
    </row>
    <row r="53" spans="1:8">
      <c r="A53" s="1329"/>
      <c r="B53" s="1348" t="s">
        <v>5397</v>
      </c>
      <c r="C53" s="1349"/>
      <c r="D53" s="1350"/>
      <c r="E53" s="1329"/>
      <c r="F53" s="1329"/>
      <c r="G53" s="1331"/>
      <c r="H53" s="1331"/>
    </row>
    <row r="54" spans="1:8">
      <c r="A54" s="1329"/>
      <c r="B54" s="1348" t="s">
        <v>5404</v>
      </c>
      <c r="C54" s="1349"/>
      <c r="D54" s="1350"/>
      <c r="E54" s="1329"/>
      <c r="F54" s="1329"/>
      <c r="G54" s="1331"/>
      <c r="H54" s="1331"/>
    </row>
    <row r="55" spans="1:8">
      <c r="A55" s="1329"/>
      <c r="B55" s="1348" t="s">
        <v>5405</v>
      </c>
      <c r="C55" s="1349"/>
      <c r="D55" s="1350"/>
      <c r="E55" s="1329"/>
      <c r="F55" s="1329"/>
      <c r="G55" s="1331"/>
      <c r="H55" s="1331"/>
    </row>
    <row r="56" spans="1:8">
      <c r="A56" s="1329"/>
      <c r="B56" s="1348" t="s">
        <v>5406</v>
      </c>
      <c r="C56" s="1349"/>
      <c r="D56" s="1350"/>
      <c r="E56" s="1329"/>
      <c r="F56" s="1329"/>
      <c r="G56" s="1331"/>
      <c r="H56" s="1331"/>
    </row>
    <row r="57" spans="1:8">
      <c r="A57" s="1329"/>
      <c r="B57" s="1348" t="s">
        <v>5400</v>
      </c>
      <c r="C57" s="1349"/>
      <c r="D57" s="1350"/>
      <c r="E57" s="1329"/>
      <c r="F57" s="1329"/>
      <c r="G57" s="1331"/>
      <c r="H57" s="1331"/>
    </row>
    <row r="58" spans="1:8">
      <c r="A58" s="1329"/>
      <c r="B58" s="1348" t="s">
        <v>5407</v>
      </c>
      <c r="C58" s="1349"/>
      <c r="D58" s="1350"/>
      <c r="E58" s="1329"/>
      <c r="F58" s="1329"/>
      <c r="G58" s="1331"/>
      <c r="H58" s="1331"/>
    </row>
    <row r="59" spans="1:8">
      <c r="A59" s="1329"/>
      <c r="B59" s="1348" t="s">
        <v>5408</v>
      </c>
      <c r="C59" s="1349"/>
      <c r="D59" s="1350"/>
      <c r="E59" s="1329"/>
      <c r="F59" s="1329"/>
      <c r="G59" s="1331"/>
      <c r="H59" s="1331"/>
    </row>
    <row r="60" spans="1:8">
      <c r="A60" s="1329"/>
      <c r="B60" s="1348" t="s">
        <v>5390</v>
      </c>
      <c r="C60" s="1349"/>
      <c r="D60" s="1350"/>
      <c r="E60" s="1329"/>
      <c r="F60" s="1329"/>
      <c r="G60" s="1331"/>
      <c r="H60" s="1331"/>
    </row>
    <row r="61" spans="1:8">
      <c r="A61" s="1329"/>
      <c r="B61" s="1348" t="s">
        <v>5391</v>
      </c>
      <c r="C61" s="1349"/>
      <c r="D61" s="1350"/>
      <c r="E61" s="1329"/>
      <c r="F61" s="1329"/>
      <c r="G61" s="1331"/>
      <c r="H61" s="1331"/>
    </row>
    <row r="62" spans="1:8">
      <c r="A62" s="1329"/>
      <c r="B62" s="1348" t="s">
        <v>5409</v>
      </c>
      <c r="C62" s="1349"/>
      <c r="D62" s="1350"/>
      <c r="E62" s="1329"/>
      <c r="F62" s="1329"/>
      <c r="G62" s="1331"/>
      <c r="H62" s="1331"/>
    </row>
    <row r="63" spans="1:8">
      <c r="A63" s="1329"/>
      <c r="B63" s="1351" t="s">
        <v>5410</v>
      </c>
      <c r="C63" s="347"/>
      <c r="D63" s="1352"/>
      <c r="E63" s="1329"/>
      <c r="F63" s="1329"/>
      <c r="G63" s="1331"/>
      <c r="H63" s="1331"/>
    </row>
    <row r="64" spans="1:8">
      <c r="A64" s="1329">
        <v>19</v>
      </c>
      <c r="B64" s="1345" t="s">
        <v>5411</v>
      </c>
      <c r="C64" s="1346"/>
      <c r="D64" s="1347"/>
      <c r="E64" s="1329" t="s">
        <v>983</v>
      </c>
      <c r="F64" s="1329">
        <v>16</v>
      </c>
      <c r="G64" s="1331"/>
      <c r="H64" s="1331">
        <f>F64*G64</f>
        <v>0</v>
      </c>
    </row>
    <row r="65" spans="1:8">
      <c r="A65" s="1329"/>
      <c r="B65" s="1348" t="s">
        <v>5412</v>
      </c>
      <c r="C65" s="1349"/>
      <c r="D65" s="1350"/>
      <c r="E65" s="1329"/>
      <c r="F65" s="1329"/>
      <c r="G65" s="1331"/>
      <c r="H65" s="1331"/>
    </row>
    <row r="66" spans="1:8">
      <c r="A66" s="1329"/>
      <c r="B66" s="1348" t="s">
        <v>5413</v>
      </c>
      <c r="C66" s="1349"/>
      <c r="D66" s="1350"/>
      <c r="E66" s="1329"/>
      <c r="F66" s="1329"/>
      <c r="G66" s="1331"/>
      <c r="H66" s="1331"/>
    </row>
    <row r="67" spans="1:8">
      <c r="A67" s="1329"/>
      <c r="B67" s="1348" t="s">
        <v>5414</v>
      </c>
      <c r="C67" s="1349"/>
      <c r="D67" s="1350"/>
      <c r="E67" s="1329"/>
      <c r="F67" s="1329"/>
      <c r="G67" s="1331"/>
      <c r="H67" s="1331"/>
    </row>
    <row r="68" spans="1:8">
      <c r="A68" s="1329"/>
      <c r="B68" s="1348" t="s">
        <v>5415</v>
      </c>
      <c r="C68" s="1349"/>
      <c r="D68" s="1350"/>
      <c r="E68" s="1329"/>
      <c r="F68" s="1329"/>
      <c r="G68" s="1331"/>
      <c r="H68" s="1331"/>
    </row>
    <row r="69" spans="1:8">
      <c r="A69" s="1329"/>
      <c r="B69" s="1348" t="s">
        <v>5416</v>
      </c>
      <c r="C69" s="1349"/>
      <c r="D69" s="1350"/>
      <c r="E69" s="1329"/>
      <c r="F69" s="1329"/>
      <c r="G69" s="1331"/>
      <c r="H69" s="1331"/>
    </row>
    <row r="70" spans="1:8">
      <c r="A70" s="1329"/>
      <c r="B70" s="1348" t="s">
        <v>5417</v>
      </c>
      <c r="C70" s="1349"/>
      <c r="D70" s="1350"/>
      <c r="E70" s="1329"/>
      <c r="F70" s="1329"/>
      <c r="G70" s="1331"/>
      <c r="H70" s="1331"/>
    </row>
    <row r="71" spans="1:8">
      <c r="A71" s="1329"/>
      <c r="B71" s="1348" t="s">
        <v>5418</v>
      </c>
      <c r="C71" s="1349"/>
      <c r="D71" s="1350"/>
      <c r="E71" s="1329"/>
      <c r="F71" s="1329"/>
      <c r="G71" s="1331"/>
      <c r="H71" s="1331"/>
    </row>
    <row r="72" spans="1:8">
      <c r="A72" s="1329"/>
      <c r="B72" s="1348" t="s">
        <v>5419</v>
      </c>
      <c r="C72" s="1349"/>
      <c r="D72" s="1350"/>
      <c r="E72" s="1329"/>
      <c r="F72" s="1329"/>
      <c r="G72" s="1331"/>
      <c r="H72" s="1331"/>
    </row>
    <row r="73" spans="1:8">
      <c r="A73" s="1329"/>
      <c r="B73" s="1348" t="s">
        <v>5420</v>
      </c>
      <c r="C73" s="1349"/>
      <c r="D73" s="1350"/>
      <c r="E73" s="1329"/>
      <c r="F73" s="1329"/>
      <c r="G73" s="1331"/>
      <c r="H73" s="1331"/>
    </row>
    <row r="74" spans="1:8">
      <c r="A74" s="1329"/>
      <c r="B74" s="1348" t="s">
        <v>5421</v>
      </c>
      <c r="C74" s="1349"/>
      <c r="D74" s="1350"/>
      <c r="E74" s="1329"/>
      <c r="F74" s="1329"/>
      <c r="G74" s="1331"/>
      <c r="H74" s="1331"/>
    </row>
    <row r="75" spans="1:8">
      <c r="A75" s="1329"/>
      <c r="B75" s="1351" t="s">
        <v>5422</v>
      </c>
      <c r="C75" s="347"/>
      <c r="D75" s="1352"/>
      <c r="E75" s="1329"/>
      <c r="F75" s="1329"/>
      <c r="G75" s="1331"/>
      <c r="H75" s="1331"/>
    </row>
    <row r="76" spans="1:8" ht="26.4">
      <c r="A76" s="8" t="s">
        <v>0</v>
      </c>
      <c r="B76" s="1344" t="s">
        <v>1</v>
      </c>
      <c r="C76" s="1344"/>
      <c r="D76" s="1344"/>
      <c r="E76" s="8" t="s">
        <v>948</v>
      </c>
      <c r="F76" s="8" t="s">
        <v>949</v>
      </c>
      <c r="G76" s="8" t="s">
        <v>1380</v>
      </c>
      <c r="H76" s="8" t="s">
        <v>2</v>
      </c>
    </row>
    <row r="77" spans="1:8">
      <c r="A77" s="442">
        <v>20</v>
      </c>
      <c r="B77" s="1318" t="s">
        <v>5423</v>
      </c>
      <c r="C77" s="1319"/>
      <c r="D77" s="1320"/>
      <c r="E77" s="443" t="s">
        <v>983</v>
      </c>
      <c r="F77" s="443">
        <v>1</v>
      </c>
      <c r="G77" s="1339"/>
      <c r="H77" s="1339">
        <f>F77*G77</f>
        <v>0</v>
      </c>
    </row>
    <row r="78" spans="1:8">
      <c r="A78" s="443"/>
      <c r="B78" s="1102" t="s">
        <v>5424</v>
      </c>
      <c r="C78" s="1004" t="s">
        <v>5425</v>
      </c>
      <c r="D78" s="1004">
        <v>1</v>
      </c>
      <c r="E78" s="443"/>
      <c r="F78" s="443"/>
      <c r="G78" s="1339"/>
      <c r="H78" s="1339"/>
    </row>
    <row r="79" spans="1:8">
      <c r="A79" s="443"/>
      <c r="B79" s="1102" t="s">
        <v>5426</v>
      </c>
      <c r="C79" s="1004" t="s">
        <v>5425</v>
      </c>
      <c r="D79" s="1004">
        <v>1</v>
      </c>
      <c r="E79" s="443"/>
      <c r="F79" s="443"/>
      <c r="G79" s="1339"/>
      <c r="H79" s="1339"/>
    </row>
    <row r="80" spans="1:8">
      <c r="A80" s="443"/>
      <c r="B80" s="1102" t="s">
        <v>5427</v>
      </c>
      <c r="C80" s="1004" t="s">
        <v>5425</v>
      </c>
      <c r="D80" s="1004">
        <v>1</v>
      </c>
      <c r="E80" s="443"/>
      <c r="F80" s="443"/>
      <c r="G80" s="1339"/>
      <c r="H80" s="1339"/>
    </row>
    <row r="81" spans="1:8">
      <c r="A81" s="443"/>
      <c r="B81" s="1102" t="s">
        <v>5428</v>
      </c>
      <c r="C81" s="1004" t="s">
        <v>5425</v>
      </c>
      <c r="D81" s="1004">
        <v>1</v>
      </c>
      <c r="E81" s="443"/>
      <c r="F81" s="443"/>
      <c r="G81" s="1339"/>
      <c r="H81" s="1339"/>
    </row>
    <row r="82" spans="1:8">
      <c r="A82" s="443"/>
      <c r="B82" s="1102" t="s">
        <v>5429</v>
      </c>
      <c r="C82" s="1004" t="s">
        <v>5425</v>
      </c>
      <c r="D82" s="1004">
        <v>1</v>
      </c>
      <c r="E82" s="443"/>
      <c r="F82" s="443"/>
      <c r="G82" s="1339"/>
      <c r="H82" s="1339"/>
    </row>
    <row r="83" spans="1:8">
      <c r="A83" s="443"/>
      <c r="B83" s="1102" t="s">
        <v>5430</v>
      </c>
      <c r="C83" s="1004" t="s">
        <v>5425</v>
      </c>
      <c r="D83" s="1004">
        <v>1</v>
      </c>
      <c r="E83" s="443"/>
      <c r="F83" s="443"/>
      <c r="G83" s="1339"/>
      <c r="H83" s="1339"/>
    </row>
    <row r="84" spans="1:8" ht="26.4">
      <c r="A84" s="443"/>
      <c r="B84" s="1102" t="s">
        <v>5431</v>
      </c>
      <c r="C84" s="1004" t="s">
        <v>5425</v>
      </c>
      <c r="D84" s="1004">
        <v>1</v>
      </c>
      <c r="E84" s="443"/>
      <c r="F84" s="443"/>
      <c r="G84" s="1339"/>
      <c r="H84" s="1339"/>
    </row>
    <row r="85" spans="1:8">
      <c r="A85" s="443"/>
      <c r="B85" s="1102" t="s">
        <v>5432</v>
      </c>
      <c r="C85" s="1004" t="s">
        <v>5425</v>
      </c>
      <c r="D85" s="1004">
        <v>1</v>
      </c>
      <c r="E85" s="443"/>
      <c r="F85" s="443"/>
      <c r="G85" s="1339"/>
      <c r="H85" s="1339"/>
    </row>
    <row r="86" spans="1:8">
      <c r="A86" s="443"/>
      <c r="B86" s="1102" t="s">
        <v>5433</v>
      </c>
      <c r="C86" s="1004" t="s">
        <v>1668</v>
      </c>
      <c r="D86" s="1004">
        <v>200</v>
      </c>
      <c r="E86" s="443"/>
      <c r="F86" s="443"/>
      <c r="G86" s="1339"/>
      <c r="H86" s="1339"/>
    </row>
    <row r="87" spans="1:8">
      <c r="A87" s="443"/>
      <c r="B87" s="1102" t="s">
        <v>5434</v>
      </c>
      <c r="C87" s="1004" t="s">
        <v>1668</v>
      </c>
      <c r="D87" s="1004">
        <v>200</v>
      </c>
      <c r="E87" s="443"/>
      <c r="F87" s="443"/>
      <c r="G87" s="1339"/>
      <c r="H87" s="1339"/>
    </row>
    <row r="88" spans="1:8">
      <c r="A88" s="443"/>
      <c r="B88" s="1102" t="s">
        <v>5435</v>
      </c>
      <c r="C88" s="1004" t="s">
        <v>1668</v>
      </c>
      <c r="D88" s="1004">
        <v>400</v>
      </c>
      <c r="E88" s="443"/>
      <c r="F88" s="443"/>
      <c r="G88" s="1339"/>
      <c r="H88" s="1339"/>
    </row>
    <row r="89" spans="1:8">
      <c r="A89" s="443"/>
      <c r="B89" s="1102" t="s">
        <v>5436</v>
      </c>
      <c r="C89" s="1004" t="s">
        <v>5425</v>
      </c>
      <c r="D89" s="1004">
        <v>1</v>
      </c>
      <c r="E89" s="443"/>
      <c r="F89" s="443"/>
      <c r="G89" s="1339"/>
      <c r="H89" s="1339"/>
    </row>
    <row r="90" spans="1:8">
      <c r="A90" s="443"/>
      <c r="B90" s="1102" t="s">
        <v>5437</v>
      </c>
      <c r="C90" s="1004" t="s">
        <v>5425</v>
      </c>
      <c r="D90" s="1004">
        <v>1</v>
      </c>
      <c r="E90" s="443"/>
      <c r="F90" s="443"/>
      <c r="G90" s="1339"/>
      <c r="H90" s="1339"/>
    </row>
    <row r="91" spans="1:8">
      <c r="A91" s="443"/>
      <c r="B91" s="1102" t="s">
        <v>5438</v>
      </c>
      <c r="C91" s="1004" t="s">
        <v>5425</v>
      </c>
      <c r="D91" s="1004">
        <v>1</v>
      </c>
      <c r="E91" s="443"/>
      <c r="F91" s="443"/>
      <c r="G91" s="1339"/>
      <c r="H91" s="1339"/>
    </row>
    <row r="92" spans="1:8">
      <c r="A92" s="443"/>
      <c r="B92" s="1102" t="s">
        <v>5439</v>
      </c>
      <c r="C92" s="1004" t="s">
        <v>5425</v>
      </c>
      <c r="D92" s="1004">
        <v>1</v>
      </c>
      <c r="E92" s="443"/>
      <c r="F92" s="443"/>
      <c r="G92" s="1339"/>
      <c r="H92" s="1339"/>
    </row>
    <row r="93" spans="1:8">
      <c r="A93" s="443"/>
      <c r="B93" s="1102" t="s">
        <v>5440</v>
      </c>
      <c r="C93" s="1004" t="s">
        <v>5425</v>
      </c>
      <c r="D93" s="1004">
        <v>16</v>
      </c>
      <c r="E93" s="443"/>
      <c r="F93" s="443"/>
      <c r="G93" s="1339"/>
      <c r="H93" s="1339"/>
    </row>
    <row r="94" spans="1:8">
      <c r="A94" s="443"/>
      <c r="B94" s="1102" t="s">
        <v>5441</v>
      </c>
      <c r="C94" s="1004" t="s">
        <v>5425</v>
      </c>
      <c r="D94" s="1004">
        <v>2</v>
      </c>
      <c r="E94" s="443"/>
      <c r="F94" s="443"/>
      <c r="G94" s="1339"/>
      <c r="H94" s="1339"/>
    </row>
    <row r="95" spans="1:8">
      <c r="A95" s="443"/>
      <c r="B95" s="1102" t="s">
        <v>5442</v>
      </c>
      <c r="C95" s="1004" t="s">
        <v>5425</v>
      </c>
      <c r="D95" s="1004">
        <v>1</v>
      </c>
      <c r="E95" s="443"/>
      <c r="F95" s="443"/>
      <c r="G95" s="1339"/>
      <c r="H95" s="1339"/>
    </row>
    <row r="96" spans="1:8">
      <c r="A96" s="443"/>
      <c r="B96" s="1102" t="s">
        <v>5443</v>
      </c>
      <c r="C96" s="1004" t="s">
        <v>5425</v>
      </c>
      <c r="D96" s="1004">
        <v>2</v>
      </c>
      <c r="E96" s="443"/>
      <c r="F96" s="443"/>
      <c r="G96" s="1339"/>
      <c r="H96" s="1339"/>
    </row>
    <row r="97" spans="1:8">
      <c r="A97" s="443"/>
      <c r="B97" s="1102" t="s">
        <v>5444</v>
      </c>
      <c r="C97" s="1004" t="s">
        <v>5425</v>
      </c>
      <c r="D97" s="1004">
        <v>4</v>
      </c>
      <c r="E97" s="443"/>
      <c r="F97" s="443"/>
      <c r="G97" s="1339"/>
      <c r="H97" s="1339"/>
    </row>
    <row r="98" spans="1:8">
      <c r="A98" s="443"/>
      <c r="B98" s="1102" t="s">
        <v>5445</v>
      </c>
      <c r="C98" s="1004" t="s">
        <v>5425</v>
      </c>
      <c r="D98" s="1004">
        <v>3</v>
      </c>
      <c r="E98" s="443"/>
      <c r="F98" s="443"/>
      <c r="G98" s="1339"/>
      <c r="H98" s="1339"/>
    </row>
    <row r="99" spans="1:8" ht="26.4">
      <c r="A99" s="443"/>
      <c r="B99" s="1102" t="s">
        <v>5446</v>
      </c>
      <c r="C99" s="1004" t="s">
        <v>5425</v>
      </c>
      <c r="D99" s="1004">
        <v>1</v>
      </c>
      <c r="E99" s="443"/>
      <c r="F99" s="443"/>
      <c r="G99" s="1339"/>
      <c r="H99" s="1339"/>
    </row>
    <row r="100" spans="1:8">
      <c r="A100" s="443"/>
      <c r="B100" s="1102" t="s">
        <v>5447</v>
      </c>
      <c r="C100" s="1004" t="s">
        <v>5425</v>
      </c>
      <c r="D100" s="1004">
        <v>1</v>
      </c>
      <c r="E100" s="443"/>
      <c r="F100" s="443"/>
      <c r="G100" s="1339"/>
      <c r="H100" s="1339"/>
    </row>
    <row r="101" spans="1:8">
      <c r="A101" s="443"/>
      <c r="B101" s="1102" t="s">
        <v>5448</v>
      </c>
      <c r="C101" s="1004" t="s">
        <v>5425</v>
      </c>
      <c r="D101" s="1004">
        <v>4</v>
      </c>
      <c r="E101" s="443"/>
      <c r="F101" s="443"/>
      <c r="G101" s="1339"/>
      <c r="H101" s="1339"/>
    </row>
    <row r="102" spans="1:8">
      <c r="A102" s="444"/>
      <c r="B102" s="1353" t="s">
        <v>5321</v>
      </c>
      <c r="C102" s="1354"/>
      <c r="D102" s="1355"/>
      <c r="E102" s="444"/>
      <c r="F102" s="444"/>
      <c r="G102" s="1340"/>
      <c r="H102" s="1340"/>
    </row>
    <row r="103" spans="1:8">
      <c r="A103" s="143" t="s">
        <v>5449</v>
      </c>
      <c r="B103" s="143"/>
      <c r="C103" s="143"/>
      <c r="D103" s="143"/>
      <c r="E103" s="143"/>
      <c r="F103" s="143"/>
      <c r="G103" s="143"/>
      <c r="H103" s="38">
        <f>SUM(H9:H102)</f>
        <v>0</v>
      </c>
    </row>
    <row r="104" spans="1:8">
      <c r="A104" s="1322"/>
      <c r="B104" s="510"/>
      <c r="C104" s="525"/>
      <c r="D104" s="525"/>
      <c r="E104" s="525"/>
      <c r="F104" s="525"/>
      <c r="G104" s="525"/>
      <c r="H104" s="525"/>
    </row>
    <row r="105" spans="1:8">
      <c r="A105" s="1322"/>
      <c r="B105" s="510"/>
      <c r="C105" s="525"/>
      <c r="D105" s="525"/>
      <c r="E105" s="525"/>
      <c r="F105" s="525"/>
      <c r="G105" s="525"/>
      <c r="H105" s="525"/>
    </row>
    <row r="106" spans="1:8">
      <c r="A106" s="1322"/>
      <c r="B106" s="510"/>
      <c r="C106" s="525"/>
      <c r="D106" s="525"/>
      <c r="E106" s="525"/>
      <c r="F106" s="525"/>
      <c r="G106" s="525"/>
      <c r="H106" s="525"/>
    </row>
    <row r="107" spans="1:8">
      <c r="A107" s="1356"/>
      <c r="B107" s="1357"/>
      <c r="C107" s="1358"/>
      <c r="D107" s="1358"/>
      <c r="E107" s="1356"/>
      <c r="F107" s="1356"/>
      <c r="G107" s="1358"/>
      <c r="H107" s="1358"/>
    </row>
    <row r="108" spans="1:8">
      <c r="A108" s="1356"/>
      <c r="B108" s="1357"/>
      <c r="C108" s="1358"/>
      <c r="D108" s="1358"/>
      <c r="E108" s="1356"/>
      <c r="F108" s="1356"/>
      <c r="G108" s="1358"/>
      <c r="H108" s="1358"/>
    </row>
    <row r="109" spans="1:8">
      <c r="A109" s="1356"/>
      <c r="B109" s="1357"/>
      <c r="C109" s="1358"/>
      <c r="D109" s="1358"/>
      <c r="E109" s="1356"/>
      <c r="F109" s="1356"/>
      <c r="G109" s="1358"/>
      <c r="H109" s="1358"/>
    </row>
    <row r="110" spans="1:8">
      <c r="A110" s="1356"/>
      <c r="B110" s="1357"/>
      <c r="C110" s="1358"/>
      <c r="D110" s="1358"/>
      <c r="E110" s="1356"/>
      <c r="F110" s="1356"/>
      <c r="G110" s="1358"/>
      <c r="H110" s="1358"/>
    </row>
    <row r="111" spans="1:8">
      <c r="A111" s="1356"/>
      <c r="B111" s="1357"/>
      <c r="C111" s="1358"/>
      <c r="D111" s="1358"/>
      <c r="E111" s="1356"/>
      <c r="F111" s="1356"/>
      <c r="G111" s="1358"/>
      <c r="H111" s="1358"/>
    </row>
  </sheetData>
  <protectedRanges>
    <protectedRange sqref="E7" name="Range1_7_2_1"/>
    <protectedRange sqref="E103" name="Range1_4_5_2"/>
  </protectedRanges>
  <mergeCells count="101">
    <mergeCell ref="H77:H102"/>
    <mergeCell ref="B102:D102"/>
    <mergeCell ref="A103:G103"/>
    <mergeCell ref="B76:D76"/>
    <mergeCell ref="A77:A102"/>
    <mergeCell ref="B77:D77"/>
    <mergeCell ref="E77:E102"/>
    <mergeCell ref="F77:F102"/>
    <mergeCell ref="G77:G102"/>
    <mergeCell ref="G64:G75"/>
    <mergeCell ref="H64:H75"/>
    <mergeCell ref="B65:D65"/>
    <mergeCell ref="B66:D66"/>
    <mergeCell ref="B67:D67"/>
    <mergeCell ref="B68:D68"/>
    <mergeCell ref="B69:D69"/>
    <mergeCell ref="B70:D70"/>
    <mergeCell ref="B71:D71"/>
    <mergeCell ref="B72:D72"/>
    <mergeCell ref="B62:D62"/>
    <mergeCell ref="B63:D63"/>
    <mergeCell ref="A64:A75"/>
    <mergeCell ref="B64:D64"/>
    <mergeCell ref="E64:E75"/>
    <mergeCell ref="F64:F75"/>
    <mergeCell ref="B73:D73"/>
    <mergeCell ref="B74:D74"/>
    <mergeCell ref="B75:D75"/>
    <mergeCell ref="B56:D56"/>
    <mergeCell ref="B57:D57"/>
    <mergeCell ref="B58:D58"/>
    <mergeCell ref="B59:D59"/>
    <mergeCell ref="B60:D60"/>
    <mergeCell ref="B61:D61"/>
    <mergeCell ref="A51:A63"/>
    <mergeCell ref="B51:D51"/>
    <mergeCell ref="E51:E63"/>
    <mergeCell ref="F51:F63"/>
    <mergeCell ref="G51:G63"/>
    <mergeCell ref="H51:H63"/>
    <mergeCell ref="B52:D52"/>
    <mergeCell ref="B53:D53"/>
    <mergeCell ref="B54:D54"/>
    <mergeCell ref="B55:D55"/>
    <mergeCell ref="G38:G50"/>
    <mergeCell ref="H38:H50"/>
    <mergeCell ref="B39:D39"/>
    <mergeCell ref="B40:D40"/>
    <mergeCell ref="B41:D41"/>
    <mergeCell ref="B42:D42"/>
    <mergeCell ref="B43:D43"/>
    <mergeCell ref="B44:D44"/>
    <mergeCell ref="B45:D45"/>
    <mergeCell ref="B46:D46"/>
    <mergeCell ref="B36:D36"/>
    <mergeCell ref="B37:D37"/>
    <mergeCell ref="A38:A50"/>
    <mergeCell ref="B38:D38"/>
    <mergeCell ref="E38:E50"/>
    <mergeCell ref="F38:F50"/>
    <mergeCell ref="B47:D47"/>
    <mergeCell ref="B48:D48"/>
    <mergeCell ref="B49:D49"/>
    <mergeCell ref="B50:D50"/>
    <mergeCell ref="H23:H35"/>
    <mergeCell ref="B24:D24"/>
    <mergeCell ref="B25:D25"/>
    <mergeCell ref="B26:D26"/>
    <mergeCell ref="B27:D27"/>
    <mergeCell ref="B28:D28"/>
    <mergeCell ref="B29:D29"/>
    <mergeCell ref="B30:D30"/>
    <mergeCell ref="B31:D31"/>
    <mergeCell ref="B32:D32"/>
    <mergeCell ref="B22:D22"/>
    <mergeCell ref="A23:A35"/>
    <mergeCell ref="B23:D23"/>
    <mergeCell ref="E23:E35"/>
    <mergeCell ref="F23:F35"/>
    <mergeCell ref="G23:G35"/>
    <mergeCell ref="B33:D33"/>
    <mergeCell ref="B34:D34"/>
    <mergeCell ref="B35:D35"/>
    <mergeCell ref="B16:D16"/>
    <mergeCell ref="B17:D17"/>
    <mergeCell ref="B18:D18"/>
    <mergeCell ref="B19:D19"/>
    <mergeCell ref="B20:D20"/>
    <mergeCell ref="B21:D21"/>
    <mergeCell ref="B10:D10"/>
    <mergeCell ref="B11:D11"/>
    <mergeCell ref="B12:D12"/>
    <mergeCell ref="B13:D13"/>
    <mergeCell ref="B14:D14"/>
    <mergeCell ref="B15:D15"/>
    <mergeCell ref="A1:H1"/>
    <mergeCell ref="A2:H2"/>
    <mergeCell ref="A3:H3"/>
    <mergeCell ref="B7:H7"/>
    <mergeCell ref="B8:D8"/>
    <mergeCell ref="B9:D9"/>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FA4268-00FF-419A-B5A4-A8304336D8E8}">
  <sheetPr>
    <tabColor theme="8" tint="0.79998168889431442"/>
  </sheetPr>
  <dimension ref="A1:G54"/>
  <sheetViews>
    <sheetView workbookViewId="0">
      <selection activeCell="G39" sqref="G39:G53"/>
    </sheetView>
  </sheetViews>
  <sheetFormatPr defaultRowHeight="14.4"/>
  <cols>
    <col min="2" max="2" width="50.77734375" customWidth="1"/>
    <col min="6" max="7" width="10.77734375" customWidth="1"/>
  </cols>
  <sheetData>
    <row r="1" spans="1:7">
      <c r="A1" s="334" t="s">
        <v>50</v>
      </c>
      <c r="B1" s="334"/>
      <c r="C1" s="334"/>
      <c r="D1" s="334"/>
      <c r="E1" s="334"/>
      <c r="F1" s="334"/>
      <c r="G1" s="334"/>
    </row>
    <row r="2" spans="1:7">
      <c r="A2" s="336" t="s">
        <v>455</v>
      </c>
      <c r="B2" s="336"/>
      <c r="C2" s="336"/>
      <c r="D2" s="336"/>
      <c r="E2" s="336"/>
      <c r="F2" s="336"/>
      <c r="G2" s="336"/>
    </row>
    <row r="3" spans="1:7">
      <c r="A3" s="150" t="s">
        <v>456</v>
      </c>
      <c r="B3" s="150"/>
      <c r="C3" s="150"/>
      <c r="D3" s="150"/>
      <c r="E3" s="150"/>
      <c r="F3" s="150"/>
      <c r="G3" s="150"/>
    </row>
    <row r="4" spans="1:7">
      <c r="A4" s="1307"/>
      <c r="B4" s="604"/>
      <c r="C4" s="1308"/>
      <c r="D4" s="1308"/>
      <c r="E4" s="1308"/>
      <c r="F4" s="1309"/>
      <c r="G4" s="1310"/>
    </row>
    <row r="5" spans="1:7">
      <c r="A5" s="1307"/>
      <c r="B5" s="604"/>
      <c r="C5" s="1308"/>
      <c r="D5" s="1308"/>
      <c r="E5" s="1308"/>
      <c r="F5" s="1309"/>
      <c r="G5" s="1310"/>
    </row>
    <row r="6" spans="1:7">
      <c r="A6" s="1311"/>
      <c r="B6" s="1328"/>
      <c r="C6" s="1312"/>
      <c r="D6" s="1313"/>
      <c r="E6" s="1313"/>
      <c r="F6" s="1310"/>
      <c r="G6" s="1310"/>
    </row>
    <row r="7" spans="1:7">
      <c r="A7" s="1314" t="s">
        <v>16</v>
      </c>
      <c r="B7" s="346" t="s">
        <v>4990</v>
      </c>
      <c r="C7" s="346"/>
      <c r="D7" s="346"/>
      <c r="E7" s="346"/>
      <c r="F7" s="346"/>
      <c r="G7" s="346"/>
    </row>
    <row r="8" spans="1:7" ht="39.6">
      <c r="A8" s="8" t="s">
        <v>0</v>
      </c>
      <c r="B8" s="892" t="s">
        <v>1</v>
      </c>
      <c r="C8" s="8" t="s">
        <v>948</v>
      </c>
      <c r="D8" s="8" t="s">
        <v>5071</v>
      </c>
      <c r="E8" s="8" t="s">
        <v>5072</v>
      </c>
      <c r="F8" s="8" t="s">
        <v>1380</v>
      </c>
      <c r="G8" s="8" t="s">
        <v>2</v>
      </c>
    </row>
    <row r="9" spans="1:7" ht="52.8">
      <c r="A9" s="1329">
        <v>1</v>
      </c>
      <c r="B9" s="1332" t="s">
        <v>5450</v>
      </c>
      <c r="C9" s="1333"/>
      <c r="D9" s="1329">
        <v>6</v>
      </c>
      <c r="E9" s="1329">
        <f>SUM(D9:D23)</f>
        <v>6</v>
      </c>
      <c r="F9" s="1331"/>
      <c r="G9" s="1331">
        <f>E9*F9</f>
        <v>0</v>
      </c>
    </row>
    <row r="10" spans="1:7" ht="132">
      <c r="A10" s="1329"/>
      <c r="B10" s="1332" t="s">
        <v>5451</v>
      </c>
      <c r="C10" s="1333"/>
      <c r="D10" s="1329"/>
      <c r="E10" s="1329"/>
      <c r="F10" s="1331"/>
      <c r="G10" s="1331"/>
    </row>
    <row r="11" spans="1:7">
      <c r="A11" s="1329"/>
      <c r="B11" s="1330" t="s">
        <v>5075</v>
      </c>
      <c r="C11" s="1330"/>
      <c r="D11" s="1329"/>
      <c r="E11" s="1329"/>
      <c r="F11" s="1331"/>
      <c r="G11" s="1331"/>
    </row>
    <row r="12" spans="1:7" ht="26.4">
      <c r="A12" s="1329"/>
      <c r="B12" s="1321" t="s">
        <v>5452</v>
      </c>
      <c r="C12" s="1316">
        <v>1</v>
      </c>
      <c r="D12" s="1329"/>
      <c r="E12" s="1329"/>
      <c r="F12" s="1331"/>
      <c r="G12" s="1331"/>
    </row>
    <row r="13" spans="1:7">
      <c r="A13" s="1329"/>
      <c r="B13" s="1330" t="s">
        <v>5080</v>
      </c>
      <c r="C13" s="1330"/>
      <c r="D13" s="1329"/>
      <c r="E13" s="1329"/>
      <c r="F13" s="1331"/>
      <c r="G13" s="1331"/>
    </row>
    <row r="14" spans="1:7">
      <c r="A14" s="1329"/>
      <c r="B14" s="1321" t="s">
        <v>5082</v>
      </c>
      <c r="C14" s="1316">
        <v>1</v>
      </c>
      <c r="D14" s="1329"/>
      <c r="E14" s="1329"/>
      <c r="F14" s="1331"/>
      <c r="G14" s="1331"/>
    </row>
    <row r="15" spans="1:7">
      <c r="A15" s="1329"/>
      <c r="B15" s="1321" t="s">
        <v>5083</v>
      </c>
      <c r="C15" s="1316">
        <v>1</v>
      </c>
      <c r="D15" s="1329"/>
      <c r="E15" s="1329"/>
      <c r="F15" s="1331"/>
      <c r="G15" s="1331"/>
    </row>
    <row r="16" spans="1:7">
      <c r="A16" s="1329"/>
      <c r="B16" s="1321" t="s">
        <v>5218</v>
      </c>
      <c r="C16" s="1316">
        <v>3</v>
      </c>
      <c r="D16" s="1329"/>
      <c r="E16" s="1329"/>
      <c r="F16" s="1331"/>
      <c r="G16" s="1331"/>
    </row>
    <row r="17" spans="1:7" ht="26.4">
      <c r="A17" s="1329"/>
      <c r="B17" s="1321" t="s">
        <v>5453</v>
      </c>
      <c r="C17" s="1316">
        <v>1</v>
      </c>
      <c r="D17" s="1329"/>
      <c r="E17" s="1329"/>
      <c r="F17" s="1331"/>
      <c r="G17" s="1331"/>
    </row>
    <row r="18" spans="1:7">
      <c r="A18" s="1329"/>
      <c r="B18" s="1321" t="s">
        <v>5454</v>
      </c>
      <c r="C18" s="1316">
        <v>1</v>
      </c>
      <c r="D18" s="1329"/>
      <c r="E18" s="1329"/>
      <c r="F18" s="1331"/>
      <c r="G18" s="1331"/>
    </row>
    <row r="19" spans="1:7">
      <c r="A19" s="1329"/>
      <c r="B19" s="1321" t="s">
        <v>5455</v>
      </c>
      <c r="C19" s="1316">
        <v>23</v>
      </c>
      <c r="D19" s="1329"/>
      <c r="E19" s="1329"/>
      <c r="F19" s="1331"/>
      <c r="G19" s="1331"/>
    </row>
    <row r="20" spans="1:7">
      <c r="A20" s="1329"/>
      <c r="B20" s="1321" t="s">
        <v>5456</v>
      </c>
      <c r="C20" s="1316">
        <v>1</v>
      </c>
      <c r="D20" s="1329"/>
      <c r="E20" s="1329"/>
      <c r="F20" s="1331"/>
      <c r="G20" s="1331"/>
    </row>
    <row r="21" spans="1:7">
      <c r="A21" s="1329"/>
      <c r="B21" s="1321" t="s">
        <v>5457</v>
      </c>
      <c r="C21" s="1316">
        <v>3</v>
      </c>
      <c r="D21" s="1329"/>
      <c r="E21" s="1329"/>
      <c r="F21" s="1331"/>
      <c r="G21" s="1331"/>
    </row>
    <row r="22" spans="1:7">
      <c r="A22" s="1329"/>
      <c r="B22" s="1321" t="s">
        <v>5458</v>
      </c>
      <c r="C22" s="1316">
        <v>110</v>
      </c>
      <c r="D22" s="1329"/>
      <c r="E22" s="1329"/>
      <c r="F22" s="1331"/>
      <c r="G22" s="1331"/>
    </row>
    <row r="23" spans="1:7">
      <c r="A23" s="1329"/>
      <c r="B23" s="1321" t="s">
        <v>5099</v>
      </c>
      <c r="C23" s="1061"/>
      <c r="D23" s="1329"/>
      <c r="E23" s="1329"/>
      <c r="F23" s="1331"/>
      <c r="G23" s="1331"/>
    </row>
    <row r="24" spans="1:7" ht="52.8">
      <c r="A24" s="1329">
        <v>2</v>
      </c>
      <c r="B24" s="1332" t="s">
        <v>5459</v>
      </c>
      <c r="C24" s="1333"/>
      <c r="D24" s="1329">
        <v>0</v>
      </c>
      <c r="E24" s="1329">
        <f>SUM(D24:D38)</f>
        <v>0</v>
      </c>
      <c r="F24" s="1331"/>
      <c r="G24" s="1331">
        <f>E24*F24</f>
        <v>0</v>
      </c>
    </row>
    <row r="25" spans="1:7" ht="132">
      <c r="A25" s="1329"/>
      <c r="B25" s="1332" t="s">
        <v>5451</v>
      </c>
      <c r="C25" s="1333"/>
      <c r="D25" s="1329"/>
      <c r="E25" s="1329"/>
      <c r="F25" s="1331"/>
      <c r="G25" s="1331"/>
    </row>
    <row r="26" spans="1:7">
      <c r="A26" s="1329"/>
      <c r="B26" s="1330" t="s">
        <v>5075</v>
      </c>
      <c r="C26" s="1330"/>
      <c r="D26" s="1329"/>
      <c r="E26" s="1329"/>
      <c r="F26" s="1331"/>
      <c r="G26" s="1331"/>
    </row>
    <row r="27" spans="1:7" ht="26.4">
      <c r="A27" s="1329"/>
      <c r="B27" s="1321" t="s">
        <v>5452</v>
      </c>
      <c r="C27" s="1316">
        <v>1</v>
      </c>
      <c r="D27" s="1329"/>
      <c r="E27" s="1329"/>
      <c r="F27" s="1331"/>
      <c r="G27" s="1331"/>
    </row>
    <row r="28" spans="1:7">
      <c r="A28" s="1329"/>
      <c r="B28" s="1330" t="s">
        <v>5080</v>
      </c>
      <c r="C28" s="1330"/>
      <c r="D28" s="1329"/>
      <c r="E28" s="1329"/>
      <c r="F28" s="1331"/>
      <c r="G28" s="1331"/>
    </row>
    <row r="29" spans="1:7">
      <c r="A29" s="1329"/>
      <c r="B29" s="1321" t="s">
        <v>5082</v>
      </c>
      <c r="C29" s="1316">
        <v>1</v>
      </c>
      <c r="D29" s="1329"/>
      <c r="E29" s="1329"/>
      <c r="F29" s="1331"/>
      <c r="G29" s="1331"/>
    </row>
    <row r="30" spans="1:7">
      <c r="A30" s="1329"/>
      <c r="B30" s="1321" t="s">
        <v>5083</v>
      </c>
      <c r="C30" s="1316">
        <v>1</v>
      </c>
      <c r="D30" s="1329"/>
      <c r="E30" s="1329"/>
      <c r="F30" s="1331"/>
      <c r="G30" s="1331"/>
    </row>
    <row r="31" spans="1:7">
      <c r="A31" s="1329"/>
      <c r="B31" s="1321" t="s">
        <v>5218</v>
      </c>
      <c r="C31" s="1316">
        <v>3</v>
      </c>
      <c r="D31" s="1329"/>
      <c r="E31" s="1329"/>
      <c r="F31" s="1331"/>
      <c r="G31" s="1331"/>
    </row>
    <row r="32" spans="1:7" ht="26.4">
      <c r="A32" s="1329"/>
      <c r="B32" s="1321" t="s">
        <v>5453</v>
      </c>
      <c r="C32" s="1316">
        <v>1</v>
      </c>
      <c r="D32" s="1329"/>
      <c r="E32" s="1329"/>
      <c r="F32" s="1331"/>
      <c r="G32" s="1331"/>
    </row>
    <row r="33" spans="1:7">
      <c r="A33" s="1329"/>
      <c r="B33" s="1321" t="s">
        <v>5454</v>
      </c>
      <c r="C33" s="1316">
        <v>1</v>
      </c>
      <c r="D33" s="1329"/>
      <c r="E33" s="1329"/>
      <c r="F33" s="1331"/>
      <c r="G33" s="1331"/>
    </row>
    <row r="34" spans="1:7">
      <c r="A34" s="1329"/>
      <c r="B34" s="1321" t="s">
        <v>5455</v>
      </c>
      <c r="C34" s="1316">
        <v>23</v>
      </c>
      <c r="D34" s="1329"/>
      <c r="E34" s="1329"/>
      <c r="F34" s="1331"/>
      <c r="G34" s="1331"/>
    </row>
    <row r="35" spans="1:7">
      <c r="A35" s="1329"/>
      <c r="B35" s="1321" t="s">
        <v>5456</v>
      </c>
      <c r="C35" s="1316">
        <v>1</v>
      </c>
      <c r="D35" s="1329"/>
      <c r="E35" s="1329"/>
      <c r="F35" s="1331"/>
      <c r="G35" s="1331"/>
    </row>
    <row r="36" spans="1:7">
      <c r="A36" s="1329"/>
      <c r="B36" s="1321" t="s">
        <v>5457</v>
      </c>
      <c r="C36" s="1316">
        <v>3</v>
      </c>
      <c r="D36" s="1329"/>
      <c r="E36" s="1329"/>
      <c r="F36" s="1331"/>
      <c r="G36" s="1331"/>
    </row>
    <row r="37" spans="1:7">
      <c r="A37" s="1329"/>
      <c r="B37" s="1321" t="s">
        <v>5458</v>
      </c>
      <c r="C37" s="1316">
        <v>110</v>
      </c>
      <c r="D37" s="1329"/>
      <c r="E37" s="1329"/>
      <c r="F37" s="1331"/>
      <c r="G37" s="1331"/>
    </row>
    <row r="38" spans="1:7">
      <c r="A38" s="1329"/>
      <c r="B38" s="1321" t="s">
        <v>5099</v>
      </c>
      <c r="C38" s="1061"/>
      <c r="D38" s="1329"/>
      <c r="E38" s="1329"/>
      <c r="F38" s="1331"/>
      <c r="G38" s="1331"/>
    </row>
    <row r="39" spans="1:7" ht="39.6">
      <c r="A39" s="1329">
        <v>2</v>
      </c>
      <c r="B39" s="1332" t="s">
        <v>5460</v>
      </c>
      <c r="C39" s="1333"/>
      <c r="D39" s="1329">
        <v>1</v>
      </c>
      <c r="E39" s="1329">
        <f>SUM(D39:D53)</f>
        <v>1</v>
      </c>
      <c r="F39" s="1331"/>
      <c r="G39" s="1331">
        <f>E39*F39</f>
        <v>0</v>
      </c>
    </row>
    <row r="40" spans="1:7" ht="132">
      <c r="A40" s="1329"/>
      <c r="B40" s="1332" t="s">
        <v>5451</v>
      </c>
      <c r="C40" s="1333"/>
      <c r="D40" s="1329"/>
      <c r="E40" s="1329"/>
      <c r="F40" s="1331"/>
      <c r="G40" s="1331"/>
    </row>
    <row r="41" spans="1:7">
      <c r="A41" s="1329"/>
      <c r="B41" s="1330" t="s">
        <v>5075</v>
      </c>
      <c r="C41" s="1330"/>
      <c r="D41" s="1329"/>
      <c r="E41" s="1329"/>
      <c r="F41" s="1331"/>
      <c r="G41" s="1331"/>
    </row>
    <row r="42" spans="1:7" ht="26.4">
      <c r="A42" s="1329"/>
      <c r="B42" s="1321" t="s">
        <v>5452</v>
      </c>
      <c r="C42" s="1316">
        <v>1</v>
      </c>
      <c r="D42" s="1329"/>
      <c r="E42" s="1329"/>
      <c r="F42" s="1331"/>
      <c r="G42" s="1331"/>
    </row>
    <row r="43" spans="1:7">
      <c r="A43" s="1329"/>
      <c r="B43" s="1330" t="s">
        <v>5080</v>
      </c>
      <c r="C43" s="1330"/>
      <c r="D43" s="1329"/>
      <c r="E43" s="1329"/>
      <c r="F43" s="1331"/>
      <c r="G43" s="1331"/>
    </row>
    <row r="44" spans="1:7">
      <c r="A44" s="1329"/>
      <c r="B44" s="1321" t="s">
        <v>5082</v>
      </c>
      <c r="C44" s="1316">
        <v>1</v>
      </c>
      <c r="D44" s="1329"/>
      <c r="E44" s="1329"/>
      <c r="F44" s="1331"/>
      <c r="G44" s="1331"/>
    </row>
    <row r="45" spans="1:7">
      <c r="A45" s="1329"/>
      <c r="B45" s="1321" t="s">
        <v>5083</v>
      </c>
      <c r="C45" s="1316">
        <v>1</v>
      </c>
      <c r="D45" s="1329"/>
      <c r="E45" s="1329"/>
      <c r="F45" s="1331"/>
      <c r="G45" s="1331"/>
    </row>
    <row r="46" spans="1:7">
      <c r="A46" s="1329"/>
      <c r="B46" s="1321" t="s">
        <v>5218</v>
      </c>
      <c r="C46" s="1316">
        <v>3</v>
      </c>
      <c r="D46" s="1329"/>
      <c r="E46" s="1329"/>
      <c r="F46" s="1331"/>
      <c r="G46" s="1331"/>
    </row>
    <row r="47" spans="1:7" ht="26.4">
      <c r="A47" s="1329"/>
      <c r="B47" s="1321" t="s">
        <v>5453</v>
      </c>
      <c r="C47" s="1316">
        <v>1</v>
      </c>
      <c r="D47" s="1329"/>
      <c r="E47" s="1329"/>
      <c r="F47" s="1331"/>
      <c r="G47" s="1331"/>
    </row>
    <row r="48" spans="1:7">
      <c r="A48" s="1329"/>
      <c r="B48" s="1321" t="s">
        <v>5454</v>
      </c>
      <c r="C48" s="1316">
        <v>1</v>
      </c>
      <c r="D48" s="1329"/>
      <c r="E48" s="1329"/>
      <c r="F48" s="1331"/>
      <c r="G48" s="1331"/>
    </row>
    <row r="49" spans="1:7">
      <c r="A49" s="1329"/>
      <c r="B49" s="1321" t="s">
        <v>5455</v>
      </c>
      <c r="C49" s="1316">
        <v>23</v>
      </c>
      <c r="D49" s="1329"/>
      <c r="E49" s="1329"/>
      <c r="F49" s="1331"/>
      <c r="G49" s="1331"/>
    </row>
    <row r="50" spans="1:7">
      <c r="A50" s="1329"/>
      <c r="B50" s="1321" t="s">
        <v>5456</v>
      </c>
      <c r="C50" s="1316">
        <v>1</v>
      </c>
      <c r="D50" s="1329"/>
      <c r="E50" s="1329"/>
      <c r="F50" s="1331"/>
      <c r="G50" s="1331"/>
    </row>
    <row r="51" spans="1:7">
      <c r="A51" s="1329"/>
      <c r="B51" s="1321" t="s">
        <v>5457</v>
      </c>
      <c r="C51" s="1316">
        <v>3</v>
      </c>
      <c r="D51" s="1329"/>
      <c r="E51" s="1329"/>
      <c r="F51" s="1331"/>
      <c r="G51" s="1331"/>
    </row>
    <row r="52" spans="1:7">
      <c r="A52" s="1329"/>
      <c r="B52" s="1321" t="s">
        <v>5458</v>
      </c>
      <c r="C52" s="1316">
        <v>110</v>
      </c>
      <c r="D52" s="1329"/>
      <c r="E52" s="1329"/>
      <c r="F52" s="1331"/>
      <c r="G52" s="1331"/>
    </row>
    <row r="53" spans="1:7">
      <c r="A53" s="1329"/>
      <c r="B53" s="1321" t="s">
        <v>5099</v>
      </c>
      <c r="C53" s="1061"/>
      <c r="D53" s="1329"/>
      <c r="E53" s="1329"/>
      <c r="F53" s="1331"/>
      <c r="G53" s="1331"/>
    </row>
    <row r="54" spans="1:7">
      <c r="A54" s="143" t="s">
        <v>5461</v>
      </c>
      <c r="B54" s="144"/>
      <c r="C54" s="144"/>
      <c r="D54" s="144"/>
      <c r="E54" s="144"/>
      <c r="F54" s="144"/>
      <c r="G54" s="38">
        <f>SUM(G9)</f>
        <v>0</v>
      </c>
    </row>
  </sheetData>
  <protectedRanges>
    <protectedRange sqref="F7" name="Range1_7_2_1"/>
    <protectedRange sqref="F54" name="Range1_4_5_2"/>
  </protectedRanges>
  <mergeCells count="26">
    <mergeCell ref="F39:F53"/>
    <mergeCell ref="G39:G53"/>
    <mergeCell ref="B41:C41"/>
    <mergeCell ref="B43:C43"/>
    <mergeCell ref="A54:F54"/>
    <mergeCell ref="F24:F38"/>
    <mergeCell ref="G24:G38"/>
    <mergeCell ref="B26:C26"/>
    <mergeCell ref="B28:C28"/>
    <mergeCell ref="A39:A53"/>
    <mergeCell ref="D39:D53"/>
    <mergeCell ref="E39:E53"/>
    <mergeCell ref="F9:F23"/>
    <mergeCell ref="G9:G23"/>
    <mergeCell ref="B11:C11"/>
    <mergeCell ref="B13:C13"/>
    <mergeCell ref="A24:A38"/>
    <mergeCell ref="D24:D38"/>
    <mergeCell ref="E24:E38"/>
    <mergeCell ref="A1:G1"/>
    <mergeCell ref="A2:G2"/>
    <mergeCell ref="A3:G3"/>
    <mergeCell ref="B7:G7"/>
    <mergeCell ref="A9:A23"/>
    <mergeCell ref="D9:D23"/>
    <mergeCell ref="E9:E23"/>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A307A9-F39F-460F-BCED-24BE30A74C63}">
  <sheetPr>
    <tabColor theme="8" tint="0.79998168889431442"/>
  </sheetPr>
  <dimension ref="A1:G59"/>
  <sheetViews>
    <sheetView topLeftCell="A28" workbookViewId="0">
      <selection activeCell="G57" sqref="A57:G58"/>
    </sheetView>
  </sheetViews>
  <sheetFormatPr defaultRowHeight="14.4"/>
  <cols>
    <col min="2" max="2" width="50.77734375" customWidth="1"/>
  </cols>
  <sheetData>
    <row r="1" spans="1:7">
      <c r="A1" s="334" t="s">
        <v>50</v>
      </c>
      <c r="B1" s="334"/>
      <c r="C1" s="334"/>
      <c r="D1" s="334"/>
      <c r="E1" s="334"/>
      <c r="F1" s="334"/>
      <c r="G1" s="334"/>
    </row>
    <row r="2" spans="1:7">
      <c r="A2" s="336" t="s">
        <v>455</v>
      </c>
      <c r="B2" s="336"/>
      <c r="C2" s="336"/>
      <c r="D2" s="336"/>
      <c r="E2" s="336"/>
      <c r="F2" s="336"/>
      <c r="G2" s="336"/>
    </row>
    <row r="3" spans="1:7">
      <c r="A3" s="150" t="s">
        <v>456</v>
      </c>
      <c r="B3" s="150"/>
      <c r="C3" s="150"/>
      <c r="D3" s="150"/>
      <c r="E3" s="150"/>
      <c r="F3" s="150"/>
      <c r="G3" s="150"/>
    </row>
    <row r="4" spans="1:7">
      <c r="A4" s="1307"/>
      <c r="B4" s="604"/>
      <c r="C4" s="1308"/>
      <c r="D4" s="1308"/>
      <c r="E4" s="1308"/>
      <c r="F4" s="1309"/>
      <c r="G4" s="1310"/>
    </row>
    <row r="5" spans="1:7">
      <c r="A5" s="1307"/>
      <c r="B5" s="604"/>
      <c r="C5" s="1308"/>
      <c r="D5" s="1308"/>
      <c r="E5" s="1308"/>
      <c r="F5" s="1309"/>
      <c r="G5" s="1310"/>
    </row>
    <row r="6" spans="1:7">
      <c r="A6" s="1311"/>
      <c r="B6" s="1328"/>
      <c r="C6" s="1312"/>
      <c r="D6" s="1313"/>
      <c r="E6" s="1313"/>
      <c r="F6" s="1310"/>
      <c r="G6" s="1310"/>
    </row>
    <row r="7" spans="1:7">
      <c r="A7" s="1314" t="s">
        <v>17</v>
      </c>
      <c r="B7" s="346" t="s">
        <v>4991</v>
      </c>
      <c r="C7" s="346"/>
      <c r="D7" s="346"/>
      <c r="E7" s="346"/>
      <c r="F7" s="346"/>
      <c r="G7" s="346"/>
    </row>
    <row r="8" spans="1:7" ht="26.4">
      <c r="A8" s="8" t="s">
        <v>0</v>
      </c>
      <c r="B8" s="892" t="s">
        <v>1</v>
      </c>
      <c r="C8" s="8" t="s">
        <v>948</v>
      </c>
      <c r="D8" s="8" t="s">
        <v>5071</v>
      </c>
      <c r="E8" s="8" t="s">
        <v>949</v>
      </c>
      <c r="F8" s="8" t="s">
        <v>1380</v>
      </c>
      <c r="G8" s="8" t="s">
        <v>2</v>
      </c>
    </row>
    <row r="9" spans="1:7">
      <c r="A9" s="1315" t="s">
        <v>5462</v>
      </c>
      <c r="B9" s="1315"/>
      <c r="C9" s="1315"/>
      <c r="D9" s="1315"/>
      <c r="E9" s="1315"/>
      <c r="F9" s="1315"/>
      <c r="G9" s="1315"/>
    </row>
    <row r="10" spans="1:7">
      <c r="A10" s="1359">
        <v>1</v>
      </c>
      <c r="B10" s="1327" t="s">
        <v>5463</v>
      </c>
      <c r="C10" s="1359" t="s">
        <v>1668</v>
      </c>
      <c r="D10" s="1360">
        <v>280</v>
      </c>
      <c r="E10" s="1360">
        <f>SUM(D10:D10)</f>
        <v>280</v>
      </c>
      <c r="F10" s="524"/>
      <c r="G10" s="524">
        <f t="shared" ref="G10:G56" si="0">E10*F10</f>
        <v>0</v>
      </c>
    </row>
    <row r="11" spans="1:7">
      <c r="A11" s="1359">
        <v>2</v>
      </c>
      <c r="B11" s="1327" t="s">
        <v>5464</v>
      </c>
      <c r="C11" s="1359" t="s">
        <v>1668</v>
      </c>
      <c r="D11" s="1360">
        <v>1800</v>
      </c>
      <c r="E11" s="1360">
        <f>SUM(D11:D11)</f>
        <v>1800</v>
      </c>
      <c r="F11" s="524"/>
      <c r="G11" s="524">
        <f t="shared" si="0"/>
        <v>0</v>
      </c>
    </row>
    <row r="12" spans="1:7">
      <c r="A12" s="1359">
        <v>3</v>
      </c>
      <c r="B12" s="1327" t="s">
        <v>5465</v>
      </c>
      <c r="C12" s="1359" t="s">
        <v>1668</v>
      </c>
      <c r="D12" s="1360">
        <v>1200</v>
      </c>
      <c r="E12" s="1360">
        <f>SUM(D12:D12)</f>
        <v>1200</v>
      </c>
      <c r="F12" s="524"/>
      <c r="G12" s="524">
        <f t="shared" si="0"/>
        <v>0</v>
      </c>
    </row>
    <row r="13" spans="1:7">
      <c r="A13" s="1359">
        <v>4</v>
      </c>
      <c r="B13" s="1327" t="s">
        <v>5466</v>
      </c>
      <c r="C13" s="1359" t="s">
        <v>1668</v>
      </c>
      <c r="D13" s="1360">
        <v>330</v>
      </c>
      <c r="E13" s="1360">
        <f>SUM(D13:D13)</f>
        <v>330</v>
      </c>
      <c r="F13" s="524"/>
      <c r="G13" s="524">
        <f t="shared" si="0"/>
        <v>0</v>
      </c>
    </row>
    <row r="14" spans="1:7">
      <c r="A14" s="1359">
        <v>5</v>
      </c>
      <c r="B14" s="1327" t="s">
        <v>5467</v>
      </c>
      <c r="C14" s="1359" t="s">
        <v>1668</v>
      </c>
      <c r="D14" s="1360">
        <v>30</v>
      </c>
      <c r="E14" s="1360">
        <f>SUM(D14:D14)</f>
        <v>30</v>
      </c>
      <c r="F14" s="524"/>
      <c r="G14" s="524">
        <f t="shared" si="0"/>
        <v>0</v>
      </c>
    </row>
    <row r="15" spans="1:7">
      <c r="A15" s="1359">
        <v>6</v>
      </c>
      <c r="B15" s="1327" t="s">
        <v>5468</v>
      </c>
      <c r="C15" s="1359" t="s">
        <v>1668</v>
      </c>
      <c r="D15" s="1360">
        <v>200</v>
      </c>
      <c r="E15" s="1360">
        <f>SUM(D15:D15)</f>
        <v>200</v>
      </c>
      <c r="F15" s="524"/>
      <c r="G15" s="524">
        <f t="shared" si="0"/>
        <v>0</v>
      </c>
    </row>
    <row r="16" spans="1:7">
      <c r="A16" s="1359">
        <v>7</v>
      </c>
      <c r="B16" s="1327" t="s">
        <v>5469</v>
      </c>
      <c r="C16" s="1359" t="s">
        <v>1668</v>
      </c>
      <c r="D16" s="1360">
        <v>350</v>
      </c>
      <c r="E16" s="1360">
        <f>SUM(D16:D16)</f>
        <v>350</v>
      </c>
      <c r="F16" s="524"/>
      <c r="G16" s="524">
        <f t="shared" si="0"/>
        <v>0</v>
      </c>
    </row>
    <row r="17" spans="1:7">
      <c r="A17" s="1359">
        <v>8</v>
      </c>
      <c r="B17" s="1327" t="s">
        <v>5470</v>
      </c>
      <c r="C17" s="1359" t="s">
        <v>1668</v>
      </c>
      <c r="D17" s="1360">
        <v>170</v>
      </c>
      <c r="E17" s="1360">
        <f>SUM(D17:D17)</f>
        <v>170</v>
      </c>
      <c r="F17" s="524"/>
      <c r="G17" s="524">
        <f t="shared" si="0"/>
        <v>0</v>
      </c>
    </row>
    <row r="18" spans="1:7">
      <c r="A18" s="1359">
        <v>9</v>
      </c>
      <c r="B18" s="1327" t="s">
        <v>5471</v>
      </c>
      <c r="C18" s="1359" t="s">
        <v>1668</v>
      </c>
      <c r="D18" s="1360">
        <v>200</v>
      </c>
      <c r="E18" s="1360">
        <f>SUM(D18:D18)</f>
        <v>200</v>
      </c>
      <c r="F18" s="524"/>
      <c r="G18" s="524">
        <f t="shared" si="0"/>
        <v>0</v>
      </c>
    </row>
    <row r="19" spans="1:7">
      <c r="A19" s="1359">
        <v>10</v>
      </c>
      <c r="B19" s="1327" t="s">
        <v>5472</v>
      </c>
      <c r="C19" s="1359" t="s">
        <v>1668</v>
      </c>
      <c r="D19" s="1360">
        <v>30</v>
      </c>
      <c r="E19" s="1360">
        <f>SUM(D19:D19)</f>
        <v>30</v>
      </c>
      <c r="F19" s="524"/>
      <c r="G19" s="524">
        <f t="shared" si="0"/>
        <v>0</v>
      </c>
    </row>
    <row r="20" spans="1:7">
      <c r="A20" s="1359">
        <v>11</v>
      </c>
      <c r="B20" s="1327" t="s">
        <v>5473</v>
      </c>
      <c r="C20" s="1359" t="s">
        <v>1668</v>
      </c>
      <c r="D20" s="1360">
        <v>410</v>
      </c>
      <c r="E20" s="1360">
        <f>SUM(D20:D20)</f>
        <v>410</v>
      </c>
      <c r="F20" s="524"/>
      <c r="G20" s="524">
        <f t="shared" si="0"/>
        <v>0</v>
      </c>
    </row>
    <row r="21" spans="1:7">
      <c r="A21" s="1359">
        <v>12</v>
      </c>
      <c r="B21" s="1327" t="s">
        <v>5474</v>
      </c>
      <c r="C21" s="1359" t="s">
        <v>1668</v>
      </c>
      <c r="D21" s="1360">
        <v>60</v>
      </c>
      <c r="E21" s="1360">
        <f>SUM(D21:D21)</f>
        <v>60</v>
      </c>
      <c r="F21" s="524"/>
      <c r="G21" s="524">
        <f t="shared" si="0"/>
        <v>0</v>
      </c>
    </row>
    <row r="22" spans="1:7">
      <c r="A22" s="1359">
        <v>13</v>
      </c>
      <c r="B22" s="1327" t="s">
        <v>5475</v>
      </c>
      <c r="C22" s="1359" t="s">
        <v>1668</v>
      </c>
      <c r="D22" s="1360">
        <v>300</v>
      </c>
      <c r="E22" s="1360">
        <f>SUM(D22:D22)</f>
        <v>300</v>
      </c>
      <c r="F22" s="524"/>
      <c r="G22" s="524">
        <f t="shared" si="0"/>
        <v>0</v>
      </c>
    </row>
    <row r="23" spans="1:7">
      <c r="A23" s="1359">
        <v>14</v>
      </c>
      <c r="B23" s="1327" t="s">
        <v>5476</v>
      </c>
      <c r="C23" s="1359" t="s">
        <v>1668</v>
      </c>
      <c r="D23" s="1360">
        <v>30</v>
      </c>
      <c r="E23" s="1360">
        <f>SUM(D23:D23)</f>
        <v>30</v>
      </c>
      <c r="F23" s="524"/>
      <c r="G23" s="524">
        <f t="shared" si="0"/>
        <v>0</v>
      </c>
    </row>
    <row r="24" spans="1:7">
      <c r="A24" s="1359">
        <v>15</v>
      </c>
      <c r="B24" s="1327" t="s">
        <v>5477</v>
      </c>
      <c r="C24" s="1359" t="s">
        <v>1668</v>
      </c>
      <c r="D24" s="1360">
        <v>410</v>
      </c>
      <c r="E24" s="1360">
        <f>SUM(D24:D24)</f>
        <v>410</v>
      </c>
      <c r="F24" s="524"/>
      <c r="G24" s="524">
        <f t="shared" si="0"/>
        <v>0</v>
      </c>
    </row>
    <row r="25" spans="1:7">
      <c r="A25" s="1359">
        <v>16</v>
      </c>
      <c r="B25" s="1327" t="s">
        <v>5478</v>
      </c>
      <c r="C25" s="1359" t="s">
        <v>1668</v>
      </c>
      <c r="D25" s="1360">
        <v>240</v>
      </c>
      <c r="E25" s="1360">
        <f>SUM(D25:D25)</f>
        <v>240</v>
      </c>
      <c r="F25" s="524"/>
      <c r="G25" s="524">
        <f t="shared" si="0"/>
        <v>0</v>
      </c>
    </row>
    <row r="26" spans="1:7">
      <c r="A26" s="1359">
        <v>17</v>
      </c>
      <c r="B26" s="1327" t="s">
        <v>5479</v>
      </c>
      <c r="C26" s="1359" t="s">
        <v>1668</v>
      </c>
      <c r="D26" s="1360">
        <v>1450</v>
      </c>
      <c r="E26" s="1360">
        <f>SUM(D26:D26)</f>
        <v>1450</v>
      </c>
      <c r="F26" s="524"/>
      <c r="G26" s="524">
        <f t="shared" si="0"/>
        <v>0</v>
      </c>
    </row>
    <row r="27" spans="1:7">
      <c r="A27" s="1359">
        <v>18</v>
      </c>
      <c r="B27" s="1327" t="s">
        <v>5480</v>
      </c>
      <c r="C27" s="1359" t="s">
        <v>1668</v>
      </c>
      <c r="D27" s="1360">
        <v>340</v>
      </c>
      <c r="E27" s="1360">
        <f>SUM(D27:D27)</f>
        <v>340</v>
      </c>
      <c r="F27" s="524"/>
      <c r="G27" s="524">
        <f t="shared" si="0"/>
        <v>0</v>
      </c>
    </row>
    <row r="28" spans="1:7">
      <c r="A28" s="1359">
        <v>19</v>
      </c>
      <c r="B28" s="1327" t="s">
        <v>5481</v>
      </c>
      <c r="C28" s="1359" t="s">
        <v>1668</v>
      </c>
      <c r="D28" s="1360">
        <v>0</v>
      </c>
      <c r="E28" s="1360">
        <f>SUM(D28:D28)</f>
        <v>0</v>
      </c>
      <c r="F28" s="524"/>
      <c r="G28" s="524">
        <f t="shared" si="0"/>
        <v>0</v>
      </c>
    </row>
    <row r="29" spans="1:7">
      <c r="A29" s="1359">
        <v>19</v>
      </c>
      <c r="B29" s="1327" t="s">
        <v>5482</v>
      </c>
      <c r="C29" s="1359" t="s">
        <v>1668</v>
      </c>
      <c r="D29" s="1360">
        <v>180</v>
      </c>
      <c r="E29" s="1360">
        <f>SUM(D29:D29)</f>
        <v>180</v>
      </c>
      <c r="F29" s="524"/>
      <c r="G29" s="524">
        <f t="shared" si="0"/>
        <v>0</v>
      </c>
    </row>
    <row r="30" spans="1:7">
      <c r="A30" s="1359">
        <v>20</v>
      </c>
      <c r="B30" s="1327" t="s">
        <v>5483</v>
      </c>
      <c r="C30" s="1359" t="s">
        <v>1668</v>
      </c>
      <c r="D30" s="1360">
        <v>1100</v>
      </c>
      <c r="E30" s="1360">
        <f>SUM(D30:D30)</f>
        <v>1100</v>
      </c>
      <c r="F30" s="524"/>
      <c r="G30" s="524">
        <f t="shared" si="0"/>
        <v>0</v>
      </c>
    </row>
    <row r="31" spans="1:7">
      <c r="A31" s="1359">
        <v>21</v>
      </c>
      <c r="B31" s="1327" t="s">
        <v>5484</v>
      </c>
      <c r="C31" s="1359" t="s">
        <v>1668</v>
      </c>
      <c r="D31" s="1360">
        <v>60</v>
      </c>
      <c r="E31" s="1360">
        <f>SUM(D31:D31)</f>
        <v>60</v>
      </c>
      <c r="F31" s="524"/>
      <c r="G31" s="524">
        <f t="shared" si="0"/>
        <v>0</v>
      </c>
    </row>
    <row r="32" spans="1:7">
      <c r="A32" s="1359">
        <v>22</v>
      </c>
      <c r="B32" s="1327" t="s">
        <v>5485</v>
      </c>
      <c r="C32" s="1359" t="s">
        <v>1668</v>
      </c>
      <c r="D32" s="1360">
        <v>140</v>
      </c>
      <c r="E32" s="1360">
        <f>SUM(D32:D32)</f>
        <v>140</v>
      </c>
      <c r="F32" s="524"/>
      <c r="G32" s="524">
        <f t="shared" si="0"/>
        <v>0</v>
      </c>
    </row>
    <row r="33" spans="1:7">
      <c r="A33" s="1359">
        <v>23</v>
      </c>
      <c r="B33" s="1327" t="s">
        <v>5486</v>
      </c>
      <c r="C33" s="1359" t="s">
        <v>1668</v>
      </c>
      <c r="D33" s="1360">
        <v>80</v>
      </c>
      <c r="E33" s="1360">
        <f>SUM(D33:D33)</f>
        <v>80</v>
      </c>
      <c r="F33" s="524"/>
      <c r="G33" s="524">
        <f t="shared" si="0"/>
        <v>0</v>
      </c>
    </row>
    <row r="34" spans="1:7">
      <c r="A34" s="1359">
        <v>24</v>
      </c>
      <c r="B34" s="1327" t="s">
        <v>5487</v>
      </c>
      <c r="C34" s="1359" t="s">
        <v>1668</v>
      </c>
      <c r="D34" s="1360">
        <v>520</v>
      </c>
      <c r="E34" s="1360">
        <f>SUM(D34:D34)</f>
        <v>520</v>
      </c>
      <c r="F34" s="524"/>
      <c r="G34" s="524">
        <f t="shared" si="0"/>
        <v>0</v>
      </c>
    </row>
    <row r="35" spans="1:7">
      <c r="A35" s="1359">
        <v>25</v>
      </c>
      <c r="B35" s="1327" t="s">
        <v>5488</v>
      </c>
      <c r="C35" s="1359" t="s">
        <v>1668</v>
      </c>
      <c r="D35" s="1360">
        <v>30</v>
      </c>
      <c r="E35" s="1360">
        <f>SUM(D35:D35)</f>
        <v>30</v>
      </c>
      <c r="F35" s="524"/>
      <c r="G35" s="524">
        <f t="shared" si="0"/>
        <v>0</v>
      </c>
    </row>
    <row r="36" spans="1:7">
      <c r="A36" s="1359">
        <v>26</v>
      </c>
      <c r="B36" s="1327" t="s">
        <v>5489</v>
      </c>
      <c r="C36" s="1359" t="s">
        <v>1668</v>
      </c>
      <c r="D36" s="1360">
        <v>680</v>
      </c>
      <c r="E36" s="1360">
        <f>SUM(D36:D36)</f>
        <v>680</v>
      </c>
      <c r="F36" s="524"/>
      <c r="G36" s="524">
        <f t="shared" si="0"/>
        <v>0</v>
      </c>
    </row>
    <row r="37" spans="1:7">
      <c r="A37" s="1359">
        <v>27</v>
      </c>
      <c r="B37" s="1327" t="s">
        <v>5490</v>
      </c>
      <c r="C37" s="1359" t="s">
        <v>1668</v>
      </c>
      <c r="D37" s="1360">
        <v>1810</v>
      </c>
      <c r="E37" s="1360">
        <f>SUM(D37:D37)</f>
        <v>1810</v>
      </c>
      <c r="F37" s="524"/>
      <c r="G37" s="524">
        <f t="shared" si="0"/>
        <v>0</v>
      </c>
    </row>
    <row r="38" spans="1:7">
      <c r="A38" s="1359">
        <v>28</v>
      </c>
      <c r="B38" s="1327" t="s">
        <v>5491</v>
      </c>
      <c r="C38" s="1359" t="s">
        <v>1668</v>
      </c>
      <c r="D38" s="1360">
        <v>190</v>
      </c>
      <c r="E38" s="1360">
        <f>SUM(D38:D38)</f>
        <v>190</v>
      </c>
      <c r="F38" s="524"/>
      <c r="G38" s="524">
        <f t="shared" si="0"/>
        <v>0</v>
      </c>
    </row>
    <row r="39" spans="1:7">
      <c r="A39" s="1359">
        <v>29</v>
      </c>
      <c r="B39" s="1327" t="s">
        <v>5492</v>
      </c>
      <c r="C39" s="1359" t="s">
        <v>1668</v>
      </c>
      <c r="D39" s="1360">
        <v>1120</v>
      </c>
      <c r="E39" s="1360">
        <f>SUM(D39:D39)</f>
        <v>1120</v>
      </c>
      <c r="F39" s="524"/>
      <c r="G39" s="524">
        <f t="shared" si="0"/>
        <v>0</v>
      </c>
    </row>
    <row r="40" spans="1:7">
      <c r="A40" s="1359">
        <v>30</v>
      </c>
      <c r="B40" s="1327" t="s">
        <v>5493</v>
      </c>
      <c r="C40" s="1359" t="s">
        <v>1668</v>
      </c>
      <c r="D40" s="1360">
        <v>1560</v>
      </c>
      <c r="E40" s="1360">
        <f>SUM(D40:D40)</f>
        <v>1560</v>
      </c>
      <c r="F40" s="524"/>
      <c r="G40" s="524">
        <f t="shared" si="0"/>
        <v>0</v>
      </c>
    </row>
    <row r="41" spans="1:7">
      <c r="A41" s="1359">
        <v>31</v>
      </c>
      <c r="B41" s="1327" t="s">
        <v>5494</v>
      </c>
      <c r="C41" s="1359" t="s">
        <v>1668</v>
      </c>
      <c r="D41" s="1360">
        <v>500</v>
      </c>
      <c r="E41" s="1360">
        <f>SUM(D41:D41)</f>
        <v>500</v>
      </c>
      <c r="F41" s="524"/>
      <c r="G41" s="524">
        <f t="shared" si="0"/>
        <v>0</v>
      </c>
    </row>
    <row r="42" spans="1:7">
      <c r="A42" s="1359">
        <v>32</v>
      </c>
      <c r="B42" s="1327" t="s">
        <v>5495</v>
      </c>
      <c r="C42" s="1359" t="s">
        <v>1668</v>
      </c>
      <c r="D42" s="1360">
        <v>5250</v>
      </c>
      <c r="E42" s="1360">
        <f>SUM(D42:D42)</f>
        <v>5250</v>
      </c>
      <c r="F42" s="524"/>
      <c r="G42" s="524">
        <f t="shared" si="0"/>
        <v>0</v>
      </c>
    </row>
    <row r="43" spans="1:7">
      <c r="A43" s="1359">
        <v>33</v>
      </c>
      <c r="B43" s="1327" t="s">
        <v>5496</v>
      </c>
      <c r="C43" s="1359" t="s">
        <v>1668</v>
      </c>
      <c r="D43" s="1360">
        <v>820</v>
      </c>
      <c r="E43" s="1360">
        <f>SUM(D43:D43)</f>
        <v>820</v>
      </c>
      <c r="F43" s="524"/>
      <c r="G43" s="524">
        <f t="shared" si="0"/>
        <v>0</v>
      </c>
    </row>
    <row r="44" spans="1:7">
      <c r="A44" s="1359">
        <v>34</v>
      </c>
      <c r="B44" s="1327" t="s">
        <v>5497</v>
      </c>
      <c r="C44" s="1359" t="s">
        <v>1668</v>
      </c>
      <c r="D44" s="1360">
        <v>100</v>
      </c>
      <c r="E44" s="1360">
        <f>SUM(D44:D44)</f>
        <v>100</v>
      </c>
      <c r="F44" s="524"/>
      <c r="G44" s="524">
        <f t="shared" si="0"/>
        <v>0</v>
      </c>
    </row>
    <row r="45" spans="1:7">
      <c r="A45" s="1359">
        <v>35</v>
      </c>
      <c r="B45" s="1327" t="s">
        <v>5498</v>
      </c>
      <c r="C45" s="1359" t="s">
        <v>1668</v>
      </c>
      <c r="D45" s="1360">
        <v>4700</v>
      </c>
      <c r="E45" s="1360">
        <f>SUM(D45:D45)</f>
        <v>4700</v>
      </c>
      <c r="F45" s="524"/>
      <c r="G45" s="524">
        <f t="shared" si="0"/>
        <v>0</v>
      </c>
    </row>
    <row r="46" spans="1:7">
      <c r="A46" s="1359">
        <v>36</v>
      </c>
      <c r="B46" s="1327" t="s">
        <v>5499</v>
      </c>
      <c r="C46" s="1359" t="s">
        <v>1668</v>
      </c>
      <c r="D46" s="1360">
        <v>135400</v>
      </c>
      <c r="E46" s="1360">
        <f>SUM(D46:D46)</f>
        <v>135400</v>
      </c>
      <c r="F46" s="524"/>
      <c r="G46" s="524">
        <f t="shared" si="0"/>
        <v>0</v>
      </c>
    </row>
    <row r="47" spans="1:7">
      <c r="A47" s="1359">
        <v>37</v>
      </c>
      <c r="B47" s="1327" t="s">
        <v>5500</v>
      </c>
      <c r="C47" s="1359" t="s">
        <v>1668</v>
      </c>
      <c r="D47" s="1360">
        <v>1450</v>
      </c>
      <c r="E47" s="1360">
        <f>SUM(D47:D47)</f>
        <v>1450</v>
      </c>
      <c r="F47" s="524"/>
      <c r="G47" s="524">
        <f t="shared" si="0"/>
        <v>0</v>
      </c>
    </row>
    <row r="48" spans="1:7">
      <c r="A48" s="1359">
        <v>38</v>
      </c>
      <c r="B48" s="1327" t="s">
        <v>5501</v>
      </c>
      <c r="C48" s="1359" t="s">
        <v>1668</v>
      </c>
      <c r="D48" s="1360">
        <v>48300</v>
      </c>
      <c r="E48" s="1360">
        <f>SUM(D48:D48)</f>
        <v>48300</v>
      </c>
      <c r="F48" s="524"/>
      <c r="G48" s="524">
        <f t="shared" si="0"/>
        <v>0</v>
      </c>
    </row>
    <row r="49" spans="1:7">
      <c r="A49" s="1359">
        <v>39</v>
      </c>
      <c r="B49" s="1327" t="s">
        <v>5502</v>
      </c>
      <c r="C49" s="1359" t="s">
        <v>1668</v>
      </c>
      <c r="D49" s="1360">
        <v>3900</v>
      </c>
      <c r="E49" s="1360">
        <f>SUM(D49:D49)</f>
        <v>3900</v>
      </c>
      <c r="F49" s="524"/>
      <c r="G49" s="524">
        <f t="shared" si="0"/>
        <v>0</v>
      </c>
    </row>
    <row r="50" spans="1:7">
      <c r="A50" s="1359">
        <v>40</v>
      </c>
      <c r="B50" s="415" t="s">
        <v>5503</v>
      </c>
      <c r="C50" s="420" t="s">
        <v>1668</v>
      </c>
      <c r="D50" s="1117">
        <v>60480.000000000007</v>
      </c>
      <c r="E50" s="1360">
        <f>SUM(D50:D50)</f>
        <v>60480.000000000007</v>
      </c>
      <c r="F50" s="1118"/>
      <c r="G50" s="1118">
        <f t="shared" si="0"/>
        <v>0</v>
      </c>
    </row>
    <row r="51" spans="1:7">
      <c r="A51" s="1359">
        <v>41</v>
      </c>
      <c r="B51" s="415" t="s">
        <v>5504</v>
      </c>
      <c r="C51" s="420" t="s">
        <v>1668</v>
      </c>
      <c r="D51" s="1117">
        <v>72800</v>
      </c>
      <c r="E51" s="1360">
        <f>SUM(D51:D51)</f>
        <v>72800</v>
      </c>
      <c r="F51" s="1118"/>
      <c r="G51" s="1118">
        <f t="shared" si="0"/>
        <v>0</v>
      </c>
    </row>
    <row r="52" spans="1:7">
      <c r="A52" s="1359">
        <v>42</v>
      </c>
      <c r="B52" s="415" t="s">
        <v>5505</v>
      </c>
      <c r="C52" s="420" t="s">
        <v>1668</v>
      </c>
      <c r="D52" s="1117">
        <v>2128</v>
      </c>
      <c r="E52" s="1360">
        <f>SUM(D52:D52)</f>
        <v>2128</v>
      </c>
      <c r="F52" s="1118"/>
      <c r="G52" s="1118">
        <f t="shared" si="0"/>
        <v>0</v>
      </c>
    </row>
    <row r="53" spans="1:7">
      <c r="A53" s="1359">
        <v>43</v>
      </c>
      <c r="B53" s="415" t="s">
        <v>5506</v>
      </c>
      <c r="C53" s="420" t="s">
        <v>1668</v>
      </c>
      <c r="D53" s="1117">
        <v>1800</v>
      </c>
      <c r="E53" s="1360">
        <f>SUM(D53:D53)</f>
        <v>1800</v>
      </c>
      <c r="F53" s="1118"/>
      <c r="G53" s="1118">
        <f t="shared" si="0"/>
        <v>0</v>
      </c>
    </row>
    <row r="54" spans="1:7">
      <c r="A54" s="1359">
        <v>44</v>
      </c>
      <c r="B54" s="415" t="s">
        <v>5507</v>
      </c>
      <c r="C54" s="420" t="s">
        <v>1668</v>
      </c>
      <c r="D54" s="1117">
        <v>900</v>
      </c>
      <c r="E54" s="1360">
        <f>SUM(D54:D54)</f>
        <v>900</v>
      </c>
      <c r="F54" s="1118"/>
      <c r="G54" s="1118">
        <f t="shared" si="0"/>
        <v>0</v>
      </c>
    </row>
    <row r="55" spans="1:7">
      <c r="A55" s="1359">
        <v>45</v>
      </c>
      <c r="B55" s="415" t="s">
        <v>5507</v>
      </c>
      <c r="C55" s="420" t="s">
        <v>1668</v>
      </c>
      <c r="D55" s="1117">
        <v>900</v>
      </c>
      <c r="E55" s="1360">
        <f>SUM(D55:D55)</f>
        <v>900</v>
      </c>
      <c r="F55" s="1118"/>
      <c r="G55" s="1118">
        <f t="shared" si="0"/>
        <v>0</v>
      </c>
    </row>
    <row r="56" spans="1:7">
      <c r="A56" s="1359">
        <v>46</v>
      </c>
      <c r="B56" s="415" t="s">
        <v>5508</v>
      </c>
      <c r="C56" s="420" t="s">
        <v>1668</v>
      </c>
      <c r="D56" s="1117">
        <v>400</v>
      </c>
      <c r="E56" s="1360">
        <f>SUM(D56:D56)</f>
        <v>400</v>
      </c>
      <c r="F56" s="1118"/>
      <c r="G56" s="1118">
        <f t="shared" si="0"/>
        <v>0</v>
      </c>
    </row>
    <row r="57" spans="1:7">
      <c r="A57" s="143" t="s">
        <v>5509</v>
      </c>
      <c r="B57" s="144"/>
      <c r="C57" s="144"/>
      <c r="D57" s="144"/>
      <c r="E57" s="144"/>
      <c r="F57" s="144"/>
      <c r="G57" s="38">
        <f>SUM(G10:G56)</f>
        <v>0</v>
      </c>
    </row>
    <row r="58" spans="1:7">
      <c r="A58" s="1358"/>
      <c r="B58" s="1358"/>
      <c r="C58" s="1358"/>
      <c r="D58" s="1358"/>
      <c r="E58" s="1358"/>
      <c r="F58" s="1358"/>
      <c r="G58" s="1358"/>
    </row>
    <row r="59" spans="1:7">
      <c r="A59" s="1358"/>
      <c r="B59" s="1358"/>
      <c r="C59" s="1358"/>
      <c r="D59" s="1358"/>
      <c r="E59" s="1358"/>
      <c r="F59" s="1358"/>
      <c r="G59" s="1358"/>
    </row>
  </sheetData>
  <protectedRanges>
    <protectedRange sqref="F7" name="Range1_7_2_1"/>
    <protectedRange sqref="F57" name="Range1_4_5_2"/>
  </protectedRanges>
  <mergeCells count="6">
    <mergeCell ref="A1:G1"/>
    <mergeCell ref="A2:G2"/>
    <mergeCell ref="A3:G3"/>
    <mergeCell ref="B7:G7"/>
    <mergeCell ref="A9:G9"/>
    <mergeCell ref="A57:F57"/>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CF8A1D-119F-4F3F-A645-6AE22668651A}">
  <sheetPr>
    <tabColor theme="8" tint="0.79998168889431442"/>
  </sheetPr>
  <dimension ref="A1:F66"/>
  <sheetViews>
    <sheetView workbookViewId="0">
      <selection activeCell="C60" sqref="C60"/>
    </sheetView>
  </sheetViews>
  <sheetFormatPr defaultRowHeight="14.4"/>
  <cols>
    <col min="2" max="2" width="50.77734375" customWidth="1"/>
  </cols>
  <sheetData>
    <row r="1" spans="1:6">
      <c r="A1" s="334" t="s">
        <v>50</v>
      </c>
      <c r="B1" s="334"/>
      <c r="C1" s="334"/>
      <c r="D1" s="334"/>
      <c r="E1" s="334"/>
      <c r="F1" s="334"/>
    </row>
    <row r="2" spans="1:6">
      <c r="A2" s="336" t="s">
        <v>455</v>
      </c>
      <c r="B2" s="336"/>
      <c r="C2" s="336"/>
      <c r="D2" s="336"/>
      <c r="E2" s="336"/>
      <c r="F2" s="336"/>
    </row>
    <row r="3" spans="1:6">
      <c r="A3" s="150" t="s">
        <v>456</v>
      </c>
      <c r="B3" s="150"/>
      <c r="C3" s="150"/>
      <c r="D3" s="150"/>
      <c r="E3" s="150"/>
      <c r="F3" s="150"/>
    </row>
    <row r="4" spans="1:6">
      <c r="A4" s="1307"/>
      <c r="B4" s="604"/>
      <c r="C4" s="1308"/>
      <c r="D4" s="1308"/>
      <c r="E4" s="1309"/>
      <c r="F4" s="1310"/>
    </row>
    <row r="5" spans="1:6">
      <c r="A5" s="1307"/>
      <c r="B5" s="604"/>
      <c r="C5" s="1308"/>
      <c r="D5" s="1308"/>
      <c r="E5" s="1309"/>
      <c r="F5" s="1310"/>
    </row>
    <row r="6" spans="1:6">
      <c r="A6" s="1311"/>
      <c r="B6" s="1328"/>
      <c r="C6" s="1312"/>
      <c r="D6" s="1313"/>
      <c r="E6" s="1310"/>
      <c r="F6" s="1310"/>
    </row>
    <row r="7" spans="1:6">
      <c r="A7" s="1314" t="s">
        <v>18</v>
      </c>
      <c r="B7" s="346" t="s">
        <v>5510</v>
      </c>
      <c r="C7" s="346"/>
      <c r="D7" s="346"/>
      <c r="E7" s="346"/>
      <c r="F7" s="346"/>
    </row>
    <row r="8" spans="1:6" ht="26.4">
      <c r="A8" s="8" t="s">
        <v>0</v>
      </c>
      <c r="B8" s="892" t="s">
        <v>1</v>
      </c>
      <c r="C8" s="8" t="s">
        <v>948</v>
      </c>
      <c r="D8" s="8" t="s">
        <v>949</v>
      </c>
      <c r="E8" s="8" t="s">
        <v>1380</v>
      </c>
      <c r="F8" s="8" t="s">
        <v>2</v>
      </c>
    </row>
    <row r="9" spans="1:6">
      <c r="A9" s="1315" t="s">
        <v>5511</v>
      </c>
      <c r="B9" s="1315"/>
      <c r="C9" s="1315"/>
      <c r="D9" s="1315"/>
      <c r="E9" s="1315"/>
      <c r="F9" s="1315"/>
    </row>
    <row r="10" spans="1:6" ht="26.4">
      <c r="A10" s="1316">
        <v>1</v>
      </c>
      <c r="B10" s="1061" t="s">
        <v>5512</v>
      </c>
      <c r="C10" s="1316" t="s">
        <v>1383</v>
      </c>
      <c r="D10" s="1316">
        <v>1</v>
      </c>
      <c r="E10" s="524"/>
      <c r="F10" s="524">
        <f>D10*E10</f>
        <v>0</v>
      </c>
    </row>
    <row r="11" spans="1:6" ht="26.4">
      <c r="A11" s="1316">
        <v>2</v>
      </c>
      <c r="B11" s="1061" t="s">
        <v>5513</v>
      </c>
      <c r="C11" s="1316" t="s">
        <v>1668</v>
      </c>
      <c r="D11" s="1316">
        <v>19</v>
      </c>
      <c r="E11" s="524"/>
      <c r="F11" s="524">
        <f>D11*E11</f>
        <v>0</v>
      </c>
    </row>
    <row r="12" spans="1:6">
      <c r="A12" s="1316">
        <v>3</v>
      </c>
      <c r="B12" s="1061" t="s">
        <v>5514</v>
      </c>
      <c r="C12" s="1316" t="s">
        <v>1383</v>
      </c>
      <c r="D12" s="1316">
        <v>1</v>
      </c>
      <c r="E12" s="524"/>
      <c r="F12" s="524">
        <f t="shared" ref="F12:F16" si="0">D12*E12</f>
        <v>0</v>
      </c>
    </row>
    <row r="13" spans="1:6">
      <c r="A13" s="1316">
        <v>4</v>
      </c>
      <c r="B13" s="1061" t="s">
        <v>5515</v>
      </c>
      <c r="C13" s="1316" t="s">
        <v>1383</v>
      </c>
      <c r="D13" s="1316">
        <v>1</v>
      </c>
      <c r="E13" s="524"/>
      <c r="F13" s="524">
        <f t="shared" si="0"/>
        <v>0</v>
      </c>
    </row>
    <row r="14" spans="1:6" ht="26.4">
      <c r="A14" s="1316">
        <v>5</v>
      </c>
      <c r="B14" s="1061" t="s">
        <v>5516</v>
      </c>
      <c r="C14" s="1316" t="s">
        <v>1383</v>
      </c>
      <c r="D14" s="1316">
        <v>3</v>
      </c>
      <c r="E14" s="524"/>
      <c r="F14" s="524">
        <f t="shared" si="0"/>
        <v>0</v>
      </c>
    </row>
    <row r="15" spans="1:6" ht="26.4">
      <c r="A15" s="1316">
        <v>6</v>
      </c>
      <c r="B15" s="1061" t="s">
        <v>5517</v>
      </c>
      <c r="C15" s="1316" t="s">
        <v>1383</v>
      </c>
      <c r="D15" s="1316">
        <v>1</v>
      </c>
      <c r="E15" s="524"/>
      <c r="F15" s="524">
        <f t="shared" si="0"/>
        <v>0</v>
      </c>
    </row>
    <row r="16" spans="1:6" ht="26.4">
      <c r="A16" s="1316">
        <v>7</v>
      </c>
      <c r="B16" s="1061" t="s">
        <v>5518</v>
      </c>
      <c r="C16" s="1316" t="s">
        <v>1383</v>
      </c>
      <c r="D16" s="1316">
        <v>5</v>
      </c>
      <c r="E16" s="524"/>
      <c r="F16" s="524">
        <f t="shared" si="0"/>
        <v>0</v>
      </c>
    </row>
    <row r="17" spans="1:6">
      <c r="A17" s="1315" t="s">
        <v>5519</v>
      </c>
      <c r="B17" s="1315"/>
      <c r="C17" s="1315"/>
      <c r="D17" s="1315"/>
      <c r="E17" s="1315"/>
      <c r="F17" s="1315"/>
    </row>
    <row r="18" spans="1:6" ht="26.4">
      <c r="A18" s="1316">
        <v>8</v>
      </c>
      <c r="B18" s="1061" t="s">
        <v>5512</v>
      </c>
      <c r="C18" s="1316" t="s">
        <v>1383</v>
      </c>
      <c r="D18" s="1316">
        <v>1</v>
      </c>
      <c r="E18" s="524"/>
      <c r="F18" s="524">
        <f t="shared" ref="F18:F25" si="1">D18*E18</f>
        <v>0</v>
      </c>
    </row>
    <row r="19" spans="1:6" ht="26.4">
      <c r="A19" s="1316">
        <v>9</v>
      </c>
      <c r="B19" s="1061" t="s">
        <v>5513</v>
      </c>
      <c r="C19" s="1316" t="s">
        <v>1668</v>
      </c>
      <c r="D19" s="1316">
        <v>19</v>
      </c>
      <c r="E19" s="524"/>
      <c r="F19" s="524">
        <f t="shared" si="1"/>
        <v>0</v>
      </c>
    </row>
    <row r="20" spans="1:6">
      <c r="A20" s="1316">
        <v>10</v>
      </c>
      <c r="B20" s="1061" t="s">
        <v>5514</v>
      </c>
      <c r="C20" s="1316" t="s">
        <v>1383</v>
      </c>
      <c r="D20" s="1316">
        <v>1</v>
      </c>
      <c r="E20" s="524"/>
      <c r="F20" s="524">
        <f t="shared" si="1"/>
        <v>0</v>
      </c>
    </row>
    <row r="21" spans="1:6">
      <c r="A21" s="1316">
        <v>11</v>
      </c>
      <c r="B21" s="1061" t="s">
        <v>5515</v>
      </c>
      <c r="C21" s="1316" t="s">
        <v>1383</v>
      </c>
      <c r="D21" s="1316">
        <v>1</v>
      </c>
      <c r="E21" s="524"/>
      <c r="F21" s="524">
        <f t="shared" si="1"/>
        <v>0</v>
      </c>
    </row>
    <row r="22" spans="1:6" ht="26.4">
      <c r="A22" s="1316">
        <v>12</v>
      </c>
      <c r="B22" s="1061" t="s">
        <v>5520</v>
      </c>
      <c r="C22" s="1316" t="s">
        <v>1383</v>
      </c>
      <c r="D22" s="1316">
        <v>1</v>
      </c>
      <c r="E22" s="524"/>
      <c r="F22" s="524">
        <f t="shared" si="1"/>
        <v>0</v>
      </c>
    </row>
    <row r="23" spans="1:6" ht="26.4">
      <c r="A23" s="1316">
        <v>13</v>
      </c>
      <c r="B23" s="1061" t="s">
        <v>5516</v>
      </c>
      <c r="C23" s="1316" t="s">
        <v>1383</v>
      </c>
      <c r="D23" s="1316">
        <v>3</v>
      </c>
      <c r="E23" s="524"/>
      <c r="F23" s="524">
        <f t="shared" si="1"/>
        <v>0</v>
      </c>
    </row>
    <row r="24" spans="1:6" ht="26.4">
      <c r="A24" s="1316">
        <v>14</v>
      </c>
      <c r="B24" s="1061" t="s">
        <v>5521</v>
      </c>
      <c r="C24" s="1316" t="s">
        <v>1383</v>
      </c>
      <c r="D24" s="1316">
        <v>1</v>
      </c>
      <c r="E24" s="524"/>
      <c r="F24" s="524">
        <f t="shared" si="1"/>
        <v>0</v>
      </c>
    </row>
    <row r="25" spans="1:6" ht="26.4">
      <c r="A25" s="1316">
        <v>15</v>
      </c>
      <c r="B25" s="1061" t="s">
        <v>5518</v>
      </c>
      <c r="C25" s="1316" t="s">
        <v>1383</v>
      </c>
      <c r="D25" s="1316">
        <v>4</v>
      </c>
      <c r="E25" s="524"/>
      <c r="F25" s="524">
        <f t="shared" si="1"/>
        <v>0</v>
      </c>
    </row>
    <row r="26" spans="1:6">
      <c r="A26" s="1315" t="s">
        <v>5522</v>
      </c>
      <c r="B26" s="1315"/>
      <c r="C26" s="1315"/>
      <c r="D26" s="1315"/>
      <c r="E26" s="1315"/>
      <c r="F26" s="1315"/>
    </row>
    <row r="27" spans="1:6" ht="26.4">
      <c r="A27" s="1316">
        <v>16</v>
      </c>
      <c r="B27" s="1061" t="s">
        <v>5512</v>
      </c>
      <c r="C27" s="1316" t="s">
        <v>1383</v>
      </c>
      <c r="D27" s="1316">
        <v>1</v>
      </c>
      <c r="E27" s="524"/>
      <c r="F27" s="524">
        <f t="shared" ref="F27:F34" si="2">D27*E27</f>
        <v>0</v>
      </c>
    </row>
    <row r="28" spans="1:6" ht="26.4">
      <c r="A28" s="1316">
        <v>17</v>
      </c>
      <c r="B28" s="1061" t="s">
        <v>5513</v>
      </c>
      <c r="C28" s="1316" t="s">
        <v>1668</v>
      </c>
      <c r="D28" s="1316">
        <v>19</v>
      </c>
      <c r="E28" s="524"/>
      <c r="F28" s="524">
        <f t="shared" si="2"/>
        <v>0</v>
      </c>
    </row>
    <row r="29" spans="1:6">
      <c r="A29" s="1316">
        <v>18</v>
      </c>
      <c r="B29" s="1061" t="s">
        <v>5514</v>
      </c>
      <c r="C29" s="1316" t="s">
        <v>1383</v>
      </c>
      <c r="D29" s="1316">
        <v>1</v>
      </c>
      <c r="E29" s="524"/>
      <c r="F29" s="524">
        <f t="shared" si="2"/>
        <v>0</v>
      </c>
    </row>
    <row r="30" spans="1:6">
      <c r="A30" s="1316">
        <v>19</v>
      </c>
      <c r="B30" s="1061" t="s">
        <v>5515</v>
      </c>
      <c r="C30" s="1316" t="s">
        <v>1383</v>
      </c>
      <c r="D30" s="1316">
        <v>1</v>
      </c>
      <c r="E30" s="524"/>
      <c r="F30" s="524">
        <f t="shared" si="2"/>
        <v>0</v>
      </c>
    </row>
    <row r="31" spans="1:6" ht="26.4">
      <c r="A31" s="1316">
        <v>20</v>
      </c>
      <c r="B31" s="1061" t="s">
        <v>5520</v>
      </c>
      <c r="C31" s="1316" t="s">
        <v>1383</v>
      </c>
      <c r="D31" s="1316">
        <v>1</v>
      </c>
      <c r="E31" s="524"/>
      <c r="F31" s="524">
        <f t="shared" si="2"/>
        <v>0</v>
      </c>
    </row>
    <row r="32" spans="1:6" ht="26.4">
      <c r="A32" s="1316">
        <v>21</v>
      </c>
      <c r="B32" s="1061" t="s">
        <v>5516</v>
      </c>
      <c r="C32" s="1316" t="s">
        <v>1383</v>
      </c>
      <c r="D32" s="1316">
        <v>2</v>
      </c>
      <c r="E32" s="524"/>
      <c r="F32" s="524">
        <f t="shared" si="2"/>
        <v>0</v>
      </c>
    </row>
    <row r="33" spans="1:6" ht="26.4">
      <c r="A33" s="1316">
        <v>22</v>
      </c>
      <c r="B33" s="1061" t="s">
        <v>5517</v>
      </c>
      <c r="C33" s="1316" t="s">
        <v>1383</v>
      </c>
      <c r="D33" s="1316">
        <v>1</v>
      </c>
      <c r="E33" s="524"/>
      <c r="F33" s="524">
        <f t="shared" si="2"/>
        <v>0</v>
      </c>
    </row>
    <row r="34" spans="1:6" ht="26.4">
      <c r="A34" s="1316">
        <v>13</v>
      </c>
      <c r="B34" s="1061" t="s">
        <v>5518</v>
      </c>
      <c r="C34" s="1316" t="s">
        <v>1383</v>
      </c>
      <c r="D34" s="1316">
        <v>5</v>
      </c>
      <c r="E34" s="524"/>
      <c r="F34" s="524">
        <f t="shared" si="2"/>
        <v>0</v>
      </c>
    </row>
    <row r="35" spans="1:6" ht="26.4">
      <c r="A35" s="8" t="s">
        <v>0</v>
      </c>
      <c r="B35" s="892" t="s">
        <v>1</v>
      </c>
      <c r="C35" s="8" t="s">
        <v>948</v>
      </c>
      <c r="D35" s="8" t="s">
        <v>949</v>
      </c>
      <c r="E35" s="8" t="s">
        <v>1380</v>
      </c>
      <c r="F35" s="8" t="s">
        <v>2</v>
      </c>
    </row>
    <row r="36" spans="1:6">
      <c r="A36" s="1315" t="s">
        <v>5523</v>
      </c>
      <c r="B36" s="1315"/>
      <c r="C36" s="1315"/>
      <c r="D36" s="1315"/>
      <c r="E36" s="1315"/>
      <c r="F36" s="1315"/>
    </row>
    <row r="37" spans="1:6" ht="26.4">
      <c r="A37" s="1316">
        <v>14</v>
      </c>
      <c r="B37" s="1061" t="s">
        <v>5524</v>
      </c>
      <c r="C37" s="1316" t="s">
        <v>1383</v>
      </c>
      <c r="D37" s="1316">
        <v>1</v>
      </c>
      <c r="E37" s="524"/>
      <c r="F37" s="524">
        <f t="shared" ref="F37:F43" si="3">D37*E37</f>
        <v>0</v>
      </c>
    </row>
    <row r="38" spans="1:6" ht="26.4">
      <c r="A38" s="1316">
        <v>15</v>
      </c>
      <c r="B38" s="1061" t="s">
        <v>5525</v>
      </c>
      <c r="C38" s="1316" t="s">
        <v>1668</v>
      </c>
      <c r="D38" s="1316">
        <v>19</v>
      </c>
      <c r="E38" s="524"/>
      <c r="F38" s="524">
        <f t="shared" si="3"/>
        <v>0</v>
      </c>
    </row>
    <row r="39" spans="1:6">
      <c r="A39" s="1316">
        <v>16</v>
      </c>
      <c r="B39" s="1061" t="s">
        <v>5526</v>
      </c>
      <c r="C39" s="1316" t="s">
        <v>1383</v>
      </c>
      <c r="D39" s="1316">
        <v>1</v>
      </c>
      <c r="E39" s="524"/>
      <c r="F39" s="524">
        <f t="shared" si="3"/>
        <v>0</v>
      </c>
    </row>
    <row r="40" spans="1:6">
      <c r="A40" s="1316">
        <v>17</v>
      </c>
      <c r="B40" s="1061" t="s">
        <v>5527</v>
      </c>
      <c r="C40" s="1316" t="s">
        <v>1383</v>
      </c>
      <c r="D40" s="1316">
        <v>1</v>
      </c>
      <c r="E40" s="524"/>
      <c r="F40" s="524">
        <f t="shared" si="3"/>
        <v>0</v>
      </c>
    </row>
    <row r="41" spans="1:6" ht="26.4">
      <c r="A41" s="1316">
        <v>18</v>
      </c>
      <c r="B41" s="1061" t="s">
        <v>5528</v>
      </c>
      <c r="C41" s="1316" t="s">
        <v>1383</v>
      </c>
      <c r="D41" s="1316">
        <v>2</v>
      </c>
      <c r="E41" s="524"/>
      <c r="F41" s="524">
        <f t="shared" si="3"/>
        <v>0</v>
      </c>
    </row>
    <row r="42" spans="1:6" ht="26.4">
      <c r="A42" s="1316">
        <v>19</v>
      </c>
      <c r="B42" s="1061" t="s">
        <v>5529</v>
      </c>
      <c r="C42" s="1316" t="s">
        <v>1383</v>
      </c>
      <c r="D42" s="1316">
        <v>1</v>
      </c>
      <c r="E42" s="524"/>
      <c r="F42" s="524">
        <f t="shared" si="3"/>
        <v>0</v>
      </c>
    </row>
    <row r="43" spans="1:6" ht="26.4">
      <c r="A43" s="1316">
        <v>20</v>
      </c>
      <c r="B43" s="1061" t="s">
        <v>5518</v>
      </c>
      <c r="C43" s="1316" t="s">
        <v>1383</v>
      </c>
      <c r="D43" s="1316">
        <v>2</v>
      </c>
      <c r="E43" s="524"/>
      <c r="F43" s="524">
        <f t="shared" si="3"/>
        <v>0</v>
      </c>
    </row>
    <row r="44" spans="1:6">
      <c r="A44" s="1315" t="s">
        <v>5530</v>
      </c>
      <c r="B44" s="1315"/>
      <c r="C44" s="1315"/>
      <c r="D44" s="1315"/>
      <c r="E44" s="1315"/>
      <c r="F44" s="1315"/>
    </row>
    <row r="45" spans="1:6" ht="26.4">
      <c r="A45" s="1316">
        <v>21</v>
      </c>
      <c r="B45" s="1061" t="s">
        <v>5524</v>
      </c>
      <c r="C45" s="1316" t="s">
        <v>1383</v>
      </c>
      <c r="D45" s="1316">
        <v>1</v>
      </c>
      <c r="E45" s="524"/>
      <c r="F45" s="524">
        <f t="shared" ref="F45:F52" si="4">D45*E45</f>
        <v>0</v>
      </c>
    </row>
    <row r="46" spans="1:6" ht="26.4">
      <c r="A46" s="1316">
        <v>22</v>
      </c>
      <c r="B46" s="1061" t="s">
        <v>5525</v>
      </c>
      <c r="C46" s="1316" t="s">
        <v>1668</v>
      </c>
      <c r="D46" s="1316">
        <v>19</v>
      </c>
      <c r="E46" s="524"/>
      <c r="F46" s="524">
        <f t="shared" si="4"/>
        <v>0</v>
      </c>
    </row>
    <row r="47" spans="1:6">
      <c r="A47" s="1316">
        <v>23</v>
      </c>
      <c r="B47" s="1061" t="s">
        <v>5526</v>
      </c>
      <c r="C47" s="1316" t="s">
        <v>1383</v>
      </c>
      <c r="D47" s="1316">
        <v>1</v>
      </c>
      <c r="E47" s="524"/>
      <c r="F47" s="524">
        <f t="shared" si="4"/>
        <v>0</v>
      </c>
    </row>
    <row r="48" spans="1:6">
      <c r="A48" s="1316">
        <v>24</v>
      </c>
      <c r="B48" s="1061" t="s">
        <v>5527</v>
      </c>
      <c r="C48" s="1316" t="s">
        <v>1383</v>
      </c>
      <c r="D48" s="1316">
        <v>1</v>
      </c>
      <c r="E48" s="524"/>
      <c r="F48" s="524">
        <f t="shared" si="4"/>
        <v>0</v>
      </c>
    </row>
    <row r="49" spans="1:6" ht="26.4">
      <c r="A49" s="1316">
        <v>25</v>
      </c>
      <c r="B49" s="1061" t="s">
        <v>5517</v>
      </c>
      <c r="C49" s="1316" t="s">
        <v>1383</v>
      </c>
      <c r="D49" s="1316">
        <v>1</v>
      </c>
      <c r="E49" s="524"/>
      <c r="F49" s="524">
        <f t="shared" si="4"/>
        <v>0</v>
      </c>
    </row>
    <row r="50" spans="1:6" ht="26.4">
      <c r="A50" s="1316">
        <v>26</v>
      </c>
      <c r="B50" s="1061" t="s">
        <v>5528</v>
      </c>
      <c r="C50" s="1316" t="s">
        <v>1383</v>
      </c>
      <c r="D50" s="1316">
        <v>2</v>
      </c>
      <c r="E50" s="524"/>
      <c r="F50" s="524">
        <f t="shared" si="4"/>
        <v>0</v>
      </c>
    </row>
    <row r="51" spans="1:6" ht="26.4">
      <c r="A51" s="1316">
        <v>27</v>
      </c>
      <c r="B51" s="1061" t="s">
        <v>5529</v>
      </c>
      <c r="C51" s="1316" t="s">
        <v>1383</v>
      </c>
      <c r="D51" s="1316">
        <v>10</v>
      </c>
      <c r="E51" s="524"/>
      <c r="F51" s="524">
        <f t="shared" si="4"/>
        <v>0</v>
      </c>
    </row>
    <row r="52" spans="1:6" ht="26.4">
      <c r="A52" s="1316">
        <v>28</v>
      </c>
      <c r="B52" s="1061" t="s">
        <v>5518</v>
      </c>
      <c r="C52" s="1316" t="s">
        <v>1383</v>
      </c>
      <c r="D52" s="1316">
        <v>1</v>
      </c>
      <c r="E52" s="524"/>
      <c r="F52" s="524">
        <f t="shared" si="4"/>
        <v>0</v>
      </c>
    </row>
    <row r="53" spans="1:6">
      <c r="A53" s="1315" t="s">
        <v>5531</v>
      </c>
      <c r="B53" s="1315"/>
      <c r="C53" s="1315"/>
      <c r="D53" s="1315"/>
      <c r="E53" s="1315"/>
      <c r="F53" s="1315"/>
    </row>
    <row r="54" spans="1:6" ht="26.4">
      <c r="A54" s="1316">
        <v>29</v>
      </c>
      <c r="B54" s="1061" t="s">
        <v>5524</v>
      </c>
      <c r="C54" s="1316" t="s">
        <v>1383</v>
      </c>
      <c r="D54" s="1316">
        <v>1</v>
      </c>
      <c r="E54" s="524"/>
      <c r="F54" s="524">
        <f t="shared" ref="F54:F62" si="5">D54*E54</f>
        <v>0</v>
      </c>
    </row>
    <row r="55" spans="1:6" ht="26.4">
      <c r="A55" s="1316">
        <v>30</v>
      </c>
      <c r="B55" s="1061" t="s">
        <v>5525</v>
      </c>
      <c r="C55" s="1316" t="s">
        <v>1668</v>
      </c>
      <c r="D55" s="1316">
        <v>19</v>
      </c>
      <c r="E55" s="524"/>
      <c r="F55" s="524">
        <f t="shared" si="5"/>
        <v>0</v>
      </c>
    </row>
    <row r="56" spans="1:6">
      <c r="A56" s="1316">
        <v>31</v>
      </c>
      <c r="B56" s="1061" t="s">
        <v>5526</v>
      </c>
      <c r="C56" s="1316" t="s">
        <v>1383</v>
      </c>
      <c r="D56" s="1316">
        <v>1</v>
      </c>
      <c r="E56" s="524"/>
      <c r="F56" s="524">
        <f t="shared" si="5"/>
        <v>0</v>
      </c>
    </row>
    <row r="57" spans="1:6">
      <c r="A57" s="1316">
        <v>32</v>
      </c>
      <c r="B57" s="1061" t="s">
        <v>5527</v>
      </c>
      <c r="C57" s="1316" t="s">
        <v>1383</v>
      </c>
      <c r="D57" s="1316">
        <v>1</v>
      </c>
      <c r="E57" s="524"/>
      <c r="F57" s="524">
        <f t="shared" si="5"/>
        <v>0</v>
      </c>
    </row>
    <row r="58" spans="1:6" ht="26.4">
      <c r="A58" s="1316">
        <v>33</v>
      </c>
      <c r="B58" s="1061" t="s">
        <v>5517</v>
      </c>
      <c r="C58" s="1316" t="s">
        <v>1383</v>
      </c>
      <c r="D58" s="1316">
        <v>1</v>
      </c>
      <c r="E58" s="524"/>
      <c r="F58" s="524">
        <f t="shared" si="5"/>
        <v>0</v>
      </c>
    </row>
    <row r="59" spans="1:6" ht="26.4">
      <c r="A59" s="1316">
        <v>34</v>
      </c>
      <c r="B59" s="1061" t="s">
        <v>5529</v>
      </c>
      <c r="C59" s="1316" t="s">
        <v>1383</v>
      </c>
      <c r="D59" s="1316">
        <v>4</v>
      </c>
      <c r="E59" s="524"/>
      <c r="F59" s="524">
        <f t="shared" si="5"/>
        <v>0</v>
      </c>
    </row>
    <row r="60" spans="1:6" ht="26.4">
      <c r="A60" s="1316">
        <v>35</v>
      </c>
      <c r="B60" s="1061" t="s">
        <v>5532</v>
      </c>
      <c r="C60" s="1316" t="s">
        <v>1383</v>
      </c>
      <c r="D60" s="1316">
        <v>1</v>
      </c>
      <c r="E60" s="524"/>
      <c r="F60" s="524">
        <f t="shared" si="5"/>
        <v>0</v>
      </c>
    </row>
    <row r="61" spans="1:6" ht="26.4">
      <c r="A61" s="1316">
        <v>36</v>
      </c>
      <c r="B61" s="1061" t="s">
        <v>5518</v>
      </c>
      <c r="C61" s="1316" t="s">
        <v>1383</v>
      </c>
      <c r="D61" s="1316">
        <v>1</v>
      </c>
      <c r="E61" s="524"/>
      <c r="F61" s="524">
        <f t="shared" si="5"/>
        <v>0</v>
      </c>
    </row>
    <row r="62" spans="1:6" ht="26.4">
      <c r="A62" s="1316">
        <v>37</v>
      </c>
      <c r="B62" s="1061" t="s">
        <v>5533</v>
      </c>
      <c r="C62" s="1316" t="s">
        <v>1383</v>
      </c>
      <c r="D62" s="1316">
        <v>1</v>
      </c>
      <c r="E62" s="524"/>
      <c r="F62" s="524">
        <f t="shared" si="5"/>
        <v>0</v>
      </c>
    </row>
    <row r="63" spans="1:6">
      <c r="A63" s="143" t="s">
        <v>5535</v>
      </c>
      <c r="B63" s="144"/>
      <c r="C63" s="144"/>
      <c r="D63" s="144"/>
      <c r="E63" s="144"/>
      <c r="F63" s="38">
        <f>SUM(F16:F62)</f>
        <v>0</v>
      </c>
    </row>
    <row r="64" spans="1:6">
      <c r="A64" s="1322"/>
      <c r="B64" s="525"/>
      <c r="C64" s="525"/>
      <c r="D64" s="1322"/>
      <c r="E64" s="525"/>
      <c r="F64" s="525"/>
    </row>
    <row r="65" spans="1:6">
      <c r="A65" s="1322"/>
      <c r="B65" s="525"/>
      <c r="C65" s="525"/>
      <c r="D65" s="1322"/>
      <c r="E65" s="525"/>
      <c r="F65" s="525"/>
    </row>
    <row r="66" spans="1:6">
      <c r="A66" s="1322"/>
      <c r="B66" s="525"/>
      <c r="C66" s="525"/>
      <c r="D66" s="1322"/>
      <c r="E66" s="525"/>
      <c r="F66" s="525"/>
    </row>
  </sheetData>
  <protectedRanges>
    <protectedRange sqref="E7" name="Range1_7_2_1"/>
    <protectedRange sqref="E63" name="Range1_4_5_2"/>
  </protectedRanges>
  <mergeCells count="11">
    <mergeCell ref="A26:F26"/>
    <mergeCell ref="A36:F36"/>
    <mergeCell ref="A44:F44"/>
    <mergeCell ref="A53:F53"/>
    <mergeCell ref="A63:E63"/>
    <mergeCell ref="A1:F1"/>
    <mergeCell ref="A2:F2"/>
    <mergeCell ref="A3:F3"/>
    <mergeCell ref="B7:F7"/>
    <mergeCell ref="A9:F9"/>
    <mergeCell ref="A17:F17"/>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05C985-01EC-468D-ADC8-EA25E7290D1D}">
  <sheetPr>
    <tabColor theme="8" tint="0.79998168889431442"/>
  </sheetPr>
  <dimension ref="A1:G48"/>
  <sheetViews>
    <sheetView workbookViewId="0">
      <selection activeCell="B49" sqref="B49"/>
    </sheetView>
  </sheetViews>
  <sheetFormatPr defaultRowHeight="14.4"/>
  <cols>
    <col min="2" max="2" width="50.77734375" customWidth="1"/>
  </cols>
  <sheetData>
    <row r="1" spans="1:7">
      <c r="A1" s="334" t="s">
        <v>50</v>
      </c>
      <c r="B1" s="334"/>
      <c r="C1" s="334"/>
      <c r="D1" s="334"/>
      <c r="E1" s="334"/>
      <c r="F1" s="334"/>
      <c r="G1" s="334"/>
    </row>
    <row r="2" spans="1:7">
      <c r="A2" s="336" t="s">
        <v>455</v>
      </c>
      <c r="B2" s="336"/>
      <c r="C2" s="336"/>
      <c r="D2" s="336"/>
      <c r="E2" s="336"/>
      <c r="F2" s="336"/>
      <c r="G2" s="336"/>
    </row>
    <row r="3" spans="1:7">
      <c r="A3" s="150" t="s">
        <v>456</v>
      </c>
      <c r="B3" s="150"/>
      <c r="C3" s="150"/>
      <c r="D3" s="150"/>
      <c r="E3" s="150"/>
      <c r="F3" s="150"/>
      <c r="G3" s="150"/>
    </row>
    <row r="4" spans="1:7">
      <c r="A4" s="1307"/>
      <c r="B4" s="871"/>
      <c r="C4" s="1308"/>
      <c r="D4" s="1308"/>
      <c r="E4" s="1308"/>
      <c r="F4" s="1309"/>
      <c r="G4" s="1310"/>
    </row>
    <row r="5" spans="1:7">
      <c r="A5" s="1307"/>
      <c r="B5" s="871"/>
      <c r="C5" s="1308"/>
      <c r="D5" s="1308"/>
      <c r="E5" s="1308"/>
      <c r="F5" s="1309"/>
      <c r="G5" s="1310"/>
    </row>
    <row r="6" spans="1:7">
      <c r="A6" s="1311"/>
      <c r="B6" s="1031"/>
      <c r="C6" s="1312"/>
      <c r="D6" s="1313"/>
      <c r="E6" s="1313"/>
      <c r="F6" s="1310"/>
      <c r="G6" s="1310"/>
    </row>
    <row r="7" spans="1:7">
      <c r="A7" s="1314" t="s">
        <v>19</v>
      </c>
      <c r="B7" s="346" t="s">
        <v>4993</v>
      </c>
      <c r="C7" s="346"/>
      <c r="D7" s="346"/>
      <c r="E7" s="346"/>
      <c r="F7" s="346"/>
      <c r="G7" s="346"/>
    </row>
    <row r="8" spans="1:7" ht="39.6">
      <c r="A8" s="8" t="s">
        <v>0</v>
      </c>
      <c r="B8" s="8" t="s">
        <v>1</v>
      </c>
      <c r="C8" s="8" t="s">
        <v>948</v>
      </c>
      <c r="D8" s="8" t="s">
        <v>5071</v>
      </c>
      <c r="E8" s="8" t="s">
        <v>5072</v>
      </c>
      <c r="F8" s="8" t="s">
        <v>1380</v>
      </c>
      <c r="G8" s="8" t="s">
        <v>2</v>
      </c>
    </row>
    <row r="9" spans="1:7">
      <c r="A9" s="1315" t="s">
        <v>5536</v>
      </c>
      <c r="B9" s="1315"/>
      <c r="C9" s="1315"/>
      <c r="D9" s="1315"/>
      <c r="E9" s="1315"/>
      <c r="F9" s="1315"/>
      <c r="G9" s="1315"/>
    </row>
    <row r="10" spans="1:7" ht="26.4">
      <c r="A10" s="1316">
        <v>1</v>
      </c>
      <c r="B10" s="1125" t="s">
        <v>5537</v>
      </c>
      <c r="C10" s="1316" t="s">
        <v>1383</v>
      </c>
      <c r="D10" s="1316">
        <v>1820</v>
      </c>
      <c r="E10" s="1316">
        <f>SUM(D10:D10)</f>
        <v>1820</v>
      </c>
      <c r="F10" s="524"/>
      <c r="G10" s="524">
        <f>F10*E10</f>
        <v>0</v>
      </c>
    </row>
    <row r="11" spans="1:7" ht="26.4">
      <c r="A11" s="1316">
        <v>2</v>
      </c>
      <c r="B11" s="1125" t="s">
        <v>5538</v>
      </c>
      <c r="C11" s="1316" t="s">
        <v>1383</v>
      </c>
      <c r="D11" s="1316">
        <v>780</v>
      </c>
      <c r="E11" s="1316">
        <f>SUM(D11:D11)</f>
        <v>780</v>
      </c>
      <c r="F11" s="524"/>
      <c r="G11" s="524">
        <f t="shared" ref="G11:G12" si="0">F11*E11</f>
        <v>0</v>
      </c>
    </row>
    <row r="12" spans="1:7" ht="26.4">
      <c r="A12" s="1316">
        <v>3</v>
      </c>
      <c r="B12" s="1125" t="s">
        <v>5539</v>
      </c>
      <c r="C12" s="1316" t="s">
        <v>1383</v>
      </c>
      <c r="D12" s="1316">
        <v>880</v>
      </c>
      <c r="E12" s="1316">
        <f>SUM(D12:D12)</f>
        <v>880</v>
      </c>
      <c r="F12" s="524"/>
      <c r="G12" s="524">
        <f t="shared" si="0"/>
        <v>0</v>
      </c>
    </row>
    <row r="13" spans="1:7">
      <c r="A13" s="1315" t="s">
        <v>5540</v>
      </c>
      <c r="B13" s="1315"/>
      <c r="C13" s="1315"/>
      <c r="D13" s="1315"/>
      <c r="E13" s="1315"/>
      <c r="F13" s="1315"/>
      <c r="G13" s="1315"/>
    </row>
    <row r="14" spans="1:7">
      <c r="A14" s="1316">
        <v>4</v>
      </c>
      <c r="B14" s="1125" t="s">
        <v>5541</v>
      </c>
      <c r="C14" s="1316" t="s">
        <v>1383</v>
      </c>
      <c r="D14" s="1316">
        <v>28</v>
      </c>
      <c r="E14" s="1316">
        <f>SUM(D14:D14)</f>
        <v>28</v>
      </c>
      <c r="F14" s="524"/>
      <c r="G14" s="524">
        <f t="shared" ref="G14:G34" si="1">F14*E14</f>
        <v>0</v>
      </c>
    </row>
    <row r="15" spans="1:7">
      <c r="A15" s="1316">
        <v>5</v>
      </c>
      <c r="B15" s="1125" t="s">
        <v>5542</v>
      </c>
      <c r="C15" s="1316" t="s">
        <v>1383</v>
      </c>
      <c r="D15" s="1316">
        <v>4</v>
      </c>
      <c r="E15" s="1316">
        <f>SUM(D15:D15)</f>
        <v>4</v>
      </c>
      <c r="F15" s="524"/>
      <c r="G15" s="524">
        <f t="shared" si="1"/>
        <v>0</v>
      </c>
    </row>
    <row r="16" spans="1:7">
      <c r="A16" s="1316">
        <v>6</v>
      </c>
      <c r="B16" s="1125" t="s">
        <v>5543</v>
      </c>
      <c r="C16" s="1316" t="s">
        <v>1383</v>
      </c>
      <c r="D16" s="1316">
        <v>10</v>
      </c>
      <c r="E16" s="1316">
        <f>SUM(D16:D16)</f>
        <v>10</v>
      </c>
      <c r="F16" s="524"/>
      <c r="G16" s="524">
        <f t="shared" si="1"/>
        <v>0</v>
      </c>
    </row>
    <row r="17" spans="1:7" ht="26.4">
      <c r="A17" s="1316">
        <v>7</v>
      </c>
      <c r="B17" s="1125" t="s">
        <v>5544</v>
      </c>
      <c r="C17" s="1316" t="s">
        <v>1383</v>
      </c>
      <c r="D17" s="1316">
        <v>74</v>
      </c>
      <c r="E17" s="1316">
        <f>SUM(D17:D17)</f>
        <v>74</v>
      </c>
      <c r="F17" s="524"/>
      <c r="G17" s="524">
        <f t="shared" si="1"/>
        <v>0</v>
      </c>
    </row>
    <row r="18" spans="1:7" ht="26.4">
      <c r="A18" s="1316">
        <v>8</v>
      </c>
      <c r="B18" s="1125" t="s">
        <v>5545</v>
      </c>
      <c r="C18" s="1316" t="s">
        <v>1383</v>
      </c>
      <c r="D18" s="1316">
        <v>21</v>
      </c>
      <c r="E18" s="1316">
        <f>SUM(D18:D18)</f>
        <v>21</v>
      </c>
      <c r="F18" s="524"/>
      <c r="G18" s="524">
        <f t="shared" si="1"/>
        <v>0</v>
      </c>
    </row>
    <row r="19" spans="1:7" ht="26.4">
      <c r="A19" s="1316">
        <v>9</v>
      </c>
      <c r="B19" s="1125" t="s">
        <v>5546</v>
      </c>
      <c r="C19" s="1316" t="s">
        <v>1383</v>
      </c>
      <c r="D19" s="1316">
        <v>57</v>
      </c>
      <c r="E19" s="1316">
        <f>SUM(D19:D19)</f>
        <v>57</v>
      </c>
      <c r="F19" s="524"/>
      <c r="G19" s="524">
        <f t="shared" si="1"/>
        <v>0</v>
      </c>
    </row>
    <row r="20" spans="1:7" ht="26.4">
      <c r="A20" s="1316">
        <v>10</v>
      </c>
      <c r="B20" s="1125" t="s">
        <v>5547</v>
      </c>
      <c r="C20" s="1316" t="s">
        <v>953</v>
      </c>
      <c r="D20" s="1316">
        <v>3.8</v>
      </c>
      <c r="E20" s="1316">
        <f>SUM(D20:D20)</f>
        <v>3.8</v>
      </c>
      <c r="F20" s="524"/>
      <c r="G20" s="524">
        <f t="shared" si="1"/>
        <v>0</v>
      </c>
    </row>
    <row r="21" spans="1:7">
      <c r="A21" s="1316">
        <v>11</v>
      </c>
      <c r="B21" s="1125" t="s">
        <v>5548</v>
      </c>
      <c r="C21" s="1316" t="s">
        <v>1383</v>
      </c>
      <c r="D21" s="1316">
        <v>62</v>
      </c>
      <c r="E21" s="1316">
        <f>SUM(D21:D21)</f>
        <v>62</v>
      </c>
      <c r="F21" s="524"/>
      <c r="G21" s="524">
        <f t="shared" si="1"/>
        <v>0</v>
      </c>
    </row>
    <row r="22" spans="1:7">
      <c r="A22" s="1316">
        <v>12</v>
      </c>
      <c r="B22" s="1125" t="s">
        <v>5549</v>
      </c>
      <c r="C22" s="1316" t="s">
        <v>1383</v>
      </c>
      <c r="D22" s="1316">
        <v>47</v>
      </c>
      <c r="E22" s="1316">
        <f>SUM(D22:D22)</f>
        <v>47</v>
      </c>
      <c r="F22" s="524"/>
      <c r="G22" s="524">
        <f t="shared" si="1"/>
        <v>0</v>
      </c>
    </row>
    <row r="23" spans="1:7">
      <c r="A23" s="1316">
        <v>13</v>
      </c>
      <c r="B23" s="1125" t="s">
        <v>5550</v>
      </c>
      <c r="C23" s="1316" t="s">
        <v>1383</v>
      </c>
      <c r="D23" s="1316">
        <v>83</v>
      </c>
      <c r="E23" s="1316">
        <f>SUM(D23:D23)</f>
        <v>83</v>
      </c>
      <c r="F23" s="524"/>
      <c r="G23" s="524">
        <f t="shared" si="1"/>
        <v>0</v>
      </c>
    </row>
    <row r="24" spans="1:7">
      <c r="A24" s="1316">
        <v>14</v>
      </c>
      <c r="B24" s="1125" t="s">
        <v>5551</v>
      </c>
      <c r="C24" s="1316" t="s">
        <v>1383</v>
      </c>
      <c r="D24" s="1316">
        <v>46</v>
      </c>
      <c r="E24" s="1316">
        <f>SUM(D24:D24)</f>
        <v>46</v>
      </c>
      <c r="F24" s="524"/>
      <c r="G24" s="524">
        <f t="shared" si="1"/>
        <v>0</v>
      </c>
    </row>
    <row r="25" spans="1:7">
      <c r="A25" s="1316">
        <v>15</v>
      </c>
      <c r="B25" s="1125" t="s">
        <v>5552</v>
      </c>
      <c r="C25" s="1316" t="s">
        <v>1383</v>
      </c>
      <c r="D25" s="1316">
        <v>423</v>
      </c>
      <c r="E25" s="1316">
        <f>SUM(D25:D25)</f>
        <v>423</v>
      </c>
      <c r="F25" s="524"/>
      <c r="G25" s="524">
        <f t="shared" si="1"/>
        <v>0</v>
      </c>
    </row>
    <row r="26" spans="1:7" ht="26.4">
      <c r="A26" s="1316">
        <v>16</v>
      </c>
      <c r="B26" s="1125" t="s">
        <v>5553</v>
      </c>
      <c r="C26" s="1316" t="s">
        <v>1383</v>
      </c>
      <c r="D26" s="1316">
        <v>51</v>
      </c>
      <c r="E26" s="1316">
        <f>SUM(D26:D26)</f>
        <v>51</v>
      </c>
      <c r="F26" s="524"/>
      <c r="G26" s="524">
        <f t="shared" si="1"/>
        <v>0</v>
      </c>
    </row>
    <row r="27" spans="1:7" ht="26.4">
      <c r="A27" s="1316">
        <v>17</v>
      </c>
      <c r="B27" s="1125" t="s">
        <v>5554</v>
      </c>
      <c r="C27" s="1316" t="s">
        <v>1383</v>
      </c>
      <c r="D27" s="1316">
        <v>48</v>
      </c>
      <c r="E27" s="1316">
        <f>SUM(D27:D27)</f>
        <v>48</v>
      </c>
      <c r="F27" s="524"/>
      <c r="G27" s="524">
        <f t="shared" si="1"/>
        <v>0</v>
      </c>
    </row>
    <row r="28" spans="1:7" ht="26.4">
      <c r="A28" s="1316">
        <v>18</v>
      </c>
      <c r="B28" s="1125" t="s">
        <v>5555</v>
      </c>
      <c r="C28" s="1316" t="s">
        <v>1383</v>
      </c>
      <c r="D28" s="1316">
        <v>421</v>
      </c>
      <c r="E28" s="1316">
        <f>SUM(D28:D28)</f>
        <v>421</v>
      </c>
      <c r="F28" s="524"/>
      <c r="G28" s="524">
        <f t="shared" si="1"/>
        <v>0</v>
      </c>
    </row>
    <row r="29" spans="1:7" ht="26.4">
      <c r="A29" s="1316">
        <v>19</v>
      </c>
      <c r="B29" s="1125" t="s">
        <v>5556</v>
      </c>
      <c r="C29" s="1316" t="s">
        <v>1383</v>
      </c>
      <c r="D29" s="1316">
        <v>406</v>
      </c>
      <c r="E29" s="1316">
        <f>SUM(D29:D29)</f>
        <v>406</v>
      </c>
      <c r="F29" s="524"/>
      <c r="G29" s="524">
        <f t="shared" si="1"/>
        <v>0</v>
      </c>
    </row>
    <row r="30" spans="1:7" ht="26.4">
      <c r="A30" s="1316">
        <v>20</v>
      </c>
      <c r="B30" s="1125" t="s">
        <v>5557</v>
      </c>
      <c r="C30" s="1316" t="s">
        <v>1383</v>
      </c>
      <c r="D30" s="1316">
        <v>94</v>
      </c>
      <c r="E30" s="1316">
        <f>SUM(D30:D30)</f>
        <v>94</v>
      </c>
      <c r="F30" s="524"/>
      <c r="G30" s="524">
        <f t="shared" si="1"/>
        <v>0</v>
      </c>
    </row>
    <row r="31" spans="1:7" ht="26.4">
      <c r="A31" s="1316">
        <v>21</v>
      </c>
      <c r="B31" s="1125" t="s">
        <v>5558</v>
      </c>
      <c r="C31" s="1316" t="s">
        <v>1383</v>
      </c>
      <c r="D31" s="1316">
        <v>77</v>
      </c>
      <c r="E31" s="1316">
        <f>SUM(D31:D31)</f>
        <v>77</v>
      </c>
      <c r="F31" s="524"/>
      <c r="G31" s="524">
        <f t="shared" si="1"/>
        <v>0</v>
      </c>
    </row>
    <row r="32" spans="1:7">
      <c r="A32" s="1316">
        <v>21</v>
      </c>
      <c r="B32" s="1125" t="s">
        <v>5559</v>
      </c>
      <c r="C32" s="1316" t="s">
        <v>1383</v>
      </c>
      <c r="D32" s="1316">
        <v>8</v>
      </c>
      <c r="E32" s="1316">
        <f>SUM(D32:D32)</f>
        <v>8</v>
      </c>
      <c r="F32" s="524"/>
      <c r="G32" s="524">
        <f t="shared" si="1"/>
        <v>0</v>
      </c>
    </row>
    <row r="33" spans="1:7">
      <c r="A33" s="1316">
        <v>23</v>
      </c>
      <c r="B33" s="1125" t="s">
        <v>5560</v>
      </c>
      <c r="C33" s="1316" t="s">
        <v>1383</v>
      </c>
      <c r="D33" s="1316">
        <v>6</v>
      </c>
      <c r="E33" s="1316">
        <f>SUM(D33:D33)</f>
        <v>6</v>
      </c>
      <c r="F33" s="524"/>
      <c r="G33" s="524">
        <f t="shared" si="1"/>
        <v>0</v>
      </c>
    </row>
    <row r="34" spans="1:7">
      <c r="A34" s="1316">
        <v>24</v>
      </c>
      <c r="B34" s="1125" t="s">
        <v>5561</v>
      </c>
      <c r="C34" s="1316" t="s">
        <v>1383</v>
      </c>
      <c r="D34" s="1316">
        <v>7</v>
      </c>
      <c r="E34" s="1316">
        <f>SUM(D34:D34)</f>
        <v>7</v>
      </c>
      <c r="F34" s="524"/>
      <c r="G34" s="524">
        <f t="shared" si="1"/>
        <v>0</v>
      </c>
    </row>
    <row r="35" spans="1:7">
      <c r="A35" s="1315" t="s">
        <v>5562</v>
      </c>
      <c r="B35" s="1315"/>
      <c r="C35" s="1315"/>
      <c r="D35" s="1315"/>
      <c r="E35" s="1315"/>
      <c r="F35" s="1315"/>
      <c r="G35" s="1315"/>
    </row>
    <row r="36" spans="1:7">
      <c r="A36" s="1316">
        <v>25</v>
      </c>
      <c r="B36" s="1125" t="s">
        <v>5563</v>
      </c>
      <c r="C36" s="1316" t="s">
        <v>1383</v>
      </c>
      <c r="D36" s="1316">
        <v>5413</v>
      </c>
      <c r="E36" s="1316">
        <f>SUM(D36:D36)</f>
        <v>5413</v>
      </c>
      <c r="F36" s="524"/>
      <c r="G36" s="524">
        <f t="shared" ref="G36:G43" si="2">F36*E36</f>
        <v>0</v>
      </c>
    </row>
    <row r="37" spans="1:7">
      <c r="A37" s="1316">
        <v>26</v>
      </c>
      <c r="B37" s="1125" t="s">
        <v>5564</v>
      </c>
      <c r="C37" s="1316" t="s">
        <v>1383</v>
      </c>
      <c r="D37" s="1316">
        <v>2363</v>
      </c>
      <c r="E37" s="1316">
        <f>SUM(D37:D37)</f>
        <v>2363</v>
      </c>
      <c r="F37" s="524"/>
      <c r="G37" s="524">
        <f t="shared" si="2"/>
        <v>0</v>
      </c>
    </row>
    <row r="38" spans="1:7">
      <c r="A38" s="1316">
        <v>27</v>
      </c>
      <c r="B38" s="1125" t="s">
        <v>5565</v>
      </c>
      <c r="C38" s="1316" t="s">
        <v>1383</v>
      </c>
      <c r="D38" s="1316">
        <v>2527</v>
      </c>
      <c r="E38" s="1316">
        <f>SUM(D38:D38)</f>
        <v>2527</v>
      </c>
      <c r="F38" s="524"/>
      <c r="G38" s="524">
        <f t="shared" si="2"/>
        <v>0</v>
      </c>
    </row>
    <row r="39" spans="1:7">
      <c r="A39" s="1316">
        <v>28</v>
      </c>
      <c r="B39" s="1125" t="s">
        <v>5566</v>
      </c>
      <c r="C39" s="1316" t="s">
        <v>1383</v>
      </c>
      <c r="D39" s="1316">
        <v>1294</v>
      </c>
      <c r="E39" s="1316">
        <f>SUM(D39:D39)</f>
        <v>1294</v>
      </c>
      <c r="F39" s="524"/>
      <c r="G39" s="524">
        <f t="shared" si="2"/>
        <v>0</v>
      </c>
    </row>
    <row r="40" spans="1:7">
      <c r="A40" s="1316">
        <v>29</v>
      </c>
      <c r="B40" s="1125" t="s">
        <v>5567</v>
      </c>
      <c r="C40" s="1316" t="s">
        <v>1383</v>
      </c>
      <c r="D40" s="1316">
        <v>7050</v>
      </c>
      <c r="E40" s="1316">
        <f>SUM(D40:D40)</f>
        <v>7050</v>
      </c>
      <c r="F40" s="524"/>
      <c r="G40" s="524">
        <f t="shared" si="2"/>
        <v>0</v>
      </c>
    </row>
    <row r="41" spans="1:7">
      <c r="A41" s="1316">
        <v>30</v>
      </c>
      <c r="B41" s="1125" t="s">
        <v>5568</v>
      </c>
      <c r="C41" s="1316" t="s">
        <v>5534</v>
      </c>
      <c r="D41" s="1316"/>
      <c r="E41" s="1316">
        <v>1</v>
      </c>
      <c r="F41" s="524"/>
      <c r="G41" s="524">
        <f t="shared" si="2"/>
        <v>0</v>
      </c>
    </row>
    <row r="42" spans="1:7">
      <c r="A42" s="1316">
        <v>31</v>
      </c>
      <c r="B42" s="1125" t="s">
        <v>5569</v>
      </c>
      <c r="C42" s="1316" t="s">
        <v>1383</v>
      </c>
      <c r="D42" s="1316">
        <v>16403</v>
      </c>
      <c r="E42" s="1316">
        <f>SUM(D42:D42)</f>
        <v>16403</v>
      </c>
      <c r="F42" s="524"/>
      <c r="G42" s="524">
        <f t="shared" si="2"/>
        <v>0</v>
      </c>
    </row>
    <row r="43" spans="1:7">
      <c r="A43" s="1316">
        <v>32</v>
      </c>
      <c r="B43" s="1125" t="s">
        <v>5570</v>
      </c>
      <c r="C43" s="1316" t="s">
        <v>1383</v>
      </c>
      <c r="D43" s="1316">
        <v>48943</v>
      </c>
      <c r="E43" s="1316">
        <f>SUM(D43:D43)</f>
        <v>48943</v>
      </c>
      <c r="F43" s="524"/>
      <c r="G43" s="524">
        <f t="shared" si="2"/>
        <v>0</v>
      </c>
    </row>
    <row r="44" spans="1:7">
      <c r="A44" s="143" t="s">
        <v>5571</v>
      </c>
      <c r="B44" s="144"/>
      <c r="C44" s="144"/>
      <c r="D44" s="144"/>
      <c r="E44" s="144"/>
      <c r="F44" s="144"/>
      <c r="G44" s="1361">
        <f>SUM(G10:G12,G14:G34,G36:G43)</f>
        <v>0</v>
      </c>
    </row>
    <row r="45" spans="1:7">
      <c r="A45" s="1322"/>
      <c r="B45" s="525"/>
      <c r="C45" s="1322"/>
      <c r="D45" s="1322"/>
      <c r="E45" s="1322"/>
      <c r="F45" s="1322"/>
      <c r="G45" s="1322"/>
    </row>
    <row r="46" spans="1:7">
      <c r="A46" s="1322"/>
      <c r="B46" s="525"/>
      <c r="C46" s="1322"/>
      <c r="D46" s="1322"/>
      <c r="E46" s="1322"/>
      <c r="F46" s="1322"/>
      <c r="G46" s="1322"/>
    </row>
    <row r="47" spans="1:7">
      <c r="A47" s="1322"/>
      <c r="B47" s="525"/>
      <c r="C47" s="1322"/>
      <c r="D47" s="1322"/>
      <c r="E47" s="1322"/>
      <c r="F47" s="1322"/>
      <c r="G47" s="1322"/>
    </row>
    <row r="48" spans="1:7">
      <c r="A48" s="1322"/>
      <c r="B48" s="525"/>
      <c r="C48" s="1322"/>
      <c r="D48" s="1322"/>
      <c r="E48" s="1322"/>
      <c r="F48" s="1322"/>
      <c r="G48" s="1322"/>
    </row>
  </sheetData>
  <protectedRanges>
    <protectedRange sqref="F7" name="Range1_7_2_1"/>
    <protectedRange sqref="F44" name="Range1_4_5_2"/>
  </protectedRanges>
  <mergeCells count="8">
    <mergeCell ref="A35:G35"/>
    <mergeCell ref="A44:F44"/>
    <mergeCell ref="A1:G1"/>
    <mergeCell ref="A2:G2"/>
    <mergeCell ref="A3:G3"/>
    <mergeCell ref="B7:G7"/>
    <mergeCell ref="A9:G9"/>
    <mergeCell ref="A13:G13"/>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0209FB-8F74-40FC-ADD2-7F6E78BCEC3B}">
  <sheetPr>
    <tabColor theme="8" tint="0.79998168889431442"/>
  </sheetPr>
  <dimension ref="A1:G33"/>
  <sheetViews>
    <sheetView topLeftCell="A13" workbookViewId="0">
      <selection activeCell="C33" sqref="C33"/>
    </sheetView>
  </sheetViews>
  <sheetFormatPr defaultRowHeight="14.4"/>
  <cols>
    <col min="2" max="2" width="50.77734375" customWidth="1"/>
  </cols>
  <sheetData>
    <row r="1" spans="1:7">
      <c r="A1" s="334" t="s">
        <v>50</v>
      </c>
      <c r="B1" s="334"/>
      <c r="C1" s="334"/>
      <c r="D1" s="334"/>
      <c r="E1" s="334"/>
      <c r="F1" s="334"/>
      <c r="G1" s="334"/>
    </row>
    <row r="2" spans="1:7">
      <c r="A2" s="336" t="s">
        <v>455</v>
      </c>
      <c r="B2" s="336"/>
      <c r="C2" s="336"/>
      <c r="D2" s="336"/>
      <c r="E2" s="336"/>
      <c r="F2" s="336"/>
      <c r="G2" s="336"/>
    </row>
    <row r="3" spans="1:7">
      <c r="A3" s="150" t="s">
        <v>456</v>
      </c>
      <c r="B3" s="150"/>
      <c r="C3" s="150"/>
      <c r="D3" s="150"/>
      <c r="E3" s="150"/>
      <c r="F3" s="150"/>
      <c r="G3" s="150"/>
    </row>
    <row r="4" spans="1:7">
      <c r="A4" s="1307"/>
      <c r="B4" s="871"/>
      <c r="C4" s="1308"/>
      <c r="D4" s="1308"/>
      <c r="E4" s="1308"/>
      <c r="F4" s="1309"/>
      <c r="G4" s="1310"/>
    </row>
    <row r="5" spans="1:7">
      <c r="A5" s="1307"/>
      <c r="B5" s="871"/>
      <c r="C5" s="1308"/>
      <c r="D5" s="1308"/>
      <c r="E5" s="1308"/>
      <c r="F5" s="1309"/>
      <c r="G5" s="1310"/>
    </row>
    <row r="6" spans="1:7">
      <c r="A6" s="1311"/>
      <c r="B6" s="1031"/>
      <c r="C6" s="1312"/>
      <c r="D6" s="1313"/>
      <c r="E6" s="1313"/>
      <c r="F6" s="1310"/>
      <c r="G6" s="1310"/>
    </row>
    <row r="7" spans="1:7">
      <c r="A7" s="1314" t="s">
        <v>22</v>
      </c>
      <c r="B7" s="346" t="s">
        <v>4994</v>
      </c>
      <c r="C7" s="346"/>
      <c r="D7" s="346"/>
      <c r="E7" s="346"/>
      <c r="F7" s="346"/>
      <c r="G7" s="346"/>
    </row>
    <row r="8" spans="1:7" ht="39.6">
      <c r="A8" s="8" t="s">
        <v>0</v>
      </c>
      <c r="B8" s="8" t="s">
        <v>1</v>
      </c>
      <c r="C8" s="8" t="s">
        <v>948</v>
      </c>
      <c r="D8" s="8" t="s">
        <v>5071</v>
      </c>
      <c r="E8" s="8" t="s">
        <v>5072</v>
      </c>
      <c r="F8" s="8" t="s">
        <v>1380</v>
      </c>
      <c r="G8" s="8" t="s">
        <v>2</v>
      </c>
    </row>
    <row r="9" spans="1:7">
      <c r="A9" s="1315" t="s">
        <v>5572</v>
      </c>
      <c r="B9" s="1315"/>
      <c r="C9" s="1315"/>
      <c r="D9" s="1315"/>
      <c r="E9" s="1315"/>
      <c r="F9" s="1315"/>
      <c r="G9" s="1315"/>
    </row>
    <row r="10" spans="1:7" ht="145.19999999999999">
      <c r="A10" s="416">
        <v>1</v>
      </c>
      <c r="B10" s="1125" t="s">
        <v>5573</v>
      </c>
      <c r="C10" s="1316" t="s">
        <v>5019</v>
      </c>
      <c r="D10" s="416">
        <v>1</v>
      </c>
      <c r="E10" s="416">
        <v>1</v>
      </c>
      <c r="F10" s="524"/>
      <c r="G10" s="524">
        <f t="shared" ref="G10:G30" si="0">F10*E10</f>
        <v>0</v>
      </c>
    </row>
    <row r="11" spans="1:7">
      <c r="A11" s="416">
        <v>2</v>
      </c>
      <c r="B11" s="1061" t="s">
        <v>5574</v>
      </c>
      <c r="C11" s="416" t="s">
        <v>983</v>
      </c>
      <c r="D11" s="416">
        <v>2</v>
      </c>
      <c r="E11" s="416">
        <v>2</v>
      </c>
      <c r="F11" s="524"/>
      <c r="G11" s="524">
        <f t="shared" si="0"/>
        <v>0</v>
      </c>
    </row>
    <row r="12" spans="1:7" ht="26.4">
      <c r="A12" s="416">
        <v>3</v>
      </c>
      <c r="B12" s="1061" t="s">
        <v>5575</v>
      </c>
      <c r="C12" s="416" t="s">
        <v>983</v>
      </c>
      <c r="D12" s="416">
        <v>1</v>
      </c>
      <c r="E12" s="416">
        <v>1</v>
      </c>
      <c r="F12" s="524"/>
      <c r="G12" s="524">
        <f t="shared" si="0"/>
        <v>0</v>
      </c>
    </row>
    <row r="13" spans="1:7" ht="26.4">
      <c r="A13" s="416">
        <v>4</v>
      </c>
      <c r="B13" s="1061" t="s">
        <v>5576</v>
      </c>
      <c r="C13" s="416" t="s">
        <v>983</v>
      </c>
      <c r="D13" s="416">
        <v>10</v>
      </c>
      <c r="E13" s="416">
        <v>17</v>
      </c>
      <c r="F13" s="524"/>
      <c r="G13" s="524">
        <f t="shared" si="0"/>
        <v>0</v>
      </c>
    </row>
    <row r="14" spans="1:7" ht="26.4">
      <c r="A14" s="416">
        <v>5</v>
      </c>
      <c r="B14" s="1061" t="s">
        <v>5577</v>
      </c>
      <c r="C14" s="416" t="s">
        <v>983</v>
      </c>
      <c r="D14" s="416">
        <v>1</v>
      </c>
      <c r="E14" s="416">
        <v>1</v>
      </c>
      <c r="F14" s="524"/>
      <c r="G14" s="524">
        <f t="shared" si="0"/>
        <v>0</v>
      </c>
    </row>
    <row r="15" spans="1:7">
      <c r="A15" s="416">
        <v>6</v>
      </c>
      <c r="B15" s="1061" t="s">
        <v>5578</v>
      </c>
      <c r="C15" s="416" t="s">
        <v>983</v>
      </c>
      <c r="D15" s="416">
        <v>11</v>
      </c>
      <c r="E15" s="416">
        <v>18</v>
      </c>
      <c r="F15" s="524"/>
      <c r="G15" s="524">
        <f t="shared" si="0"/>
        <v>0</v>
      </c>
    </row>
    <row r="16" spans="1:7">
      <c r="A16" s="416">
        <v>7</v>
      </c>
      <c r="B16" s="1061" t="s">
        <v>5579</v>
      </c>
      <c r="C16" s="416" t="s">
        <v>983</v>
      </c>
      <c r="D16" s="416">
        <v>6</v>
      </c>
      <c r="E16" s="416">
        <v>12</v>
      </c>
      <c r="F16" s="524"/>
      <c r="G16" s="524">
        <f t="shared" si="0"/>
        <v>0</v>
      </c>
    </row>
    <row r="17" spans="1:7">
      <c r="A17" s="416">
        <v>8</v>
      </c>
      <c r="B17" s="1061" t="s">
        <v>5580</v>
      </c>
      <c r="C17" s="416" t="s">
        <v>983</v>
      </c>
      <c r="D17" s="416">
        <v>11</v>
      </c>
      <c r="E17" s="416">
        <v>18</v>
      </c>
      <c r="F17" s="524"/>
      <c r="G17" s="524">
        <f t="shared" si="0"/>
        <v>0</v>
      </c>
    </row>
    <row r="18" spans="1:7">
      <c r="A18" s="416">
        <v>9</v>
      </c>
      <c r="B18" s="1061" t="s">
        <v>5581</v>
      </c>
      <c r="C18" s="416" t="s">
        <v>983</v>
      </c>
      <c r="D18" s="416">
        <v>8</v>
      </c>
      <c r="E18" s="416">
        <v>7</v>
      </c>
      <c r="F18" s="524"/>
      <c r="G18" s="524">
        <f t="shared" si="0"/>
        <v>0</v>
      </c>
    </row>
    <row r="19" spans="1:7" ht="26.4">
      <c r="A19" s="416">
        <v>10</v>
      </c>
      <c r="B19" s="1061" t="s">
        <v>5582</v>
      </c>
      <c r="C19" s="416" t="s">
        <v>983</v>
      </c>
      <c r="D19" s="416">
        <v>5</v>
      </c>
      <c r="E19" s="416">
        <v>4</v>
      </c>
      <c r="F19" s="524"/>
      <c r="G19" s="524">
        <f t="shared" si="0"/>
        <v>0</v>
      </c>
    </row>
    <row r="20" spans="1:7">
      <c r="A20" s="416">
        <v>11</v>
      </c>
      <c r="B20" s="1061" t="s">
        <v>5085</v>
      </c>
      <c r="C20" s="416" t="s">
        <v>983</v>
      </c>
      <c r="D20" s="416">
        <v>43</v>
      </c>
      <c r="E20" s="416">
        <v>65</v>
      </c>
      <c r="F20" s="524"/>
      <c r="G20" s="524">
        <f t="shared" si="0"/>
        <v>0</v>
      </c>
    </row>
    <row r="21" spans="1:7" ht="26.4">
      <c r="A21" s="416">
        <v>12</v>
      </c>
      <c r="B21" s="1061" t="s">
        <v>5583</v>
      </c>
      <c r="C21" s="416" t="s">
        <v>983</v>
      </c>
      <c r="D21" s="416">
        <v>11</v>
      </c>
      <c r="E21" s="416">
        <v>18</v>
      </c>
      <c r="F21" s="524"/>
      <c r="G21" s="524">
        <f t="shared" si="0"/>
        <v>0</v>
      </c>
    </row>
    <row r="22" spans="1:7" ht="39.6">
      <c r="A22" s="416">
        <v>13</v>
      </c>
      <c r="B22" s="1061" t="s">
        <v>5584</v>
      </c>
      <c r="C22" s="416" t="s">
        <v>983</v>
      </c>
      <c r="D22" s="416">
        <v>37</v>
      </c>
      <c r="E22" s="416">
        <v>63</v>
      </c>
      <c r="F22" s="524"/>
      <c r="G22" s="524">
        <f t="shared" si="0"/>
        <v>0</v>
      </c>
    </row>
    <row r="23" spans="1:7" ht="39.6">
      <c r="A23" s="416">
        <v>14</v>
      </c>
      <c r="B23" s="1061" t="s">
        <v>5585</v>
      </c>
      <c r="C23" s="416" t="s">
        <v>983</v>
      </c>
      <c r="D23" s="416">
        <v>65</v>
      </c>
      <c r="E23" s="416">
        <v>133</v>
      </c>
      <c r="F23" s="524"/>
      <c r="G23" s="524">
        <f t="shared" si="0"/>
        <v>0</v>
      </c>
    </row>
    <row r="24" spans="1:7" ht="39.6">
      <c r="A24" s="416">
        <v>15</v>
      </c>
      <c r="B24" s="1061" t="s">
        <v>5586</v>
      </c>
      <c r="C24" s="416" t="s">
        <v>983</v>
      </c>
      <c r="D24" s="416">
        <v>147</v>
      </c>
      <c r="E24" s="416">
        <v>298</v>
      </c>
      <c r="F24" s="524"/>
      <c r="G24" s="524">
        <f t="shared" si="0"/>
        <v>0</v>
      </c>
    </row>
    <row r="25" spans="1:7">
      <c r="A25" s="416">
        <v>16</v>
      </c>
      <c r="B25" s="1061" t="s">
        <v>5587</v>
      </c>
      <c r="C25" s="416" t="s">
        <v>983</v>
      </c>
      <c r="D25" s="416">
        <v>21</v>
      </c>
      <c r="E25" s="416">
        <v>33</v>
      </c>
      <c r="F25" s="524"/>
      <c r="G25" s="524">
        <f t="shared" si="0"/>
        <v>0</v>
      </c>
    </row>
    <row r="26" spans="1:7">
      <c r="A26" s="416">
        <v>17</v>
      </c>
      <c r="B26" s="1061" t="s">
        <v>5588</v>
      </c>
      <c r="C26" s="416" t="s">
        <v>983</v>
      </c>
      <c r="D26" s="416">
        <v>2</v>
      </c>
      <c r="E26" s="416">
        <v>2</v>
      </c>
      <c r="F26" s="524"/>
      <c r="G26" s="524">
        <f t="shared" si="0"/>
        <v>0</v>
      </c>
    </row>
    <row r="27" spans="1:7">
      <c r="A27" s="416">
        <v>18</v>
      </c>
      <c r="B27" s="1061" t="s">
        <v>5589</v>
      </c>
      <c r="C27" s="416" t="s">
        <v>983</v>
      </c>
      <c r="D27" s="416">
        <v>71</v>
      </c>
      <c r="E27" s="416">
        <v>123</v>
      </c>
      <c r="F27" s="524"/>
      <c r="G27" s="524">
        <f t="shared" si="0"/>
        <v>0</v>
      </c>
    </row>
    <row r="28" spans="1:7">
      <c r="A28" s="416">
        <v>19</v>
      </c>
      <c r="B28" s="1061" t="s">
        <v>5590</v>
      </c>
      <c r="C28" s="416" t="s">
        <v>1668</v>
      </c>
      <c r="D28" s="416">
        <v>12850</v>
      </c>
      <c r="E28" s="416">
        <f>SUM(D28:D28)</f>
        <v>12850</v>
      </c>
      <c r="F28" s="524"/>
      <c r="G28" s="524">
        <f t="shared" si="0"/>
        <v>0</v>
      </c>
    </row>
    <row r="29" spans="1:7">
      <c r="A29" s="416">
        <v>20</v>
      </c>
      <c r="B29" s="1061" t="s">
        <v>5591</v>
      </c>
      <c r="C29" s="416" t="s">
        <v>1668</v>
      </c>
      <c r="D29" s="416">
        <v>7600</v>
      </c>
      <c r="E29" s="416">
        <f>SUM(D29:D29)</f>
        <v>7600</v>
      </c>
      <c r="F29" s="524"/>
      <c r="G29" s="524">
        <f t="shared" si="0"/>
        <v>0</v>
      </c>
    </row>
    <row r="30" spans="1:7" ht="26.4">
      <c r="A30" s="416">
        <v>21</v>
      </c>
      <c r="B30" s="1061" t="s">
        <v>5592</v>
      </c>
      <c r="C30" s="1316" t="s">
        <v>5019</v>
      </c>
      <c r="D30" s="1316"/>
      <c r="E30" s="1316">
        <v>1</v>
      </c>
      <c r="F30" s="524"/>
      <c r="G30" s="524">
        <f t="shared" si="0"/>
        <v>0</v>
      </c>
    </row>
    <row r="31" spans="1:7">
      <c r="A31" s="143" t="s">
        <v>5593</v>
      </c>
      <c r="B31" s="144"/>
      <c r="C31" s="144"/>
      <c r="D31" s="144"/>
      <c r="E31" s="144"/>
      <c r="F31" s="144"/>
      <c r="G31" s="1361">
        <f>SUM(G10:G30)</f>
        <v>0</v>
      </c>
    </row>
    <row r="32" spans="1:7">
      <c r="A32" s="337"/>
      <c r="B32" s="510"/>
      <c r="C32" s="337"/>
      <c r="D32" s="337"/>
      <c r="E32" s="337"/>
      <c r="F32" s="510"/>
      <c r="G32" s="510"/>
    </row>
    <row r="33" spans="1:7">
      <c r="A33" s="337"/>
      <c r="B33" s="510"/>
      <c r="C33" s="337"/>
      <c r="D33" s="337"/>
      <c r="E33" s="337"/>
      <c r="F33" s="510"/>
      <c r="G33" s="510"/>
    </row>
  </sheetData>
  <protectedRanges>
    <protectedRange sqref="F7" name="Range1_7_2_1"/>
    <protectedRange sqref="F31" name="Range1_4_5_2"/>
  </protectedRanges>
  <mergeCells count="6">
    <mergeCell ref="A1:G1"/>
    <mergeCell ref="A2:G2"/>
    <mergeCell ref="A3:G3"/>
    <mergeCell ref="B7:G7"/>
    <mergeCell ref="A9:G9"/>
    <mergeCell ref="A31:F31"/>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505E01-4C86-48EE-8A9B-B74B1ED74459}">
  <sheetPr>
    <tabColor theme="8" tint="0.79998168889431442"/>
  </sheetPr>
  <dimension ref="A1:G48"/>
  <sheetViews>
    <sheetView workbookViewId="0">
      <selection activeCell="B35" sqref="B35"/>
    </sheetView>
  </sheetViews>
  <sheetFormatPr defaultRowHeight="14.4"/>
  <cols>
    <col min="2" max="2" width="50.77734375" customWidth="1"/>
  </cols>
  <sheetData>
    <row r="1" spans="1:7">
      <c r="A1" s="334" t="s">
        <v>50</v>
      </c>
      <c r="B1" s="334"/>
      <c r="C1" s="334"/>
      <c r="D1" s="334"/>
      <c r="E1" s="334"/>
      <c r="F1" s="334"/>
      <c r="G1" s="334"/>
    </row>
    <row r="2" spans="1:7">
      <c r="A2" s="336" t="s">
        <v>455</v>
      </c>
      <c r="B2" s="336"/>
      <c r="C2" s="336"/>
      <c r="D2" s="336"/>
      <c r="E2" s="336"/>
      <c r="F2" s="336"/>
      <c r="G2" s="336"/>
    </row>
    <row r="3" spans="1:7">
      <c r="A3" s="150" t="s">
        <v>456</v>
      </c>
      <c r="B3" s="150"/>
      <c r="C3" s="150"/>
      <c r="D3" s="150"/>
      <c r="E3" s="150"/>
      <c r="F3" s="150"/>
      <c r="G3" s="150"/>
    </row>
    <row r="4" spans="1:7">
      <c r="A4" s="1307"/>
      <c r="B4" s="871"/>
      <c r="C4" s="1308"/>
      <c r="D4" s="1308"/>
      <c r="E4" s="1308"/>
      <c r="F4" s="1309"/>
      <c r="G4" s="1310"/>
    </row>
    <row r="5" spans="1:7">
      <c r="A5" s="1307"/>
      <c r="B5" s="871"/>
      <c r="C5" s="1308"/>
      <c r="D5" s="1308"/>
      <c r="E5" s="1308"/>
      <c r="F5" s="1309"/>
      <c r="G5" s="1310"/>
    </row>
    <row r="6" spans="1:7">
      <c r="A6" s="1311"/>
      <c r="B6" s="1031"/>
      <c r="C6" s="1312"/>
      <c r="D6" s="1313"/>
      <c r="E6" s="1313"/>
      <c r="F6" s="1310"/>
      <c r="G6" s="1310"/>
    </row>
    <row r="7" spans="1:7">
      <c r="A7" s="1314" t="s">
        <v>23</v>
      </c>
      <c r="B7" s="346" t="s">
        <v>4995</v>
      </c>
      <c r="C7" s="346"/>
      <c r="D7" s="346"/>
      <c r="E7" s="346"/>
      <c r="F7" s="346"/>
      <c r="G7" s="346"/>
    </row>
    <row r="8" spans="1:7" ht="39.6">
      <c r="A8" s="8" t="s">
        <v>0</v>
      </c>
      <c r="B8" s="8" t="s">
        <v>1</v>
      </c>
      <c r="C8" s="8" t="s">
        <v>948</v>
      </c>
      <c r="D8" s="8" t="s">
        <v>5071</v>
      </c>
      <c r="E8" s="8" t="s">
        <v>5072</v>
      </c>
      <c r="F8" s="8" t="s">
        <v>1380</v>
      </c>
      <c r="G8" s="8" t="s">
        <v>2</v>
      </c>
    </row>
    <row r="9" spans="1:7">
      <c r="A9" s="1315" t="s">
        <v>5594</v>
      </c>
      <c r="B9" s="1315"/>
      <c r="C9" s="1315"/>
      <c r="D9" s="1315"/>
      <c r="E9" s="1315"/>
      <c r="F9" s="1315"/>
      <c r="G9" s="1315"/>
    </row>
    <row r="10" spans="1:7" ht="26.4">
      <c r="A10" s="1359">
        <v>1</v>
      </c>
      <c r="B10" s="1327" t="s">
        <v>5595</v>
      </c>
      <c r="C10" s="1359" t="s">
        <v>983</v>
      </c>
      <c r="D10" s="1359">
        <v>1051</v>
      </c>
      <c r="E10" s="1359">
        <f>SUM(D10:D10)</f>
        <v>1051</v>
      </c>
      <c r="F10" s="524"/>
      <c r="G10" s="524">
        <f t="shared" ref="G10:G35" si="0">F10*E10</f>
        <v>0</v>
      </c>
    </row>
    <row r="11" spans="1:7" ht="26.4">
      <c r="A11" s="1359">
        <v>2</v>
      </c>
      <c r="B11" s="1327" t="s">
        <v>5596</v>
      </c>
      <c r="C11" s="1359" t="s">
        <v>983</v>
      </c>
      <c r="D11" s="1359">
        <v>304</v>
      </c>
      <c r="E11" s="1359">
        <f>SUM(D11:D11)</f>
        <v>304</v>
      </c>
      <c r="F11" s="524"/>
      <c r="G11" s="524">
        <f t="shared" si="0"/>
        <v>0</v>
      </c>
    </row>
    <row r="12" spans="1:7" ht="26.4">
      <c r="A12" s="1359">
        <v>3</v>
      </c>
      <c r="B12" s="1327" t="s">
        <v>5597</v>
      </c>
      <c r="C12" s="1359" t="s">
        <v>983</v>
      </c>
      <c r="D12" s="1359">
        <v>80</v>
      </c>
      <c r="E12" s="1359">
        <f>SUM(D12:D12)</f>
        <v>80</v>
      </c>
      <c r="F12" s="524"/>
      <c r="G12" s="524">
        <f t="shared" si="0"/>
        <v>0</v>
      </c>
    </row>
    <row r="13" spans="1:7" ht="26.4">
      <c r="A13" s="1359">
        <v>4</v>
      </c>
      <c r="B13" s="1327" t="s">
        <v>5598</v>
      </c>
      <c r="C13" s="1359" t="s">
        <v>983</v>
      </c>
      <c r="D13" s="1359">
        <v>188</v>
      </c>
      <c r="E13" s="1359">
        <f>SUM(D13:D13)</f>
        <v>188</v>
      </c>
      <c r="F13" s="524"/>
      <c r="G13" s="524">
        <f t="shared" si="0"/>
        <v>0</v>
      </c>
    </row>
    <row r="14" spans="1:7">
      <c r="A14" s="1359">
        <v>5</v>
      </c>
      <c r="B14" s="1327" t="s">
        <v>5599</v>
      </c>
      <c r="C14" s="1359" t="s">
        <v>983</v>
      </c>
      <c r="D14" s="1359">
        <v>1051</v>
      </c>
      <c r="E14" s="1359">
        <f>SUM(D14:D14)</f>
        <v>1051</v>
      </c>
      <c r="F14" s="524"/>
      <c r="G14" s="524">
        <f t="shared" si="0"/>
        <v>0</v>
      </c>
    </row>
    <row r="15" spans="1:7">
      <c r="A15" s="1359">
        <v>6</v>
      </c>
      <c r="B15" s="1327" t="s">
        <v>5600</v>
      </c>
      <c r="C15" s="1359" t="s">
        <v>983</v>
      </c>
      <c r="D15" s="1359">
        <v>304</v>
      </c>
      <c r="E15" s="1359">
        <f>SUM(D15:D15)</f>
        <v>304</v>
      </c>
      <c r="F15" s="524"/>
      <c r="G15" s="524">
        <f t="shared" si="0"/>
        <v>0</v>
      </c>
    </row>
    <row r="16" spans="1:7">
      <c r="A16" s="1359">
        <v>7</v>
      </c>
      <c r="B16" s="1327" t="s">
        <v>5601</v>
      </c>
      <c r="C16" s="1359" t="s">
        <v>983</v>
      </c>
      <c r="D16" s="1359">
        <v>80</v>
      </c>
      <c r="E16" s="1359">
        <f>SUM(D16:D16)</f>
        <v>80</v>
      </c>
      <c r="F16" s="524"/>
      <c r="G16" s="524">
        <f t="shared" si="0"/>
        <v>0</v>
      </c>
    </row>
    <row r="17" spans="1:7">
      <c r="A17" s="1359">
        <v>8</v>
      </c>
      <c r="B17" s="1327" t="s">
        <v>5602</v>
      </c>
      <c r="C17" s="1359" t="s">
        <v>983</v>
      </c>
      <c r="D17" s="1359">
        <v>188</v>
      </c>
      <c r="E17" s="1359">
        <f>SUM(D17:D17)</f>
        <v>188</v>
      </c>
      <c r="F17" s="524"/>
      <c r="G17" s="524">
        <f t="shared" si="0"/>
        <v>0</v>
      </c>
    </row>
    <row r="18" spans="1:7" ht="26.4">
      <c r="A18" s="1359">
        <v>9</v>
      </c>
      <c r="B18" s="1327" t="s">
        <v>5603</v>
      </c>
      <c r="C18" s="1359" t="s">
        <v>983</v>
      </c>
      <c r="D18" s="1359">
        <v>1051</v>
      </c>
      <c r="E18" s="1359">
        <f>SUM(D18:D18)</f>
        <v>1051</v>
      </c>
      <c r="F18" s="524"/>
      <c r="G18" s="524">
        <f t="shared" si="0"/>
        <v>0</v>
      </c>
    </row>
    <row r="19" spans="1:7" ht="26.4">
      <c r="A19" s="1359">
        <v>10</v>
      </c>
      <c r="B19" s="1327" t="s">
        <v>5604</v>
      </c>
      <c r="C19" s="1359" t="s">
        <v>983</v>
      </c>
      <c r="D19" s="1359">
        <v>304</v>
      </c>
      <c r="E19" s="1359">
        <f>SUM(D19:D19)</f>
        <v>304</v>
      </c>
      <c r="F19" s="524"/>
      <c r="G19" s="524">
        <f t="shared" si="0"/>
        <v>0</v>
      </c>
    </row>
    <row r="20" spans="1:7" ht="26.4">
      <c r="A20" s="1359">
        <v>11</v>
      </c>
      <c r="B20" s="1327" t="s">
        <v>5605</v>
      </c>
      <c r="C20" s="1359" t="s">
        <v>983</v>
      </c>
      <c r="D20" s="1359">
        <v>80</v>
      </c>
      <c r="E20" s="1359">
        <f>SUM(D20:D20)</f>
        <v>80</v>
      </c>
      <c r="F20" s="524"/>
      <c r="G20" s="524">
        <f t="shared" si="0"/>
        <v>0</v>
      </c>
    </row>
    <row r="21" spans="1:7" ht="26.4">
      <c r="A21" s="1359">
        <v>12</v>
      </c>
      <c r="B21" s="1327" t="s">
        <v>5606</v>
      </c>
      <c r="C21" s="1359" t="s">
        <v>983</v>
      </c>
      <c r="D21" s="1359">
        <v>188</v>
      </c>
      <c r="E21" s="1359">
        <f>SUM(D21:D21)</f>
        <v>188</v>
      </c>
      <c r="F21" s="524"/>
      <c r="G21" s="524">
        <f t="shared" si="0"/>
        <v>0</v>
      </c>
    </row>
    <row r="22" spans="1:7" ht="39.6">
      <c r="A22" s="1359">
        <v>13</v>
      </c>
      <c r="B22" s="1327" t="s">
        <v>5607</v>
      </c>
      <c r="C22" s="1359" t="s">
        <v>983</v>
      </c>
      <c r="D22" s="1359">
        <v>152</v>
      </c>
      <c r="E22" s="1359">
        <f>SUM(D22:D22)</f>
        <v>152</v>
      </c>
      <c r="F22" s="524"/>
      <c r="G22" s="524">
        <f t="shared" si="0"/>
        <v>0</v>
      </c>
    </row>
    <row r="23" spans="1:7" ht="26.4">
      <c r="A23" s="1359">
        <v>14</v>
      </c>
      <c r="B23" s="1327" t="s">
        <v>5608</v>
      </c>
      <c r="C23" s="1359" t="s">
        <v>983</v>
      </c>
      <c r="D23" s="1359">
        <v>4</v>
      </c>
      <c r="E23" s="1359">
        <f>SUM(D23:D23)</f>
        <v>4</v>
      </c>
      <c r="F23" s="524"/>
      <c r="G23" s="524">
        <f t="shared" si="0"/>
        <v>0</v>
      </c>
    </row>
    <row r="24" spans="1:7" ht="26.4">
      <c r="A24" s="1359">
        <v>15</v>
      </c>
      <c r="B24" s="1327" t="s">
        <v>5609</v>
      </c>
      <c r="C24" s="1359" t="s">
        <v>983</v>
      </c>
      <c r="D24" s="1359">
        <v>10</v>
      </c>
      <c r="E24" s="1359">
        <f>SUM(D24:D24)</f>
        <v>10</v>
      </c>
      <c r="F24" s="524"/>
      <c r="G24" s="524">
        <f t="shared" si="0"/>
        <v>0</v>
      </c>
    </row>
    <row r="25" spans="1:7" ht="26.4">
      <c r="A25" s="1359">
        <v>16</v>
      </c>
      <c r="B25" s="1327" t="s">
        <v>5610</v>
      </c>
      <c r="C25" s="1359" t="s">
        <v>983</v>
      </c>
      <c r="D25" s="1359">
        <v>16</v>
      </c>
      <c r="E25" s="1359">
        <f>SUM(D25:D25)</f>
        <v>16</v>
      </c>
      <c r="F25" s="524"/>
      <c r="G25" s="524">
        <f t="shared" si="0"/>
        <v>0</v>
      </c>
    </row>
    <row r="26" spans="1:7" ht="26.4">
      <c r="A26" s="1359">
        <v>17</v>
      </c>
      <c r="B26" s="1327" t="s">
        <v>5611</v>
      </c>
      <c r="C26" s="1359" t="s">
        <v>983</v>
      </c>
      <c r="D26" s="1359">
        <v>41</v>
      </c>
      <c r="E26" s="1359">
        <f>SUM(D26:D26)</f>
        <v>41</v>
      </c>
      <c r="F26" s="524"/>
      <c r="G26" s="524">
        <f t="shared" si="0"/>
        <v>0</v>
      </c>
    </row>
    <row r="27" spans="1:7" ht="26.4">
      <c r="A27" s="1359">
        <v>18</v>
      </c>
      <c r="B27" s="1327" t="s">
        <v>5612</v>
      </c>
      <c r="C27" s="1359" t="s">
        <v>983</v>
      </c>
      <c r="D27" s="1359">
        <v>11</v>
      </c>
      <c r="E27" s="1359">
        <f>SUM(D27:D27)</f>
        <v>11</v>
      </c>
      <c r="F27" s="524"/>
      <c r="G27" s="524">
        <f t="shared" si="0"/>
        <v>0</v>
      </c>
    </row>
    <row r="28" spans="1:7" ht="26.4">
      <c r="A28" s="1359">
        <v>19</v>
      </c>
      <c r="B28" s="1327" t="s">
        <v>5613</v>
      </c>
      <c r="C28" s="1359" t="s">
        <v>983</v>
      </c>
      <c r="D28" s="1359">
        <v>0</v>
      </c>
      <c r="E28" s="1359">
        <f>SUM(D28:D28)</f>
        <v>0</v>
      </c>
      <c r="F28" s="524"/>
      <c r="G28" s="524">
        <f t="shared" si="0"/>
        <v>0</v>
      </c>
    </row>
    <row r="29" spans="1:7">
      <c r="A29" s="1359">
        <v>20</v>
      </c>
      <c r="B29" s="1327" t="s">
        <v>5614</v>
      </c>
      <c r="C29" s="1359" t="s">
        <v>983</v>
      </c>
      <c r="D29" s="1359">
        <v>3</v>
      </c>
      <c r="E29" s="1359">
        <f>SUM(D29:D29)</f>
        <v>3</v>
      </c>
      <c r="F29" s="524"/>
      <c r="G29" s="524">
        <f t="shared" si="0"/>
        <v>0</v>
      </c>
    </row>
    <row r="30" spans="1:7" ht="26.4">
      <c r="A30" s="1359">
        <v>21</v>
      </c>
      <c r="B30" s="1327" t="s">
        <v>5615</v>
      </c>
      <c r="C30" s="1359" t="s">
        <v>983</v>
      </c>
      <c r="D30" s="1359">
        <v>1702</v>
      </c>
      <c r="E30" s="1359">
        <f>SUM(D30:D30)</f>
        <v>1702</v>
      </c>
      <c r="F30" s="524"/>
      <c r="G30" s="524">
        <f t="shared" si="0"/>
        <v>0</v>
      </c>
    </row>
    <row r="31" spans="1:7">
      <c r="A31" s="1359">
        <v>22</v>
      </c>
      <c r="B31" s="1327" t="s">
        <v>5616</v>
      </c>
      <c r="C31" s="1359" t="s">
        <v>983</v>
      </c>
      <c r="D31" s="1359">
        <v>6</v>
      </c>
      <c r="E31" s="1359">
        <f>SUM(D31:D31)</f>
        <v>6</v>
      </c>
      <c r="F31" s="524"/>
      <c r="G31" s="524">
        <f t="shared" si="0"/>
        <v>0</v>
      </c>
    </row>
    <row r="32" spans="1:7">
      <c r="A32" s="1359">
        <v>23</v>
      </c>
      <c r="B32" s="1327" t="s">
        <v>5617</v>
      </c>
      <c r="C32" s="1359" t="s">
        <v>1668</v>
      </c>
      <c r="D32" s="1359">
        <v>70</v>
      </c>
      <c r="E32" s="1359">
        <f>SUM(D32:D32)</f>
        <v>70</v>
      </c>
      <c r="F32" s="524"/>
      <c r="G32" s="524">
        <f t="shared" si="0"/>
        <v>0</v>
      </c>
    </row>
    <row r="33" spans="1:7">
      <c r="A33" s="1359">
        <v>24</v>
      </c>
      <c r="B33" s="1327" t="s">
        <v>5618</v>
      </c>
      <c r="C33" s="1359" t="s">
        <v>983</v>
      </c>
      <c r="D33" s="1359">
        <v>4</v>
      </c>
      <c r="E33" s="1359">
        <f>SUM(D33:D33)</f>
        <v>4</v>
      </c>
      <c r="F33" s="524"/>
      <c r="G33" s="524">
        <f t="shared" si="0"/>
        <v>0</v>
      </c>
    </row>
    <row r="34" spans="1:7" ht="26.4">
      <c r="A34" s="1359">
        <v>25</v>
      </c>
      <c r="B34" s="1327" t="s">
        <v>5619</v>
      </c>
      <c r="C34" s="1359" t="s">
        <v>983</v>
      </c>
      <c r="D34" s="1359">
        <v>708</v>
      </c>
      <c r="E34" s="1359">
        <f>SUM(D34:D34)</f>
        <v>708</v>
      </c>
      <c r="F34" s="524"/>
      <c r="G34" s="524">
        <f t="shared" si="0"/>
        <v>0</v>
      </c>
    </row>
    <row r="35" spans="1:7" ht="26.4">
      <c r="A35" s="1359">
        <v>26</v>
      </c>
      <c r="B35" s="1327" t="s">
        <v>5620</v>
      </c>
      <c r="C35" s="1359" t="s">
        <v>983</v>
      </c>
      <c r="D35" s="1359">
        <v>2240</v>
      </c>
      <c r="E35" s="1359">
        <f>SUM(D35:D35)</f>
        <v>2240</v>
      </c>
      <c r="F35" s="524"/>
      <c r="G35" s="524">
        <f t="shared" si="0"/>
        <v>0</v>
      </c>
    </row>
    <row r="36" spans="1:7">
      <c r="A36" s="1315" t="s">
        <v>5621</v>
      </c>
      <c r="B36" s="1315"/>
      <c r="C36" s="1315"/>
      <c r="D36" s="1315"/>
      <c r="E36" s="1315"/>
      <c r="F36" s="1315"/>
      <c r="G36" s="1315"/>
    </row>
    <row r="37" spans="1:7" ht="39.6">
      <c r="A37" s="8" t="s">
        <v>0</v>
      </c>
      <c r="B37" s="8" t="s">
        <v>1</v>
      </c>
      <c r="C37" s="8" t="s">
        <v>948</v>
      </c>
      <c r="D37" s="8" t="s">
        <v>5071</v>
      </c>
      <c r="E37" s="8" t="s">
        <v>5072</v>
      </c>
      <c r="F37" s="8" t="s">
        <v>1380</v>
      </c>
      <c r="G37" s="8" t="s">
        <v>2</v>
      </c>
    </row>
    <row r="38" spans="1:7">
      <c r="A38" s="1359">
        <v>31</v>
      </c>
      <c r="B38" s="1327" t="s">
        <v>5622</v>
      </c>
      <c r="C38" s="1359" t="s">
        <v>983</v>
      </c>
      <c r="D38" s="1359">
        <v>3</v>
      </c>
      <c r="E38" s="1359">
        <f>SUM(D38:D38)</f>
        <v>3</v>
      </c>
      <c r="F38" s="524"/>
      <c r="G38" s="524">
        <f t="shared" ref="G38:G42" si="1">F38*E38</f>
        <v>0</v>
      </c>
    </row>
    <row r="39" spans="1:7">
      <c r="A39" s="1359">
        <v>32</v>
      </c>
      <c r="B39" s="1327" t="s">
        <v>5623</v>
      </c>
      <c r="C39" s="1359" t="s">
        <v>983</v>
      </c>
      <c r="D39" s="1359">
        <v>8</v>
      </c>
      <c r="E39" s="1359">
        <f>SUM(D39:D39)</f>
        <v>8</v>
      </c>
      <c r="F39" s="524"/>
      <c r="G39" s="524">
        <f t="shared" si="1"/>
        <v>0</v>
      </c>
    </row>
    <row r="40" spans="1:7">
      <c r="A40" s="1359">
        <v>33</v>
      </c>
      <c r="B40" s="1327" t="s">
        <v>5624</v>
      </c>
      <c r="C40" s="1359" t="s">
        <v>983</v>
      </c>
      <c r="D40" s="1359">
        <v>230</v>
      </c>
      <c r="E40" s="1359">
        <f>SUM(D40:D40)</f>
        <v>230</v>
      </c>
      <c r="F40" s="524"/>
      <c r="G40" s="524">
        <f t="shared" si="1"/>
        <v>0</v>
      </c>
    </row>
    <row r="41" spans="1:7">
      <c r="A41" s="1359">
        <v>34</v>
      </c>
      <c r="B41" s="1327" t="s">
        <v>5625</v>
      </c>
      <c r="C41" s="1359" t="s">
        <v>983</v>
      </c>
      <c r="D41" s="1359">
        <v>4</v>
      </c>
      <c r="E41" s="1359">
        <f>SUM(D41:D41)</f>
        <v>4</v>
      </c>
      <c r="F41" s="524"/>
      <c r="G41" s="524">
        <f t="shared" si="1"/>
        <v>0</v>
      </c>
    </row>
    <row r="42" spans="1:7">
      <c r="A42" s="1359">
        <v>35</v>
      </c>
      <c r="B42" s="1327" t="s">
        <v>5626</v>
      </c>
      <c r="C42" s="1359" t="s">
        <v>983</v>
      </c>
      <c r="D42" s="1359">
        <v>96</v>
      </c>
      <c r="E42" s="1359">
        <f>SUM(D42:D42)</f>
        <v>96</v>
      </c>
      <c r="F42" s="524"/>
      <c r="G42" s="524">
        <f t="shared" si="1"/>
        <v>0</v>
      </c>
    </row>
    <row r="43" spans="1:7">
      <c r="A43" s="143" t="s">
        <v>5627</v>
      </c>
      <c r="B43" s="144"/>
      <c r="C43" s="144"/>
      <c r="D43" s="144"/>
      <c r="E43" s="144"/>
      <c r="F43" s="144"/>
      <c r="G43" s="1361">
        <f>SUM(G10:G42)</f>
        <v>0</v>
      </c>
    </row>
    <row r="44" spans="1:7">
      <c r="A44" s="337"/>
      <c r="B44" s="510"/>
      <c r="C44" s="510"/>
      <c r="D44" s="510"/>
      <c r="E44" s="510"/>
      <c r="F44" s="510"/>
      <c r="G44" s="510"/>
    </row>
    <row r="45" spans="1:7">
      <c r="A45" s="337"/>
      <c r="B45" s="510"/>
      <c r="C45" s="510"/>
      <c r="D45" s="510"/>
      <c r="E45" s="510"/>
      <c r="F45" s="510"/>
      <c r="G45" s="510"/>
    </row>
    <row r="46" spans="1:7">
      <c r="A46" s="337"/>
      <c r="B46" s="510"/>
      <c r="C46" s="510"/>
      <c r="D46" s="510"/>
      <c r="E46" s="510"/>
      <c r="F46" s="510"/>
      <c r="G46" s="510"/>
    </row>
    <row r="47" spans="1:7">
      <c r="A47" s="337"/>
      <c r="B47" s="510"/>
      <c r="C47" s="510"/>
      <c r="D47" s="510"/>
      <c r="E47" s="510"/>
      <c r="F47" s="510"/>
      <c r="G47" s="510"/>
    </row>
    <row r="48" spans="1:7">
      <c r="A48" s="337"/>
      <c r="B48" s="510"/>
      <c r="C48" s="510"/>
      <c r="D48" s="510"/>
      <c r="E48" s="510"/>
      <c r="F48" s="510"/>
      <c r="G48" s="510"/>
    </row>
  </sheetData>
  <protectedRanges>
    <protectedRange sqref="F7" name="Range1_7_2_1"/>
    <protectedRange sqref="F43" name="Range1_4_5_2"/>
  </protectedRanges>
  <mergeCells count="7">
    <mergeCell ref="A43:F43"/>
    <mergeCell ref="A1:G1"/>
    <mergeCell ref="A2:G2"/>
    <mergeCell ref="A3:G3"/>
    <mergeCell ref="B7:G7"/>
    <mergeCell ref="A9:G9"/>
    <mergeCell ref="A36:G36"/>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8A52AA-D991-4C2E-8F38-E3A70D841A42}">
  <sheetPr>
    <tabColor theme="8" tint="0.79998168889431442"/>
  </sheetPr>
  <dimension ref="A1:G52"/>
  <sheetViews>
    <sheetView workbookViewId="0">
      <selection activeCell="B45" sqref="B45"/>
    </sheetView>
  </sheetViews>
  <sheetFormatPr defaultRowHeight="14.4"/>
  <cols>
    <col min="2" max="2" width="50.77734375" customWidth="1"/>
  </cols>
  <sheetData>
    <row r="1" spans="1:7">
      <c r="A1" s="334" t="s">
        <v>50</v>
      </c>
      <c r="B1" s="334"/>
      <c r="C1" s="334"/>
      <c r="D1" s="334"/>
      <c r="E1" s="334"/>
      <c r="F1" s="334"/>
      <c r="G1" s="334"/>
    </row>
    <row r="2" spans="1:7">
      <c r="A2" s="336" t="s">
        <v>455</v>
      </c>
      <c r="B2" s="336"/>
      <c r="C2" s="336"/>
      <c r="D2" s="336"/>
      <c r="E2" s="336"/>
      <c r="F2" s="336"/>
      <c r="G2" s="336"/>
    </row>
    <row r="3" spans="1:7">
      <c r="A3" s="150" t="s">
        <v>456</v>
      </c>
      <c r="B3" s="150"/>
      <c r="C3" s="150"/>
      <c r="D3" s="150"/>
      <c r="E3" s="150"/>
      <c r="F3" s="150"/>
      <c r="G3" s="150"/>
    </row>
    <row r="4" spans="1:7">
      <c r="A4" s="1307"/>
      <c r="B4" s="871"/>
      <c r="C4" s="1308"/>
      <c r="D4" s="1308"/>
      <c r="E4" s="1308"/>
      <c r="F4" s="1309"/>
      <c r="G4" s="1310"/>
    </row>
    <row r="5" spans="1:7">
      <c r="A5" s="1307"/>
      <c r="B5" s="871"/>
      <c r="C5" s="1308"/>
      <c r="D5" s="1308"/>
      <c r="E5" s="1308"/>
      <c r="F5" s="1309"/>
      <c r="G5" s="1310"/>
    </row>
    <row r="6" spans="1:7">
      <c r="A6" s="1311"/>
      <c r="B6" s="1031"/>
      <c r="C6" s="1312"/>
      <c r="D6" s="1313"/>
      <c r="E6" s="1313"/>
      <c r="F6" s="1310"/>
      <c r="G6" s="1310"/>
    </row>
    <row r="7" spans="1:7">
      <c r="A7" s="1314" t="s">
        <v>25</v>
      </c>
      <c r="B7" s="346" t="s">
        <v>4996</v>
      </c>
      <c r="C7" s="346"/>
      <c r="D7" s="346"/>
      <c r="E7" s="346"/>
      <c r="F7" s="346"/>
      <c r="G7" s="346"/>
    </row>
    <row r="8" spans="1:7" ht="39.6">
      <c r="A8" s="8" t="s">
        <v>0</v>
      </c>
      <c r="B8" s="8" t="s">
        <v>1</v>
      </c>
      <c r="C8" s="8" t="s">
        <v>948</v>
      </c>
      <c r="D8" s="8" t="s">
        <v>5071</v>
      </c>
      <c r="E8" s="8" t="s">
        <v>5072</v>
      </c>
      <c r="F8" s="8" t="s">
        <v>1380</v>
      </c>
      <c r="G8" s="8" t="s">
        <v>2</v>
      </c>
    </row>
    <row r="9" spans="1:7" ht="39.6">
      <c r="A9" s="1359">
        <v>1</v>
      </c>
      <c r="B9" s="1327" t="s">
        <v>5628</v>
      </c>
      <c r="C9" s="1359" t="s">
        <v>983</v>
      </c>
      <c r="D9" s="1359">
        <v>6</v>
      </c>
      <c r="E9" s="1359">
        <f>SUM(D9:D9)</f>
        <v>6</v>
      </c>
      <c r="F9" s="524"/>
      <c r="G9" s="524">
        <f t="shared" ref="G9:G45" si="0">F9*E9</f>
        <v>0</v>
      </c>
    </row>
    <row r="10" spans="1:7" ht="39.6">
      <c r="A10" s="1359">
        <v>2</v>
      </c>
      <c r="B10" s="1327" t="s">
        <v>5629</v>
      </c>
      <c r="C10" s="1359" t="s">
        <v>983</v>
      </c>
      <c r="D10" s="420">
        <v>17</v>
      </c>
      <c r="E10" s="1359">
        <f>SUM(D10:D10)</f>
        <v>17</v>
      </c>
      <c r="F10" s="524"/>
      <c r="G10" s="524">
        <f t="shared" si="0"/>
        <v>0</v>
      </c>
    </row>
    <row r="11" spans="1:7">
      <c r="A11" s="1359">
        <v>3</v>
      </c>
      <c r="B11" s="1327" t="s">
        <v>5630</v>
      </c>
      <c r="C11" s="1359" t="s">
        <v>983</v>
      </c>
      <c r="D11" s="420">
        <v>10</v>
      </c>
      <c r="E11" s="1359">
        <f>SUM(D11:D11)</f>
        <v>10</v>
      </c>
      <c r="F11" s="524"/>
      <c r="G11" s="524">
        <f t="shared" si="0"/>
        <v>0</v>
      </c>
    </row>
    <row r="12" spans="1:7" ht="26.4">
      <c r="A12" s="1359">
        <v>4</v>
      </c>
      <c r="B12" s="1327" t="s">
        <v>5631</v>
      </c>
      <c r="C12" s="1359" t="s">
        <v>983</v>
      </c>
      <c r="D12" s="420">
        <v>18</v>
      </c>
      <c r="E12" s="1359">
        <f>SUM(D12:D12)</f>
        <v>18</v>
      </c>
      <c r="F12" s="524"/>
      <c r="G12" s="524">
        <f t="shared" si="0"/>
        <v>0</v>
      </c>
    </row>
    <row r="13" spans="1:7">
      <c r="A13" s="1359">
        <v>5</v>
      </c>
      <c r="B13" s="1327" t="s">
        <v>5632</v>
      </c>
      <c r="C13" s="1359" t="s">
        <v>983</v>
      </c>
      <c r="D13" s="420">
        <v>223</v>
      </c>
      <c r="E13" s="1359">
        <f>SUM(D13:D13)</f>
        <v>223</v>
      </c>
      <c r="F13" s="524"/>
      <c r="G13" s="524">
        <f t="shared" si="0"/>
        <v>0</v>
      </c>
    </row>
    <row r="14" spans="1:7" ht="26.4">
      <c r="A14" s="1359">
        <v>6</v>
      </c>
      <c r="B14" s="1327" t="s">
        <v>5633</v>
      </c>
      <c r="C14" s="1359" t="s">
        <v>983</v>
      </c>
      <c r="D14" s="420">
        <v>193</v>
      </c>
      <c r="E14" s="1359">
        <f>SUM(D14:D14)</f>
        <v>193</v>
      </c>
      <c r="F14" s="524"/>
      <c r="G14" s="524">
        <f t="shared" si="0"/>
        <v>0</v>
      </c>
    </row>
    <row r="15" spans="1:7" ht="39.6">
      <c r="A15" s="1359">
        <v>7</v>
      </c>
      <c r="B15" s="1327" t="s">
        <v>5634</v>
      </c>
      <c r="C15" s="1359" t="s">
        <v>983</v>
      </c>
      <c r="D15" s="420">
        <v>17</v>
      </c>
      <c r="E15" s="1359">
        <f>SUM(D15:D15)</f>
        <v>17</v>
      </c>
      <c r="F15" s="524"/>
      <c r="G15" s="524">
        <f t="shared" si="0"/>
        <v>0</v>
      </c>
    </row>
    <row r="16" spans="1:7" ht="26.4">
      <c r="A16" s="1359">
        <v>8</v>
      </c>
      <c r="B16" s="1327" t="s">
        <v>5635</v>
      </c>
      <c r="C16" s="1359" t="s">
        <v>983</v>
      </c>
      <c r="D16" s="420">
        <v>3</v>
      </c>
      <c r="E16" s="1359">
        <f>SUM(D16:D16)</f>
        <v>3</v>
      </c>
      <c r="F16" s="524"/>
      <c r="G16" s="524">
        <f t="shared" si="0"/>
        <v>0</v>
      </c>
    </row>
    <row r="17" spans="1:7" ht="26.4">
      <c r="A17" s="1359">
        <v>9</v>
      </c>
      <c r="B17" s="1327" t="s">
        <v>5636</v>
      </c>
      <c r="C17" s="1359" t="s">
        <v>983</v>
      </c>
      <c r="D17" s="420">
        <v>21</v>
      </c>
      <c r="E17" s="1359">
        <f>SUM(D17:D17)</f>
        <v>21</v>
      </c>
      <c r="F17" s="524"/>
      <c r="G17" s="524">
        <f t="shared" si="0"/>
        <v>0</v>
      </c>
    </row>
    <row r="18" spans="1:7" ht="39.6">
      <c r="A18" s="1359">
        <v>10</v>
      </c>
      <c r="B18" s="1327" t="s">
        <v>5637</v>
      </c>
      <c r="C18" s="1359" t="s">
        <v>983</v>
      </c>
      <c r="D18" s="420">
        <v>7</v>
      </c>
      <c r="E18" s="1359">
        <f>SUM(D18:D18)</f>
        <v>7</v>
      </c>
      <c r="F18" s="524"/>
      <c r="G18" s="524">
        <f t="shared" si="0"/>
        <v>0</v>
      </c>
    </row>
    <row r="19" spans="1:7" ht="39.6">
      <c r="A19" s="1359">
        <v>11</v>
      </c>
      <c r="B19" s="1327" t="s">
        <v>5638</v>
      </c>
      <c r="C19" s="1359" t="s">
        <v>983</v>
      </c>
      <c r="D19" s="420">
        <v>157</v>
      </c>
      <c r="E19" s="1359">
        <f>SUM(D19:D19)</f>
        <v>157</v>
      </c>
      <c r="F19" s="524"/>
      <c r="G19" s="524">
        <f t="shared" si="0"/>
        <v>0</v>
      </c>
    </row>
    <row r="20" spans="1:7" ht="39.6">
      <c r="A20" s="1359">
        <v>12</v>
      </c>
      <c r="B20" s="1327" t="s">
        <v>5639</v>
      </c>
      <c r="C20" s="1359" t="s">
        <v>983</v>
      </c>
      <c r="D20" s="420">
        <v>35</v>
      </c>
      <c r="E20" s="1359">
        <f>SUM(D20:D20)</f>
        <v>35</v>
      </c>
      <c r="F20" s="524"/>
      <c r="G20" s="524">
        <f t="shared" si="0"/>
        <v>0</v>
      </c>
    </row>
    <row r="21" spans="1:7">
      <c r="A21" s="1359">
        <v>13</v>
      </c>
      <c r="B21" s="1327" t="s">
        <v>5640</v>
      </c>
      <c r="C21" s="1359" t="s">
        <v>983</v>
      </c>
      <c r="D21" s="420">
        <v>2</v>
      </c>
      <c r="E21" s="1359">
        <f>SUM(D21:D21)</f>
        <v>2</v>
      </c>
      <c r="F21" s="524"/>
      <c r="G21" s="524">
        <f t="shared" si="0"/>
        <v>0</v>
      </c>
    </row>
    <row r="22" spans="1:7" ht="26.4">
      <c r="A22" s="1359">
        <v>14</v>
      </c>
      <c r="B22" s="1327" t="s">
        <v>5641</v>
      </c>
      <c r="C22" s="1359" t="s">
        <v>983</v>
      </c>
      <c r="D22" s="420">
        <v>2</v>
      </c>
      <c r="E22" s="1359">
        <f>SUM(D22:D22)</f>
        <v>2</v>
      </c>
      <c r="F22" s="524"/>
      <c r="G22" s="524">
        <f t="shared" si="0"/>
        <v>0</v>
      </c>
    </row>
    <row r="23" spans="1:7" ht="26.4">
      <c r="A23" s="1359">
        <v>15</v>
      </c>
      <c r="B23" s="1327" t="s">
        <v>5642</v>
      </c>
      <c r="C23" s="1359" t="s">
        <v>983</v>
      </c>
      <c r="D23" s="420">
        <v>20</v>
      </c>
      <c r="E23" s="1359">
        <f>SUM(D23:D23)</f>
        <v>20</v>
      </c>
      <c r="F23" s="524"/>
      <c r="G23" s="524">
        <f t="shared" si="0"/>
        <v>0</v>
      </c>
    </row>
    <row r="24" spans="1:7" ht="26.4">
      <c r="A24" s="1359">
        <v>16</v>
      </c>
      <c r="B24" s="1327" t="s">
        <v>5643</v>
      </c>
      <c r="C24" s="1359" t="s">
        <v>983</v>
      </c>
      <c r="D24" s="420">
        <v>2</v>
      </c>
      <c r="E24" s="1359">
        <f>SUM(D24:D24)</f>
        <v>2</v>
      </c>
      <c r="F24" s="524"/>
      <c r="G24" s="524">
        <f t="shared" si="0"/>
        <v>0</v>
      </c>
    </row>
    <row r="25" spans="1:7" ht="52.8">
      <c r="A25" s="1359">
        <v>17</v>
      </c>
      <c r="B25" s="1327" t="s">
        <v>5644</v>
      </c>
      <c r="C25" s="1359" t="s">
        <v>983</v>
      </c>
      <c r="D25" s="420">
        <v>1</v>
      </c>
      <c r="E25" s="1359">
        <f>SUM(D25:D25)</f>
        <v>1</v>
      </c>
      <c r="F25" s="524"/>
      <c r="G25" s="524">
        <f t="shared" si="0"/>
        <v>0</v>
      </c>
    </row>
    <row r="26" spans="1:7" ht="39.6">
      <c r="A26" s="1359">
        <v>18</v>
      </c>
      <c r="B26" s="1327" t="s">
        <v>5645</v>
      </c>
      <c r="C26" s="1359" t="s">
        <v>983</v>
      </c>
      <c r="D26" s="420">
        <v>1</v>
      </c>
      <c r="E26" s="1359">
        <f>SUM(D26:D26)</f>
        <v>1</v>
      </c>
      <c r="F26" s="524"/>
      <c r="G26" s="524">
        <f t="shared" si="0"/>
        <v>0</v>
      </c>
    </row>
    <row r="27" spans="1:7" ht="52.8">
      <c r="A27" s="1359">
        <v>19</v>
      </c>
      <c r="B27" s="1327" t="s">
        <v>5646</v>
      </c>
      <c r="C27" s="1359" t="s">
        <v>983</v>
      </c>
      <c r="D27" s="420">
        <v>1</v>
      </c>
      <c r="E27" s="1359">
        <f>SUM(D27:D27)</f>
        <v>1</v>
      </c>
      <c r="F27" s="524"/>
      <c r="G27" s="524">
        <f t="shared" si="0"/>
        <v>0</v>
      </c>
    </row>
    <row r="28" spans="1:7">
      <c r="A28" s="1359">
        <v>19</v>
      </c>
      <c r="B28" s="1327" t="s">
        <v>5647</v>
      </c>
      <c r="C28" s="1359" t="s">
        <v>983</v>
      </c>
      <c r="D28" s="420">
        <v>6</v>
      </c>
      <c r="E28" s="1359">
        <f>SUM(D28:D28)</f>
        <v>6</v>
      </c>
      <c r="F28" s="524"/>
      <c r="G28" s="524">
        <f t="shared" si="0"/>
        <v>0</v>
      </c>
    </row>
    <row r="29" spans="1:7" ht="39.6">
      <c r="A29" s="1359">
        <v>20</v>
      </c>
      <c r="B29" s="1061" t="s">
        <v>5648</v>
      </c>
      <c r="C29" s="1316" t="s">
        <v>1383</v>
      </c>
      <c r="D29" s="523">
        <v>21</v>
      </c>
      <c r="E29" s="1316">
        <f>SUM(D29:D29)</f>
        <v>21</v>
      </c>
      <c r="F29" s="524"/>
      <c r="G29" s="524">
        <f t="shared" si="0"/>
        <v>0</v>
      </c>
    </row>
    <row r="30" spans="1:7" ht="26.4">
      <c r="A30" s="1359">
        <v>21</v>
      </c>
      <c r="B30" s="1061" t="s">
        <v>5649</v>
      </c>
      <c r="C30" s="1316" t="s">
        <v>1383</v>
      </c>
      <c r="D30" s="523">
        <v>1</v>
      </c>
      <c r="E30" s="1316">
        <f>SUM(D30:D30)</f>
        <v>1</v>
      </c>
      <c r="F30" s="524"/>
      <c r="G30" s="524">
        <f t="shared" si="0"/>
        <v>0</v>
      </c>
    </row>
    <row r="31" spans="1:7" ht="26.4">
      <c r="A31" s="1359">
        <v>22</v>
      </c>
      <c r="B31" s="1327" t="s">
        <v>5650</v>
      </c>
      <c r="C31" s="1359" t="s">
        <v>983</v>
      </c>
      <c r="D31" s="420">
        <v>130</v>
      </c>
      <c r="E31" s="1359">
        <f>SUM(D31:D31)</f>
        <v>130</v>
      </c>
      <c r="F31" s="524"/>
      <c r="G31" s="524">
        <f t="shared" si="0"/>
        <v>0</v>
      </c>
    </row>
    <row r="32" spans="1:7" ht="26.4">
      <c r="A32" s="1359">
        <v>23</v>
      </c>
      <c r="B32" s="1327" t="s">
        <v>5651</v>
      </c>
      <c r="C32" s="1359" t="s">
        <v>983</v>
      </c>
      <c r="D32" s="1359">
        <v>50</v>
      </c>
      <c r="E32" s="1359">
        <f>SUM(D32:D32)</f>
        <v>50</v>
      </c>
      <c r="F32" s="524"/>
      <c r="G32" s="524">
        <f t="shared" si="0"/>
        <v>0</v>
      </c>
    </row>
    <row r="33" spans="1:7">
      <c r="A33" s="1359">
        <v>24</v>
      </c>
      <c r="B33" s="1327" t="s">
        <v>5652</v>
      </c>
      <c r="C33" s="1359" t="s">
        <v>983</v>
      </c>
      <c r="D33" s="1359">
        <v>18</v>
      </c>
      <c r="E33" s="1359">
        <f>SUM(D33:D33)</f>
        <v>18</v>
      </c>
      <c r="F33" s="524"/>
      <c r="G33" s="524">
        <f t="shared" si="0"/>
        <v>0</v>
      </c>
    </row>
    <row r="34" spans="1:7">
      <c r="A34" s="1359">
        <v>25</v>
      </c>
      <c r="B34" s="1327" t="s">
        <v>5653</v>
      </c>
      <c r="C34" s="1359" t="s">
        <v>1668</v>
      </c>
      <c r="D34" s="1359">
        <v>172000</v>
      </c>
      <c r="E34" s="1359">
        <f>SUM(D34:D34)</f>
        <v>172000</v>
      </c>
      <c r="F34" s="524"/>
      <c r="G34" s="524">
        <f t="shared" si="0"/>
        <v>0</v>
      </c>
    </row>
    <row r="35" spans="1:7">
      <c r="A35" s="1359">
        <v>26</v>
      </c>
      <c r="B35" s="1327" t="s">
        <v>5654</v>
      </c>
      <c r="C35" s="1359" t="s">
        <v>1668</v>
      </c>
      <c r="D35" s="1359">
        <v>650</v>
      </c>
      <c r="E35" s="1359">
        <f>SUM(D35:D35)</f>
        <v>650</v>
      </c>
      <c r="F35" s="524"/>
      <c r="G35" s="524">
        <f t="shared" si="0"/>
        <v>0</v>
      </c>
    </row>
    <row r="36" spans="1:7" ht="26.4">
      <c r="A36" s="1359">
        <v>27</v>
      </c>
      <c r="B36" s="1327" t="s">
        <v>5655</v>
      </c>
      <c r="C36" s="1359" t="s">
        <v>983</v>
      </c>
      <c r="D36" s="1359">
        <v>10</v>
      </c>
      <c r="E36" s="1359">
        <f>SUM(D36:D36)</f>
        <v>10</v>
      </c>
      <c r="F36" s="524"/>
      <c r="G36" s="524">
        <f t="shared" si="0"/>
        <v>0</v>
      </c>
    </row>
    <row r="37" spans="1:7" ht="26.4">
      <c r="A37" s="1359">
        <v>28</v>
      </c>
      <c r="B37" s="1327" t="s">
        <v>5656</v>
      </c>
      <c r="C37" s="1359" t="s">
        <v>983</v>
      </c>
      <c r="D37" s="1359">
        <v>20</v>
      </c>
      <c r="E37" s="1359">
        <f>SUM(D37:D37)</f>
        <v>20</v>
      </c>
      <c r="F37" s="524"/>
      <c r="G37" s="524">
        <f t="shared" si="0"/>
        <v>0</v>
      </c>
    </row>
    <row r="38" spans="1:7" ht="26.4">
      <c r="A38" s="1359">
        <v>29</v>
      </c>
      <c r="B38" s="1327" t="s">
        <v>5657</v>
      </c>
      <c r="C38" s="1359" t="s">
        <v>983</v>
      </c>
      <c r="D38" s="1359">
        <v>20</v>
      </c>
      <c r="E38" s="1359">
        <f>SUM(D38:D38)</f>
        <v>20</v>
      </c>
      <c r="F38" s="524"/>
      <c r="G38" s="524">
        <f t="shared" si="0"/>
        <v>0</v>
      </c>
    </row>
    <row r="39" spans="1:7" ht="26.4">
      <c r="A39" s="1359">
        <v>30</v>
      </c>
      <c r="B39" s="1327" t="s">
        <v>5658</v>
      </c>
      <c r="C39" s="1359" t="s">
        <v>983</v>
      </c>
      <c r="D39" s="1359">
        <v>15</v>
      </c>
      <c r="E39" s="1359">
        <f>SUM(D39:D39)</f>
        <v>15</v>
      </c>
      <c r="F39" s="524"/>
      <c r="G39" s="524">
        <f t="shared" si="0"/>
        <v>0</v>
      </c>
    </row>
    <row r="40" spans="1:7" ht="39.6">
      <c r="A40" s="8" t="s">
        <v>0</v>
      </c>
      <c r="B40" s="8" t="s">
        <v>1</v>
      </c>
      <c r="C40" s="8" t="s">
        <v>948</v>
      </c>
      <c r="D40" s="8" t="s">
        <v>5203</v>
      </c>
      <c r="E40" s="8" t="s">
        <v>5072</v>
      </c>
      <c r="F40" s="8" t="s">
        <v>1380</v>
      </c>
      <c r="G40" s="8" t="s">
        <v>2</v>
      </c>
    </row>
    <row r="41" spans="1:7">
      <c r="A41" s="1359">
        <v>31</v>
      </c>
      <c r="B41" s="1327" t="s">
        <v>5659</v>
      </c>
      <c r="C41" s="1359" t="s">
        <v>983</v>
      </c>
      <c r="D41" s="1359">
        <v>2300</v>
      </c>
      <c r="E41" s="1359">
        <f>SUM(D41:D41)</f>
        <v>2300</v>
      </c>
      <c r="F41" s="524"/>
      <c r="G41" s="524">
        <f t="shared" si="0"/>
        <v>0</v>
      </c>
    </row>
    <row r="42" spans="1:7">
      <c r="A42" s="1359">
        <v>32</v>
      </c>
      <c r="B42" s="1327" t="s">
        <v>5660</v>
      </c>
      <c r="C42" s="1359" t="s">
        <v>983</v>
      </c>
      <c r="D42" s="1359">
        <v>90</v>
      </c>
      <c r="E42" s="1359">
        <f>SUM(D42:D42)</f>
        <v>90</v>
      </c>
      <c r="F42" s="524"/>
      <c r="G42" s="524">
        <f t="shared" si="0"/>
        <v>0</v>
      </c>
    </row>
    <row r="43" spans="1:7">
      <c r="A43" s="1359">
        <v>33</v>
      </c>
      <c r="B43" s="1327" t="s">
        <v>5661</v>
      </c>
      <c r="C43" s="1359" t="s">
        <v>983</v>
      </c>
      <c r="D43" s="1359">
        <v>40</v>
      </c>
      <c r="E43" s="1359">
        <f>SUM(D43:D43)</f>
        <v>40</v>
      </c>
      <c r="F43" s="524"/>
      <c r="G43" s="524">
        <f t="shared" si="0"/>
        <v>0</v>
      </c>
    </row>
    <row r="44" spans="1:7">
      <c r="A44" s="1359">
        <v>34</v>
      </c>
      <c r="B44" s="1327" t="s">
        <v>5662</v>
      </c>
      <c r="C44" s="1359" t="s">
        <v>983</v>
      </c>
      <c r="D44" s="1359">
        <v>20</v>
      </c>
      <c r="E44" s="1359">
        <f>SUM(D44:D44)</f>
        <v>20</v>
      </c>
      <c r="F44" s="524"/>
      <c r="G44" s="524">
        <f t="shared" si="0"/>
        <v>0</v>
      </c>
    </row>
    <row r="45" spans="1:7" ht="66">
      <c r="A45" s="1359">
        <v>35</v>
      </c>
      <c r="B45" s="1327" t="s">
        <v>5663</v>
      </c>
      <c r="C45" s="1359" t="s">
        <v>983</v>
      </c>
      <c r="D45" s="1359"/>
      <c r="E45" s="1359">
        <v>1</v>
      </c>
      <c r="F45" s="524"/>
      <c r="G45" s="524">
        <f t="shared" si="0"/>
        <v>0</v>
      </c>
    </row>
    <row r="46" spans="1:7">
      <c r="A46" s="143" t="s">
        <v>5664</v>
      </c>
      <c r="B46" s="144"/>
      <c r="C46" s="144"/>
      <c r="D46" s="144"/>
      <c r="E46" s="144"/>
      <c r="F46" s="144"/>
      <c r="G46" s="1361">
        <f>SUM(G7:G45)</f>
        <v>0</v>
      </c>
    </row>
    <row r="47" spans="1:7">
      <c r="A47" s="337"/>
      <c r="B47" s="510"/>
      <c r="C47" s="510"/>
      <c r="D47" s="510"/>
      <c r="E47" s="510"/>
      <c r="F47" s="510"/>
      <c r="G47" s="510"/>
    </row>
    <row r="48" spans="1:7">
      <c r="A48" s="337"/>
      <c r="B48" s="510"/>
      <c r="C48" s="510"/>
      <c r="D48" s="510"/>
      <c r="E48" s="510"/>
      <c r="F48" s="510"/>
      <c r="G48" s="510"/>
    </row>
    <row r="49" spans="1:7">
      <c r="A49" s="337"/>
      <c r="B49" s="510"/>
      <c r="C49" s="510"/>
      <c r="D49" s="510"/>
      <c r="E49" s="510"/>
      <c r="F49" s="510"/>
      <c r="G49" s="510"/>
    </row>
    <row r="50" spans="1:7">
      <c r="A50" s="337"/>
      <c r="B50" s="510"/>
      <c r="C50" s="510"/>
      <c r="D50" s="510"/>
      <c r="E50" s="510"/>
      <c r="F50" s="510"/>
      <c r="G50" s="510"/>
    </row>
    <row r="51" spans="1:7">
      <c r="A51" s="337"/>
      <c r="B51" s="510"/>
      <c r="C51" s="510"/>
      <c r="D51" s="510"/>
      <c r="E51" s="510"/>
      <c r="F51" s="510"/>
      <c r="G51" s="510"/>
    </row>
    <row r="52" spans="1:7">
      <c r="A52" s="337"/>
      <c r="B52" s="510"/>
      <c r="C52" s="510"/>
      <c r="D52" s="510"/>
      <c r="E52" s="510"/>
      <c r="F52" s="510"/>
      <c r="G52" s="510"/>
    </row>
  </sheetData>
  <protectedRanges>
    <protectedRange sqref="F7" name="Range1_7_2_1"/>
    <protectedRange sqref="F46" name="Range1_4_5_2"/>
  </protectedRanges>
  <mergeCells count="5">
    <mergeCell ref="A1:G1"/>
    <mergeCell ref="A2:G2"/>
    <mergeCell ref="A3:G3"/>
    <mergeCell ref="B7:G7"/>
    <mergeCell ref="A46:F46"/>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3F3552-DF0C-4B26-B2A7-52DC1FB6586A}">
  <sheetPr>
    <tabColor theme="8" tint="0.79998168889431442"/>
  </sheetPr>
  <dimension ref="A1:F29"/>
  <sheetViews>
    <sheetView workbookViewId="0">
      <selection activeCell="H16" sqref="H16"/>
    </sheetView>
  </sheetViews>
  <sheetFormatPr defaultRowHeight="14.4"/>
  <cols>
    <col min="1" max="1" width="9" customWidth="1"/>
    <col min="2" max="2" width="50.77734375" customWidth="1"/>
  </cols>
  <sheetData>
    <row r="1" spans="1:6">
      <c r="A1" s="334" t="s">
        <v>50</v>
      </c>
      <c r="B1" s="334"/>
      <c r="C1" s="334"/>
      <c r="D1" s="334"/>
      <c r="E1" s="334"/>
      <c r="F1" s="334"/>
    </row>
    <row r="2" spans="1:6">
      <c r="A2" s="336" t="s">
        <v>455</v>
      </c>
      <c r="B2" s="336"/>
      <c r="C2" s="336"/>
      <c r="D2" s="336"/>
      <c r="E2" s="336"/>
      <c r="F2" s="336"/>
    </row>
    <row r="3" spans="1:6">
      <c r="A3" s="150" t="s">
        <v>456</v>
      </c>
      <c r="B3" s="150"/>
      <c r="C3" s="150"/>
      <c r="D3" s="150"/>
      <c r="E3" s="150"/>
      <c r="F3" s="150"/>
    </row>
    <row r="4" spans="1:6">
      <c r="A4" s="1307"/>
      <c r="B4" s="871"/>
      <c r="C4" s="1308"/>
      <c r="D4" s="1308"/>
      <c r="E4" s="1309"/>
      <c r="F4" s="1310"/>
    </row>
    <row r="5" spans="1:6">
      <c r="A5" s="1307"/>
      <c r="B5" s="871"/>
      <c r="C5" s="1308"/>
      <c r="D5" s="1308"/>
      <c r="E5" s="1309"/>
      <c r="F5" s="1310"/>
    </row>
    <row r="6" spans="1:6">
      <c r="A6" s="1311"/>
      <c r="B6" s="1031"/>
      <c r="C6" s="1312"/>
      <c r="D6" s="1313"/>
      <c r="E6" s="1310"/>
      <c r="F6" s="1310"/>
    </row>
    <row r="7" spans="1:6">
      <c r="A7" s="1314" t="s">
        <v>26</v>
      </c>
      <c r="B7" s="346" t="s">
        <v>5665</v>
      </c>
      <c r="C7" s="346"/>
      <c r="D7" s="346"/>
      <c r="E7" s="346"/>
      <c r="F7" s="346"/>
    </row>
    <row r="8" spans="1:6" ht="26.4">
      <c r="A8" s="8" t="s">
        <v>0</v>
      </c>
      <c r="B8" s="8" t="s">
        <v>1</v>
      </c>
      <c r="C8" s="8" t="s">
        <v>948</v>
      </c>
      <c r="D8" s="8" t="s">
        <v>949</v>
      </c>
      <c r="E8" s="8" t="s">
        <v>1380</v>
      </c>
      <c r="F8" s="8" t="s">
        <v>2</v>
      </c>
    </row>
    <row r="9" spans="1:6" ht="26.4">
      <c r="A9" s="1359">
        <v>1</v>
      </c>
      <c r="B9" s="1327" t="s">
        <v>5666</v>
      </c>
      <c r="C9" s="1359" t="s">
        <v>983</v>
      </c>
      <c r="D9" s="1359">
        <v>4</v>
      </c>
      <c r="E9" s="524"/>
      <c r="F9" s="524">
        <f t="shared" ref="F9:F17" si="0">E9*D9</f>
        <v>0</v>
      </c>
    </row>
    <row r="10" spans="1:6">
      <c r="A10" s="1359">
        <v>2</v>
      </c>
      <c r="B10" s="1327" t="s">
        <v>5667</v>
      </c>
      <c r="C10" s="1359" t="s">
        <v>983</v>
      </c>
      <c r="D10" s="1359">
        <v>1</v>
      </c>
      <c r="E10" s="524"/>
      <c r="F10" s="524">
        <f t="shared" si="0"/>
        <v>0</v>
      </c>
    </row>
    <row r="11" spans="1:6" ht="26.4">
      <c r="A11" s="1359">
        <v>3</v>
      </c>
      <c r="B11" s="1327" t="s">
        <v>5668</v>
      </c>
      <c r="C11" s="1359" t="s">
        <v>983</v>
      </c>
      <c r="D11" s="1359">
        <v>1</v>
      </c>
      <c r="E11" s="524"/>
      <c r="F11" s="524">
        <f t="shared" si="0"/>
        <v>0</v>
      </c>
    </row>
    <row r="12" spans="1:6" ht="26.4">
      <c r="A12" s="1359">
        <v>4</v>
      </c>
      <c r="B12" s="1327" t="s">
        <v>5669</v>
      </c>
      <c r="C12" s="1359" t="s">
        <v>983</v>
      </c>
      <c r="D12" s="1359">
        <v>2</v>
      </c>
      <c r="E12" s="524"/>
      <c r="F12" s="524">
        <f t="shared" si="0"/>
        <v>0</v>
      </c>
    </row>
    <row r="13" spans="1:6">
      <c r="A13" s="1359">
        <v>5</v>
      </c>
      <c r="B13" s="1327" t="s">
        <v>5670</v>
      </c>
      <c r="C13" s="1359" t="s">
        <v>983</v>
      </c>
      <c r="D13" s="1359">
        <v>1</v>
      </c>
      <c r="E13" s="524"/>
      <c r="F13" s="524">
        <f t="shared" si="0"/>
        <v>0</v>
      </c>
    </row>
    <row r="14" spans="1:6">
      <c r="A14" s="1359">
        <v>6</v>
      </c>
      <c r="B14" s="1327" t="s">
        <v>5671</v>
      </c>
      <c r="C14" s="1359" t="s">
        <v>983</v>
      </c>
      <c r="D14" s="1359">
        <v>1</v>
      </c>
      <c r="E14" s="524"/>
      <c r="F14" s="524">
        <f t="shared" si="0"/>
        <v>0</v>
      </c>
    </row>
    <row r="15" spans="1:6" ht="26.4">
      <c r="A15" s="1359">
        <v>7</v>
      </c>
      <c r="B15" s="1327" t="s">
        <v>5672</v>
      </c>
      <c r="C15" s="1359" t="s">
        <v>983</v>
      </c>
      <c r="D15" s="1359">
        <v>149</v>
      </c>
      <c r="E15" s="524"/>
      <c r="F15" s="524">
        <f t="shared" si="0"/>
        <v>0</v>
      </c>
    </row>
    <row r="16" spans="1:6" ht="39.6">
      <c r="A16" s="1359">
        <v>8</v>
      </c>
      <c r="B16" s="1327" t="s">
        <v>5673</v>
      </c>
      <c r="C16" s="1359" t="s">
        <v>983</v>
      </c>
      <c r="D16" s="1359">
        <v>1</v>
      </c>
      <c r="E16" s="524"/>
      <c r="F16" s="524">
        <f t="shared" si="0"/>
        <v>0</v>
      </c>
    </row>
    <row r="17" spans="1:6">
      <c r="A17" s="1359">
        <v>9</v>
      </c>
      <c r="B17" s="1327" t="s">
        <v>5674</v>
      </c>
      <c r="C17" s="1359" t="s">
        <v>1668</v>
      </c>
      <c r="D17" s="1359">
        <v>1250</v>
      </c>
      <c r="E17" s="524"/>
      <c r="F17" s="524">
        <f t="shared" si="0"/>
        <v>0</v>
      </c>
    </row>
    <row r="18" spans="1:6">
      <c r="A18" s="143" t="s">
        <v>5675</v>
      </c>
      <c r="B18" s="144"/>
      <c r="C18" s="144"/>
      <c r="D18" s="144"/>
      <c r="E18" s="144"/>
      <c r="F18" s="1361">
        <f>SUM(F9:F17)</f>
        <v>0</v>
      </c>
    </row>
    <row r="19" spans="1:6">
      <c r="A19" s="337"/>
      <c r="B19" s="510"/>
      <c r="C19" s="510"/>
      <c r="D19" s="510"/>
      <c r="E19" s="510"/>
      <c r="F19" s="510"/>
    </row>
    <row r="20" spans="1:6">
      <c r="A20" s="337"/>
      <c r="B20" s="510"/>
      <c r="C20" s="510"/>
      <c r="D20" s="510"/>
      <c r="E20" s="510"/>
      <c r="F20" s="510"/>
    </row>
    <row r="21" spans="1:6">
      <c r="A21" s="337"/>
      <c r="B21" s="510"/>
      <c r="C21" s="510"/>
      <c r="D21" s="510"/>
      <c r="E21" s="510"/>
      <c r="F21" s="510"/>
    </row>
    <row r="22" spans="1:6">
      <c r="A22" s="337"/>
      <c r="B22" s="510"/>
      <c r="C22" s="510"/>
      <c r="D22" s="510"/>
      <c r="E22" s="510"/>
      <c r="F22" s="510"/>
    </row>
    <row r="23" spans="1:6">
      <c r="A23" s="337"/>
      <c r="B23" s="510"/>
      <c r="C23" s="510"/>
      <c r="D23" s="510"/>
      <c r="E23" s="510"/>
      <c r="F23" s="510"/>
    </row>
    <row r="24" spans="1:6">
      <c r="A24" s="337"/>
      <c r="B24" s="510"/>
      <c r="C24" s="510"/>
      <c r="D24" s="510"/>
      <c r="E24" s="510"/>
      <c r="F24" s="510"/>
    </row>
    <row r="25" spans="1:6">
      <c r="A25" s="337"/>
      <c r="B25" s="510"/>
      <c r="C25" s="510"/>
      <c r="D25" s="510"/>
      <c r="E25" s="510"/>
      <c r="F25" s="510"/>
    </row>
    <row r="26" spans="1:6">
      <c r="A26" s="337"/>
      <c r="B26" s="510"/>
      <c r="C26" s="510"/>
      <c r="D26" s="510"/>
      <c r="E26" s="510"/>
      <c r="F26" s="510"/>
    </row>
    <row r="27" spans="1:6">
      <c r="A27" s="337"/>
      <c r="B27" s="510"/>
      <c r="C27" s="510"/>
      <c r="D27" s="510"/>
      <c r="E27" s="510"/>
      <c r="F27" s="510"/>
    </row>
    <row r="28" spans="1:6">
      <c r="A28" s="337"/>
      <c r="B28" s="510"/>
      <c r="C28" s="510"/>
      <c r="D28" s="510"/>
      <c r="E28" s="510"/>
      <c r="F28" s="510"/>
    </row>
    <row r="29" spans="1:6">
      <c r="A29" s="337"/>
      <c r="B29" s="510"/>
      <c r="C29" s="510"/>
      <c r="D29" s="510"/>
      <c r="E29" s="510"/>
      <c r="F29" s="510"/>
    </row>
  </sheetData>
  <protectedRanges>
    <protectedRange sqref="E7" name="Range1_7_2_1"/>
    <protectedRange sqref="E18" name="Range1_4_5_2"/>
  </protectedRanges>
  <mergeCells count="5">
    <mergeCell ref="A1:F1"/>
    <mergeCell ref="A2:F2"/>
    <mergeCell ref="A3:F3"/>
    <mergeCell ref="B7:F7"/>
    <mergeCell ref="A18:E18"/>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D92999-30A2-42A3-BD77-22B97760380F}">
  <sheetPr>
    <tabColor theme="8" tint="0.79998168889431442"/>
  </sheetPr>
  <dimension ref="A1:G65"/>
  <sheetViews>
    <sheetView topLeftCell="A43" workbookViewId="0">
      <selection activeCell="C61" sqref="C61"/>
    </sheetView>
  </sheetViews>
  <sheetFormatPr defaultRowHeight="14.4"/>
  <cols>
    <col min="2" max="2" width="50.77734375" customWidth="1"/>
  </cols>
  <sheetData>
    <row r="1" spans="1:7">
      <c r="A1" s="334" t="s">
        <v>50</v>
      </c>
      <c r="B1" s="334"/>
      <c r="C1" s="334"/>
      <c r="D1" s="334"/>
      <c r="E1" s="334"/>
      <c r="F1" s="334"/>
      <c r="G1" s="334"/>
    </row>
    <row r="2" spans="1:7">
      <c r="A2" s="336" t="s">
        <v>455</v>
      </c>
      <c r="B2" s="336"/>
      <c r="C2" s="336"/>
      <c r="D2" s="336"/>
      <c r="E2" s="336"/>
      <c r="F2" s="336"/>
      <c r="G2" s="336"/>
    </row>
    <row r="3" spans="1:7">
      <c r="A3" s="150" t="s">
        <v>456</v>
      </c>
      <c r="B3" s="150"/>
      <c r="C3" s="150"/>
      <c r="D3" s="150"/>
      <c r="E3" s="150"/>
      <c r="F3" s="150"/>
      <c r="G3" s="150"/>
    </row>
    <row r="4" spans="1:7">
      <c r="A4" s="1307"/>
      <c r="B4" s="871"/>
      <c r="C4" s="1308"/>
      <c r="D4" s="1308"/>
      <c r="E4" s="1308"/>
      <c r="F4" s="1309"/>
      <c r="G4" s="1310"/>
    </row>
    <row r="5" spans="1:7">
      <c r="A5" s="1307"/>
      <c r="B5" s="871"/>
      <c r="C5" s="1308"/>
      <c r="D5" s="1308"/>
      <c r="E5" s="1308"/>
      <c r="F5" s="1309"/>
      <c r="G5" s="1310"/>
    </row>
    <row r="6" spans="1:7">
      <c r="A6" s="1311"/>
      <c r="B6" s="1031"/>
      <c r="C6" s="1312"/>
      <c r="D6" s="1312"/>
      <c r="E6" s="1313"/>
      <c r="F6" s="1310"/>
      <c r="G6" s="1310"/>
    </row>
    <row r="7" spans="1:7">
      <c r="A7" s="1314" t="s">
        <v>43</v>
      </c>
      <c r="B7" s="346" t="s">
        <v>4998</v>
      </c>
      <c r="C7" s="346"/>
      <c r="D7" s="346"/>
      <c r="E7" s="346"/>
      <c r="F7" s="346"/>
      <c r="G7" s="346"/>
    </row>
    <row r="8" spans="1:7" ht="26.4">
      <c r="A8" s="8" t="s">
        <v>0</v>
      </c>
      <c r="B8" s="8" t="s">
        <v>1</v>
      </c>
      <c r="C8" s="8" t="s">
        <v>948</v>
      </c>
      <c r="D8" s="8" t="s">
        <v>5071</v>
      </c>
      <c r="E8" s="8" t="s">
        <v>949</v>
      </c>
      <c r="F8" s="8" t="s">
        <v>1380</v>
      </c>
      <c r="G8" s="8" t="s">
        <v>2</v>
      </c>
    </row>
    <row r="9" spans="1:7">
      <c r="A9" s="1323" t="s">
        <v>5676</v>
      </c>
      <c r="B9" s="1323"/>
      <c r="C9" s="1323"/>
      <c r="D9" s="1323"/>
      <c r="E9" s="1323"/>
      <c r="F9" s="1323"/>
      <c r="G9" s="1323"/>
    </row>
    <row r="10" spans="1:7">
      <c r="A10" s="1004">
        <v>1</v>
      </c>
      <c r="B10" s="1102" t="s">
        <v>5677</v>
      </c>
      <c r="C10" s="1004" t="s">
        <v>5678</v>
      </c>
      <c r="D10" s="1004">
        <v>4</v>
      </c>
      <c r="E10" s="1004">
        <f>SUM(D10:D10)</f>
        <v>4</v>
      </c>
      <c r="F10" s="524"/>
      <c r="G10" s="524">
        <f t="shared" ref="G10:G14" si="0">F10*E10</f>
        <v>0</v>
      </c>
    </row>
    <row r="11" spans="1:7" ht="26.4">
      <c r="A11" s="1004">
        <v>2</v>
      </c>
      <c r="B11" s="1102" t="s">
        <v>5679</v>
      </c>
      <c r="C11" s="1004" t="s">
        <v>5678</v>
      </c>
      <c r="D11" s="1004">
        <v>2</v>
      </c>
      <c r="E11" s="1004">
        <f>SUM(D11:D11)</f>
        <v>2</v>
      </c>
      <c r="F11" s="524"/>
      <c r="G11" s="524">
        <f t="shared" si="0"/>
        <v>0</v>
      </c>
    </row>
    <row r="12" spans="1:7">
      <c r="A12" s="1004">
        <v>3</v>
      </c>
      <c r="B12" s="1102" t="s">
        <v>5680</v>
      </c>
      <c r="C12" s="1004" t="s">
        <v>5678</v>
      </c>
      <c r="D12" s="1004">
        <v>1</v>
      </c>
      <c r="E12" s="1004">
        <f>SUM(D12:D12)</f>
        <v>1</v>
      </c>
      <c r="F12" s="524"/>
      <c r="G12" s="524">
        <f t="shared" si="0"/>
        <v>0</v>
      </c>
    </row>
    <row r="13" spans="1:7" ht="26.4">
      <c r="A13" s="1004">
        <v>4</v>
      </c>
      <c r="B13" s="1102" t="s">
        <v>5681</v>
      </c>
      <c r="C13" s="1004" t="s">
        <v>5678</v>
      </c>
      <c r="D13" s="1004">
        <v>5</v>
      </c>
      <c r="E13" s="1004">
        <f>SUM(D13:D13)</f>
        <v>5</v>
      </c>
      <c r="F13" s="524"/>
      <c r="G13" s="524">
        <f t="shared" si="0"/>
        <v>0</v>
      </c>
    </row>
    <row r="14" spans="1:7" ht="26.4">
      <c r="A14" s="1004">
        <v>5</v>
      </c>
      <c r="B14" s="1102" t="s">
        <v>5682</v>
      </c>
      <c r="C14" s="1004" t="s">
        <v>5678</v>
      </c>
      <c r="D14" s="1004">
        <v>4</v>
      </c>
      <c r="E14" s="1004">
        <f>SUM(D14:D14)</f>
        <v>4</v>
      </c>
      <c r="F14" s="524"/>
      <c r="G14" s="524">
        <f t="shared" si="0"/>
        <v>0</v>
      </c>
    </row>
    <row r="15" spans="1:7">
      <c r="A15" s="1324" t="s">
        <v>5683</v>
      </c>
      <c r="B15" s="1325"/>
      <c r="C15" s="1325"/>
      <c r="D15" s="1325"/>
      <c r="E15" s="1325"/>
      <c r="F15" s="1325"/>
      <c r="G15" s="1326"/>
    </row>
    <row r="16" spans="1:7" ht="26.4">
      <c r="A16" s="1004">
        <v>6</v>
      </c>
      <c r="B16" s="1102" t="s">
        <v>5684</v>
      </c>
      <c r="C16" s="1004" t="s">
        <v>5678</v>
      </c>
      <c r="D16" s="1004">
        <v>1</v>
      </c>
      <c r="E16" s="1004">
        <f>SUM(D16:D16)</f>
        <v>1</v>
      </c>
      <c r="F16" s="524"/>
      <c r="G16" s="524">
        <f t="shared" ref="G16:G26" si="1">F16*E16</f>
        <v>0</v>
      </c>
    </row>
    <row r="17" spans="1:7" ht="26.4">
      <c r="A17" s="1004">
        <v>7</v>
      </c>
      <c r="B17" s="1102" t="s">
        <v>5685</v>
      </c>
      <c r="C17" s="1004" t="s">
        <v>5678</v>
      </c>
      <c r="D17" s="1004">
        <v>5</v>
      </c>
      <c r="E17" s="1004">
        <f>SUM(D17:D17)</f>
        <v>5</v>
      </c>
      <c r="F17" s="524"/>
      <c r="G17" s="524">
        <f t="shared" si="1"/>
        <v>0</v>
      </c>
    </row>
    <row r="18" spans="1:7" ht="26.4">
      <c r="A18" s="1004">
        <v>8</v>
      </c>
      <c r="B18" s="1102" t="s">
        <v>5686</v>
      </c>
      <c r="C18" s="1004" t="s">
        <v>5678</v>
      </c>
      <c r="D18" s="1004">
        <v>3</v>
      </c>
      <c r="E18" s="1004">
        <f>SUM(D18:D18)</f>
        <v>3</v>
      </c>
      <c r="F18" s="524"/>
      <c r="G18" s="524">
        <f t="shared" si="1"/>
        <v>0</v>
      </c>
    </row>
    <row r="19" spans="1:7" ht="26.4">
      <c r="A19" s="1004">
        <v>9</v>
      </c>
      <c r="B19" s="1102" t="s">
        <v>5687</v>
      </c>
      <c r="C19" s="1004" t="s">
        <v>5678</v>
      </c>
      <c r="D19" s="1004">
        <v>14</v>
      </c>
      <c r="E19" s="1004">
        <f>SUM(D19:D19)</f>
        <v>14</v>
      </c>
      <c r="F19" s="524"/>
      <c r="G19" s="524">
        <f t="shared" si="1"/>
        <v>0</v>
      </c>
    </row>
    <row r="20" spans="1:7" ht="26.4">
      <c r="A20" s="1004">
        <v>10</v>
      </c>
      <c r="B20" s="1102" t="s">
        <v>5688</v>
      </c>
      <c r="C20" s="1004" t="s">
        <v>5678</v>
      </c>
      <c r="D20" s="1004">
        <v>5</v>
      </c>
      <c r="E20" s="1004">
        <f>SUM(D20:D20)</f>
        <v>5</v>
      </c>
      <c r="F20" s="524"/>
      <c r="G20" s="524">
        <f t="shared" si="1"/>
        <v>0</v>
      </c>
    </row>
    <row r="21" spans="1:7">
      <c r="A21" s="1004">
        <v>11</v>
      </c>
      <c r="B21" s="1102" t="s">
        <v>5689</v>
      </c>
      <c r="C21" s="1004" t="s">
        <v>5678</v>
      </c>
      <c r="D21" s="1004">
        <v>4</v>
      </c>
      <c r="E21" s="1004">
        <f>SUM(D21:D21)</f>
        <v>4</v>
      </c>
      <c r="F21" s="524"/>
      <c r="G21" s="524">
        <f t="shared" si="1"/>
        <v>0</v>
      </c>
    </row>
    <row r="22" spans="1:7">
      <c r="A22" s="1004">
        <v>12</v>
      </c>
      <c r="B22" s="1102" t="s">
        <v>5690</v>
      </c>
      <c r="C22" s="1004" t="s">
        <v>5678</v>
      </c>
      <c r="D22" s="1004">
        <v>20</v>
      </c>
      <c r="E22" s="1004">
        <f>SUM(D22:D22)</f>
        <v>20</v>
      </c>
      <c r="F22" s="524"/>
      <c r="G22" s="524">
        <f t="shared" si="1"/>
        <v>0</v>
      </c>
    </row>
    <row r="23" spans="1:7">
      <c r="A23" s="1004">
        <v>13</v>
      </c>
      <c r="B23" s="1102" t="s">
        <v>5691</v>
      </c>
      <c r="C23" s="1004" t="s">
        <v>5678</v>
      </c>
      <c r="D23" s="1004">
        <v>25</v>
      </c>
      <c r="E23" s="1004">
        <f>SUM(D23:D23)</f>
        <v>25</v>
      </c>
      <c r="F23" s="524"/>
      <c r="G23" s="524">
        <f t="shared" si="1"/>
        <v>0</v>
      </c>
    </row>
    <row r="24" spans="1:7">
      <c r="A24" s="1004">
        <v>14</v>
      </c>
      <c r="B24" s="1102" t="s">
        <v>5692</v>
      </c>
      <c r="C24" s="1004" t="s">
        <v>5678</v>
      </c>
      <c r="D24" s="1004">
        <v>2</v>
      </c>
      <c r="E24" s="1004">
        <f>SUM(D24:D24)</f>
        <v>2</v>
      </c>
      <c r="F24" s="524"/>
      <c r="G24" s="524">
        <f t="shared" si="1"/>
        <v>0</v>
      </c>
    </row>
    <row r="25" spans="1:7" ht="26.4">
      <c r="A25" s="1004">
        <v>15</v>
      </c>
      <c r="B25" s="1102" t="s">
        <v>5693</v>
      </c>
      <c r="C25" s="1004" t="s">
        <v>5678</v>
      </c>
      <c r="D25" s="1004">
        <v>28</v>
      </c>
      <c r="E25" s="1004">
        <f>SUM(D25:D25)</f>
        <v>28</v>
      </c>
      <c r="F25" s="524"/>
      <c r="G25" s="524">
        <f t="shared" si="1"/>
        <v>0</v>
      </c>
    </row>
    <row r="26" spans="1:7" ht="26.4">
      <c r="A26" s="1004">
        <v>16</v>
      </c>
      <c r="B26" s="1102" t="s">
        <v>5694</v>
      </c>
      <c r="C26" s="1004" t="s">
        <v>5678</v>
      </c>
      <c r="D26" s="1004">
        <v>14</v>
      </c>
      <c r="E26" s="1004">
        <f>SUM(D26:D26)</f>
        <v>14</v>
      </c>
      <c r="F26" s="524"/>
      <c r="G26" s="524">
        <f t="shared" si="1"/>
        <v>0</v>
      </c>
    </row>
    <row r="27" spans="1:7">
      <c r="A27" s="1324" t="s">
        <v>5695</v>
      </c>
      <c r="B27" s="1325"/>
      <c r="C27" s="1325"/>
      <c r="D27" s="1325"/>
      <c r="E27" s="1325"/>
      <c r="F27" s="1325"/>
      <c r="G27" s="1326"/>
    </row>
    <row r="28" spans="1:7">
      <c r="A28" s="1004">
        <v>17</v>
      </c>
      <c r="B28" s="1102" t="s">
        <v>5696</v>
      </c>
      <c r="C28" s="1004" t="s">
        <v>5678</v>
      </c>
      <c r="D28" s="1004">
        <v>16</v>
      </c>
      <c r="E28" s="1004">
        <f>SUM(D28:D28)</f>
        <v>16</v>
      </c>
      <c r="F28" s="524"/>
      <c r="G28" s="524">
        <f t="shared" ref="G28:G31" si="2">F28*E28</f>
        <v>0</v>
      </c>
    </row>
    <row r="29" spans="1:7">
      <c r="A29" s="1004">
        <v>18</v>
      </c>
      <c r="B29" s="1102" t="s">
        <v>5697</v>
      </c>
      <c r="C29" s="1004" t="s">
        <v>5678</v>
      </c>
      <c r="D29" s="1004">
        <v>14</v>
      </c>
      <c r="E29" s="1004">
        <f>SUM(D29:D29)</f>
        <v>14</v>
      </c>
      <c r="F29" s="524"/>
      <c r="G29" s="524">
        <f t="shared" si="2"/>
        <v>0</v>
      </c>
    </row>
    <row r="30" spans="1:7">
      <c r="A30" s="1004">
        <v>19</v>
      </c>
      <c r="B30" s="1102" t="s">
        <v>5698</v>
      </c>
      <c r="C30" s="1004" t="s">
        <v>5678</v>
      </c>
      <c r="D30" s="1004">
        <v>2</v>
      </c>
      <c r="E30" s="1004">
        <f>SUM(D30:D30)</f>
        <v>2</v>
      </c>
      <c r="F30" s="524"/>
      <c r="G30" s="524">
        <f t="shared" si="2"/>
        <v>0</v>
      </c>
    </row>
    <row r="31" spans="1:7">
      <c r="A31" s="1004">
        <v>20</v>
      </c>
      <c r="B31" s="1102" t="s">
        <v>5699</v>
      </c>
      <c r="C31" s="1004" t="s">
        <v>5678</v>
      </c>
      <c r="D31" s="1004">
        <v>60</v>
      </c>
      <c r="E31" s="1004">
        <f>SUM(D31:D31)</f>
        <v>60</v>
      </c>
      <c r="F31" s="524"/>
      <c r="G31" s="524">
        <f t="shared" si="2"/>
        <v>0</v>
      </c>
    </row>
    <row r="32" spans="1:7">
      <c r="A32" s="1324" t="s">
        <v>5700</v>
      </c>
      <c r="B32" s="1325"/>
      <c r="C32" s="1325"/>
      <c r="D32" s="1325"/>
      <c r="E32" s="1325"/>
      <c r="F32" s="1325"/>
      <c r="G32" s="1326"/>
    </row>
    <row r="33" spans="1:7">
      <c r="A33" s="1004">
        <v>21</v>
      </c>
      <c r="B33" s="1102" t="s">
        <v>5701</v>
      </c>
      <c r="C33" s="1004" t="s">
        <v>5678</v>
      </c>
      <c r="D33" s="1004">
        <v>16</v>
      </c>
      <c r="E33" s="1004">
        <f>SUM(D33:D33)</f>
        <v>16</v>
      </c>
      <c r="F33" s="524"/>
      <c r="G33" s="524">
        <f t="shared" ref="G33:G36" si="3">F33*E33</f>
        <v>0</v>
      </c>
    </row>
    <row r="34" spans="1:7" ht="26.4">
      <c r="A34" s="1004">
        <v>22</v>
      </c>
      <c r="B34" s="1102" t="s">
        <v>5702</v>
      </c>
      <c r="C34" s="1004" t="s">
        <v>5678</v>
      </c>
      <c r="D34" s="1004">
        <v>20</v>
      </c>
      <c r="E34" s="1004">
        <f>SUM(D34:D34)</f>
        <v>20</v>
      </c>
      <c r="F34" s="524"/>
      <c r="G34" s="524">
        <f t="shared" si="3"/>
        <v>0</v>
      </c>
    </row>
    <row r="35" spans="1:7" ht="26.4">
      <c r="A35" s="1004">
        <v>23</v>
      </c>
      <c r="B35" s="1102" t="s">
        <v>5703</v>
      </c>
      <c r="C35" s="1004" t="s">
        <v>5678</v>
      </c>
      <c r="D35" s="1004">
        <v>13</v>
      </c>
      <c r="E35" s="1004">
        <f>SUM(D35:D35)</f>
        <v>13</v>
      </c>
      <c r="F35" s="524"/>
      <c r="G35" s="524">
        <f t="shared" si="3"/>
        <v>0</v>
      </c>
    </row>
    <row r="36" spans="1:7" ht="26.4">
      <c r="A36" s="1004">
        <v>24</v>
      </c>
      <c r="B36" s="1102" t="s">
        <v>5704</v>
      </c>
      <c r="C36" s="1004" t="s">
        <v>5678</v>
      </c>
      <c r="D36" s="1004">
        <v>4</v>
      </c>
      <c r="E36" s="1004">
        <f>SUM(D36:D36)</f>
        <v>4</v>
      </c>
      <c r="F36" s="524"/>
      <c r="G36" s="524">
        <f t="shared" si="3"/>
        <v>0</v>
      </c>
    </row>
    <row r="37" spans="1:7">
      <c r="A37" s="1324" t="s">
        <v>5705</v>
      </c>
      <c r="B37" s="1325"/>
      <c r="C37" s="1325"/>
      <c r="D37" s="1325"/>
      <c r="E37" s="1325"/>
      <c r="F37" s="1325"/>
      <c r="G37" s="1326"/>
    </row>
    <row r="38" spans="1:7" ht="26.4">
      <c r="A38" s="1004">
        <v>25</v>
      </c>
      <c r="B38" s="1102" t="s">
        <v>5706</v>
      </c>
      <c r="C38" s="1004" t="s">
        <v>5678</v>
      </c>
      <c r="D38" s="1004">
        <v>216</v>
      </c>
      <c r="E38" s="1004">
        <f>SUM(D38:D38)</f>
        <v>216</v>
      </c>
      <c r="F38" s="524"/>
      <c r="G38" s="524">
        <f t="shared" ref="G38:G41" si="4">F38*E38</f>
        <v>0</v>
      </c>
    </row>
    <row r="39" spans="1:7" ht="26.4">
      <c r="A39" s="1004">
        <v>26</v>
      </c>
      <c r="B39" s="1102" t="s">
        <v>5707</v>
      </c>
      <c r="C39" s="1004" t="s">
        <v>5678</v>
      </c>
      <c r="D39" s="1004">
        <v>895</v>
      </c>
      <c r="E39" s="1004">
        <f>SUM(D39:D39)</f>
        <v>895</v>
      </c>
      <c r="F39" s="524"/>
      <c r="G39" s="524">
        <f t="shared" si="4"/>
        <v>0</v>
      </c>
    </row>
    <row r="40" spans="1:7">
      <c r="A40" s="1004">
        <v>27</v>
      </c>
      <c r="B40" s="1102" t="s">
        <v>5708</v>
      </c>
      <c r="C40" s="1004" t="s">
        <v>5678</v>
      </c>
      <c r="D40" s="1004">
        <v>755</v>
      </c>
      <c r="E40" s="1004">
        <f>SUM(D40:D40)</f>
        <v>755</v>
      </c>
      <c r="F40" s="524"/>
      <c r="G40" s="524">
        <f t="shared" si="4"/>
        <v>0</v>
      </c>
    </row>
    <row r="41" spans="1:7">
      <c r="A41" s="1004">
        <v>28</v>
      </c>
      <c r="B41" s="1102" t="s">
        <v>5709</v>
      </c>
      <c r="C41" s="1004" t="s">
        <v>5678</v>
      </c>
      <c r="D41" s="1004">
        <v>1866</v>
      </c>
      <c r="E41" s="1004">
        <f>SUM(D41:D41)</f>
        <v>1866</v>
      </c>
      <c r="F41" s="524"/>
      <c r="G41" s="524">
        <f t="shared" si="4"/>
        <v>0</v>
      </c>
    </row>
    <row r="42" spans="1:7">
      <c r="A42" s="1324" t="s">
        <v>5710</v>
      </c>
      <c r="B42" s="1325"/>
      <c r="C42" s="1325"/>
      <c r="D42" s="1325"/>
      <c r="E42" s="1325"/>
      <c r="F42" s="1325"/>
      <c r="G42" s="1326"/>
    </row>
    <row r="43" spans="1:7" ht="26.4">
      <c r="A43" s="1004">
        <v>29</v>
      </c>
      <c r="B43" s="1102" t="s">
        <v>5711</v>
      </c>
      <c r="C43" s="1004" t="s">
        <v>5678</v>
      </c>
      <c r="D43" s="1004">
        <v>782</v>
      </c>
      <c r="E43" s="1004">
        <f>SUM(D43:D43)</f>
        <v>782</v>
      </c>
      <c r="F43" s="524"/>
      <c r="G43" s="524">
        <f t="shared" ref="G43" si="5">F43*E43</f>
        <v>0</v>
      </c>
    </row>
    <row r="44" spans="1:7">
      <c r="A44" s="1324" t="s">
        <v>5712</v>
      </c>
      <c r="B44" s="1325"/>
      <c r="C44" s="1325"/>
      <c r="D44" s="1325"/>
      <c r="E44" s="1325"/>
      <c r="F44" s="1325"/>
      <c r="G44" s="1326"/>
    </row>
    <row r="45" spans="1:7" ht="26.4">
      <c r="A45" s="1004">
        <v>30</v>
      </c>
      <c r="B45" s="1102" t="s">
        <v>5713</v>
      </c>
      <c r="C45" s="1004" t="s">
        <v>5678</v>
      </c>
      <c r="D45" s="1004">
        <v>41</v>
      </c>
      <c r="E45" s="1004">
        <f>SUM(D45:D45)</f>
        <v>41</v>
      </c>
      <c r="F45" s="524"/>
      <c r="G45" s="524">
        <f t="shared" ref="G45" si="6">F45*E45</f>
        <v>0</v>
      </c>
    </row>
    <row r="46" spans="1:7">
      <c r="A46" s="1323" t="s">
        <v>5714</v>
      </c>
      <c r="B46" s="1323"/>
      <c r="C46" s="1323"/>
      <c r="D46" s="1323"/>
      <c r="E46" s="1323"/>
      <c r="F46" s="1323"/>
      <c r="G46" s="1323"/>
    </row>
    <row r="47" spans="1:7" ht="26.4">
      <c r="A47" s="1004">
        <v>31</v>
      </c>
      <c r="B47" s="1102" t="s">
        <v>5715</v>
      </c>
      <c r="C47" s="1004" t="s">
        <v>5678</v>
      </c>
      <c r="D47" s="1004">
        <v>40</v>
      </c>
      <c r="E47" s="1004">
        <f>SUM(D47:D47)</f>
        <v>40</v>
      </c>
      <c r="F47" s="524"/>
      <c r="G47" s="524">
        <f t="shared" ref="G47" si="7">F47*E47</f>
        <v>0</v>
      </c>
    </row>
    <row r="48" spans="1:7" ht="26.4">
      <c r="A48" s="8" t="s">
        <v>0</v>
      </c>
      <c r="B48" s="8" t="s">
        <v>1</v>
      </c>
      <c r="C48" s="8" t="s">
        <v>948</v>
      </c>
      <c r="D48" s="8"/>
      <c r="E48" s="8" t="s">
        <v>949</v>
      </c>
      <c r="F48" s="8" t="s">
        <v>1380</v>
      </c>
      <c r="G48" s="8" t="s">
        <v>2</v>
      </c>
    </row>
    <row r="49" spans="1:7">
      <c r="A49" s="1324" t="s">
        <v>5716</v>
      </c>
      <c r="B49" s="1325"/>
      <c r="C49" s="1325"/>
      <c r="D49" s="1325"/>
      <c r="E49" s="1325"/>
      <c r="F49" s="1325"/>
      <c r="G49" s="1326"/>
    </row>
    <row r="50" spans="1:7" ht="26.4">
      <c r="A50" s="1004">
        <v>32</v>
      </c>
      <c r="B50" s="1102" t="s">
        <v>5717</v>
      </c>
      <c r="C50" s="1004" t="s">
        <v>5678</v>
      </c>
      <c r="D50" s="1004">
        <v>311</v>
      </c>
      <c r="E50" s="1004">
        <f>SUM(D50:D50)</f>
        <v>311</v>
      </c>
      <c r="F50" s="524"/>
      <c r="G50" s="524">
        <f t="shared" ref="G50:G52" si="8">F50*E50</f>
        <v>0</v>
      </c>
    </row>
    <row r="51" spans="1:7">
      <c r="A51" s="1004">
        <v>33</v>
      </c>
      <c r="B51" s="1102" t="s">
        <v>5718</v>
      </c>
      <c r="C51" s="1004" t="s">
        <v>5678</v>
      </c>
      <c r="D51" s="1004">
        <v>17</v>
      </c>
      <c r="E51" s="1004">
        <f>SUM(D51:D51)</f>
        <v>17</v>
      </c>
      <c r="F51" s="524"/>
      <c r="G51" s="524">
        <f t="shared" si="8"/>
        <v>0</v>
      </c>
    </row>
    <row r="52" spans="1:7" ht="26.4">
      <c r="A52" s="1004">
        <v>34</v>
      </c>
      <c r="B52" s="1102" t="s">
        <v>5719</v>
      </c>
      <c r="C52" s="1004" t="s">
        <v>5678</v>
      </c>
      <c r="D52" s="1004">
        <v>11</v>
      </c>
      <c r="E52" s="1004">
        <f>SUM(D52:D52)</f>
        <v>11</v>
      </c>
      <c r="F52" s="524"/>
      <c r="G52" s="524">
        <f t="shared" si="8"/>
        <v>0</v>
      </c>
    </row>
    <row r="53" spans="1:7">
      <c r="A53" s="1324" t="s">
        <v>5720</v>
      </c>
      <c r="B53" s="1325"/>
      <c r="C53" s="1325"/>
      <c r="D53" s="1325"/>
      <c r="E53" s="1325"/>
      <c r="F53" s="1325"/>
      <c r="G53" s="1326"/>
    </row>
    <row r="54" spans="1:7" ht="26.4">
      <c r="A54" s="1004">
        <v>35</v>
      </c>
      <c r="B54" s="1102" t="s">
        <v>5721</v>
      </c>
      <c r="C54" s="1004" t="s">
        <v>1668</v>
      </c>
      <c r="D54" s="1004">
        <v>17500</v>
      </c>
      <c r="E54" s="1004">
        <f>SUM(D54:D54)</f>
        <v>17500</v>
      </c>
      <c r="F54" s="524"/>
      <c r="G54" s="524">
        <f t="shared" ref="G54:G57" si="9">F54*E54</f>
        <v>0</v>
      </c>
    </row>
    <row r="55" spans="1:7">
      <c r="A55" s="1004">
        <v>36</v>
      </c>
      <c r="B55" s="1102" t="s">
        <v>5722</v>
      </c>
      <c r="C55" s="1004" t="s">
        <v>1668</v>
      </c>
      <c r="D55" s="1004">
        <v>100</v>
      </c>
      <c r="E55" s="1004">
        <f>SUM(D55:D55)</f>
        <v>100</v>
      </c>
      <c r="F55" s="524"/>
      <c r="G55" s="524">
        <f t="shared" si="9"/>
        <v>0</v>
      </c>
    </row>
    <row r="56" spans="1:7">
      <c r="A56" s="1004">
        <v>37</v>
      </c>
      <c r="B56" s="1102" t="s">
        <v>5723</v>
      </c>
      <c r="C56" s="1004" t="s">
        <v>1668</v>
      </c>
      <c r="D56" s="1004">
        <v>600</v>
      </c>
      <c r="E56" s="1004">
        <f>SUM(D56:D56)</f>
        <v>600</v>
      </c>
      <c r="F56" s="524"/>
      <c r="G56" s="524">
        <f t="shared" si="9"/>
        <v>0</v>
      </c>
    </row>
    <row r="57" spans="1:7">
      <c r="A57" s="1004">
        <v>38</v>
      </c>
      <c r="B57" s="1102" t="s">
        <v>5724</v>
      </c>
      <c r="C57" s="1004" t="s">
        <v>1668</v>
      </c>
      <c r="D57" s="1004">
        <v>6250</v>
      </c>
      <c r="E57" s="1004">
        <f>SUM(D57:D57)</f>
        <v>6250</v>
      </c>
      <c r="F57" s="524"/>
      <c r="G57" s="524">
        <f t="shared" si="9"/>
        <v>0</v>
      </c>
    </row>
    <row r="58" spans="1:7">
      <c r="A58" s="143" t="s">
        <v>5725</v>
      </c>
      <c r="B58" s="144"/>
      <c r="C58" s="144"/>
      <c r="D58" s="144"/>
      <c r="E58" s="144"/>
      <c r="F58" s="144"/>
      <c r="G58" s="1361">
        <f>SUM(G10:G57)</f>
        <v>0</v>
      </c>
    </row>
    <row r="59" spans="1:7">
      <c r="A59" s="1322"/>
      <c r="B59" s="525"/>
      <c r="C59" s="525"/>
      <c r="D59" s="525"/>
      <c r="E59" s="525"/>
      <c r="F59" s="525"/>
      <c r="G59" s="525"/>
    </row>
    <row r="60" spans="1:7">
      <c r="A60" s="1322"/>
      <c r="B60" s="525"/>
      <c r="C60" s="525"/>
      <c r="D60" s="525"/>
      <c r="E60" s="525"/>
      <c r="F60" s="525"/>
      <c r="G60" s="525"/>
    </row>
    <row r="61" spans="1:7">
      <c r="A61" s="1322"/>
      <c r="B61" s="525"/>
      <c r="C61" s="525"/>
      <c r="D61" s="525"/>
      <c r="E61" s="525"/>
      <c r="F61" s="525"/>
      <c r="G61" s="525"/>
    </row>
    <row r="62" spans="1:7">
      <c r="A62" s="1322"/>
      <c r="B62" s="525"/>
      <c r="C62" s="525"/>
      <c r="D62" s="525"/>
      <c r="E62" s="525"/>
      <c r="F62" s="525"/>
      <c r="G62" s="525"/>
    </row>
    <row r="63" spans="1:7">
      <c r="A63" s="1322"/>
      <c r="B63" s="525"/>
      <c r="C63" s="525"/>
      <c r="D63" s="525"/>
      <c r="E63" s="525"/>
      <c r="F63" s="525"/>
      <c r="G63" s="525"/>
    </row>
    <row r="64" spans="1:7">
      <c r="A64" s="1322"/>
      <c r="B64" s="525"/>
      <c r="C64" s="525"/>
      <c r="D64" s="525"/>
      <c r="E64" s="525"/>
      <c r="F64" s="525"/>
      <c r="G64" s="525"/>
    </row>
    <row r="65" spans="1:7">
      <c r="A65" s="1322"/>
      <c r="B65" s="525"/>
      <c r="C65" s="525"/>
      <c r="D65" s="525"/>
      <c r="E65" s="525"/>
      <c r="F65" s="525"/>
      <c r="G65" s="525"/>
    </row>
  </sheetData>
  <protectedRanges>
    <protectedRange sqref="F7" name="Range1_7_2_1"/>
    <protectedRange sqref="F58" name="Range1_4_5_2"/>
  </protectedRanges>
  <mergeCells count="15">
    <mergeCell ref="A49:G49"/>
    <mergeCell ref="A53:G53"/>
    <mergeCell ref="A58:F58"/>
    <mergeCell ref="A27:G27"/>
    <mergeCell ref="A32:G32"/>
    <mergeCell ref="A37:G37"/>
    <mergeCell ref="A42:G42"/>
    <mergeCell ref="A44:G44"/>
    <mergeCell ref="A46:G46"/>
    <mergeCell ref="A1:G1"/>
    <mergeCell ref="A2:G2"/>
    <mergeCell ref="A3:G3"/>
    <mergeCell ref="B7:G7"/>
    <mergeCell ref="A9:G9"/>
    <mergeCell ref="A15:G15"/>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C1B4F6-A306-49D8-8FD2-551F63654A5D}">
  <sheetPr>
    <tabColor theme="8" tint="0.79998168889431442"/>
  </sheetPr>
  <dimension ref="A1:G17"/>
  <sheetViews>
    <sheetView workbookViewId="0">
      <selection activeCell="B19" sqref="B19"/>
    </sheetView>
  </sheetViews>
  <sheetFormatPr defaultRowHeight="14.4"/>
  <cols>
    <col min="2" max="2" width="50.77734375" customWidth="1"/>
  </cols>
  <sheetData>
    <row r="1" spans="1:7">
      <c r="A1" s="334" t="s">
        <v>50</v>
      </c>
      <c r="B1" s="334"/>
      <c r="C1" s="334"/>
      <c r="D1" s="334"/>
      <c r="E1" s="334"/>
      <c r="F1" s="334"/>
      <c r="G1" s="334"/>
    </row>
    <row r="2" spans="1:7">
      <c r="A2" s="336" t="s">
        <v>455</v>
      </c>
      <c r="B2" s="336"/>
      <c r="C2" s="336"/>
      <c r="D2" s="336"/>
      <c r="E2" s="336"/>
      <c r="F2" s="336"/>
      <c r="G2" s="336"/>
    </row>
    <row r="3" spans="1:7">
      <c r="A3" s="150" t="s">
        <v>456</v>
      </c>
      <c r="B3" s="150"/>
      <c r="C3" s="150"/>
      <c r="D3" s="150"/>
      <c r="E3" s="150"/>
      <c r="F3" s="150"/>
      <c r="G3" s="150"/>
    </row>
    <row r="4" spans="1:7">
      <c r="A4" s="1307"/>
      <c r="B4" s="871"/>
      <c r="C4" s="1308"/>
      <c r="D4" s="1308"/>
      <c r="E4" s="1308"/>
      <c r="F4" s="1309"/>
      <c r="G4" s="1310"/>
    </row>
    <row r="5" spans="1:7">
      <c r="A5" s="1307"/>
      <c r="B5" s="871"/>
      <c r="C5" s="1308"/>
      <c r="D5" s="1308"/>
      <c r="E5" s="1308"/>
      <c r="F5" s="1309"/>
      <c r="G5" s="1310"/>
    </row>
    <row r="6" spans="1:7">
      <c r="A6" s="1311"/>
      <c r="B6" s="1031"/>
      <c r="C6" s="1312"/>
      <c r="D6" s="1313"/>
      <c r="E6" s="1313"/>
      <c r="F6" s="1310"/>
      <c r="G6" s="1310"/>
    </row>
    <row r="7" spans="1:7">
      <c r="A7" s="1314" t="s">
        <v>912</v>
      </c>
      <c r="B7" s="346" t="s">
        <v>4999</v>
      </c>
      <c r="C7" s="346"/>
      <c r="D7" s="346"/>
      <c r="E7" s="346"/>
      <c r="F7" s="346"/>
      <c r="G7" s="346"/>
    </row>
    <row r="8" spans="1:7" ht="39.6">
      <c r="A8" s="8" t="s">
        <v>0</v>
      </c>
      <c r="B8" s="8" t="s">
        <v>1</v>
      </c>
      <c r="C8" s="8" t="s">
        <v>948</v>
      </c>
      <c r="D8" s="8" t="s">
        <v>5071</v>
      </c>
      <c r="E8" s="8" t="s">
        <v>5072</v>
      </c>
      <c r="F8" s="8" t="s">
        <v>1380</v>
      </c>
      <c r="G8" s="8" t="s">
        <v>2</v>
      </c>
    </row>
    <row r="9" spans="1:7" ht="39.6">
      <c r="A9" s="1316">
        <v>1</v>
      </c>
      <c r="B9" s="1061" t="s">
        <v>5726</v>
      </c>
      <c r="C9" s="1004" t="s">
        <v>5678</v>
      </c>
      <c r="D9" s="1316">
        <v>1</v>
      </c>
      <c r="E9" s="1316">
        <f>SUM(D9:D9)</f>
        <v>1</v>
      </c>
      <c r="F9" s="524"/>
      <c r="G9" s="524">
        <f t="shared" ref="G9:G14" si="0">F9*E9</f>
        <v>0</v>
      </c>
    </row>
    <row r="10" spans="1:7" ht="39.6">
      <c r="A10" s="1316">
        <v>2</v>
      </c>
      <c r="B10" s="1061" t="s">
        <v>5727</v>
      </c>
      <c r="C10" s="1004" t="s">
        <v>5678</v>
      </c>
      <c r="D10" s="1316">
        <v>2</v>
      </c>
      <c r="E10" s="1316">
        <f>SUM(D10:D10)</f>
        <v>2</v>
      </c>
      <c r="F10" s="524"/>
      <c r="G10" s="524">
        <f t="shared" si="0"/>
        <v>0</v>
      </c>
    </row>
    <row r="11" spans="1:7" ht="26.4">
      <c r="A11" s="1316">
        <v>3</v>
      </c>
      <c r="B11" s="1061" t="s">
        <v>5728</v>
      </c>
      <c r="C11" s="1004" t="s">
        <v>5678</v>
      </c>
      <c r="D11" s="1316">
        <v>575</v>
      </c>
      <c r="E11" s="1316">
        <f>SUM(D11:D11)</f>
        <v>575</v>
      </c>
      <c r="F11" s="524"/>
      <c r="G11" s="524">
        <f t="shared" si="0"/>
        <v>0</v>
      </c>
    </row>
    <row r="12" spans="1:7" ht="26.4">
      <c r="A12" s="1316">
        <v>4</v>
      </c>
      <c r="B12" s="1061" t="s">
        <v>5729</v>
      </c>
      <c r="C12" s="1004" t="s">
        <v>5678</v>
      </c>
      <c r="D12" s="1316">
        <v>147</v>
      </c>
      <c r="E12" s="1316">
        <f>SUM(D12:D12)</f>
        <v>147</v>
      </c>
      <c r="F12" s="524"/>
      <c r="G12" s="524">
        <f t="shared" si="0"/>
        <v>0</v>
      </c>
    </row>
    <row r="13" spans="1:7" ht="26.4">
      <c r="A13" s="1316">
        <v>5</v>
      </c>
      <c r="B13" s="1061" t="s">
        <v>5730</v>
      </c>
      <c r="C13" s="1004" t="s">
        <v>1668</v>
      </c>
      <c r="D13" s="1316">
        <v>6200</v>
      </c>
      <c r="E13" s="1316">
        <f>SUM(D13:D13)</f>
        <v>6200</v>
      </c>
      <c r="F13" s="524"/>
      <c r="G13" s="524">
        <f t="shared" si="0"/>
        <v>0</v>
      </c>
    </row>
    <row r="14" spans="1:7" ht="26.4">
      <c r="A14" s="1316">
        <v>6</v>
      </c>
      <c r="B14" s="1061" t="s">
        <v>5731</v>
      </c>
      <c r="C14" s="1004" t="s">
        <v>1668</v>
      </c>
      <c r="D14" s="1316">
        <v>2100</v>
      </c>
      <c r="E14" s="1316">
        <f>SUM(D14:D14)</f>
        <v>2100</v>
      </c>
      <c r="F14" s="524"/>
      <c r="G14" s="524">
        <f t="shared" si="0"/>
        <v>0</v>
      </c>
    </row>
    <row r="15" spans="1:7">
      <c r="A15" s="143" t="s">
        <v>5732</v>
      </c>
      <c r="B15" s="144"/>
      <c r="C15" s="144"/>
      <c r="D15" s="144"/>
      <c r="E15" s="144"/>
      <c r="F15" s="144"/>
      <c r="G15" s="1361">
        <f>SUM(G9:G14)</f>
        <v>0</v>
      </c>
    </row>
    <row r="16" spans="1:7">
      <c r="A16" s="1322"/>
      <c r="B16" s="525"/>
      <c r="C16" s="525"/>
      <c r="D16" s="1322"/>
      <c r="E16" s="1322"/>
      <c r="F16" s="525"/>
      <c r="G16" s="525"/>
    </row>
    <row r="17" spans="1:7">
      <c r="A17" s="1322"/>
      <c r="B17" s="525"/>
      <c r="C17" s="525"/>
      <c r="D17" s="1322"/>
      <c r="E17" s="1322"/>
      <c r="F17" s="525"/>
      <c r="G17" s="525"/>
    </row>
  </sheetData>
  <protectedRanges>
    <protectedRange sqref="F7" name="Range1_7_2_1"/>
    <protectedRange sqref="F15" name="Range1_4_5_2"/>
  </protectedRanges>
  <mergeCells count="5">
    <mergeCell ref="A1:G1"/>
    <mergeCell ref="A2:G2"/>
    <mergeCell ref="A3:G3"/>
    <mergeCell ref="B7:G7"/>
    <mergeCell ref="A15:F15"/>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7D5741-624D-4C2B-AEDF-3C1FFEF0D6DE}">
  <sheetPr>
    <tabColor theme="8" tint="0.79998168889431442"/>
  </sheetPr>
  <dimension ref="A1:F44"/>
  <sheetViews>
    <sheetView workbookViewId="0">
      <selection activeCell="F44" sqref="A44:F46"/>
    </sheetView>
  </sheetViews>
  <sheetFormatPr defaultRowHeight="14.4"/>
  <cols>
    <col min="2" max="2" width="50.77734375" customWidth="1"/>
  </cols>
  <sheetData>
    <row r="1" spans="1:6">
      <c r="A1" s="334" t="s">
        <v>50</v>
      </c>
      <c r="B1" s="334"/>
      <c r="C1" s="334"/>
      <c r="D1" s="334"/>
      <c r="E1" s="334"/>
      <c r="F1" s="334"/>
    </row>
    <row r="2" spans="1:6">
      <c r="A2" s="336" t="s">
        <v>455</v>
      </c>
      <c r="B2" s="336"/>
      <c r="C2" s="336"/>
      <c r="D2" s="336"/>
      <c r="E2" s="336"/>
      <c r="F2" s="336"/>
    </row>
    <row r="3" spans="1:6">
      <c r="A3" s="150" t="s">
        <v>456</v>
      </c>
      <c r="B3" s="150"/>
      <c r="C3" s="150"/>
      <c r="D3" s="150"/>
      <c r="E3" s="150"/>
      <c r="F3" s="150"/>
    </row>
    <row r="4" spans="1:6">
      <c r="A4" s="1307"/>
      <c r="B4" s="871"/>
      <c r="C4" s="1308"/>
      <c r="D4" s="1308"/>
      <c r="E4" s="1309"/>
      <c r="F4" s="1310"/>
    </row>
    <row r="5" spans="1:6">
      <c r="A5" s="1307"/>
      <c r="B5" s="871"/>
      <c r="C5" s="1308"/>
      <c r="D5" s="1308"/>
      <c r="E5" s="1309"/>
      <c r="F5" s="1310"/>
    </row>
    <row r="6" spans="1:6">
      <c r="A6" s="1311"/>
      <c r="B6" s="1031"/>
      <c r="C6" s="1312"/>
      <c r="D6" s="1313"/>
      <c r="E6" s="1310"/>
      <c r="F6" s="1310"/>
    </row>
    <row r="7" spans="1:6">
      <c r="A7" s="1314" t="s">
        <v>5733</v>
      </c>
      <c r="B7" s="346" t="s">
        <v>5734</v>
      </c>
      <c r="C7" s="346"/>
      <c r="D7" s="346"/>
      <c r="E7" s="346"/>
      <c r="F7" s="346"/>
    </row>
    <row r="8" spans="1:6" ht="26.4">
      <c r="A8" s="8" t="s">
        <v>0</v>
      </c>
      <c r="B8" s="8" t="s">
        <v>1</v>
      </c>
      <c r="C8" s="8" t="s">
        <v>948</v>
      </c>
      <c r="D8" s="8" t="s">
        <v>949</v>
      </c>
      <c r="E8" s="8" t="s">
        <v>1380</v>
      </c>
      <c r="F8" s="8" t="s">
        <v>2</v>
      </c>
    </row>
    <row r="9" spans="1:6" ht="26.4">
      <c r="A9" s="1329">
        <v>1</v>
      </c>
      <c r="B9" s="1321" t="s">
        <v>5735</v>
      </c>
      <c r="C9" s="1321"/>
      <c r="D9" s="1329">
        <v>1</v>
      </c>
      <c r="E9" s="1331"/>
      <c r="F9" s="1331">
        <f>D9*E9</f>
        <v>0</v>
      </c>
    </row>
    <row r="10" spans="1:6" ht="66">
      <c r="A10" s="1329"/>
      <c r="B10" s="1321" t="s">
        <v>5736</v>
      </c>
      <c r="C10" s="1321"/>
      <c r="D10" s="1329"/>
      <c r="E10" s="1331"/>
      <c r="F10" s="1331"/>
    </row>
    <row r="11" spans="1:6">
      <c r="A11" s="1329"/>
      <c r="B11" s="1330" t="s">
        <v>5075</v>
      </c>
      <c r="C11" s="1330"/>
      <c r="D11" s="1329"/>
      <c r="E11" s="1331"/>
      <c r="F11" s="1331"/>
    </row>
    <row r="12" spans="1:6">
      <c r="A12" s="1329"/>
      <c r="B12" s="1321" t="s">
        <v>5737</v>
      </c>
      <c r="C12" s="1334">
        <v>1</v>
      </c>
      <c r="D12" s="1329"/>
      <c r="E12" s="1331"/>
      <c r="F12" s="1331"/>
    </row>
    <row r="13" spans="1:6">
      <c r="A13" s="1329"/>
      <c r="B13" s="1321" t="s">
        <v>5738</v>
      </c>
      <c r="C13" s="1334">
        <v>1</v>
      </c>
      <c r="D13" s="1329"/>
      <c r="E13" s="1331"/>
      <c r="F13" s="1331"/>
    </row>
    <row r="14" spans="1:6">
      <c r="A14" s="1329"/>
      <c r="B14" s="1321" t="s">
        <v>5739</v>
      </c>
      <c r="C14" s="1334">
        <v>3</v>
      </c>
      <c r="D14" s="1329"/>
      <c r="E14" s="1331"/>
      <c r="F14" s="1331"/>
    </row>
    <row r="15" spans="1:6">
      <c r="A15" s="1329"/>
      <c r="B15" s="1321" t="s">
        <v>5740</v>
      </c>
      <c r="C15" s="1334">
        <v>1</v>
      </c>
      <c r="D15" s="1329"/>
      <c r="E15" s="1331"/>
      <c r="F15" s="1331"/>
    </row>
    <row r="16" spans="1:6">
      <c r="A16" s="1329"/>
      <c r="B16" s="1321" t="s">
        <v>5741</v>
      </c>
      <c r="C16" s="1334">
        <v>1</v>
      </c>
      <c r="D16" s="1329"/>
      <c r="E16" s="1331"/>
      <c r="F16" s="1331"/>
    </row>
    <row r="17" spans="1:6">
      <c r="A17" s="1329"/>
      <c r="B17" s="1321" t="s">
        <v>5742</v>
      </c>
      <c r="C17" s="1334">
        <v>1</v>
      </c>
      <c r="D17" s="1329"/>
      <c r="E17" s="1331"/>
      <c r="F17" s="1331"/>
    </row>
    <row r="18" spans="1:6">
      <c r="A18" s="1329"/>
      <c r="B18" s="1321" t="s">
        <v>5743</v>
      </c>
      <c r="C18" s="1334">
        <v>1</v>
      </c>
      <c r="D18" s="1329"/>
      <c r="E18" s="1331"/>
      <c r="F18" s="1331"/>
    </row>
    <row r="19" spans="1:6">
      <c r="A19" s="1329"/>
      <c r="B19" s="1321" t="s">
        <v>5744</v>
      </c>
      <c r="C19" s="1334">
        <v>1</v>
      </c>
      <c r="D19" s="1329"/>
      <c r="E19" s="1331"/>
      <c r="F19" s="1331"/>
    </row>
    <row r="20" spans="1:6">
      <c r="A20" s="1329"/>
      <c r="B20" s="1321" t="s">
        <v>5745</v>
      </c>
      <c r="C20" s="1334">
        <v>1</v>
      </c>
      <c r="D20" s="1329"/>
      <c r="E20" s="1331"/>
      <c r="F20" s="1331"/>
    </row>
    <row r="21" spans="1:6">
      <c r="A21" s="1329"/>
      <c r="B21" s="1321" t="s">
        <v>5746</v>
      </c>
      <c r="C21" s="1334">
        <v>1</v>
      </c>
      <c r="D21" s="1329"/>
      <c r="E21" s="1331"/>
      <c r="F21" s="1331"/>
    </row>
    <row r="22" spans="1:6">
      <c r="A22" s="1329"/>
      <c r="B22" s="1321" t="s">
        <v>5747</v>
      </c>
      <c r="C22" s="1334">
        <v>68</v>
      </c>
      <c r="D22" s="1329"/>
      <c r="E22" s="1331"/>
      <c r="F22" s="1331"/>
    </row>
    <row r="23" spans="1:6" ht="26.4">
      <c r="A23" s="1329"/>
      <c r="B23" s="1321" t="s">
        <v>5748</v>
      </c>
      <c r="C23" s="1334">
        <v>4</v>
      </c>
      <c r="D23" s="1329"/>
      <c r="E23" s="1331"/>
      <c r="F23" s="1331"/>
    </row>
    <row r="24" spans="1:6" ht="26.4">
      <c r="A24" s="1329"/>
      <c r="B24" s="1321" t="s">
        <v>5749</v>
      </c>
      <c r="C24" s="1334">
        <v>33</v>
      </c>
      <c r="D24" s="1329"/>
      <c r="E24" s="1331"/>
      <c r="F24" s="1331"/>
    </row>
    <row r="25" spans="1:6">
      <c r="A25" s="1329"/>
      <c r="B25" s="1321" t="s">
        <v>5750</v>
      </c>
      <c r="C25" s="1334">
        <v>83</v>
      </c>
      <c r="D25" s="1329"/>
      <c r="E25" s="1331"/>
      <c r="F25" s="1331"/>
    </row>
    <row r="26" spans="1:6" ht="26.4">
      <c r="A26" s="1329"/>
      <c r="B26" s="1321" t="s">
        <v>5751</v>
      </c>
      <c r="C26" s="1334">
        <v>4</v>
      </c>
      <c r="D26" s="1329"/>
      <c r="E26" s="1331"/>
      <c r="F26" s="1331"/>
    </row>
    <row r="27" spans="1:6" ht="26.4">
      <c r="A27" s="1329"/>
      <c r="B27" s="1321" t="s">
        <v>5752</v>
      </c>
      <c r="C27" s="1334">
        <v>30</v>
      </c>
      <c r="D27" s="1329"/>
      <c r="E27" s="1331"/>
      <c r="F27" s="1331"/>
    </row>
    <row r="28" spans="1:6" ht="26.4">
      <c r="A28" s="1329"/>
      <c r="B28" s="1321" t="s">
        <v>5753</v>
      </c>
      <c r="C28" s="1334">
        <v>3</v>
      </c>
      <c r="D28" s="1329"/>
      <c r="E28" s="1331"/>
      <c r="F28" s="1331"/>
    </row>
    <row r="29" spans="1:6">
      <c r="A29" s="1329"/>
      <c r="B29" s="1321" t="s">
        <v>5754</v>
      </c>
      <c r="C29" s="1334">
        <v>37</v>
      </c>
      <c r="D29" s="1329"/>
      <c r="E29" s="1331"/>
      <c r="F29" s="1331"/>
    </row>
    <row r="30" spans="1:6">
      <c r="A30" s="1329"/>
      <c r="B30" s="1321" t="s">
        <v>5755</v>
      </c>
      <c r="C30" s="1334">
        <v>37</v>
      </c>
      <c r="D30" s="1329"/>
      <c r="E30" s="1331"/>
      <c r="F30" s="1331"/>
    </row>
    <row r="31" spans="1:6">
      <c r="A31" s="1329"/>
      <c r="B31" s="1321" t="s">
        <v>5756</v>
      </c>
      <c r="C31" s="1334">
        <v>37</v>
      </c>
      <c r="D31" s="1329"/>
      <c r="E31" s="1331"/>
      <c r="F31" s="1331"/>
    </row>
    <row r="32" spans="1:6">
      <c r="A32" s="1329"/>
      <c r="B32" s="1321" t="s">
        <v>5757</v>
      </c>
      <c r="C32" s="1334">
        <v>3</v>
      </c>
      <c r="D32" s="1329"/>
      <c r="E32" s="1331"/>
      <c r="F32" s="1331"/>
    </row>
    <row r="33" spans="1:6">
      <c r="A33" s="1329"/>
      <c r="B33" s="1321" t="s">
        <v>5083</v>
      </c>
      <c r="C33" s="1334">
        <v>1</v>
      </c>
      <c r="D33" s="1329"/>
      <c r="E33" s="1331"/>
      <c r="F33" s="1331"/>
    </row>
    <row r="34" spans="1:6">
      <c r="A34" s="1329"/>
      <c r="B34" s="1321" t="s">
        <v>5206</v>
      </c>
      <c r="C34" s="1334">
        <v>3</v>
      </c>
      <c r="D34" s="1329"/>
      <c r="E34" s="1331"/>
      <c r="F34" s="1331"/>
    </row>
    <row r="35" spans="1:6">
      <c r="A35" s="1329"/>
      <c r="B35" s="1321" t="s">
        <v>5082</v>
      </c>
      <c r="C35" s="1334">
        <v>1</v>
      </c>
      <c r="D35" s="1329"/>
      <c r="E35" s="1331"/>
      <c r="F35" s="1331"/>
    </row>
    <row r="36" spans="1:6">
      <c r="A36" s="1329"/>
      <c r="B36" s="1321" t="s">
        <v>5085</v>
      </c>
      <c r="C36" s="1334">
        <v>1</v>
      </c>
      <c r="D36" s="1329"/>
      <c r="E36" s="1331"/>
      <c r="F36" s="1331"/>
    </row>
    <row r="37" spans="1:6" ht="39.6">
      <c r="A37" s="1329"/>
      <c r="B37" s="1321" t="s">
        <v>5097</v>
      </c>
      <c r="C37" s="1334">
        <v>1</v>
      </c>
      <c r="D37" s="1329"/>
      <c r="E37" s="1331"/>
      <c r="F37" s="1331"/>
    </row>
    <row r="38" spans="1:6" ht="39.6">
      <c r="A38" s="1004">
        <v>2</v>
      </c>
      <c r="B38" s="1327" t="s">
        <v>5758</v>
      </c>
      <c r="C38" s="1004" t="s">
        <v>983</v>
      </c>
      <c r="D38" s="1004">
        <v>1</v>
      </c>
      <c r="E38" s="524"/>
      <c r="F38" s="524">
        <f t="shared" ref="F38:F43" si="0">E38*D38</f>
        <v>0</v>
      </c>
    </row>
    <row r="39" spans="1:6">
      <c r="A39" s="1004">
        <v>3</v>
      </c>
      <c r="B39" s="1327" t="s">
        <v>5759</v>
      </c>
      <c r="C39" s="1004" t="s">
        <v>983</v>
      </c>
      <c r="D39" s="1004">
        <v>42</v>
      </c>
      <c r="E39" s="524"/>
      <c r="F39" s="524">
        <f t="shared" si="0"/>
        <v>0</v>
      </c>
    </row>
    <row r="40" spans="1:6" ht="26.4">
      <c r="A40" s="1004">
        <v>4</v>
      </c>
      <c r="B40" s="1327" t="s">
        <v>5760</v>
      </c>
      <c r="C40" s="1004" t="s">
        <v>983</v>
      </c>
      <c r="D40" s="1004">
        <v>17</v>
      </c>
      <c r="E40" s="524"/>
      <c r="F40" s="524">
        <f t="shared" si="0"/>
        <v>0</v>
      </c>
    </row>
    <row r="41" spans="1:6">
      <c r="A41" s="1004">
        <v>5</v>
      </c>
      <c r="B41" s="1327" t="s">
        <v>5761</v>
      </c>
      <c r="C41" s="1004" t="s">
        <v>1668</v>
      </c>
      <c r="D41" s="1004">
        <v>500</v>
      </c>
      <c r="E41" s="524"/>
      <c r="F41" s="524">
        <f t="shared" si="0"/>
        <v>0</v>
      </c>
    </row>
    <row r="42" spans="1:6">
      <c r="A42" s="1004">
        <v>6</v>
      </c>
      <c r="B42" s="1327" t="s">
        <v>5762</v>
      </c>
      <c r="C42" s="1004" t="s">
        <v>1668</v>
      </c>
      <c r="D42" s="1004">
        <v>2800</v>
      </c>
      <c r="E42" s="524"/>
      <c r="F42" s="524">
        <f t="shared" si="0"/>
        <v>0</v>
      </c>
    </row>
    <row r="43" spans="1:6" ht="26.4">
      <c r="A43" s="1004">
        <v>7</v>
      </c>
      <c r="B43" s="1327" t="s">
        <v>5763</v>
      </c>
      <c r="C43" s="1004" t="s">
        <v>1668</v>
      </c>
      <c r="D43" s="1004">
        <v>1800</v>
      </c>
      <c r="E43" s="524"/>
      <c r="F43" s="524">
        <f t="shared" si="0"/>
        <v>0</v>
      </c>
    </row>
    <row r="44" spans="1:6">
      <c r="A44" s="143" t="s">
        <v>5764</v>
      </c>
      <c r="B44" s="144"/>
      <c r="C44" s="144"/>
      <c r="D44" s="144"/>
      <c r="E44" s="144"/>
      <c r="F44" s="1361">
        <f>SUM(F9:F43)</f>
        <v>0</v>
      </c>
    </row>
  </sheetData>
  <protectedRanges>
    <protectedRange sqref="E7" name="Range1_7_2_1"/>
    <protectedRange sqref="E44" name="Range1_4_5_2"/>
  </protectedRanges>
  <mergeCells count="10">
    <mergeCell ref="A44:E44"/>
    <mergeCell ref="A1:F1"/>
    <mergeCell ref="A2:F2"/>
    <mergeCell ref="A3:F3"/>
    <mergeCell ref="B7:F7"/>
    <mergeCell ref="A9:A37"/>
    <mergeCell ref="D9:D37"/>
    <mergeCell ref="E9:E37"/>
    <mergeCell ref="F9:F37"/>
    <mergeCell ref="B11:C11"/>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22FBCA-0841-423D-ABEA-0AD114CA4ADF}">
  <sheetPr>
    <tabColor theme="8" tint="0.79998168889431442"/>
  </sheetPr>
  <dimension ref="A1:G36"/>
  <sheetViews>
    <sheetView topLeftCell="A5" workbookViewId="0">
      <selection activeCell="J22" sqref="J22"/>
    </sheetView>
  </sheetViews>
  <sheetFormatPr defaultRowHeight="14.4"/>
  <cols>
    <col min="2" max="2" width="50.77734375" customWidth="1"/>
  </cols>
  <sheetData>
    <row r="1" spans="1:7">
      <c r="A1" s="334" t="s">
        <v>50</v>
      </c>
      <c r="B1" s="334"/>
      <c r="C1" s="334"/>
      <c r="D1" s="334"/>
      <c r="E1" s="334"/>
      <c r="F1" s="334"/>
      <c r="G1" s="334"/>
    </row>
    <row r="2" spans="1:7">
      <c r="A2" s="336" t="s">
        <v>455</v>
      </c>
      <c r="B2" s="336"/>
      <c r="C2" s="336"/>
      <c r="D2" s="336"/>
      <c r="E2" s="336"/>
      <c r="F2" s="336"/>
      <c r="G2" s="336"/>
    </row>
    <row r="3" spans="1:7">
      <c r="A3" s="150" t="s">
        <v>456</v>
      </c>
      <c r="B3" s="150"/>
      <c r="C3" s="150"/>
      <c r="D3" s="150"/>
      <c r="E3" s="150"/>
      <c r="F3" s="150"/>
      <c r="G3" s="150"/>
    </row>
    <row r="4" spans="1:7">
      <c r="A4" s="1307"/>
      <c r="B4" s="871"/>
      <c r="C4" s="1308"/>
      <c r="D4" s="1308"/>
      <c r="E4" s="1308"/>
      <c r="F4" s="1309"/>
      <c r="G4" s="1310"/>
    </row>
    <row r="5" spans="1:7">
      <c r="A5" s="1307"/>
      <c r="B5" s="871"/>
      <c r="C5" s="1308"/>
      <c r="D5" s="1308"/>
      <c r="E5" s="1308"/>
      <c r="F5" s="1309"/>
      <c r="G5" s="1310"/>
    </row>
    <row r="6" spans="1:7">
      <c r="A6" s="1311"/>
      <c r="B6" s="1031"/>
      <c r="C6" s="1312"/>
      <c r="D6" s="1313"/>
      <c r="E6" s="1313"/>
      <c r="F6" s="1310"/>
      <c r="G6" s="1310"/>
    </row>
    <row r="7" spans="1:7">
      <c r="A7" s="1314" t="s">
        <v>5765</v>
      </c>
      <c r="B7" s="346" t="s">
        <v>5001</v>
      </c>
      <c r="C7" s="346"/>
      <c r="D7" s="346"/>
      <c r="E7" s="346"/>
      <c r="F7" s="346"/>
      <c r="G7" s="346"/>
    </row>
    <row r="8" spans="1:7" ht="39.6">
      <c r="A8" s="8" t="s">
        <v>0</v>
      </c>
      <c r="B8" s="8" t="s">
        <v>1</v>
      </c>
      <c r="C8" s="8" t="s">
        <v>948</v>
      </c>
      <c r="D8" s="8" t="s">
        <v>5071</v>
      </c>
      <c r="E8" s="8" t="s">
        <v>5072</v>
      </c>
      <c r="F8" s="8" t="s">
        <v>1380</v>
      </c>
      <c r="G8" s="8" t="s">
        <v>2</v>
      </c>
    </row>
    <row r="9" spans="1:7">
      <c r="A9" s="1004">
        <v>1</v>
      </c>
      <c r="B9" s="1102" t="s">
        <v>5766</v>
      </c>
      <c r="C9" s="1316" t="s">
        <v>1383</v>
      </c>
      <c r="D9" s="1316">
        <v>1</v>
      </c>
      <c r="E9" s="1316">
        <f>SUM(D9:D9)</f>
        <v>1</v>
      </c>
      <c r="F9" s="524"/>
      <c r="G9" s="524">
        <f t="shared" ref="G9:G26" si="0">F9*E9</f>
        <v>0</v>
      </c>
    </row>
    <row r="10" spans="1:7">
      <c r="A10" s="1004">
        <v>2</v>
      </c>
      <c r="B10" s="1061" t="s">
        <v>5767</v>
      </c>
      <c r="C10" s="1316" t="s">
        <v>1383</v>
      </c>
      <c r="D10" s="1316">
        <v>13</v>
      </c>
      <c r="E10" s="1316">
        <f>SUM(D10:D10)</f>
        <v>13</v>
      </c>
      <c r="F10" s="524"/>
      <c r="G10" s="524">
        <f t="shared" si="0"/>
        <v>0</v>
      </c>
    </row>
    <row r="11" spans="1:7">
      <c r="A11" s="1004">
        <v>3</v>
      </c>
      <c r="B11" s="1061" t="s">
        <v>5768</v>
      </c>
      <c r="C11" s="1316" t="s">
        <v>1383</v>
      </c>
      <c r="D11" s="1316">
        <v>1</v>
      </c>
      <c r="E11" s="1316">
        <f>SUM(D11:D11)</f>
        <v>1</v>
      </c>
      <c r="F11" s="524"/>
      <c r="G11" s="524">
        <f t="shared" si="0"/>
        <v>0</v>
      </c>
    </row>
    <row r="12" spans="1:7" ht="26.4">
      <c r="A12" s="1004">
        <v>4</v>
      </c>
      <c r="B12" s="1102" t="s">
        <v>5769</v>
      </c>
      <c r="C12" s="1316" t="s">
        <v>1383</v>
      </c>
      <c r="D12" s="1316">
        <v>9</v>
      </c>
      <c r="E12" s="1316">
        <f>SUM(D12:D12)</f>
        <v>9</v>
      </c>
      <c r="F12" s="524"/>
      <c r="G12" s="524">
        <f t="shared" si="0"/>
        <v>0</v>
      </c>
    </row>
    <row r="13" spans="1:7" ht="26.4">
      <c r="A13" s="1004">
        <v>5</v>
      </c>
      <c r="B13" s="1061" t="s">
        <v>5770</v>
      </c>
      <c r="C13" s="1316" t="s">
        <v>1383</v>
      </c>
      <c r="D13" s="1316">
        <v>1</v>
      </c>
      <c r="E13" s="1316">
        <f>SUM(D13:D13)</f>
        <v>1</v>
      </c>
      <c r="F13" s="524"/>
      <c r="G13" s="524">
        <f t="shared" si="0"/>
        <v>0</v>
      </c>
    </row>
    <row r="14" spans="1:7">
      <c r="A14" s="1004">
        <v>6</v>
      </c>
      <c r="B14" s="1061" t="s">
        <v>5771</v>
      </c>
      <c r="C14" s="1316" t="s">
        <v>1383</v>
      </c>
      <c r="D14" s="1316">
        <v>10</v>
      </c>
      <c r="E14" s="1316">
        <f>SUM(D14:D14)</f>
        <v>10</v>
      </c>
      <c r="F14" s="524"/>
      <c r="G14" s="524">
        <f t="shared" si="0"/>
        <v>0</v>
      </c>
    </row>
    <row r="15" spans="1:7" ht="26.4">
      <c r="A15" s="1004">
        <v>7</v>
      </c>
      <c r="B15" s="1061" t="s">
        <v>5772</v>
      </c>
      <c r="C15" s="1316" t="s">
        <v>1383</v>
      </c>
      <c r="D15" s="1316">
        <v>285</v>
      </c>
      <c r="E15" s="1316">
        <f>SUM(D15:D15)</f>
        <v>285</v>
      </c>
      <c r="F15" s="524"/>
      <c r="G15" s="524">
        <f t="shared" si="0"/>
        <v>0</v>
      </c>
    </row>
    <row r="16" spans="1:7">
      <c r="A16" s="1004">
        <v>8</v>
      </c>
      <c r="B16" s="1061" t="s">
        <v>5773</v>
      </c>
      <c r="C16" s="1316" t="s">
        <v>1383</v>
      </c>
      <c r="D16" s="1316">
        <v>24</v>
      </c>
      <c r="E16" s="1316">
        <f>SUM(D16:D16)</f>
        <v>24</v>
      </c>
      <c r="F16" s="524"/>
      <c r="G16" s="524">
        <f t="shared" si="0"/>
        <v>0</v>
      </c>
    </row>
    <row r="17" spans="1:7">
      <c r="A17" s="1004">
        <v>9</v>
      </c>
      <c r="B17" s="1102" t="s">
        <v>5774</v>
      </c>
      <c r="C17" s="1316" t="s">
        <v>1383</v>
      </c>
      <c r="D17" s="1316">
        <v>1</v>
      </c>
      <c r="E17" s="1316">
        <f>SUM(D17:D17)</f>
        <v>1</v>
      </c>
      <c r="F17" s="524"/>
      <c r="G17" s="524">
        <f t="shared" si="0"/>
        <v>0</v>
      </c>
    </row>
    <row r="18" spans="1:7">
      <c r="A18" s="1004">
        <v>10</v>
      </c>
      <c r="B18" s="1102" t="s">
        <v>5775</v>
      </c>
      <c r="C18" s="1316" t="s">
        <v>1383</v>
      </c>
      <c r="D18" s="1004">
        <v>3</v>
      </c>
      <c r="E18" s="1316">
        <f>SUM(D18:D18)</f>
        <v>3</v>
      </c>
      <c r="F18" s="524"/>
      <c r="G18" s="524">
        <f t="shared" si="0"/>
        <v>0</v>
      </c>
    </row>
    <row r="19" spans="1:7" ht="26.4">
      <c r="A19" s="1004">
        <v>11</v>
      </c>
      <c r="B19" s="1061" t="s">
        <v>5776</v>
      </c>
      <c r="C19" s="1316" t="s">
        <v>1383</v>
      </c>
      <c r="D19" s="1316">
        <v>6</v>
      </c>
      <c r="E19" s="1316">
        <f>SUM(D19:D19)</f>
        <v>6</v>
      </c>
      <c r="F19" s="524"/>
      <c r="G19" s="524">
        <f t="shared" si="0"/>
        <v>0</v>
      </c>
    </row>
    <row r="20" spans="1:7" ht="26.4">
      <c r="A20" s="1004">
        <v>12</v>
      </c>
      <c r="B20" s="1102" t="s">
        <v>5777</v>
      </c>
      <c r="C20" s="1316" t="s">
        <v>1383</v>
      </c>
      <c r="D20" s="1316">
        <v>6</v>
      </c>
      <c r="E20" s="1316">
        <f>SUM(D20:D20)</f>
        <v>6</v>
      </c>
      <c r="F20" s="524"/>
      <c r="G20" s="524">
        <f t="shared" si="0"/>
        <v>0</v>
      </c>
    </row>
    <row r="21" spans="1:7">
      <c r="A21" s="1004">
        <v>13</v>
      </c>
      <c r="B21" s="1061" t="s">
        <v>5778</v>
      </c>
      <c r="C21" s="1316" t="s">
        <v>1383</v>
      </c>
      <c r="D21" s="1316">
        <v>1</v>
      </c>
      <c r="E21" s="1316">
        <f>SUM(D21:D21)</f>
        <v>1</v>
      </c>
      <c r="F21" s="524"/>
      <c r="G21" s="524">
        <f>F21*E21</f>
        <v>0</v>
      </c>
    </row>
    <row r="22" spans="1:7" ht="26.4">
      <c r="A22" s="1004">
        <v>14</v>
      </c>
      <c r="B22" s="1102" t="s">
        <v>5779</v>
      </c>
      <c r="C22" s="1004" t="s">
        <v>1668</v>
      </c>
      <c r="D22" s="1004">
        <v>12000</v>
      </c>
      <c r="E22" s="1316">
        <f>SUM(D22:D22)</f>
        <v>12000</v>
      </c>
      <c r="F22" s="524"/>
      <c r="G22" s="524">
        <f>F22*E22</f>
        <v>0</v>
      </c>
    </row>
    <row r="23" spans="1:7">
      <c r="A23" s="1004">
        <v>15</v>
      </c>
      <c r="B23" s="1061" t="s">
        <v>5780</v>
      </c>
      <c r="C23" s="1316" t="s">
        <v>1668</v>
      </c>
      <c r="D23" s="1316">
        <v>700</v>
      </c>
      <c r="E23" s="1316">
        <f>SUM(D23:D23)</f>
        <v>700</v>
      </c>
      <c r="F23" s="524"/>
      <c r="G23" s="524">
        <f t="shared" si="0"/>
        <v>0</v>
      </c>
    </row>
    <row r="24" spans="1:7">
      <c r="A24" s="1004">
        <v>16</v>
      </c>
      <c r="B24" s="1061" t="s">
        <v>5781</v>
      </c>
      <c r="C24" s="1316" t="s">
        <v>5782</v>
      </c>
      <c r="D24" s="1316">
        <v>200</v>
      </c>
      <c r="E24" s="1316">
        <f>SUM(D24:D24)</f>
        <v>200</v>
      </c>
      <c r="F24" s="524"/>
      <c r="G24" s="524">
        <f t="shared" si="0"/>
        <v>0</v>
      </c>
    </row>
    <row r="25" spans="1:7">
      <c r="A25" s="1004">
        <v>17</v>
      </c>
      <c r="B25" s="1061" t="s">
        <v>5783</v>
      </c>
      <c r="C25" s="1316" t="s">
        <v>5782</v>
      </c>
      <c r="D25" s="1316">
        <v>10</v>
      </c>
      <c r="E25" s="1316">
        <f>SUM(D25:D25)</f>
        <v>10</v>
      </c>
      <c r="F25" s="524"/>
      <c r="G25" s="524">
        <f t="shared" si="0"/>
        <v>0</v>
      </c>
    </row>
    <row r="26" spans="1:7" ht="26.4">
      <c r="A26" s="1004">
        <v>18</v>
      </c>
      <c r="B26" s="1102" t="s">
        <v>5784</v>
      </c>
      <c r="C26" s="1004" t="s">
        <v>5785</v>
      </c>
      <c r="D26" s="1316"/>
      <c r="E26" s="1316">
        <v>1</v>
      </c>
      <c r="F26" s="524"/>
      <c r="G26" s="524">
        <f t="shared" si="0"/>
        <v>0</v>
      </c>
    </row>
    <row r="27" spans="1:7">
      <c r="A27" s="143" t="s">
        <v>5786</v>
      </c>
      <c r="B27" s="144"/>
      <c r="C27" s="144"/>
      <c r="D27" s="144"/>
      <c r="E27" s="144"/>
      <c r="F27" s="144"/>
      <c r="G27" s="1361">
        <f>SUM(G9:G26)</f>
        <v>0</v>
      </c>
    </row>
    <row r="28" spans="1:7">
      <c r="A28" s="1322"/>
      <c r="B28" s="525"/>
      <c r="C28" s="525"/>
      <c r="D28" s="525"/>
      <c r="E28" s="525"/>
      <c r="F28" s="525"/>
      <c r="G28" s="525"/>
    </row>
    <row r="29" spans="1:7">
      <c r="A29" s="1322"/>
      <c r="B29" s="525"/>
      <c r="C29" s="525"/>
      <c r="D29" s="525"/>
      <c r="E29" s="525"/>
      <c r="F29" s="525"/>
      <c r="G29" s="525"/>
    </row>
    <row r="30" spans="1:7">
      <c r="A30" s="1322"/>
      <c r="B30" s="525"/>
      <c r="C30" s="525"/>
      <c r="D30" s="525"/>
      <c r="E30" s="525"/>
      <c r="F30" s="525"/>
      <c r="G30" s="525"/>
    </row>
    <row r="31" spans="1:7">
      <c r="A31" s="1322"/>
      <c r="B31" s="525"/>
      <c r="C31" s="525"/>
      <c r="D31" s="525"/>
      <c r="E31" s="525"/>
      <c r="F31" s="525"/>
      <c r="G31" s="525"/>
    </row>
    <row r="32" spans="1:7">
      <c r="A32" s="1322"/>
      <c r="B32" s="525"/>
      <c r="C32" s="525"/>
      <c r="D32" s="525"/>
      <c r="E32" s="525"/>
      <c r="F32" s="525"/>
      <c r="G32" s="525"/>
    </row>
    <row r="33" spans="1:7">
      <c r="A33" s="1322"/>
      <c r="B33" s="525"/>
      <c r="C33" s="525"/>
      <c r="D33" s="525"/>
      <c r="E33" s="525"/>
      <c r="F33" s="525"/>
      <c r="G33" s="525"/>
    </row>
    <row r="34" spans="1:7">
      <c r="A34" s="1322"/>
      <c r="B34" s="525"/>
      <c r="C34" s="525"/>
      <c r="D34" s="525"/>
      <c r="E34" s="525"/>
      <c r="F34" s="525"/>
      <c r="G34" s="525"/>
    </row>
    <row r="35" spans="1:7">
      <c r="A35" s="1322"/>
      <c r="B35" s="525"/>
      <c r="C35" s="525"/>
      <c r="D35" s="525"/>
      <c r="E35" s="525"/>
      <c r="F35" s="525"/>
      <c r="G35" s="525"/>
    </row>
    <row r="36" spans="1:7">
      <c r="A36" s="1322"/>
      <c r="B36" s="525"/>
      <c r="C36" s="525"/>
      <c r="D36" s="525"/>
      <c r="E36" s="525"/>
      <c r="F36" s="525"/>
      <c r="G36" s="525"/>
    </row>
  </sheetData>
  <protectedRanges>
    <protectedRange sqref="F7" name="Range1_7_2_1"/>
    <protectedRange sqref="F27" name="Range1_4_5_2"/>
  </protectedRanges>
  <mergeCells count="5">
    <mergeCell ref="A1:G1"/>
    <mergeCell ref="A2:G2"/>
    <mergeCell ref="A3:G3"/>
    <mergeCell ref="B7:G7"/>
    <mergeCell ref="A27:F27"/>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D46059-247A-43C4-B0B0-BD9AE1D7D1B8}">
  <sheetPr>
    <tabColor theme="8" tint="0.79998168889431442"/>
  </sheetPr>
  <dimension ref="A1:G24"/>
  <sheetViews>
    <sheetView workbookViewId="0">
      <selection activeCell="D17" sqref="D17"/>
    </sheetView>
  </sheetViews>
  <sheetFormatPr defaultRowHeight="14.4"/>
  <cols>
    <col min="2" max="2" width="50.77734375" customWidth="1"/>
  </cols>
  <sheetData>
    <row r="1" spans="1:7">
      <c r="A1" s="334" t="s">
        <v>50</v>
      </c>
      <c r="B1" s="334"/>
      <c r="C1" s="334"/>
      <c r="D1" s="334"/>
      <c r="E1" s="334"/>
      <c r="F1" s="334"/>
      <c r="G1" s="334"/>
    </row>
    <row r="2" spans="1:7">
      <c r="A2" s="336" t="s">
        <v>455</v>
      </c>
      <c r="B2" s="336"/>
      <c r="C2" s="336"/>
      <c r="D2" s="336"/>
      <c r="E2" s="336"/>
      <c r="F2" s="336"/>
      <c r="G2" s="336"/>
    </row>
    <row r="3" spans="1:7">
      <c r="A3" s="150" t="s">
        <v>456</v>
      </c>
      <c r="B3" s="150"/>
      <c r="C3" s="150"/>
      <c r="D3" s="150"/>
      <c r="E3" s="150"/>
      <c r="F3" s="150"/>
      <c r="G3" s="150"/>
    </row>
    <row r="4" spans="1:7">
      <c r="A4" s="1307"/>
      <c r="B4" s="871"/>
      <c r="C4" s="1308"/>
      <c r="D4" s="1308"/>
      <c r="E4" s="1308"/>
      <c r="F4" s="1309"/>
      <c r="G4" s="1310"/>
    </row>
    <row r="5" spans="1:7">
      <c r="A5" s="1307"/>
      <c r="B5" s="871"/>
      <c r="C5" s="1308"/>
      <c r="D5" s="1308"/>
      <c r="E5" s="1308"/>
      <c r="F5" s="1309"/>
      <c r="G5" s="1310"/>
    </row>
    <row r="6" spans="1:7">
      <c r="A6" s="1311"/>
      <c r="B6" s="1031"/>
      <c r="C6" s="1312"/>
      <c r="D6" s="1312"/>
      <c r="E6" s="1313"/>
      <c r="F6" s="1310"/>
      <c r="G6" s="1310"/>
    </row>
    <row r="7" spans="1:7">
      <c r="A7" s="1314" t="s">
        <v>5787</v>
      </c>
      <c r="B7" s="346" t="s">
        <v>5002</v>
      </c>
      <c r="C7" s="346"/>
      <c r="D7" s="346"/>
      <c r="E7" s="346"/>
      <c r="F7" s="346"/>
      <c r="G7" s="346"/>
    </row>
    <row r="8" spans="1:7" ht="39.6">
      <c r="A8" s="8" t="s">
        <v>0</v>
      </c>
      <c r="B8" s="8" t="s">
        <v>1</v>
      </c>
      <c r="C8" s="8" t="s">
        <v>948</v>
      </c>
      <c r="D8" s="8" t="s">
        <v>5071</v>
      </c>
      <c r="E8" s="8" t="s">
        <v>5072</v>
      </c>
      <c r="F8" s="8" t="s">
        <v>1380</v>
      </c>
      <c r="G8" s="8" t="s">
        <v>2</v>
      </c>
    </row>
    <row r="9" spans="1:7" ht="118.8">
      <c r="A9" s="1004">
        <v>1</v>
      </c>
      <c r="B9" s="1327" t="s">
        <v>5788</v>
      </c>
      <c r="C9" s="1004" t="s">
        <v>983</v>
      </c>
      <c r="D9" s="1004">
        <v>86</v>
      </c>
      <c r="E9" s="1004">
        <f>SUM(D9:D9)</f>
        <v>86</v>
      </c>
      <c r="F9" s="524"/>
      <c r="G9" s="524">
        <f t="shared" ref="G9:G17" si="0">F9*E9</f>
        <v>0</v>
      </c>
    </row>
    <row r="10" spans="1:7" ht="52.8">
      <c r="A10" s="1004">
        <v>2</v>
      </c>
      <c r="B10" s="1327" t="s">
        <v>5789</v>
      </c>
      <c r="C10" s="1004" t="s">
        <v>983</v>
      </c>
      <c r="D10" s="1004">
        <v>86</v>
      </c>
      <c r="E10" s="1004">
        <f>SUM(D10:D10)</f>
        <v>86</v>
      </c>
      <c r="F10" s="524"/>
      <c r="G10" s="524">
        <f t="shared" si="0"/>
        <v>0</v>
      </c>
    </row>
    <row r="11" spans="1:7" ht="66">
      <c r="A11" s="1004">
        <v>3</v>
      </c>
      <c r="B11" s="1327" t="s">
        <v>5790</v>
      </c>
      <c r="C11" s="1004" t="s">
        <v>983</v>
      </c>
      <c r="D11" s="1004">
        <v>320</v>
      </c>
      <c r="E11" s="1004">
        <f>SUM(D11:D11)</f>
        <v>320</v>
      </c>
      <c r="F11" s="524"/>
      <c r="G11" s="524">
        <f t="shared" si="0"/>
        <v>0</v>
      </c>
    </row>
    <row r="12" spans="1:7" ht="26.4">
      <c r="A12" s="1004">
        <v>3</v>
      </c>
      <c r="B12" s="1327" t="s">
        <v>5791</v>
      </c>
      <c r="C12" s="1004" t="s">
        <v>983</v>
      </c>
      <c r="D12" s="1004">
        <v>247</v>
      </c>
      <c r="E12" s="1004">
        <f>SUM(D12:D12)</f>
        <v>247</v>
      </c>
      <c r="F12" s="524"/>
      <c r="G12" s="524">
        <f t="shared" si="0"/>
        <v>0</v>
      </c>
    </row>
    <row r="13" spans="1:7">
      <c r="A13" s="1004">
        <v>4</v>
      </c>
      <c r="B13" s="1327" t="s">
        <v>5792</v>
      </c>
      <c r="C13" s="1004" t="s">
        <v>983</v>
      </c>
      <c r="D13" s="1004">
        <v>287</v>
      </c>
      <c r="E13" s="1004">
        <f>SUM(D13:D13)</f>
        <v>287</v>
      </c>
      <c r="F13" s="524"/>
      <c r="G13" s="524">
        <f t="shared" si="0"/>
        <v>0</v>
      </c>
    </row>
    <row r="14" spans="1:7">
      <c r="A14" s="1004">
        <v>5</v>
      </c>
      <c r="B14" s="1327" t="s">
        <v>5793</v>
      </c>
      <c r="C14" s="1004" t="s">
        <v>983</v>
      </c>
      <c r="D14" s="1004">
        <v>182</v>
      </c>
      <c r="E14" s="1004">
        <f>SUM(D14:D14)</f>
        <v>182</v>
      </c>
      <c r="F14" s="524"/>
      <c r="G14" s="524">
        <f t="shared" si="0"/>
        <v>0</v>
      </c>
    </row>
    <row r="15" spans="1:7">
      <c r="A15" s="1004">
        <v>8</v>
      </c>
      <c r="B15" s="1327" t="s">
        <v>5794</v>
      </c>
      <c r="C15" s="1004" t="s">
        <v>983</v>
      </c>
      <c r="D15" s="1004">
        <v>1000</v>
      </c>
      <c r="E15" s="1004">
        <f>SUM(D15:D15)</f>
        <v>1000</v>
      </c>
      <c r="F15" s="524"/>
      <c r="G15" s="524">
        <f t="shared" si="0"/>
        <v>0</v>
      </c>
    </row>
    <row r="16" spans="1:7">
      <c r="A16" s="1004">
        <v>11</v>
      </c>
      <c r="B16" s="1327" t="s">
        <v>5795</v>
      </c>
      <c r="C16" s="1004" t="s">
        <v>1668</v>
      </c>
      <c r="D16" s="1004">
        <v>11000</v>
      </c>
      <c r="E16" s="1004">
        <f>SUM(D16:D16)</f>
        <v>11000</v>
      </c>
      <c r="F16" s="524"/>
      <c r="G16" s="524">
        <f t="shared" si="0"/>
        <v>0</v>
      </c>
    </row>
    <row r="17" spans="1:7" ht="52.8">
      <c r="A17" s="1004">
        <v>12</v>
      </c>
      <c r="B17" s="1327" t="s">
        <v>5796</v>
      </c>
      <c r="C17" s="1004" t="s">
        <v>5797</v>
      </c>
      <c r="D17" s="1004"/>
      <c r="E17" s="1004">
        <v>1</v>
      </c>
      <c r="F17" s="524"/>
      <c r="G17" s="524">
        <f t="shared" si="0"/>
        <v>0</v>
      </c>
    </row>
    <row r="18" spans="1:7">
      <c r="A18" s="143" t="s">
        <v>5798</v>
      </c>
      <c r="B18" s="144"/>
      <c r="C18" s="144"/>
      <c r="D18" s="144"/>
      <c r="E18" s="144"/>
      <c r="F18" s="144"/>
      <c r="G18" s="1361">
        <f>SUM(G9:G17)</f>
        <v>0</v>
      </c>
    </row>
    <row r="19" spans="1:7">
      <c r="A19" s="1322"/>
      <c r="B19" s="525"/>
      <c r="C19" s="525"/>
      <c r="D19" s="525"/>
      <c r="E19" s="525"/>
      <c r="F19" s="525"/>
      <c r="G19" s="525"/>
    </row>
    <row r="20" spans="1:7">
      <c r="A20" s="1322"/>
      <c r="B20" s="525"/>
      <c r="C20" s="525"/>
      <c r="D20" s="525"/>
      <c r="E20" s="525"/>
      <c r="F20" s="525"/>
      <c r="G20" s="525"/>
    </row>
    <row r="21" spans="1:7">
      <c r="A21" s="1322"/>
      <c r="B21" s="525"/>
      <c r="C21" s="525"/>
      <c r="D21" s="525"/>
      <c r="E21" s="525"/>
      <c r="F21" s="525"/>
      <c r="G21" s="525"/>
    </row>
    <row r="22" spans="1:7">
      <c r="A22" s="1322"/>
      <c r="B22" s="525"/>
      <c r="C22" s="525"/>
      <c r="D22" s="525"/>
      <c r="E22" s="525"/>
      <c r="F22" s="525"/>
      <c r="G22" s="525"/>
    </row>
    <row r="23" spans="1:7">
      <c r="A23" s="1322"/>
      <c r="B23" s="525"/>
      <c r="C23" s="525"/>
      <c r="D23" s="525"/>
      <c r="E23" s="525"/>
      <c r="F23" s="525"/>
      <c r="G23" s="525"/>
    </row>
    <row r="24" spans="1:7">
      <c r="A24" s="1322"/>
      <c r="B24" s="525"/>
      <c r="C24" s="525"/>
      <c r="D24" s="525"/>
      <c r="E24" s="525"/>
      <c r="F24" s="525"/>
      <c r="G24" s="525"/>
    </row>
  </sheetData>
  <protectedRanges>
    <protectedRange sqref="F7" name="Range1_7_2_1"/>
    <protectedRange sqref="F18" name="Range1_4_5_2"/>
  </protectedRanges>
  <mergeCells count="5">
    <mergeCell ref="A1:G1"/>
    <mergeCell ref="A2:G2"/>
    <mergeCell ref="A3:G3"/>
    <mergeCell ref="B7:G7"/>
    <mergeCell ref="A18:F18"/>
  </mergeCell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554D77-4EDF-422F-81C7-A69B4832BAB3}">
  <sheetPr>
    <tabColor theme="8" tint="0.79998168889431442"/>
  </sheetPr>
  <dimension ref="A1:G25"/>
  <sheetViews>
    <sheetView workbookViewId="0">
      <selection activeCell="F21" sqref="F21"/>
    </sheetView>
  </sheetViews>
  <sheetFormatPr defaultRowHeight="14.4"/>
  <cols>
    <col min="2" max="2" width="50.77734375" customWidth="1"/>
  </cols>
  <sheetData>
    <row r="1" spans="1:7">
      <c r="A1" s="334" t="s">
        <v>50</v>
      </c>
      <c r="B1" s="334"/>
      <c r="C1" s="334"/>
      <c r="D1" s="334"/>
      <c r="E1" s="334"/>
      <c r="F1" s="334"/>
      <c r="G1" s="334"/>
    </row>
    <row r="2" spans="1:7">
      <c r="A2" s="336" t="s">
        <v>455</v>
      </c>
      <c r="B2" s="336"/>
      <c r="C2" s="336"/>
      <c r="D2" s="336"/>
      <c r="E2" s="336"/>
      <c r="F2" s="336"/>
      <c r="G2" s="336"/>
    </row>
    <row r="3" spans="1:7">
      <c r="A3" s="150" t="s">
        <v>456</v>
      </c>
      <c r="B3" s="150"/>
      <c r="C3" s="150"/>
      <c r="D3" s="150"/>
      <c r="E3" s="150"/>
      <c r="F3" s="150"/>
      <c r="G3" s="150"/>
    </row>
    <row r="4" spans="1:7">
      <c r="A4" s="1307"/>
      <c r="B4" s="871"/>
      <c r="C4" s="1308"/>
      <c r="D4" s="1308"/>
      <c r="E4" s="1308"/>
      <c r="F4" s="1309"/>
      <c r="G4" s="1310"/>
    </row>
    <row r="5" spans="1:7">
      <c r="A5" s="1307"/>
      <c r="B5" s="871"/>
      <c r="C5" s="1308"/>
      <c r="D5" s="1308"/>
      <c r="E5" s="1308"/>
      <c r="F5" s="1309"/>
      <c r="G5" s="1310"/>
    </row>
    <row r="6" spans="1:7">
      <c r="A6" s="1311"/>
      <c r="B6" s="1031"/>
      <c r="C6" s="1312"/>
      <c r="D6" s="1313"/>
      <c r="E6" s="1313"/>
      <c r="F6" s="1310"/>
      <c r="G6" s="1310"/>
    </row>
    <row r="7" spans="1:7">
      <c r="A7" s="1314" t="s">
        <v>5799</v>
      </c>
      <c r="B7" s="346" t="s">
        <v>5003</v>
      </c>
      <c r="C7" s="346"/>
      <c r="D7" s="346"/>
      <c r="E7" s="346"/>
      <c r="F7" s="346"/>
      <c r="G7" s="346"/>
    </row>
    <row r="8" spans="1:7" ht="39.6">
      <c r="A8" s="8" t="s">
        <v>0</v>
      </c>
      <c r="B8" s="8" t="s">
        <v>1</v>
      </c>
      <c r="C8" s="8" t="s">
        <v>948</v>
      </c>
      <c r="D8" s="8" t="s">
        <v>5071</v>
      </c>
      <c r="E8" s="8" t="s">
        <v>5072</v>
      </c>
      <c r="F8" s="8" t="s">
        <v>1380</v>
      </c>
      <c r="G8" s="8" t="s">
        <v>2</v>
      </c>
    </row>
    <row r="9" spans="1:7" ht="26.4">
      <c r="A9" s="1316">
        <v>1</v>
      </c>
      <c r="B9" s="1061" t="s">
        <v>5800</v>
      </c>
      <c r="C9" s="1316" t="s">
        <v>1383</v>
      </c>
      <c r="D9" s="1316">
        <v>13</v>
      </c>
      <c r="E9" s="1316">
        <f>SUM(D9:D9)</f>
        <v>13</v>
      </c>
      <c r="F9" s="524"/>
      <c r="G9" s="524">
        <f t="shared" ref="G9:G22" si="0">F9*E9</f>
        <v>0</v>
      </c>
    </row>
    <row r="10" spans="1:7">
      <c r="A10" s="1316">
        <v>2</v>
      </c>
      <c r="B10" s="1061" t="s">
        <v>5801</v>
      </c>
      <c r="C10" s="1316" t="s">
        <v>1383</v>
      </c>
      <c r="D10" s="1316">
        <v>44</v>
      </c>
      <c r="E10" s="1316">
        <f>SUM(D10:D10)</f>
        <v>44</v>
      </c>
      <c r="F10" s="524"/>
      <c r="G10" s="524">
        <f t="shared" si="0"/>
        <v>0</v>
      </c>
    </row>
    <row r="11" spans="1:7">
      <c r="A11" s="1316">
        <v>3</v>
      </c>
      <c r="B11" s="1061" t="s">
        <v>5802</v>
      </c>
      <c r="C11" s="1316" t="s">
        <v>1383</v>
      </c>
      <c r="D11" s="1316">
        <v>84</v>
      </c>
      <c r="E11" s="1316">
        <f>SUM(D11:D11)</f>
        <v>84</v>
      </c>
      <c r="F11" s="524"/>
      <c r="G11" s="524">
        <f t="shared" si="0"/>
        <v>0</v>
      </c>
    </row>
    <row r="12" spans="1:7">
      <c r="A12" s="1316">
        <v>4</v>
      </c>
      <c r="B12" s="1061" t="s">
        <v>5803</v>
      </c>
      <c r="C12" s="1316" t="s">
        <v>1383</v>
      </c>
      <c r="D12" s="1316">
        <v>1</v>
      </c>
      <c r="E12" s="1316">
        <f>SUM(D12:D12)</f>
        <v>1</v>
      </c>
      <c r="F12" s="524"/>
      <c r="G12" s="524">
        <f t="shared" si="0"/>
        <v>0</v>
      </c>
    </row>
    <row r="13" spans="1:7" ht="26.4">
      <c r="A13" s="1316">
        <v>5</v>
      </c>
      <c r="B13" s="1061" t="s">
        <v>5804</v>
      </c>
      <c r="C13" s="1316" t="s">
        <v>1383</v>
      </c>
      <c r="D13" s="1316">
        <v>2</v>
      </c>
      <c r="E13" s="1316">
        <f>SUM(D13:D13)</f>
        <v>2</v>
      </c>
      <c r="F13" s="524"/>
      <c r="G13" s="524">
        <f t="shared" si="0"/>
        <v>0</v>
      </c>
    </row>
    <row r="14" spans="1:7" ht="52.8">
      <c r="A14" s="1316">
        <v>6</v>
      </c>
      <c r="B14" s="1061" t="s">
        <v>5805</v>
      </c>
      <c r="C14" s="1316" t="s">
        <v>5806</v>
      </c>
      <c r="D14" s="1316">
        <v>1</v>
      </c>
      <c r="E14" s="1316">
        <f>SUM(D14:D14)</f>
        <v>1</v>
      </c>
      <c r="F14" s="524"/>
      <c r="G14" s="524">
        <f t="shared" si="0"/>
        <v>0</v>
      </c>
    </row>
    <row r="15" spans="1:7" ht="39.6">
      <c r="A15" s="1316">
        <v>7</v>
      </c>
      <c r="B15" s="1061" t="s">
        <v>5807</v>
      </c>
      <c r="C15" s="1316" t="s">
        <v>1383</v>
      </c>
      <c r="D15" s="1316">
        <v>1</v>
      </c>
      <c r="E15" s="1316">
        <f>SUM(D15:D15)</f>
        <v>1</v>
      </c>
      <c r="F15" s="524"/>
      <c r="G15" s="524">
        <f t="shared" si="0"/>
        <v>0</v>
      </c>
    </row>
    <row r="16" spans="1:7" ht="26.4">
      <c r="A16" s="1316">
        <v>8</v>
      </c>
      <c r="B16" s="1061" t="s">
        <v>5808</v>
      </c>
      <c r="C16" s="1316" t="s">
        <v>983</v>
      </c>
      <c r="D16" s="1316">
        <v>3</v>
      </c>
      <c r="E16" s="1316">
        <f>SUM(D16:D16)</f>
        <v>3</v>
      </c>
      <c r="F16" s="524"/>
      <c r="G16" s="524">
        <f t="shared" si="0"/>
        <v>0</v>
      </c>
    </row>
    <row r="17" spans="1:7" ht="39.6">
      <c r="A17" s="1316">
        <v>9</v>
      </c>
      <c r="B17" s="1061" t="s">
        <v>5648</v>
      </c>
      <c r="C17" s="1316" t="s">
        <v>1383</v>
      </c>
      <c r="D17" s="1316">
        <v>40</v>
      </c>
      <c r="E17" s="1316">
        <f>SUM(D17:D17)</f>
        <v>40</v>
      </c>
      <c r="F17" s="524"/>
      <c r="G17" s="524">
        <f t="shared" si="0"/>
        <v>0</v>
      </c>
    </row>
    <row r="18" spans="1:7" ht="26.4">
      <c r="A18" s="1316">
        <v>10</v>
      </c>
      <c r="B18" s="1061" t="s">
        <v>5649</v>
      </c>
      <c r="C18" s="1316" t="s">
        <v>1383</v>
      </c>
      <c r="D18" s="1316">
        <v>2</v>
      </c>
      <c r="E18" s="1316">
        <f>SUM(D18:D18)</f>
        <v>2</v>
      </c>
      <c r="F18" s="524"/>
      <c r="G18" s="524">
        <f t="shared" si="0"/>
        <v>0</v>
      </c>
    </row>
    <row r="19" spans="1:7" ht="39.6">
      <c r="A19" s="1316">
        <v>11</v>
      </c>
      <c r="B19" s="1061" t="s">
        <v>5809</v>
      </c>
      <c r="C19" s="1316" t="s">
        <v>1383</v>
      </c>
      <c r="D19" s="1316">
        <v>20</v>
      </c>
      <c r="E19" s="1316">
        <f>SUM(D19:D19)</f>
        <v>20</v>
      </c>
      <c r="F19" s="524"/>
      <c r="G19" s="524">
        <f t="shared" si="0"/>
        <v>0</v>
      </c>
    </row>
    <row r="20" spans="1:7" ht="26.4">
      <c r="A20" s="1316">
        <v>12</v>
      </c>
      <c r="B20" s="1061" t="s">
        <v>5810</v>
      </c>
      <c r="C20" s="1316" t="s">
        <v>1668</v>
      </c>
      <c r="D20" s="1316">
        <v>11500</v>
      </c>
      <c r="E20" s="1316">
        <f>SUM(D20:D20)</f>
        <v>11500</v>
      </c>
      <c r="F20" s="524"/>
      <c r="G20" s="524">
        <f t="shared" si="0"/>
        <v>0</v>
      </c>
    </row>
    <row r="21" spans="1:7" ht="39.6">
      <c r="A21" s="1316">
        <v>13</v>
      </c>
      <c r="B21" s="1061" t="s">
        <v>5811</v>
      </c>
      <c r="C21" s="1316" t="s">
        <v>1383</v>
      </c>
      <c r="D21" s="1316">
        <v>20</v>
      </c>
      <c r="E21" s="1316">
        <f>SUM(D21:D21)</f>
        <v>20</v>
      </c>
      <c r="F21" s="524"/>
      <c r="G21" s="524">
        <f t="shared" si="0"/>
        <v>0</v>
      </c>
    </row>
    <row r="22" spans="1:7">
      <c r="A22" s="1316">
        <v>20</v>
      </c>
      <c r="B22" s="1061" t="s">
        <v>5812</v>
      </c>
      <c r="C22" s="1316" t="s">
        <v>5019</v>
      </c>
      <c r="D22" s="1316">
        <v>2800</v>
      </c>
      <c r="E22" s="1316">
        <f>SUM(D22:D22)</f>
        <v>2800</v>
      </c>
      <c r="F22" s="524"/>
      <c r="G22" s="524">
        <f t="shared" si="0"/>
        <v>0</v>
      </c>
    </row>
    <row r="23" spans="1:7">
      <c r="A23" s="143" t="s">
        <v>5813</v>
      </c>
      <c r="B23" s="144"/>
      <c r="C23" s="144"/>
      <c r="D23" s="144"/>
      <c r="E23" s="144"/>
      <c r="F23" s="144"/>
      <c r="G23" s="1361">
        <f>SUM(G13:G22)</f>
        <v>0</v>
      </c>
    </row>
    <row r="24" spans="1:7">
      <c r="A24" s="1322"/>
      <c r="B24" s="525"/>
      <c r="C24" s="525"/>
      <c r="D24" s="525"/>
      <c r="E24" s="525"/>
      <c r="F24" s="525"/>
      <c r="G24" s="525"/>
    </row>
    <row r="25" spans="1:7">
      <c r="A25" s="1322"/>
      <c r="B25" s="525"/>
      <c r="C25" s="525"/>
      <c r="D25" s="525"/>
      <c r="E25" s="525"/>
      <c r="F25" s="525"/>
      <c r="G25" s="525"/>
    </row>
  </sheetData>
  <protectedRanges>
    <protectedRange sqref="F7" name="Range1_7_2_1"/>
    <protectedRange sqref="F23" name="Range1_4_5_2"/>
  </protectedRanges>
  <mergeCells count="5">
    <mergeCell ref="A1:G1"/>
    <mergeCell ref="A2:G2"/>
    <mergeCell ref="A3:G3"/>
    <mergeCell ref="B7:G7"/>
    <mergeCell ref="A23:F23"/>
  </mergeCell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66F982-F293-4E6F-A017-3BA0174D17E4}">
  <sheetPr>
    <tabColor theme="8" tint="0.79998168889431442"/>
  </sheetPr>
  <dimension ref="A1:G20"/>
  <sheetViews>
    <sheetView workbookViewId="0">
      <selection activeCell="B23" sqref="B23"/>
    </sheetView>
  </sheetViews>
  <sheetFormatPr defaultRowHeight="14.4"/>
  <cols>
    <col min="2" max="2" width="50.77734375" customWidth="1"/>
  </cols>
  <sheetData>
    <row r="1" spans="1:7">
      <c r="A1" s="334" t="s">
        <v>50</v>
      </c>
      <c r="B1" s="334"/>
      <c r="C1" s="334"/>
      <c r="D1" s="334"/>
      <c r="E1" s="334"/>
      <c r="F1" s="334"/>
      <c r="G1" s="334"/>
    </row>
    <row r="2" spans="1:7">
      <c r="A2" s="336" t="s">
        <v>455</v>
      </c>
      <c r="B2" s="336"/>
      <c r="C2" s="336"/>
      <c r="D2" s="336"/>
      <c r="E2" s="336"/>
      <c r="F2" s="336"/>
      <c r="G2" s="336"/>
    </row>
    <row r="3" spans="1:7">
      <c r="A3" s="150" t="s">
        <v>456</v>
      </c>
      <c r="B3" s="150"/>
      <c r="C3" s="150"/>
      <c r="D3" s="150"/>
      <c r="E3" s="150"/>
      <c r="F3" s="150"/>
      <c r="G3" s="150"/>
    </row>
    <row r="4" spans="1:7">
      <c r="A4" s="1307"/>
      <c r="B4" s="871"/>
      <c r="C4" s="1308"/>
      <c r="D4" s="1308"/>
      <c r="E4" s="1308"/>
      <c r="F4" s="1309"/>
      <c r="G4" s="1310"/>
    </row>
    <row r="5" spans="1:7">
      <c r="A5" s="1307"/>
      <c r="B5" s="871"/>
      <c r="C5" s="1308"/>
      <c r="D5" s="1308"/>
      <c r="E5" s="1308"/>
      <c r="F5" s="1309"/>
      <c r="G5" s="1310"/>
    </row>
    <row r="6" spans="1:7">
      <c r="A6" s="1311"/>
      <c r="B6" s="1031"/>
      <c r="C6" s="1312"/>
      <c r="D6" s="1312"/>
      <c r="E6" s="1313"/>
      <c r="F6" s="1310"/>
      <c r="G6" s="1310"/>
    </row>
    <row r="7" spans="1:7">
      <c r="A7" s="1314" t="s">
        <v>5814</v>
      </c>
      <c r="B7" s="346" t="s">
        <v>5004</v>
      </c>
      <c r="C7" s="346"/>
      <c r="D7" s="346"/>
      <c r="E7" s="346"/>
      <c r="F7" s="346"/>
      <c r="G7" s="346"/>
    </row>
    <row r="8" spans="1:7" ht="39.6">
      <c r="A8" s="8" t="s">
        <v>0</v>
      </c>
      <c r="B8" s="8" t="s">
        <v>1</v>
      </c>
      <c r="C8" s="8" t="s">
        <v>948</v>
      </c>
      <c r="D8" s="8" t="s">
        <v>5071</v>
      </c>
      <c r="E8" s="8" t="s">
        <v>5072</v>
      </c>
      <c r="F8" s="8" t="s">
        <v>1380</v>
      </c>
      <c r="G8" s="8" t="s">
        <v>2</v>
      </c>
    </row>
    <row r="9" spans="1:7" ht="26.4">
      <c r="A9" s="1004">
        <v>1</v>
      </c>
      <c r="B9" s="1102" t="s">
        <v>5815</v>
      </c>
      <c r="C9" s="1004" t="s">
        <v>1383</v>
      </c>
      <c r="D9" s="1004">
        <v>136</v>
      </c>
      <c r="E9" s="1004">
        <f>SUM(D9:D9)</f>
        <v>136</v>
      </c>
      <c r="F9" s="524"/>
      <c r="G9" s="524">
        <f t="shared" ref="G9:G17" si="0">F9*E9</f>
        <v>0</v>
      </c>
    </row>
    <row r="10" spans="1:7">
      <c r="A10" s="1004">
        <v>2</v>
      </c>
      <c r="B10" s="1102" t="s">
        <v>5816</v>
      </c>
      <c r="C10" s="1004" t="s">
        <v>1383</v>
      </c>
      <c r="D10" s="1004">
        <v>5</v>
      </c>
      <c r="E10" s="1004">
        <f>SUM(D10:D10)</f>
        <v>5</v>
      </c>
      <c r="F10" s="524"/>
      <c r="G10" s="524">
        <f t="shared" si="0"/>
        <v>0</v>
      </c>
    </row>
    <row r="11" spans="1:7">
      <c r="A11" s="1004">
        <v>3</v>
      </c>
      <c r="B11" s="1102" t="s">
        <v>5817</v>
      </c>
      <c r="C11" s="1004" t="s">
        <v>1383</v>
      </c>
      <c r="D11" s="1004">
        <v>5</v>
      </c>
      <c r="E11" s="1004">
        <f>SUM(D11:D11)</f>
        <v>5</v>
      </c>
      <c r="F11" s="524"/>
      <c r="G11" s="524"/>
    </row>
    <row r="12" spans="1:7">
      <c r="A12" s="1004">
        <v>4</v>
      </c>
      <c r="B12" s="1102" t="s">
        <v>5818</v>
      </c>
      <c r="C12" s="1004" t="s">
        <v>1383</v>
      </c>
      <c r="D12" s="1004">
        <v>5</v>
      </c>
      <c r="E12" s="1004">
        <f>SUM(D12:D12)</f>
        <v>5</v>
      </c>
      <c r="F12" s="524"/>
      <c r="G12" s="524">
        <f t="shared" si="0"/>
        <v>0</v>
      </c>
    </row>
    <row r="13" spans="1:7">
      <c r="A13" s="1004">
        <v>5</v>
      </c>
      <c r="B13" s="1061" t="s">
        <v>5819</v>
      </c>
      <c r="C13" s="1004" t="s">
        <v>1383</v>
      </c>
      <c r="D13" s="1004">
        <v>68</v>
      </c>
      <c r="E13" s="1004">
        <f>SUM(D13:D13)</f>
        <v>68</v>
      </c>
      <c r="F13" s="524"/>
      <c r="G13" s="524">
        <f t="shared" si="0"/>
        <v>0</v>
      </c>
    </row>
    <row r="14" spans="1:7">
      <c r="A14" s="1004">
        <v>6</v>
      </c>
      <c r="B14" s="1102" t="s">
        <v>5820</v>
      </c>
      <c r="C14" s="1004" t="s">
        <v>1383</v>
      </c>
      <c r="D14" s="1004">
        <v>1</v>
      </c>
      <c r="E14" s="1004">
        <f>SUM(D14:D14)</f>
        <v>1</v>
      </c>
      <c r="F14" s="524"/>
      <c r="G14" s="524">
        <f t="shared" si="0"/>
        <v>0</v>
      </c>
    </row>
    <row r="15" spans="1:7">
      <c r="A15" s="1004">
        <v>7</v>
      </c>
      <c r="B15" s="1102" t="s">
        <v>5821</v>
      </c>
      <c r="C15" s="1004" t="s">
        <v>1383</v>
      </c>
      <c r="D15" s="1004">
        <v>1</v>
      </c>
      <c r="E15" s="1004">
        <f>SUM(D15:D15)</f>
        <v>1</v>
      </c>
      <c r="F15" s="524"/>
      <c r="G15" s="524">
        <f t="shared" si="0"/>
        <v>0</v>
      </c>
    </row>
    <row r="16" spans="1:7">
      <c r="A16" s="1004">
        <v>8</v>
      </c>
      <c r="B16" s="1102" t="s">
        <v>5822</v>
      </c>
      <c r="C16" s="1004" t="s">
        <v>1668</v>
      </c>
      <c r="D16" s="1004">
        <v>5100</v>
      </c>
      <c r="E16" s="1004">
        <f>SUM(D16:D16)</f>
        <v>5100</v>
      </c>
      <c r="F16" s="524"/>
      <c r="G16" s="524">
        <f t="shared" si="0"/>
        <v>0</v>
      </c>
    </row>
    <row r="17" spans="1:7" ht="26.4">
      <c r="A17" s="1004">
        <v>9</v>
      </c>
      <c r="B17" s="1102" t="s">
        <v>5784</v>
      </c>
      <c r="C17" s="1004" t="s">
        <v>1668</v>
      </c>
      <c r="D17" s="1004">
        <v>1400</v>
      </c>
      <c r="E17" s="1004">
        <f>SUM(D17:D17)</f>
        <v>1400</v>
      </c>
      <c r="F17" s="524"/>
      <c r="G17" s="524">
        <f t="shared" si="0"/>
        <v>0</v>
      </c>
    </row>
    <row r="18" spans="1:7">
      <c r="A18" s="143" t="s">
        <v>5823</v>
      </c>
      <c r="B18" s="144"/>
      <c r="C18" s="144"/>
      <c r="D18" s="144"/>
      <c r="E18" s="144"/>
      <c r="F18" s="144"/>
      <c r="G18" s="1361">
        <f>SUM(G9:G17)</f>
        <v>0</v>
      </c>
    </row>
    <row r="19" spans="1:7">
      <c r="A19" s="1322"/>
      <c r="B19" s="525"/>
      <c r="C19" s="525"/>
      <c r="D19" s="525"/>
      <c r="E19" s="525"/>
      <c r="F19" s="525"/>
      <c r="G19" s="525"/>
    </row>
    <row r="20" spans="1:7">
      <c r="A20" s="1322"/>
      <c r="B20" s="525"/>
      <c r="C20" s="525"/>
      <c r="D20" s="525"/>
      <c r="E20" s="525"/>
      <c r="F20" s="525"/>
      <c r="G20" s="525"/>
    </row>
  </sheetData>
  <protectedRanges>
    <protectedRange sqref="F7" name="Range1_7_2_1"/>
    <protectedRange sqref="F18" name="Range1_4_5_2"/>
  </protectedRanges>
  <mergeCells count="5">
    <mergeCell ref="A1:G1"/>
    <mergeCell ref="A2:G2"/>
    <mergeCell ref="A3:G3"/>
    <mergeCell ref="B7:G7"/>
    <mergeCell ref="A18:F18"/>
  </mergeCell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779FB2-4B3D-4FF4-B3C7-7061BEFF01CA}">
  <sheetPr>
    <tabColor theme="8" tint="0.79998168889431442"/>
  </sheetPr>
  <dimension ref="A1:G21"/>
  <sheetViews>
    <sheetView workbookViewId="0">
      <selection activeCell="G21" sqref="A20:G21"/>
    </sheetView>
  </sheetViews>
  <sheetFormatPr defaultRowHeight="14.4"/>
  <cols>
    <col min="2" max="2" width="50.77734375" customWidth="1"/>
  </cols>
  <sheetData>
    <row r="1" spans="1:7">
      <c r="A1" s="334" t="s">
        <v>50</v>
      </c>
      <c r="B1" s="334"/>
      <c r="C1" s="334"/>
      <c r="D1" s="334"/>
      <c r="E1" s="334"/>
      <c r="F1" s="334"/>
      <c r="G1" s="334"/>
    </row>
    <row r="2" spans="1:7">
      <c r="A2" s="336" t="s">
        <v>455</v>
      </c>
      <c r="B2" s="336"/>
      <c r="C2" s="336"/>
      <c r="D2" s="336"/>
      <c r="E2" s="336"/>
      <c r="F2" s="336"/>
      <c r="G2" s="336"/>
    </row>
    <row r="3" spans="1:7">
      <c r="A3" s="150" t="s">
        <v>456</v>
      </c>
      <c r="B3" s="150"/>
      <c r="C3" s="150"/>
      <c r="D3" s="150"/>
      <c r="E3" s="150"/>
      <c r="F3" s="150"/>
      <c r="G3" s="150"/>
    </row>
    <row r="4" spans="1:7">
      <c r="A4" s="1307"/>
      <c r="B4" s="871"/>
      <c r="C4" s="1308"/>
      <c r="D4" s="1308"/>
      <c r="E4" s="1308"/>
      <c r="F4" s="1309"/>
      <c r="G4" s="1310"/>
    </row>
    <row r="5" spans="1:7">
      <c r="A5" s="1307"/>
      <c r="B5" s="871"/>
      <c r="C5" s="1308"/>
      <c r="D5" s="1308"/>
      <c r="E5" s="1308"/>
      <c r="F5" s="1309"/>
      <c r="G5" s="1310"/>
    </row>
    <row r="6" spans="1:7">
      <c r="A6" s="1311"/>
      <c r="B6" s="1031"/>
      <c r="C6" s="1312"/>
      <c r="D6" s="1312"/>
      <c r="E6" s="1313"/>
      <c r="F6" s="1310"/>
      <c r="G6" s="1310"/>
    </row>
    <row r="7" spans="1:7">
      <c r="A7" s="1314" t="s">
        <v>5824</v>
      </c>
      <c r="B7" s="346" t="s">
        <v>5005</v>
      </c>
      <c r="C7" s="346"/>
      <c r="D7" s="346"/>
      <c r="E7" s="346"/>
      <c r="F7" s="346"/>
      <c r="G7" s="346"/>
    </row>
    <row r="8" spans="1:7" ht="39.6">
      <c r="A8" s="8" t="s">
        <v>0</v>
      </c>
      <c r="B8" s="8" t="s">
        <v>1</v>
      </c>
      <c r="C8" s="8" t="s">
        <v>948</v>
      </c>
      <c r="D8" s="8" t="s">
        <v>5071</v>
      </c>
      <c r="E8" s="8" t="s">
        <v>5072</v>
      </c>
      <c r="F8" s="8" t="s">
        <v>1380</v>
      </c>
      <c r="G8" s="8" t="s">
        <v>2</v>
      </c>
    </row>
    <row r="9" spans="1:7" ht="52.8">
      <c r="A9" s="1004">
        <v>1</v>
      </c>
      <c r="B9" s="1125" t="s">
        <v>5825</v>
      </c>
      <c r="C9" s="1004" t="s">
        <v>983</v>
      </c>
      <c r="D9" s="1004">
        <v>1</v>
      </c>
      <c r="E9" s="1004">
        <f>SUM(D9:D9)</f>
        <v>1</v>
      </c>
      <c r="F9" s="524"/>
      <c r="G9" s="524">
        <f t="shared" ref="G9:G19" si="0">F9*E9</f>
        <v>0</v>
      </c>
    </row>
    <row r="10" spans="1:7" ht="39.6">
      <c r="A10" s="1004">
        <v>2</v>
      </c>
      <c r="B10" s="1327" t="s">
        <v>5826</v>
      </c>
      <c r="C10" s="1004" t="s">
        <v>983</v>
      </c>
      <c r="D10" s="1004">
        <v>59</v>
      </c>
      <c r="E10" s="1004">
        <f>SUM(D10:D10)</f>
        <v>59</v>
      </c>
      <c r="F10" s="524"/>
      <c r="G10" s="524">
        <f t="shared" si="0"/>
        <v>0</v>
      </c>
    </row>
    <row r="11" spans="1:7" ht="26.4">
      <c r="A11" s="1004">
        <v>3</v>
      </c>
      <c r="B11" s="1327" t="s">
        <v>5827</v>
      </c>
      <c r="C11" s="1004" t="s">
        <v>983</v>
      </c>
      <c r="D11" s="1004">
        <v>78</v>
      </c>
      <c r="E11" s="1004">
        <f>SUM(D11:D11)</f>
        <v>78</v>
      </c>
      <c r="F11" s="524"/>
      <c r="G11" s="524">
        <f t="shared" si="0"/>
        <v>0</v>
      </c>
    </row>
    <row r="12" spans="1:7">
      <c r="A12" s="1004">
        <v>4</v>
      </c>
      <c r="B12" s="1327" t="s">
        <v>5828</v>
      </c>
      <c r="C12" s="1004" t="s">
        <v>983</v>
      </c>
      <c r="D12" s="1004">
        <v>65</v>
      </c>
      <c r="E12" s="1004">
        <f>SUM(D12:D12)</f>
        <v>65</v>
      </c>
      <c r="F12" s="524"/>
      <c r="G12" s="524">
        <f t="shared" si="0"/>
        <v>0</v>
      </c>
    </row>
    <row r="13" spans="1:7" ht="39.6">
      <c r="A13" s="1004">
        <v>5</v>
      </c>
      <c r="B13" s="1327" t="s">
        <v>5829</v>
      </c>
      <c r="C13" s="1004" t="s">
        <v>983</v>
      </c>
      <c r="D13" s="1004">
        <v>64</v>
      </c>
      <c r="E13" s="1004">
        <f>SUM(D13:D13)</f>
        <v>64</v>
      </c>
      <c r="F13" s="524"/>
      <c r="G13" s="524">
        <f t="shared" si="0"/>
        <v>0</v>
      </c>
    </row>
    <row r="14" spans="1:7" ht="26.4">
      <c r="A14" s="1004">
        <v>6</v>
      </c>
      <c r="B14" s="1327" t="s">
        <v>5830</v>
      </c>
      <c r="C14" s="1004" t="s">
        <v>983</v>
      </c>
      <c r="D14" s="1004">
        <v>17</v>
      </c>
      <c r="E14" s="1004">
        <f>SUM(D14:D14)</f>
        <v>17</v>
      </c>
      <c r="F14" s="524"/>
      <c r="G14" s="524">
        <f t="shared" si="0"/>
        <v>0</v>
      </c>
    </row>
    <row r="15" spans="1:7" ht="26.4">
      <c r="A15" s="1004">
        <v>7</v>
      </c>
      <c r="B15" s="1327" t="s">
        <v>5831</v>
      </c>
      <c r="C15" s="1004" t="s">
        <v>983</v>
      </c>
      <c r="D15" s="1004">
        <v>21</v>
      </c>
      <c r="E15" s="1004">
        <f>SUM(D15:D15)</f>
        <v>21</v>
      </c>
      <c r="F15" s="524"/>
      <c r="G15" s="524">
        <f t="shared" si="0"/>
        <v>0</v>
      </c>
    </row>
    <row r="16" spans="1:7" ht="26.4">
      <c r="A16" s="1004">
        <v>7</v>
      </c>
      <c r="B16" s="1327" t="s">
        <v>5832</v>
      </c>
      <c r="C16" s="1004" t="s">
        <v>983</v>
      </c>
      <c r="D16" s="1004">
        <v>32</v>
      </c>
      <c r="E16" s="1004">
        <f>SUM(D16:D16)</f>
        <v>32</v>
      </c>
      <c r="F16" s="524"/>
      <c r="G16" s="524">
        <f t="shared" si="0"/>
        <v>0</v>
      </c>
    </row>
    <row r="17" spans="1:7" ht="26.4">
      <c r="A17" s="1004">
        <v>8</v>
      </c>
      <c r="B17" s="1327" t="s">
        <v>5833</v>
      </c>
      <c r="C17" s="1004" t="s">
        <v>983</v>
      </c>
      <c r="D17" s="1004">
        <v>29</v>
      </c>
      <c r="E17" s="1004">
        <f>SUM(D17:D17)</f>
        <v>29</v>
      </c>
      <c r="F17" s="524"/>
      <c r="G17" s="524">
        <f t="shared" si="0"/>
        <v>0</v>
      </c>
    </row>
    <row r="18" spans="1:7">
      <c r="A18" s="1004">
        <v>9</v>
      </c>
      <c r="B18" s="1327" t="s">
        <v>5834</v>
      </c>
      <c r="C18" s="1004" t="s">
        <v>1668</v>
      </c>
      <c r="D18" s="1004">
        <v>9500</v>
      </c>
      <c r="E18" s="1004">
        <f>SUM(D18:D18)</f>
        <v>9500</v>
      </c>
      <c r="F18" s="524"/>
      <c r="G18" s="524">
        <f t="shared" si="0"/>
        <v>0</v>
      </c>
    </row>
    <row r="19" spans="1:7" ht="26.4">
      <c r="A19" s="1004">
        <v>10</v>
      </c>
      <c r="B19" s="1327" t="s">
        <v>5835</v>
      </c>
      <c r="C19" s="1004" t="s">
        <v>1668</v>
      </c>
      <c r="D19" s="1004">
        <v>3700</v>
      </c>
      <c r="E19" s="1004">
        <f>SUM(D19:D19)</f>
        <v>3700</v>
      </c>
      <c r="F19" s="524"/>
      <c r="G19" s="524">
        <f t="shared" si="0"/>
        <v>0</v>
      </c>
    </row>
    <row r="20" spans="1:7">
      <c r="A20" s="143" t="s">
        <v>5837</v>
      </c>
      <c r="B20" s="144"/>
      <c r="C20" s="144"/>
      <c r="D20" s="144"/>
      <c r="E20" s="144"/>
      <c r="F20" s="144"/>
      <c r="G20" s="1361">
        <f>SUM(G9:G19)</f>
        <v>0</v>
      </c>
    </row>
    <row r="21" spans="1:7">
      <c r="A21" s="1322"/>
      <c r="B21" s="525"/>
      <c r="C21" s="525"/>
      <c r="D21" s="525"/>
      <c r="E21" s="525"/>
      <c r="F21" s="525"/>
      <c r="G21" s="525"/>
    </row>
  </sheetData>
  <protectedRanges>
    <protectedRange sqref="F7" name="Range1_7_2_1"/>
    <protectedRange sqref="F20" name="Range1_4_5_2"/>
  </protectedRanges>
  <mergeCells count="5">
    <mergeCell ref="A1:G1"/>
    <mergeCell ref="A2:G2"/>
    <mergeCell ref="A3:G3"/>
    <mergeCell ref="B7:G7"/>
    <mergeCell ref="A20:F20"/>
  </mergeCell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73AB6B-F449-4B9E-8B6E-388E58D5FA1D}">
  <sheetPr>
    <tabColor theme="8" tint="0.79998168889431442"/>
  </sheetPr>
  <dimension ref="A1:G18"/>
  <sheetViews>
    <sheetView workbookViewId="0">
      <selection activeCell="J17" sqref="J17"/>
    </sheetView>
  </sheetViews>
  <sheetFormatPr defaultRowHeight="14.4"/>
  <cols>
    <col min="2" max="2" width="50.77734375" customWidth="1"/>
  </cols>
  <sheetData>
    <row r="1" spans="1:7">
      <c r="A1" s="334" t="s">
        <v>50</v>
      </c>
      <c r="B1" s="334"/>
      <c r="C1" s="334"/>
      <c r="D1" s="334"/>
      <c r="E1" s="334"/>
      <c r="F1" s="334"/>
      <c r="G1" s="334"/>
    </row>
    <row r="2" spans="1:7">
      <c r="A2" s="336" t="s">
        <v>455</v>
      </c>
      <c r="B2" s="336"/>
      <c r="C2" s="336"/>
      <c r="D2" s="336"/>
      <c r="E2" s="336"/>
      <c r="F2" s="336"/>
      <c r="G2" s="336"/>
    </row>
    <row r="3" spans="1:7">
      <c r="A3" s="150" t="s">
        <v>456</v>
      </c>
      <c r="B3" s="150"/>
      <c r="C3" s="150"/>
      <c r="D3" s="150"/>
      <c r="E3" s="150"/>
      <c r="F3" s="150"/>
      <c r="G3" s="150"/>
    </row>
    <row r="4" spans="1:7">
      <c r="A4" s="1307"/>
      <c r="B4" s="871"/>
      <c r="C4" s="1308"/>
      <c r="D4" s="1308"/>
      <c r="E4" s="1308"/>
      <c r="F4" s="1309"/>
      <c r="G4" s="1310"/>
    </row>
    <row r="5" spans="1:7">
      <c r="A5" s="1307"/>
      <c r="B5" s="871"/>
      <c r="C5" s="1308"/>
      <c r="D5" s="1308"/>
      <c r="E5" s="1308"/>
      <c r="F5" s="1309"/>
      <c r="G5" s="1310"/>
    </row>
    <row r="6" spans="1:7">
      <c r="A6" s="1311"/>
      <c r="B6" s="1031"/>
      <c r="C6" s="1312"/>
      <c r="D6" s="1313"/>
      <c r="E6" s="1313"/>
      <c r="F6" s="1310"/>
      <c r="G6" s="1310"/>
    </row>
    <row r="7" spans="1:7">
      <c r="A7" s="1314">
        <v>24</v>
      </c>
      <c r="B7" s="346" t="s">
        <v>5006</v>
      </c>
      <c r="C7" s="346"/>
      <c r="D7" s="346"/>
      <c r="E7" s="346"/>
      <c r="F7" s="346"/>
      <c r="G7" s="346"/>
    </row>
    <row r="8" spans="1:7" ht="39.6">
      <c r="A8" s="8" t="s">
        <v>0</v>
      </c>
      <c r="B8" s="8" t="s">
        <v>1</v>
      </c>
      <c r="C8" s="8" t="s">
        <v>948</v>
      </c>
      <c r="D8" s="8" t="s">
        <v>5071</v>
      </c>
      <c r="E8" s="8" t="s">
        <v>5072</v>
      </c>
      <c r="F8" s="8" t="s">
        <v>1380</v>
      </c>
      <c r="G8" s="8" t="s">
        <v>2</v>
      </c>
    </row>
    <row r="9" spans="1:7">
      <c r="A9" s="1004">
        <v>1</v>
      </c>
      <c r="B9" s="1125" t="s">
        <v>5838</v>
      </c>
      <c r="C9" s="1004" t="s">
        <v>983</v>
      </c>
      <c r="D9" s="1004">
        <v>1</v>
      </c>
      <c r="E9" s="1004">
        <f>SUM(D9:D9)</f>
        <v>1</v>
      </c>
      <c r="F9" s="524"/>
      <c r="G9" s="524">
        <f t="shared" ref="G9:G15" si="0">F9*E9</f>
        <v>0</v>
      </c>
    </row>
    <row r="10" spans="1:7" ht="26.4">
      <c r="A10" s="1004">
        <v>2</v>
      </c>
      <c r="B10" s="1327" t="s">
        <v>5839</v>
      </c>
      <c r="C10" s="1004" t="s">
        <v>983</v>
      </c>
      <c r="D10" s="1004">
        <v>11</v>
      </c>
      <c r="E10" s="1004">
        <f>SUM(D10:D10)</f>
        <v>11</v>
      </c>
      <c r="F10" s="524"/>
      <c r="G10" s="524">
        <f t="shared" si="0"/>
        <v>0</v>
      </c>
    </row>
    <row r="11" spans="1:7">
      <c r="A11" s="1004">
        <v>3</v>
      </c>
      <c r="B11" s="1327" t="s">
        <v>5840</v>
      </c>
      <c r="C11" s="1004" t="s">
        <v>983</v>
      </c>
      <c r="D11" s="1004">
        <v>6</v>
      </c>
      <c r="E11" s="1004">
        <f>SUM(D11:D11)</f>
        <v>6</v>
      </c>
      <c r="F11" s="524"/>
      <c r="G11" s="524">
        <f t="shared" si="0"/>
        <v>0</v>
      </c>
    </row>
    <row r="12" spans="1:7">
      <c r="A12" s="1004">
        <v>4</v>
      </c>
      <c r="B12" s="1327" t="s">
        <v>5841</v>
      </c>
      <c r="C12" s="1004" t="s">
        <v>983</v>
      </c>
      <c r="D12" s="1004">
        <v>5</v>
      </c>
      <c r="E12" s="1004">
        <f>SUM(D12:D12)</f>
        <v>5</v>
      </c>
      <c r="F12" s="524"/>
      <c r="G12" s="524">
        <f t="shared" si="0"/>
        <v>0</v>
      </c>
    </row>
    <row r="13" spans="1:7" ht="26.4">
      <c r="A13" s="1004">
        <v>5</v>
      </c>
      <c r="B13" s="1327" t="s">
        <v>5842</v>
      </c>
      <c r="C13" s="1004" t="s">
        <v>983</v>
      </c>
      <c r="D13" s="1004">
        <v>0</v>
      </c>
      <c r="E13" s="1004">
        <f>SUM(D13:D13)</f>
        <v>0</v>
      </c>
      <c r="F13" s="524"/>
      <c r="G13" s="524">
        <f t="shared" si="0"/>
        <v>0</v>
      </c>
    </row>
    <row r="14" spans="1:7" ht="26.4">
      <c r="A14" s="1004">
        <v>6</v>
      </c>
      <c r="B14" s="1327" t="s">
        <v>5843</v>
      </c>
      <c r="C14" s="1004" t="s">
        <v>983</v>
      </c>
      <c r="D14" s="1004">
        <v>57</v>
      </c>
      <c r="E14" s="1004">
        <f>SUM(D14:D14)</f>
        <v>57</v>
      </c>
      <c r="F14" s="524"/>
      <c r="G14" s="524">
        <f t="shared" si="0"/>
        <v>0</v>
      </c>
    </row>
    <row r="15" spans="1:7">
      <c r="A15" s="1004">
        <v>7</v>
      </c>
      <c r="B15" s="1327" t="s">
        <v>5834</v>
      </c>
      <c r="C15" s="1004" t="s">
        <v>5836</v>
      </c>
      <c r="D15" s="1004">
        <v>7000</v>
      </c>
      <c r="E15" s="1004">
        <f>SUM(D15:D15)</f>
        <v>7000</v>
      </c>
      <c r="F15" s="524"/>
      <c r="G15" s="524">
        <f t="shared" si="0"/>
        <v>0</v>
      </c>
    </row>
    <row r="16" spans="1:7">
      <c r="A16" s="143" t="s">
        <v>5844</v>
      </c>
      <c r="B16" s="144"/>
      <c r="C16" s="144"/>
      <c r="D16" s="144"/>
      <c r="E16" s="144"/>
      <c r="F16" s="144"/>
      <c r="G16" s="1361">
        <f>SUM(G9:G15)</f>
        <v>0</v>
      </c>
    </row>
    <row r="17" spans="1:7">
      <c r="A17" s="1322"/>
      <c r="B17" s="525"/>
      <c r="C17" s="525"/>
      <c r="D17" s="525"/>
      <c r="E17" s="525"/>
      <c r="F17" s="525"/>
      <c r="G17" s="525"/>
    </row>
    <row r="18" spans="1:7">
      <c r="A18" s="1322"/>
      <c r="B18" s="525"/>
      <c r="C18" s="525"/>
      <c r="D18" s="525"/>
      <c r="E18" s="525"/>
      <c r="F18" s="525"/>
      <c r="G18" s="525"/>
    </row>
  </sheetData>
  <protectedRanges>
    <protectedRange sqref="F7" name="Range1_7_2_1"/>
    <protectedRange sqref="F16" name="Range1_4_5_2"/>
  </protectedRanges>
  <mergeCells count="5">
    <mergeCell ref="A1:G1"/>
    <mergeCell ref="A2:G2"/>
    <mergeCell ref="A3:G3"/>
    <mergeCell ref="B7:G7"/>
    <mergeCell ref="A16:F16"/>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e7e955a4-7df4-4e7b-bc78-f93aeffafee2">
      <Terms xmlns="http://schemas.microsoft.com/office/infopath/2007/PartnerControls"/>
    </lcf76f155ced4ddcb4097134ff3c332f>
    <TaxCatchAll xmlns="d9d95d27-96d2-45a2-94e8-84e4719b0f3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7B7863F2DD16B54BB7CBEA7BF126A959" ma:contentTypeVersion="11" ma:contentTypeDescription="Stvaranje novog dokumenta." ma:contentTypeScope="" ma:versionID="3f51b58d1d20dc1fc77f834d7ff9097a">
  <xsd:schema xmlns:xsd="http://www.w3.org/2001/XMLSchema" xmlns:xs="http://www.w3.org/2001/XMLSchema" xmlns:p="http://schemas.microsoft.com/office/2006/metadata/properties" xmlns:ns2="e7e955a4-7df4-4e7b-bc78-f93aeffafee2" xmlns:ns3="d9d95d27-96d2-45a2-94e8-84e4719b0f38" targetNamespace="http://schemas.microsoft.com/office/2006/metadata/properties" ma:root="true" ma:fieldsID="e901f279d6639841adfe1802969e97df" ns2:_="" ns3:_="">
    <xsd:import namespace="e7e955a4-7df4-4e7b-bc78-f93aeffafee2"/>
    <xsd:import namespace="d9d95d27-96d2-45a2-94e8-84e4719b0f3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7e955a4-7df4-4e7b-bc78-f93aeffafe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Oznake slika" ma:readOnly="false" ma:fieldId="{5cf76f15-5ced-4ddc-b409-7134ff3c332f}" ma:taxonomyMulti="true" ma:sspId="dd657e58-314a-409b-ac5c-f069d47c0573"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9d95d27-96d2-45a2-94e8-84e4719b0f38" elementFormDefault="qualified">
    <xsd:import namespace="http://schemas.microsoft.com/office/2006/documentManagement/types"/>
    <xsd:import namespace="http://schemas.microsoft.com/office/infopath/2007/PartnerControls"/>
    <xsd:element name="TaxCatchAll" ma:index="14" nillable="true" ma:displayName="Sveobuhvatni stupac taksonomije" ma:hidden="true" ma:list="{32b8f2a6-77a7-482d-b60a-f156645ab77b}" ma:internalName="TaxCatchAll" ma:showField="CatchAllData" ma:web="d9d95d27-96d2-45a2-94e8-84e4719b0f3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Vrsta sadržaja"/>
        <xsd:element ref="dc:title" minOccurs="0" maxOccurs="1" ma:index="4" ma:displayName="Naslov"/>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2005703-17F1-4F38-BC36-C6444CD35A22}">
  <ds:schemaRefs>
    <ds:schemaRef ds:uri="http://schemas.microsoft.com/sharepoint/v3/contenttype/forms"/>
  </ds:schemaRefs>
</ds:datastoreItem>
</file>

<file path=customXml/itemProps2.xml><?xml version="1.0" encoding="utf-8"?>
<ds:datastoreItem xmlns:ds="http://schemas.openxmlformats.org/officeDocument/2006/customXml" ds:itemID="{4E5E452F-9615-4972-914C-638276D6C976}">
  <ds:schemaRefs>
    <ds:schemaRef ds:uri="http://schemas.microsoft.com/office/2006/metadata/properties"/>
    <ds:schemaRef ds:uri="http://schemas.microsoft.com/office/infopath/2007/PartnerControls"/>
    <ds:schemaRef ds:uri="e7e955a4-7df4-4e7b-bc78-f93aeffafee2"/>
    <ds:schemaRef ds:uri="d9d95d27-96d2-45a2-94e8-84e4719b0f38"/>
  </ds:schemaRefs>
</ds:datastoreItem>
</file>

<file path=customXml/itemProps3.xml><?xml version="1.0" encoding="utf-8"?>
<ds:datastoreItem xmlns:ds="http://schemas.openxmlformats.org/officeDocument/2006/customXml" ds:itemID="{AFFD85A0-D7B8-494F-B45C-FF41B077C4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7e955a4-7df4-4e7b-bc78-f93aeffafee2"/>
    <ds:schemaRef ds:uri="d9d95d27-96d2-45a2-94e8-84e4719b0f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37</vt:i4>
      </vt:variant>
      <vt:variant>
        <vt:lpstr>Imenovani rasponi</vt:lpstr>
      </vt:variant>
      <vt:variant>
        <vt:i4>3</vt:i4>
      </vt:variant>
    </vt:vector>
  </HeadingPairs>
  <TitlesOfParts>
    <vt:vector size="40" baseType="lpstr">
      <vt:lpstr>Tehnicki Opis- OPĆI UVJETI</vt:lpstr>
      <vt:lpstr>Rekapitulacija</vt:lpstr>
      <vt:lpstr>01 ARHITEKTURA</vt:lpstr>
      <vt:lpstr>02 KONSTRUKCIJA</vt:lpstr>
      <vt:lpstr>03 ViK</vt:lpstr>
      <vt:lpstr>04 GRIJANJE I HLAĐENJE</vt:lpstr>
      <vt:lpstr>05 VENTILACIJA I KLIMATIZACIJA</vt:lpstr>
      <vt:lpstr>06 MEDICINSKI PLINOVI</vt:lpstr>
      <vt:lpstr>07 CNUS</vt:lpstr>
      <vt:lpstr>08 PLINSKE INSTALACIJE</vt:lpstr>
      <vt:lpstr>09 PROTUPOŽARNI SUSTAVI</vt:lpstr>
      <vt:lpstr>10 EI - REKAPITULACIJA</vt:lpstr>
      <vt:lpstr>10 - 1A - TRANSFORMATORI</vt:lpstr>
      <vt:lpstr>10 - 1B - TRAFO STANICE</vt:lpstr>
      <vt:lpstr>10 - 2 - UZEMLJENJE - GROMOBRAN</vt:lpstr>
      <vt:lpstr>10 - 3 - GLAVNI ORMARI</vt:lpstr>
      <vt:lpstr>10 - 4 -SPRATNI ORMARI</vt:lpstr>
      <vt:lpstr>10 -5 - ORMARI STROJ.</vt:lpstr>
      <vt:lpstr>10 - 6 - ORMARI RASVJETA</vt:lpstr>
      <vt:lpstr>10 - 7 - ORMARI VANJSKA RASVJET</vt:lpstr>
      <vt:lpstr>10 - 8 - OPERACIJSKE SALE</vt:lpstr>
      <vt:lpstr>10 - 9 - KABLOVI</vt:lpstr>
      <vt:lpstr>10 - 10 - VERT. SABIRNICE</vt:lpstr>
      <vt:lpstr>10 - 11 - KABELSKI KANALI</vt:lpstr>
      <vt:lpstr>10 - 12 - BMS - KNX</vt:lpstr>
      <vt:lpstr>10 - 13 - SOCKETS </vt:lpstr>
      <vt:lpstr>10 - 14 - RACK-IT</vt:lpstr>
      <vt:lpstr>10 - 15 - IPTV</vt:lpstr>
      <vt:lpstr>10 - 16 - FDS</vt:lpstr>
      <vt:lpstr>10 - 17 - ELS</vt:lpstr>
      <vt:lpstr>10 - 18 - COD</vt:lpstr>
      <vt:lpstr>10 - 19 - PAS</vt:lpstr>
      <vt:lpstr>10 - 20 - AIS</vt:lpstr>
      <vt:lpstr>10 - 21 - CCTV</vt:lpstr>
      <vt:lpstr>10 - 22 - MCS</vt:lpstr>
      <vt:lpstr>10 - 23 - NCS</vt:lpstr>
      <vt:lpstr>10 - 24 - DSS</vt:lpstr>
      <vt:lpstr>'01 ARHITEKTURA'!Podrucje_ispisa</vt:lpstr>
      <vt:lpstr>Rekapitulacija!Podrucje_ispisa</vt:lpstr>
      <vt:lpstr>'Tehnicki Opis- OPĆI UVJETI'!Podrucje_ispisa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PGWS03</dc:creator>
  <cp:lastModifiedBy>Helena Majetić</cp:lastModifiedBy>
  <cp:lastPrinted>2024-07-30T11:42:52Z</cp:lastPrinted>
  <dcterms:created xsi:type="dcterms:W3CDTF">2016-10-31T12:33:07Z</dcterms:created>
  <dcterms:modified xsi:type="dcterms:W3CDTF">2024-08-02T12:44:37Z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0x0101007B7863F2DD16B54BB7CBEA7BF126A959</vt:lpwstr>
  </property>
  <property fmtid="{D5CDD505-2E9C-101B-9397-08002B2CF9AE}" pid="3" name="MediaServiceImageTags">
    <vt:lpwstr/>
  </property>
</Properties>
</file>