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ate1904="1"/>
  <mc:AlternateContent xmlns:mc="http://schemas.openxmlformats.org/markup-compatibility/2006">
    <mc:Choice Requires="x15">
      <x15ac:absPath xmlns:x15ac="http://schemas.microsoft.com/office/spreadsheetml/2010/11/ac" url="C:\Users\Ines\OneDrive\Radna površina\IZGRADNJA I OPREMNJE 2021\IZGRADNJA I OPREMNJE 2021\IZGRADNJA I OPREMANJE 2021\RV\PROVEDBA\NABAVA\OBRTNIČKI RADOVI\2. OBJAVA\"/>
    </mc:Choice>
  </mc:AlternateContent>
  <xr:revisionPtr revIDLastSave="0" documentId="8_{F314C25B-78FB-4566-81F2-94B8976AA192}" xr6:coauthVersionLast="47" xr6:coauthVersionMax="47" xr10:uidLastSave="{00000000-0000-0000-0000-000000000000}"/>
  <bookViews>
    <workbookView xWindow="920" yWindow="230" windowWidth="17420" windowHeight="20560" tabRatio="500" xr2:uid="{00000000-000D-0000-FFFF-FFFF00000000}"/>
  </bookViews>
  <sheets>
    <sheet name="OBRTNIČKI RADOVI" sheetId="15" r:id="rId1"/>
  </sheets>
  <definedNames>
    <definedName name="_xlnm.Print_Area" localSheetId="0">'OBRTNIČKI RADOVI'!$A$4:$F$142</definedName>
    <definedName name="_xlnm.Print_Titles" localSheetId="0">'OBRTNIČKI RADOVI'!$4:$5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5" i="15" l="1"/>
  <c r="F127" i="15" s="1"/>
  <c r="D115" i="15"/>
  <c r="F115" i="15" s="1"/>
  <c r="D114" i="15"/>
  <c r="D118" i="15" s="1"/>
  <c r="F118" i="15" s="1"/>
  <c r="D111" i="15"/>
  <c r="F111" i="15" s="1"/>
  <c r="D108" i="15"/>
  <c r="F108" i="15" s="1"/>
  <c r="F101" i="15"/>
  <c r="F103" i="15" s="1"/>
  <c r="D94" i="15"/>
  <c r="F94" i="15" s="1"/>
  <c r="F93" i="15"/>
  <c r="F92" i="15"/>
  <c r="F91" i="15"/>
  <c r="F90" i="15"/>
  <c r="F89" i="15"/>
  <c r="F88" i="15"/>
  <c r="F87" i="15"/>
  <c r="F86" i="15"/>
  <c r="F85" i="15"/>
  <c r="F84" i="15"/>
  <c r="F79" i="15"/>
  <c r="F76" i="15"/>
  <c r="F75" i="15"/>
  <c r="F74" i="15"/>
  <c r="F73" i="15"/>
  <c r="F72" i="15"/>
  <c r="D64" i="15"/>
  <c r="F64" i="15" s="1"/>
  <c r="F66" i="15" s="1"/>
  <c r="F134" i="15" s="1"/>
  <c r="F56" i="15"/>
  <c r="F55" i="15"/>
  <c r="F54" i="15"/>
  <c r="F52" i="15"/>
  <c r="F51" i="15"/>
  <c r="D49" i="15"/>
  <c r="F49" i="15" s="1"/>
  <c r="D46" i="15"/>
  <c r="F46" i="15" s="1"/>
  <c r="F45" i="15"/>
  <c r="D43" i="15"/>
  <c r="F43" i="15" s="1"/>
  <c r="D40" i="15"/>
  <c r="F40" i="15" s="1"/>
  <c r="F39" i="15"/>
  <c r="D37" i="15"/>
  <c r="F37" i="15" s="1"/>
  <c r="F36" i="15"/>
  <c r="D34" i="15"/>
  <c r="F34" i="15" s="1"/>
  <c r="F33" i="15"/>
  <c r="D31" i="15"/>
  <c r="F31" i="15" s="1"/>
  <c r="F30" i="15"/>
  <c r="D24" i="15"/>
  <c r="F24" i="15" s="1"/>
  <c r="D21" i="15"/>
  <c r="F21" i="15" s="1"/>
  <c r="F20" i="15"/>
  <c r="D18" i="15"/>
  <c r="F18" i="15" s="1"/>
  <c r="F17" i="15"/>
  <c r="D15" i="15"/>
  <c r="F15" i="15" s="1"/>
  <c r="F14" i="15"/>
  <c r="F13" i="15"/>
  <c r="D12" i="15"/>
  <c r="F12" i="15" s="1"/>
  <c r="F11" i="15"/>
  <c r="F10" i="15"/>
  <c r="D9" i="15"/>
  <c r="F9" i="15" s="1"/>
  <c r="D8" i="15"/>
  <c r="F8" i="15" s="1"/>
  <c r="F139" i="15" l="1"/>
  <c r="F96" i="15"/>
  <c r="F136" i="15" s="1"/>
  <c r="F81" i="15"/>
  <c r="F135" i="15" s="1"/>
  <c r="F26" i="15"/>
  <c r="F132" i="15" s="1"/>
  <c r="F58" i="15"/>
  <c r="F133" i="15" s="1"/>
  <c r="F137" i="15"/>
  <c r="F114" i="15"/>
  <c r="F140" i="15" l="1"/>
  <c r="F120" i="15"/>
  <c r="F138" i="15" s="1"/>
  <c r="F142" i="15" l="1"/>
  <c r="F141" i="15"/>
</calcChain>
</file>

<file path=xl/sharedStrings.xml><?xml version="1.0" encoding="utf-8"?>
<sst xmlns="http://schemas.openxmlformats.org/spreadsheetml/2006/main" count="178" uniqueCount="131">
  <si>
    <t>1.</t>
  </si>
  <si>
    <t>1.1.</t>
  </si>
  <si>
    <t>1.4.</t>
  </si>
  <si>
    <t>2.</t>
  </si>
  <si>
    <t>2.1.</t>
  </si>
  <si>
    <t>1.5.</t>
  </si>
  <si>
    <t>1.6.</t>
  </si>
  <si>
    <t>4.1.</t>
  </si>
  <si>
    <t>2.5.</t>
  </si>
  <si>
    <t>1.2.</t>
  </si>
  <si>
    <t>1.3.</t>
  </si>
  <si>
    <t>kom</t>
  </si>
  <si>
    <t>2.2.</t>
  </si>
  <si>
    <t>2.3.</t>
  </si>
  <si>
    <t>6.1.</t>
  </si>
  <si>
    <t>m</t>
  </si>
  <si>
    <t>kg</t>
  </si>
  <si>
    <t>3.1.</t>
  </si>
  <si>
    <t>2.9.</t>
  </si>
  <si>
    <t>2.8.</t>
  </si>
  <si>
    <t>4.2.</t>
  </si>
  <si>
    <t>5.1.</t>
  </si>
  <si>
    <t>8.1.</t>
  </si>
  <si>
    <t xml:space="preserve">"Za sve stavke navedene u tehničkim specifikacijama u kojima se možebitno traži ili navodi marka, norma te standardi, patent, tip ili određeno podrijetlo ponuditelj može ponuditi „jednakovrijedno“ svemu traženom ili navedenom.
Kako bi se ponuda smatrala valjanom, predmet nabave mora odgovarati svemu što je traženo u Prilogu II – Troškovnik i Projektnoj dokumentaciji - Prilog VI Poziva na dostavu ponuda. 
Sukladno članku 4. Pravilnika o dokumentaciji o nabavi te ponudi u postupcima javne nabave (NN 65/2017) količina predmeta nabave je predviđena (okvirna). 
Stvarno nabavljena količina predmeta nabave može biti veća ili manja od predviđene količine.
Ponuđene jedinične cijene primjenjivat će se na izvedene količine.
Ponuditelji su dužni navedenu Projektnu dokumentaciju i Troškovnik detaljno proučiti i upoznati se sa svim zahtjevima iz iste te sukladno navedenom izraditi i dostaviti svoju ponudu.
Ponuda koja ne obuhvaća sve stavke Troškovnika ili traženog opsega radova za predmet nabave za koju se podnosi ponuda u pregledu i ocjeni ponuda odbit će se kao nepravilna."					</t>
  </si>
  <si>
    <t>red.br.</t>
  </si>
  <si>
    <t>opis  radova</t>
  </si>
  <si>
    <t>jed.mj.</t>
  </si>
  <si>
    <t>količina</t>
  </si>
  <si>
    <t>jed.cijena</t>
  </si>
  <si>
    <t>iznos</t>
  </si>
  <si>
    <r>
      <t>m</t>
    </r>
    <r>
      <rPr>
        <vertAlign val="superscript"/>
        <sz val="10"/>
        <rFont val="Times New Roman"/>
        <family val="1"/>
        <charset val="238"/>
      </rPr>
      <t>2</t>
    </r>
  </si>
  <si>
    <t>7.1.</t>
  </si>
  <si>
    <t>7.3.</t>
  </si>
  <si>
    <t>7.4.</t>
  </si>
  <si>
    <t xml:space="preserve">Izgradnja proizvodne hale za proizvodnju stolarije tvrtke RV d.o.o. </t>
  </si>
  <si>
    <t>NAPOMENA: Sve stavke radova uključuju nabavu i dopremu materijala na gradilište, ugradnju sa potrebnom završnom obradom, uključujući i sav potreban materijal za montažu, te zbrinjavanje preostalog i demontiranog materijala na način predviđen zakonom.</t>
  </si>
  <si>
    <t>Prije izvođenja bilo koje stavke radova izvršiti točnu izmjeru na licu mjesta, odnosno izvršiti konzulatancije sa projektantom ili  nadzorom. Svi radovi izvode se prema projektnoj dokumentaciji u prilogu.</t>
  </si>
  <si>
    <t>REKAPITULACIJA</t>
  </si>
  <si>
    <t>3.</t>
  </si>
  <si>
    <t>4.</t>
  </si>
  <si>
    <t>5.</t>
  </si>
  <si>
    <t>6.</t>
  </si>
  <si>
    <t>7.</t>
  </si>
  <si>
    <t>8.</t>
  </si>
  <si>
    <t>OBRTNIČKI RADOVI</t>
  </si>
  <si>
    <t>LIMARSKI RADOVI</t>
  </si>
  <si>
    <t>Dobava i montaža limene plastificirane poklopnice atike od čeličnog lima d=1,5 mm na al podkonstrukciji sa okapnicom 3 cm odvojenom od fasade visine 10 cm na fasadi 15 cm na krovu. Montažu izvršiti ljepljenjem na podkonstrukciju, spojeve brtviti trajnoelastičnim poluretanskim kitom.</t>
  </si>
  <si>
    <t>razvijena širina 80 cm</t>
  </si>
  <si>
    <t>razvijena širina 90 cm</t>
  </si>
  <si>
    <t>Dobava i montaža PVC  olučnih vertikala ø 16 cm u fasadnom zidu</t>
  </si>
  <si>
    <t>Dobava i montaža okapnih limova krova aneksa i spoja panela i xps-a na parapetnom zidiću, razvijene širine do 33 cm</t>
  </si>
  <si>
    <t>Dobava i montaža opšava oko prozora i vrata.</t>
  </si>
  <si>
    <t>Dobava i montaža okapnih limova na završecima panela, razvijene širine do 33 cm</t>
  </si>
  <si>
    <t>Dobava i montaža trapeznih plastificiranih ležećih oluka razvijene širine 100 cm</t>
  </si>
  <si>
    <t>LIMARSKI RADOVI UKUPNO:</t>
  </si>
  <si>
    <t>BRAVARSKI RADOVI</t>
  </si>
  <si>
    <t xml:space="preserve">Dobava i ugradnja nosača fasade i prozora 100 x 100 x 4 mm. </t>
  </si>
  <si>
    <t xml:space="preserve">Dobava i ugradnja nosača pješačkih vrata 80 x 80 x 3 mm. </t>
  </si>
  <si>
    <t>2.4.</t>
  </si>
  <si>
    <t xml:space="preserve">Dobava i ugradnja nosača pješačkih vrata 60 x 60 x 3 mm. </t>
  </si>
  <si>
    <t>2.6.</t>
  </si>
  <si>
    <t xml:space="preserve">2.7. </t>
  </si>
  <si>
    <t>2.7.1.</t>
  </si>
  <si>
    <t>stubišni krakovi i gornji podest</t>
  </si>
  <si>
    <t>Dobava i montaža fiksne penjalice za krov s leđobranom.</t>
  </si>
  <si>
    <t>Izrada, dobava i ugradnja metalnih pješačkih vrata.</t>
  </si>
  <si>
    <t>poz 2L - 101/197,5 cm, lijeva</t>
  </si>
  <si>
    <t>poz 2D - 101/197,5 cm, desna</t>
  </si>
  <si>
    <t xml:space="preserve"> BRAVARSKI RADOVI UKUPNO:</t>
  </si>
  <si>
    <t>GIPSERSKI  RADOVI</t>
  </si>
  <si>
    <t xml:space="preserve"> GIPSERSKI  RADOVI UKUPNO:</t>
  </si>
  <si>
    <t>PVC STOLARIJA</t>
  </si>
  <si>
    <t>4.1.1</t>
  </si>
  <si>
    <t>poz 3- 450 x 200 - petokrilni</t>
  </si>
  <si>
    <t>4.1.2</t>
  </si>
  <si>
    <t>poz 4- 360 x 200 - četverokrilni</t>
  </si>
  <si>
    <t>4.1.3</t>
  </si>
  <si>
    <t>poz 5- 180 x 80 -  dvokrilni</t>
  </si>
  <si>
    <t>4.1.4</t>
  </si>
  <si>
    <t>poz 6- 180 x 210 - vrata dvokrilna</t>
  </si>
  <si>
    <t>4.1.5</t>
  </si>
  <si>
    <t>poz 10- 225 x 60 - dvokrilni</t>
  </si>
  <si>
    <t xml:space="preserve"> PVC STOLARIJA UKUPNO:</t>
  </si>
  <si>
    <t>STOLARSKI    RADOVI</t>
  </si>
  <si>
    <t>5.1.1</t>
  </si>
  <si>
    <t xml:space="preserve"> poz 7L- 101/197,5 cm, lijeva </t>
  </si>
  <si>
    <t>5.1.2</t>
  </si>
  <si>
    <t xml:space="preserve"> poz 7D- 101/197,5 cm, desna</t>
  </si>
  <si>
    <t>5.1.3</t>
  </si>
  <si>
    <t xml:space="preserve"> poz 8L- 91/197,5 cm, lijeva </t>
  </si>
  <si>
    <t>5.1.4</t>
  </si>
  <si>
    <t xml:space="preserve"> poz 8D- 91/197,5 cm, desna</t>
  </si>
  <si>
    <t>5.1.5</t>
  </si>
  <si>
    <t xml:space="preserve"> poz 9L-  81/197,5 cm, lijeva</t>
  </si>
  <si>
    <t xml:space="preserve"> poz 9D-  81/197,5 cm, desna</t>
  </si>
  <si>
    <t>5.2.</t>
  </si>
  <si>
    <t xml:space="preserve"> STOLARSKI    RADOVI UKUPNO:</t>
  </si>
  <si>
    <t>ALU STIJENE I  PROTUPOŽARNE PREGRADE</t>
  </si>
  <si>
    <t>6.1.1.</t>
  </si>
  <si>
    <t>poz 2P -101/197,5 -  jednokrilna vrata desna</t>
  </si>
  <si>
    <t>ALU STIJENE I  PROTUPOŽARNE PREGRADE UKUPNO:</t>
  </si>
  <si>
    <t>UKUPNO:</t>
  </si>
  <si>
    <t xml:space="preserve">KERAMIČARSKI  RADOVI </t>
  </si>
  <si>
    <t>a) pločice</t>
  </si>
  <si>
    <t>b) sokl, h=10 cm</t>
  </si>
  <si>
    <t xml:space="preserve"> KERAMIČARSKI  RADOVI UKUPNO:</t>
  </si>
  <si>
    <t>SOBOSLIKARSKO-LIČILAČKI   RADOVI</t>
  </si>
  <si>
    <t>Dvokratno gletanje  i brušenje svih unutarnjih zidova  i stropova masom za fino gletanje žbukanih i gips zidova te dvokratno bojanje perivim disperzivnim bojama za unutarnje radove.U cijenu uračunati sav potreban rad i materijal, te čišćenje raznih ugrađenih predmeta.</t>
  </si>
  <si>
    <t>unutra</t>
  </si>
  <si>
    <t xml:space="preserve"> SOBOSLIKARSKO-LIČILAČKI   RADOVI UKUPNO:</t>
  </si>
  <si>
    <t>GIPSERSKI RADOVI</t>
  </si>
  <si>
    <t>STOLARSKI  RADOVI</t>
  </si>
  <si>
    <t>KERAMIČARSKI RADOVI</t>
  </si>
  <si>
    <t>SOBOSLIKARSKO-LIČILAČKI RADOVI</t>
  </si>
  <si>
    <t>PDV 25%</t>
  </si>
  <si>
    <t xml:space="preserve">Dobava i ugradnja stupova fasade HEA 120 ili jednakovrijedno. </t>
  </si>
  <si>
    <t xml:space="preserve">Dobava i ugradnja glavnih nosača krovne konstrukcije aneksa  UPN 140 ili jednakovrijedno. </t>
  </si>
  <si>
    <t>Dobava i ugradnja sekundarnih nosača krovne konstrukcije aneksa UPN 80 ili jednakovrijedno.</t>
  </si>
  <si>
    <t>Dobava i ugradnja zaštitne tipske ograde stubišta, koja se sastoji od rukohvata ø 40/1,5 mm, stupova ø 40/1,5 mm, e max=100 cm, ispuna u polju sa tri hotizontalne cijevi ø 14/1,5 mm e=max 25 cm. Svaki stup sa 4 anker tiple i prirubnicom M10. Kvaliteta AISI 303/304 ili jednakovrijedno.</t>
  </si>
  <si>
    <t>Izrada pregradnih zidova   širine 10 cm od obostranodvostrukih postavljenih gips-kartonskih i gips-vlaknastih  Knauf ploča, tip W-112 ili jednakovrijedno  na potrebnoj metalnoj potkonstrukciji, sve prema uputama proizvođača, s obradom spojeva i sl. Između ploča se postavlja  izolacija od tervol ploča TW ili jednakovrijedno debljine 5 cm, PE folije obostranoili jednakovrijedno. U cijeni i posebni profili za učvršćenje dovratnika.</t>
  </si>
  <si>
    <t xml:space="preserve">Izrada dobava i montaža jednokrilnog/dvokrilnog zaokretno-otklopnog prozora  u izvedbi višekomorni PVC ili jednakovrijedno, sa standarnim okovom i jednoručnom olivom. Prozori  se ostakljuju IZO staklom 4+9+4+9+4mm punjeno ar. ili jednakovrijedno </t>
  </si>
  <si>
    <t>Dobava i montaža krovne kupole Velux CSP ili jednakovrijedno za automatsko odimljavanje na električno napajanje, na dva tipkala. Sastoji se od prozora za ravni krov s akrilnom kupolom i integriranim elektromotorom za otvaranje, te kontrolnog sustava za odimljavanje (KFX 210 ili jednakovrijedno). Vanjsko staklo debljine 4 mm  s „low-e“ premazom i 2 x 3mm laminirano unutarnje staklo ili jednakovrijedno. Dimenzije 120 x 120 cm.</t>
  </si>
  <si>
    <t>Izrada, dobava i montaža  jednokrilnih unutarnjih punih furniranih vrata ili jednakovrijedno, furnir prema izboru naručitelja, s  furniranim futer štokom 2,5 cm, širine u debljini zida. Suha montaža u zid  s učvrščivanjem PU pjenom. Okovi su standardni za zaokretna vrata s običnom  bravom i ključem. Pokrovne  lajsne su standardne. Ostalo prema projektu s tipskim odbojnicima za vratna krila. Vratna krila na sanitarnim prostorijama sa ugrađenom ventilacijskom rozetom u dnu krila.</t>
  </si>
  <si>
    <t>Dobava i ugradba tipskih unutarnjih prozorskih klupčica od PVC profila ili jednakovrijedno sa ukrasnom štampom kao mramor širine 25 cm.</t>
  </si>
  <si>
    <t>Izrada i montaža protupožarnih EI 60 aluminijskih ili čeličnih ili jednakovrijedno jednokrilnih vrata  od standardnih okvira i lamela,  boje po izboru naručitelja (RAL 9010 ili jednakovrijedno),  s cilindar bravom. 
U cijenu uračunata izmjera zidarskih otvora u naravi, izrada, dobava, montaža, brtve, završna obrada,  te sav potreban okov po izboru naručitelja.</t>
  </si>
  <si>
    <t>Dobava i ugradnja protuklizne   podne keramike R-10 ili jednakovrijedno- u građevinskom ljepilu sa fugama d=3 mm, fugirano vodotpornom  masom za fugiranje. Sanitarije prizemlje i kat.</t>
  </si>
  <si>
    <t>Dobava i ugradnja zidne keramike ,  u građevinskom ljepilu sa fugama d=3 mm, fugirano vodotpornom masom za fugiranje ili jednakovrijedno. Sanitarije, kuhinja.</t>
  </si>
  <si>
    <t xml:space="preserve">Dobava i ugradnja mrazootporne podne keramike R 10 ili jednakovrijedno- balkon i natkrivena terasa u fleksibilnom građevinskom ljepilu sa fugama d=3 mm, fugirano vodotpornom i mrazootpornom masom za fugiranje. </t>
  </si>
  <si>
    <t>Dobava materijala i tretiranje vanjskih keramičkih površina sredstvom za sprečavnje vodoupojnosti na bazi silikona (PCI, Sica, Mapei ili jednakovrijedno) u dva premaza.</t>
  </si>
  <si>
    <t>7.2.</t>
  </si>
  <si>
    <t>UKUPNO S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</si>
</sst>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font>
      <sz val="10"/>
      <name val="Verdana"/>
    </font>
    <font>
      <sz val="11"/>
      <color theme="1"/>
      <name val="Calibri"/>
      <family val="2"/>
      <charset val="238"/>
      <scheme val="minor"/>
    </font>
    <font>
      <sz val="8"/>
      <name val="Arial"/>
      <family val="2"/>
    </font>
    <font>
      <sz val="9"/>
      <name val="Arial"/>
      <family val="2"/>
    </font>
    <font>
      <sz val="10"/>
      <name val="Arial"/>
      <family val="2"/>
    </font>
    <font>
      <sz val="10"/>
      <name val="Helv"/>
    </font>
    <font>
      <sz val="9"/>
      <name val="Geneva"/>
      <family val="2"/>
    </font>
    <font>
      <sz val="11"/>
      <color theme="1"/>
      <name val="Calibri"/>
      <family val="2"/>
      <scheme val="minor"/>
    </font>
    <font>
      <sz val="11"/>
      <color rgb="FF9C0006"/>
      <name val="Calibri"/>
      <family val="2"/>
      <scheme val="minor"/>
    </font>
    <font>
      <b/>
      <sz val="11"/>
      <name val="Times New Roman"/>
      <family val="1"/>
      <charset val="238"/>
    </font>
    <font>
      <b/>
      <sz val="12"/>
      <name val="Times New Roman"/>
      <family val="1"/>
      <charset val="238"/>
    </font>
    <font>
      <b/>
      <sz val="10"/>
      <name val="Times New Roman"/>
      <family val="1"/>
      <charset val="238"/>
    </font>
    <font>
      <sz val="9"/>
      <name val="Times New Roman"/>
      <family val="1"/>
      <charset val="238"/>
    </font>
    <font>
      <sz val="10"/>
      <name val="Times New Roman"/>
      <family val="1"/>
      <charset val="238"/>
    </font>
    <font>
      <vertAlign val="superscript"/>
      <sz val="10"/>
      <name val="Times New Roman"/>
      <family val="1"/>
      <charset val="238"/>
    </font>
    <font>
      <b/>
      <i/>
      <sz val="11"/>
      <name val="Times New Roman"/>
      <family val="1"/>
      <charset val="238"/>
    </font>
    <font>
      <b/>
      <u/>
      <sz val="10"/>
      <name val="Times New Roman"/>
      <family val="1"/>
      <charset val="238"/>
    </font>
    <font>
      <u/>
      <sz val="10"/>
      <name val="Times New Roman"/>
      <family val="1"/>
      <charset val="238"/>
    </font>
  </fonts>
  <fills count="9">
    <fill>
      <patternFill patternType="none"/>
    </fill>
    <fill>
      <patternFill patternType="gray125"/>
    </fill>
    <fill>
      <patternFill patternType="solid">
        <fgColor theme="8" tint="0.59999389629810485"/>
        <bgColor indexed="65"/>
      </patternFill>
    </fill>
    <fill>
      <patternFill patternType="solid">
        <fgColor rgb="FFFFC7CE"/>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4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style="thin">
        <color indexed="64"/>
      </top>
      <bottom style="thin">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top/>
      <bottom style="thin">
        <color indexed="64"/>
      </bottom>
      <diagonal/>
    </border>
    <border>
      <left/>
      <right/>
      <top style="double">
        <color indexed="64"/>
      </top>
      <bottom style="double">
        <color indexed="64"/>
      </bottom>
      <diagonal/>
    </border>
    <border>
      <left style="dotted">
        <color indexed="64"/>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s>
  <cellStyleXfs count="7">
    <xf numFmtId="0" fontId="0" fillId="0" borderId="0"/>
    <xf numFmtId="0" fontId="7" fillId="2" borderId="0" applyNumberFormat="0" applyBorder="0" applyAlignment="0" applyProtection="0"/>
    <xf numFmtId="0" fontId="8" fillId="3" borderId="0" applyNumberFormat="0" applyBorder="0" applyAlignment="0" applyProtection="0"/>
    <xf numFmtId="43" fontId="4" fillId="0" borderId="0" applyFont="0" applyFill="0" applyBorder="0" applyAlignment="0" applyProtection="0"/>
    <xf numFmtId="0" fontId="6" fillId="0" borderId="0"/>
    <xf numFmtId="0" fontId="4" fillId="0" borderId="0"/>
    <xf numFmtId="0" fontId="1" fillId="0" borderId="0"/>
  </cellStyleXfs>
  <cellXfs count="131">
    <xf numFmtId="0" fontId="0" fillId="0" borderId="0" xfId="0"/>
    <xf numFmtId="0" fontId="11" fillId="5" borderId="10" xfId="0" applyFont="1" applyFill="1" applyBorder="1"/>
    <xf numFmtId="0" fontId="11" fillId="5" borderId="11" xfId="0" applyFont="1" applyFill="1" applyBorder="1" applyAlignment="1">
      <alignment horizontal="center"/>
    </xf>
    <xf numFmtId="0" fontId="11" fillId="5" borderId="11" xfId="0" applyFont="1" applyFill="1" applyBorder="1"/>
    <xf numFmtId="2" fontId="11" fillId="5" borderId="11" xfId="0" applyNumberFormat="1" applyFont="1" applyFill="1" applyBorder="1" applyAlignment="1">
      <alignment wrapText="1"/>
    </xf>
    <xf numFmtId="0" fontId="11" fillId="5" borderId="12" xfId="0" applyFont="1" applyFill="1" applyBorder="1" applyAlignment="1">
      <alignment horizontal="center"/>
    </xf>
    <xf numFmtId="0" fontId="2" fillId="0" borderId="0" xfId="5" applyFont="1"/>
    <xf numFmtId="0" fontId="4" fillId="0" borderId="0" xfId="5"/>
    <xf numFmtId="0" fontId="4" fillId="0" borderId="0" xfId="5" applyAlignment="1">
      <alignment horizontal="justify"/>
    </xf>
    <xf numFmtId="0" fontId="2" fillId="0" borderId="0" xfId="5" applyFont="1" applyAlignment="1">
      <alignment horizontal="justify"/>
    </xf>
    <xf numFmtId="0" fontId="5" fillId="0" borderId="0" xfId="5" applyFont="1"/>
    <xf numFmtId="0" fontId="2" fillId="0" borderId="0" xfId="5" applyFont="1" applyAlignment="1">
      <alignment horizontal="justify" vertical="top"/>
    </xf>
    <xf numFmtId="0" fontId="3" fillId="0" borderId="0" xfId="5" applyFont="1"/>
    <xf numFmtId="0" fontId="12" fillId="0" borderId="0" xfId="5" applyFont="1" applyAlignment="1">
      <alignment vertical="top"/>
    </xf>
    <xf numFmtId="49" fontId="12" fillId="0" borderId="0" xfId="5" applyNumberFormat="1" applyFont="1" applyAlignment="1">
      <alignment horizontal="justify" vertical="top"/>
    </xf>
    <xf numFmtId="0" fontId="12" fillId="0" borderId="0" xfId="5" applyFont="1" applyAlignment="1">
      <alignment horizontal="right"/>
    </xf>
    <xf numFmtId="3" fontId="12" fillId="0" borderId="0" xfId="5" applyNumberFormat="1" applyFont="1"/>
    <xf numFmtId="0" fontId="12" fillId="0" borderId="0" xfId="5" applyFont="1"/>
    <xf numFmtId="0" fontId="13" fillId="0" borderId="15" xfId="0" applyFont="1" applyBorder="1" applyAlignment="1">
      <alignment horizontal="justify" vertical="top" wrapText="1"/>
    </xf>
    <xf numFmtId="0" fontId="13" fillId="0" borderId="15" xfId="0" applyFont="1" applyBorder="1" applyAlignment="1">
      <alignment horizontal="left" vertical="top" wrapText="1"/>
    </xf>
    <xf numFmtId="4" fontId="13" fillId="0" borderId="15" xfId="0" applyNumberFormat="1" applyFont="1" applyBorder="1" applyAlignment="1">
      <alignment horizontal="right" vertical="top" wrapText="1"/>
    </xf>
    <xf numFmtId="0" fontId="12" fillId="0" borderId="0" xfId="5" applyFont="1" applyAlignment="1">
      <alignment horizontal="justify" vertical="top"/>
    </xf>
    <xf numFmtId="0" fontId="13" fillId="0" borderId="0" xfId="0" applyFont="1" applyAlignment="1">
      <alignment horizontal="left" vertical="top" wrapText="1"/>
    </xf>
    <xf numFmtId="4" fontId="13" fillId="0" borderId="0" xfId="0" applyNumberFormat="1" applyFont="1" applyAlignment="1">
      <alignment horizontal="right" vertical="top" wrapText="1"/>
    </xf>
    <xf numFmtId="4" fontId="13" fillId="0" borderId="0" xfId="0" applyNumberFormat="1" applyFont="1" applyAlignment="1">
      <alignment vertical="top" wrapText="1"/>
    </xf>
    <xf numFmtId="0" fontId="13" fillId="0" borderId="0" xfId="0" applyFont="1" applyAlignment="1">
      <alignment horizontal="justify" vertical="top"/>
    </xf>
    <xf numFmtId="0" fontId="13" fillId="0" borderId="17" xfId="0" applyFont="1" applyBorder="1" applyAlignment="1">
      <alignment horizontal="left" vertical="top" wrapText="1"/>
    </xf>
    <xf numFmtId="4" fontId="13" fillId="0" borderId="17" xfId="0" applyNumberFormat="1" applyFont="1" applyBorder="1" applyAlignment="1">
      <alignment horizontal="right" vertical="top" wrapText="1"/>
    </xf>
    <xf numFmtId="4" fontId="13" fillId="0" borderId="17" xfId="0" applyNumberFormat="1" applyFont="1" applyBorder="1" applyAlignment="1">
      <alignment vertical="top" wrapText="1"/>
    </xf>
    <xf numFmtId="0" fontId="13" fillId="0" borderId="26" xfId="0" applyFont="1" applyBorder="1" applyAlignment="1">
      <alignment horizontal="left" vertical="top" wrapText="1"/>
    </xf>
    <xf numFmtId="4" fontId="13" fillId="0" borderId="26" xfId="0" applyNumberFormat="1" applyFont="1" applyBorder="1" applyAlignment="1">
      <alignment horizontal="right" vertical="top" wrapText="1"/>
    </xf>
    <xf numFmtId="4" fontId="13" fillId="0" borderId="26" xfId="0" applyNumberFormat="1" applyFont="1" applyBorder="1" applyAlignment="1">
      <alignment vertical="top" wrapText="1"/>
    </xf>
    <xf numFmtId="0" fontId="11" fillId="0" borderId="27" xfId="0" applyFont="1" applyBorder="1" applyAlignment="1">
      <alignment horizontal="right" vertical="top"/>
    </xf>
    <xf numFmtId="0" fontId="11" fillId="0" borderId="27" xfId="0" applyFont="1" applyBorder="1" applyAlignment="1">
      <alignment horizontal="left" vertical="top" wrapText="1"/>
    </xf>
    <xf numFmtId="0" fontId="13" fillId="0" borderId="17" xfId="0" applyFont="1" applyBorder="1" applyAlignment="1">
      <alignment vertical="top"/>
    </xf>
    <xf numFmtId="0" fontId="13" fillId="0" borderId="17" xfId="0" applyFont="1" applyBorder="1" applyAlignment="1">
      <alignment horizontal="justify" vertical="top"/>
    </xf>
    <xf numFmtId="4" fontId="11" fillId="0" borderId="27" xfId="0" applyNumberFormat="1" applyFont="1" applyBorder="1" applyAlignment="1">
      <alignment horizontal="right" vertical="top" wrapText="1"/>
    </xf>
    <xf numFmtId="4" fontId="11" fillId="0" borderId="27" xfId="0" applyNumberFormat="1" applyFont="1" applyBorder="1" applyAlignment="1">
      <alignment vertical="top" wrapText="1"/>
    </xf>
    <xf numFmtId="0" fontId="13" fillId="0" borderId="15" xfId="0" applyFont="1" applyBorder="1" applyAlignment="1">
      <alignment horizontal="left" vertical="top"/>
    </xf>
    <xf numFmtId="0" fontId="13" fillId="0" borderId="15" xfId="0" applyFont="1" applyBorder="1" applyAlignment="1">
      <alignment horizontal="justify" vertical="top"/>
    </xf>
    <xf numFmtId="0" fontId="13" fillId="0" borderId="15" xfId="0" applyFont="1" applyBorder="1"/>
    <xf numFmtId="4" fontId="13" fillId="0" borderId="15" xfId="0" applyNumberFormat="1" applyFont="1" applyBorder="1" applyAlignment="1">
      <alignment horizontal="right"/>
    </xf>
    <xf numFmtId="0" fontId="13" fillId="0" borderId="15" xfId="0" applyFont="1" applyBorder="1" applyAlignment="1">
      <alignment wrapText="1"/>
    </xf>
    <xf numFmtId="0" fontId="13" fillId="0" borderId="15" xfId="0" applyFont="1" applyBorder="1" applyAlignment="1">
      <alignment horizontal="justify" vertical="center"/>
    </xf>
    <xf numFmtId="4" fontId="13" fillId="0" borderId="15" xfId="0" applyNumberFormat="1" applyFont="1" applyBorder="1" applyAlignment="1">
      <alignment horizontal="right" vertical="top"/>
    </xf>
    <xf numFmtId="0" fontId="13" fillId="0" borderId="18" xfId="0" applyFont="1" applyBorder="1" applyAlignment="1">
      <alignment horizontal="left" vertical="top" wrapText="1"/>
    </xf>
    <xf numFmtId="4" fontId="13" fillId="0" borderId="18" xfId="0" applyNumberFormat="1" applyFont="1" applyBorder="1" applyAlignment="1">
      <alignment horizontal="right" vertical="top" wrapText="1"/>
    </xf>
    <xf numFmtId="4" fontId="13" fillId="0" borderId="18" xfId="0" applyNumberFormat="1" applyFont="1" applyBorder="1" applyAlignment="1">
      <alignment vertical="top" wrapText="1"/>
    </xf>
    <xf numFmtId="0" fontId="11" fillId="6" borderId="19" xfId="0" applyFont="1" applyFill="1" applyBorder="1" applyAlignment="1">
      <alignment horizontal="left" vertical="top" wrapText="1"/>
    </xf>
    <xf numFmtId="0" fontId="11" fillId="6" borderId="20" xfId="0" applyFont="1" applyFill="1" applyBorder="1" applyAlignment="1">
      <alignment horizontal="left" vertical="top"/>
    </xf>
    <xf numFmtId="0" fontId="11" fillId="6" borderId="20" xfId="0" applyFont="1" applyFill="1" applyBorder="1" applyAlignment="1">
      <alignment horizontal="left" vertical="top" wrapText="1"/>
    </xf>
    <xf numFmtId="4" fontId="11" fillId="6" borderId="20" xfId="0" applyNumberFormat="1" applyFont="1" applyFill="1" applyBorder="1" applyAlignment="1">
      <alignment horizontal="right" vertical="top" wrapText="1"/>
    </xf>
    <xf numFmtId="4" fontId="11" fillId="6" borderId="20" xfId="0" applyNumberFormat="1" applyFont="1" applyFill="1" applyBorder="1" applyAlignment="1">
      <alignment vertical="top" wrapText="1"/>
    </xf>
    <xf numFmtId="4" fontId="11" fillId="6" borderId="21" xfId="0" applyNumberFormat="1" applyFont="1" applyFill="1" applyBorder="1" applyAlignment="1">
      <alignment vertical="top" wrapText="1"/>
    </xf>
    <xf numFmtId="0" fontId="13" fillId="0" borderId="16" xfId="0" applyFont="1" applyBorder="1" applyAlignment="1">
      <alignment horizontal="left" vertical="top" wrapText="1"/>
    </xf>
    <xf numFmtId="0" fontId="13" fillId="0" borderId="16" xfId="0" applyFont="1" applyBorder="1" applyAlignment="1">
      <alignment horizontal="justify" vertical="top"/>
    </xf>
    <xf numFmtId="4" fontId="13" fillId="0" borderId="16" xfId="0" applyNumberFormat="1" applyFont="1" applyBorder="1" applyAlignment="1">
      <alignment horizontal="right" vertical="top" wrapText="1"/>
    </xf>
    <xf numFmtId="4" fontId="13" fillId="0" borderId="16" xfId="0" applyNumberFormat="1" applyFont="1" applyBorder="1" applyAlignment="1">
      <alignment vertical="top" wrapText="1"/>
    </xf>
    <xf numFmtId="0" fontId="13" fillId="0" borderId="18" xfId="0" applyFont="1" applyBorder="1" applyAlignment="1">
      <alignment horizontal="justify" vertical="top"/>
    </xf>
    <xf numFmtId="0" fontId="11" fillId="6" borderId="20" xfId="0" applyFont="1" applyFill="1" applyBorder="1" applyAlignment="1">
      <alignment horizontal="right" vertical="top"/>
    </xf>
    <xf numFmtId="0" fontId="13" fillId="0" borderId="28" xfId="0" applyFont="1" applyBorder="1" applyAlignment="1">
      <alignment horizontal="left" vertical="top" wrapText="1"/>
    </xf>
    <xf numFmtId="0" fontId="13" fillId="0" borderId="28" xfId="0" applyFont="1" applyBorder="1" applyAlignment="1">
      <alignment horizontal="justify" vertical="top"/>
    </xf>
    <xf numFmtId="4" fontId="13" fillId="0" borderId="28" xfId="0" applyNumberFormat="1" applyFont="1" applyBorder="1" applyAlignment="1">
      <alignment horizontal="right" vertical="top" wrapText="1"/>
    </xf>
    <xf numFmtId="4" fontId="13" fillId="0" borderId="28" xfId="0" applyNumberFormat="1" applyFont="1" applyBorder="1" applyAlignment="1">
      <alignment vertical="top" wrapText="1"/>
    </xf>
    <xf numFmtId="0" fontId="13" fillId="0" borderId="18" xfId="0" applyFont="1" applyBorder="1" applyAlignment="1">
      <alignment horizontal="right" vertical="top"/>
    </xf>
    <xf numFmtId="0" fontId="11" fillId="6" borderId="20" xfId="0" applyFont="1" applyFill="1" applyBorder="1" applyAlignment="1">
      <alignment horizontal="justify" vertical="top"/>
    </xf>
    <xf numFmtId="0" fontId="13" fillId="0" borderId="28" xfId="0" applyFont="1" applyBorder="1" applyAlignment="1">
      <alignment horizontal="right" vertical="top"/>
    </xf>
    <xf numFmtId="0" fontId="13" fillId="0" borderId="18" xfId="0" applyFont="1" applyBorder="1" applyAlignment="1">
      <alignment vertical="top"/>
    </xf>
    <xf numFmtId="0" fontId="17" fillId="0" borderId="18" xfId="0" applyFont="1" applyBorder="1" applyAlignment="1">
      <alignment horizontal="left" vertical="top" wrapText="1"/>
    </xf>
    <xf numFmtId="4" fontId="17" fillId="0" borderId="18" xfId="0" applyNumberFormat="1" applyFont="1" applyBorder="1" applyAlignment="1">
      <alignment horizontal="right" vertical="top" wrapText="1"/>
    </xf>
    <xf numFmtId="0" fontId="11" fillId="6" borderId="20" xfId="0" applyFont="1" applyFill="1" applyBorder="1" applyAlignment="1">
      <alignment vertical="top"/>
    </xf>
    <xf numFmtId="0" fontId="16" fillId="6" borderId="20" xfId="0" applyFont="1" applyFill="1" applyBorder="1" applyAlignment="1">
      <alignment horizontal="left" vertical="top" wrapText="1"/>
    </xf>
    <xf numFmtId="4" fontId="16" fillId="6" borderId="20" xfId="0" applyNumberFormat="1" applyFont="1" applyFill="1" applyBorder="1" applyAlignment="1">
      <alignment horizontal="right" vertical="top" wrapText="1"/>
    </xf>
    <xf numFmtId="4" fontId="16" fillId="6" borderId="20" xfId="0" applyNumberFormat="1" applyFont="1" applyFill="1" applyBorder="1" applyAlignment="1">
      <alignment vertical="top" wrapText="1"/>
    </xf>
    <xf numFmtId="4" fontId="16" fillId="6" borderId="21" xfId="0" applyNumberFormat="1" applyFont="1" applyFill="1" applyBorder="1" applyAlignment="1">
      <alignment vertical="top" wrapText="1"/>
    </xf>
    <xf numFmtId="0" fontId="13" fillId="0" borderId="29" xfId="0" applyFont="1" applyBorder="1" applyAlignment="1">
      <alignment horizontal="left" vertical="top" wrapText="1"/>
    </xf>
    <xf numFmtId="0" fontId="13" fillId="0" borderId="30" xfId="0" applyFont="1" applyBorder="1" applyAlignment="1">
      <alignment horizontal="justify" vertical="top"/>
    </xf>
    <xf numFmtId="0" fontId="13" fillId="0" borderId="30" xfId="0" applyFont="1" applyBorder="1" applyAlignment="1">
      <alignment horizontal="left" vertical="top" wrapText="1"/>
    </xf>
    <xf numFmtId="4" fontId="13" fillId="0" borderId="30" xfId="0" applyNumberFormat="1" applyFont="1" applyBorder="1" applyAlignment="1">
      <alignment horizontal="right" vertical="top" wrapText="1"/>
    </xf>
    <xf numFmtId="0" fontId="13" fillId="0" borderId="22" xfId="0" applyFont="1" applyBorder="1" applyAlignment="1">
      <alignment horizontal="left" vertical="top" wrapText="1"/>
    </xf>
    <xf numFmtId="49" fontId="13" fillId="0" borderId="22" xfId="0" applyNumberFormat="1" applyFont="1" applyBorder="1" applyAlignment="1">
      <alignment horizontal="left" vertical="top" wrapText="1"/>
    </xf>
    <xf numFmtId="0" fontId="13" fillId="0" borderId="32" xfId="0" applyFont="1" applyBorder="1" applyAlignment="1">
      <alignment horizontal="left" vertical="top" wrapText="1"/>
    </xf>
    <xf numFmtId="4" fontId="13" fillId="0" borderId="33" xfId="0" applyNumberFormat="1" applyFont="1" applyBorder="1" applyAlignment="1">
      <alignment vertical="top" wrapText="1"/>
    </xf>
    <xf numFmtId="0" fontId="13" fillId="0" borderId="34" xfId="0" applyFont="1" applyBorder="1" applyAlignment="1">
      <alignment horizontal="left" vertical="top" wrapText="1"/>
    </xf>
    <xf numFmtId="4" fontId="13" fillId="0" borderId="35" xfId="0" applyNumberFormat="1" applyFont="1" applyBorder="1" applyAlignment="1">
      <alignment vertical="top" wrapText="1"/>
    </xf>
    <xf numFmtId="0" fontId="13" fillId="0" borderId="24" xfId="0" applyFont="1" applyBorder="1" applyAlignment="1">
      <alignment horizontal="left" vertical="top" wrapText="1"/>
    </xf>
    <xf numFmtId="4" fontId="13" fillId="0" borderId="25" xfId="0" applyNumberFormat="1" applyFont="1" applyBorder="1" applyAlignment="1">
      <alignment vertical="top" wrapText="1"/>
    </xf>
    <xf numFmtId="0" fontId="13" fillId="0" borderId="22" xfId="0" applyFont="1" applyBorder="1" applyAlignment="1">
      <alignment horizontal="left" vertical="top"/>
    </xf>
    <xf numFmtId="4" fontId="13" fillId="7" borderId="18" xfId="0" applyNumberFormat="1" applyFont="1" applyFill="1" applyBorder="1" applyAlignment="1">
      <alignment vertical="top" wrapText="1"/>
    </xf>
    <xf numFmtId="4" fontId="13" fillId="7" borderId="15" xfId="0" applyNumberFormat="1" applyFont="1" applyFill="1" applyBorder="1" applyAlignment="1">
      <alignment vertical="top" wrapText="1"/>
    </xf>
    <xf numFmtId="4" fontId="13" fillId="7" borderId="16" xfId="0" applyNumberFormat="1" applyFont="1" applyFill="1" applyBorder="1" applyAlignment="1">
      <alignment vertical="top" wrapText="1"/>
    </xf>
    <xf numFmtId="4" fontId="17" fillId="7" borderId="18" xfId="0" applyNumberFormat="1" applyFont="1" applyFill="1" applyBorder="1" applyAlignment="1">
      <alignment vertical="top" wrapText="1"/>
    </xf>
    <xf numFmtId="4" fontId="13" fillId="7" borderId="15" xfId="0" applyNumberFormat="1" applyFont="1" applyFill="1" applyBorder="1" applyAlignment="1">
      <alignment horizontal="right"/>
    </xf>
    <xf numFmtId="4" fontId="13" fillId="7" borderId="30" xfId="0" applyNumberFormat="1" applyFont="1" applyFill="1" applyBorder="1" applyAlignment="1">
      <alignment vertical="top" wrapText="1"/>
    </xf>
    <xf numFmtId="4" fontId="13" fillId="8" borderId="31" xfId="0" applyNumberFormat="1" applyFont="1" applyFill="1" applyBorder="1" applyAlignment="1">
      <alignment vertical="top" wrapText="1"/>
    </xf>
    <xf numFmtId="4" fontId="13" fillId="8" borderId="23" xfId="0" applyNumberFormat="1" applyFont="1" applyFill="1" applyBorder="1" applyAlignment="1">
      <alignment vertical="top" wrapText="1"/>
    </xf>
    <xf numFmtId="4" fontId="13" fillId="8" borderId="33" xfId="0" applyNumberFormat="1" applyFont="1" applyFill="1" applyBorder="1" applyAlignment="1">
      <alignment vertical="top" wrapText="1"/>
    </xf>
    <xf numFmtId="4" fontId="13" fillId="8" borderId="25" xfId="0" applyNumberFormat="1" applyFont="1" applyFill="1" applyBorder="1" applyAlignment="1">
      <alignment vertical="top" wrapText="1"/>
    </xf>
    <xf numFmtId="4" fontId="17" fillId="8" borderId="25" xfId="0" applyNumberFormat="1" applyFont="1" applyFill="1" applyBorder="1" applyAlignment="1">
      <alignment vertical="top" wrapText="1"/>
    </xf>
    <xf numFmtId="0" fontId="13" fillId="0" borderId="13" xfId="0" applyFont="1" applyBorder="1" applyAlignment="1">
      <alignment horizontal="left" vertical="top" wrapText="1"/>
    </xf>
    <xf numFmtId="0" fontId="13" fillId="0" borderId="0" xfId="0" applyFont="1" applyAlignment="1">
      <alignment horizontal="left" vertical="top"/>
    </xf>
    <xf numFmtId="4" fontId="13" fillId="0" borderId="36" xfId="0" applyNumberFormat="1" applyFont="1" applyBorder="1" applyAlignment="1">
      <alignment vertical="top" wrapText="1"/>
    </xf>
    <xf numFmtId="4" fontId="11" fillId="0" borderId="37" xfId="0" applyNumberFormat="1" applyFont="1" applyBorder="1" applyAlignment="1">
      <alignment vertical="top" wrapText="1"/>
    </xf>
    <xf numFmtId="0" fontId="13" fillId="0" borderId="8" xfId="0" applyFont="1" applyBorder="1" applyAlignment="1">
      <alignment horizontal="left" vertical="top" wrapText="1"/>
    </xf>
    <xf numFmtId="0" fontId="11" fillId="0" borderId="38" xfId="0" applyFont="1" applyBorder="1" applyAlignment="1">
      <alignment horizontal="right" vertical="top"/>
    </xf>
    <xf numFmtId="0" fontId="11" fillId="0" borderId="38" xfId="0" applyFont="1" applyBorder="1" applyAlignment="1">
      <alignment horizontal="left" vertical="top" wrapText="1"/>
    </xf>
    <xf numFmtId="4" fontId="11" fillId="0" borderId="38" xfId="0" applyNumberFormat="1" applyFont="1" applyBorder="1" applyAlignment="1">
      <alignment horizontal="right" vertical="top" wrapText="1"/>
    </xf>
    <xf numFmtId="4" fontId="11" fillId="0" borderId="38" xfId="0" applyNumberFormat="1" applyFont="1" applyBorder="1" applyAlignment="1">
      <alignment vertical="top" wrapText="1"/>
    </xf>
    <xf numFmtId="4" fontId="11" fillId="0" borderId="39" xfId="0" applyNumberFormat="1" applyFont="1" applyBorder="1" applyAlignment="1">
      <alignment vertical="top" wrapText="1"/>
    </xf>
    <xf numFmtId="4" fontId="13" fillId="0" borderId="40" xfId="0" applyNumberFormat="1" applyFont="1" applyBorder="1" applyAlignment="1">
      <alignment vertical="top" wrapText="1"/>
    </xf>
    <xf numFmtId="0" fontId="11" fillId="0" borderId="3" xfId="0" applyFont="1" applyBorder="1" applyAlignment="1">
      <alignment horizontal="center" vertical="top"/>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0" fillId="4" borderId="6" xfId="6" applyFont="1" applyFill="1" applyBorder="1" applyAlignment="1">
      <alignment horizontal="center" vertical="center" wrapText="1"/>
    </xf>
    <xf numFmtId="0" fontId="10" fillId="4" borderId="5" xfId="6" applyFont="1" applyFill="1" applyBorder="1" applyAlignment="1">
      <alignment horizontal="center" vertical="center" wrapText="1"/>
    </xf>
    <xf numFmtId="0" fontId="10" fillId="4" borderId="7" xfId="6" applyFont="1" applyFill="1" applyBorder="1" applyAlignment="1">
      <alignment horizontal="center" vertical="center" wrapText="1"/>
    </xf>
    <xf numFmtId="0" fontId="11" fillId="4" borderId="13" xfId="0" applyFont="1" applyFill="1" applyBorder="1" applyAlignment="1">
      <alignment horizontal="center" wrapText="1"/>
    </xf>
    <xf numFmtId="0" fontId="11" fillId="4" borderId="0" xfId="0" applyFont="1" applyFill="1" applyAlignment="1">
      <alignment horizontal="center" wrapText="1"/>
    </xf>
    <xf numFmtId="0" fontId="11" fillId="4" borderId="14" xfId="0" applyFont="1" applyFill="1" applyBorder="1" applyAlignment="1">
      <alignment horizontal="center" wrapText="1"/>
    </xf>
    <xf numFmtId="0" fontId="9" fillId="4" borderId="13" xfId="0" applyFont="1" applyFill="1" applyBorder="1" applyAlignment="1">
      <alignment horizontal="center" vertical="center"/>
    </xf>
    <xf numFmtId="0" fontId="9" fillId="4" borderId="0" xfId="0" applyFont="1" applyFill="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9" xfId="0" applyFont="1" applyFill="1" applyBorder="1" applyAlignment="1">
      <alignment horizontal="center" vertical="center"/>
    </xf>
    <xf numFmtId="0" fontId="15" fillId="4" borderId="13" xfId="0" applyFont="1" applyFill="1" applyBorder="1" applyAlignment="1">
      <alignment horizontal="center" wrapText="1"/>
    </xf>
    <xf numFmtId="0" fontId="15" fillId="4" borderId="0" xfId="0" applyFont="1" applyFill="1" applyAlignment="1">
      <alignment horizontal="center" wrapText="1"/>
    </xf>
    <xf numFmtId="0" fontId="15" fillId="4" borderId="14" xfId="0" applyFont="1" applyFill="1" applyBorder="1" applyAlignment="1">
      <alignment horizontal="center" wrapText="1"/>
    </xf>
    <xf numFmtId="0" fontId="15" fillId="4" borderId="8" xfId="0" applyFont="1" applyFill="1" applyBorder="1" applyAlignment="1">
      <alignment horizontal="center" vertical="top" wrapText="1"/>
    </xf>
    <xf numFmtId="0" fontId="15" fillId="4" borderId="4" xfId="0" applyFont="1" applyFill="1" applyBorder="1" applyAlignment="1">
      <alignment horizontal="center" vertical="top" wrapText="1"/>
    </xf>
    <xf numFmtId="0" fontId="15" fillId="4" borderId="9" xfId="0" applyFont="1" applyFill="1" applyBorder="1" applyAlignment="1">
      <alignment horizontal="center" vertical="top" wrapText="1"/>
    </xf>
  </cellXfs>
  <cellStyles count="7">
    <cellStyle name="40% - Accent5 2" xfId="1" xr:uid="{00000000-0005-0000-0000-000000000000}"/>
    <cellStyle name="Bad 2" xfId="2" xr:uid="{00000000-0005-0000-0000-000001000000}"/>
    <cellStyle name="Comma 2" xfId="3" xr:uid="{00000000-0005-0000-0000-000002000000}"/>
    <cellStyle name="Normal" xfId="0" builtinId="0"/>
    <cellStyle name="Normal 2" xfId="4" xr:uid="{00000000-0005-0000-0000-000004000000}"/>
    <cellStyle name="Normal 3" xfId="5" xr:uid="{00000000-0005-0000-0000-000005000000}"/>
    <cellStyle name="Normalno 6" xfId="6" xr:uid="{68B5AA57-EF63-4C77-990B-CBA7AA6110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4"/>
  <sheetViews>
    <sheetView tabSelected="1" topLeftCell="A105" zoomScaleNormal="100" workbookViewId="0">
      <selection activeCell="H139" sqref="H139"/>
    </sheetView>
  </sheetViews>
  <sheetFormatPr defaultColWidth="7.84375" defaultRowHeight="11.5"/>
  <cols>
    <col min="1" max="1" width="5.23046875" style="13" customWidth="1"/>
    <col min="2" max="2" width="51.4609375" style="14" customWidth="1"/>
    <col min="3" max="3" width="4.61328125" style="15" customWidth="1"/>
    <col min="4" max="4" width="7.3828125" style="16" customWidth="1"/>
    <col min="5" max="5" width="8.84375" style="17" customWidth="1"/>
    <col min="6" max="6" width="11.4609375" style="17" customWidth="1"/>
    <col min="7" max="16384" width="7.84375" style="6"/>
  </cols>
  <sheetData>
    <row r="1" spans="1:9" ht="16.5" customHeight="1">
      <c r="A1" s="113" t="s">
        <v>34</v>
      </c>
      <c r="B1" s="114"/>
      <c r="C1" s="114"/>
      <c r="D1" s="114"/>
      <c r="E1" s="114"/>
      <c r="F1" s="115"/>
    </row>
    <row r="2" spans="1:9" ht="243.75" customHeight="1">
      <c r="A2" s="116" t="s">
        <v>23</v>
      </c>
      <c r="B2" s="117"/>
      <c r="C2" s="117"/>
      <c r="D2" s="117"/>
      <c r="E2" s="117"/>
      <c r="F2" s="118"/>
    </row>
    <row r="3" spans="1:9" ht="12" customHeight="1">
      <c r="A3" s="119" t="s">
        <v>44</v>
      </c>
      <c r="B3" s="120"/>
      <c r="C3" s="120"/>
      <c r="D3" s="120"/>
      <c r="E3" s="120"/>
      <c r="F3" s="121"/>
    </row>
    <row r="4" spans="1:9" s="7" customFormat="1" ht="13.5" customHeight="1" thickBot="1">
      <c r="A4" s="122"/>
      <c r="B4" s="123"/>
      <c r="C4" s="123"/>
      <c r="D4" s="123"/>
      <c r="E4" s="123"/>
      <c r="F4" s="124"/>
    </row>
    <row r="5" spans="1:9" ht="13.5" thickBot="1">
      <c r="A5" s="1" t="s">
        <v>24</v>
      </c>
      <c r="B5" s="2" t="s">
        <v>25</v>
      </c>
      <c r="C5" s="3" t="s">
        <v>26</v>
      </c>
      <c r="D5" s="4" t="s">
        <v>27</v>
      </c>
      <c r="E5" s="3" t="s">
        <v>28</v>
      </c>
      <c r="F5" s="5" t="s">
        <v>29</v>
      </c>
    </row>
    <row r="6" spans="1:9" ht="13.5" thickBot="1">
      <c r="A6" s="48">
        <v>1</v>
      </c>
      <c r="B6" s="49" t="s">
        <v>45</v>
      </c>
      <c r="C6" s="50"/>
      <c r="D6" s="51"/>
      <c r="E6" s="52"/>
      <c r="F6" s="53"/>
    </row>
    <row r="7" spans="1:9" ht="52">
      <c r="A7" s="75" t="s">
        <v>1</v>
      </c>
      <c r="B7" s="76" t="s">
        <v>46</v>
      </c>
      <c r="C7" s="77"/>
      <c r="D7" s="78"/>
      <c r="E7" s="93"/>
      <c r="F7" s="94"/>
      <c r="G7" s="21"/>
    </row>
    <row r="8" spans="1:9" ht="13">
      <c r="A8" s="79"/>
      <c r="B8" s="18" t="s">
        <v>47</v>
      </c>
      <c r="C8" s="19" t="s">
        <v>15</v>
      </c>
      <c r="D8" s="20">
        <f>60.33+29.73+29.73+60.33-28</f>
        <v>152.12</v>
      </c>
      <c r="E8" s="89">
        <v>0</v>
      </c>
      <c r="F8" s="95">
        <f>E8*D8</f>
        <v>0</v>
      </c>
    </row>
    <row r="9" spans="1:9" ht="13">
      <c r="A9" s="79"/>
      <c r="B9" s="18" t="s">
        <v>48</v>
      </c>
      <c r="C9" s="19" t="s">
        <v>15</v>
      </c>
      <c r="D9" s="20">
        <f>3.8+3.8+28</f>
        <v>35.6</v>
      </c>
      <c r="E9" s="89">
        <v>0</v>
      </c>
      <c r="F9" s="95">
        <f>E9*D9</f>
        <v>0</v>
      </c>
      <c r="H9" s="7"/>
      <c r="I9" s="8"/>
    </row>
    <row r="10" spans="1:9" ht="13">
      <c r="A10" s="79"/>
      <c r="B10" s="39"/>
      <c r="C10" s="19"/>
      <c r="D10" s="20"/>
      <c r="E10" s="89"/>
      <c r="F10" s="95">
        <f t="shared" ref="F10:F15" si="0">E10*D10</f>
        <v>0</v>
      </c>
    </row>
    <row r="11" spans="1:9" ht="13">
      <c r="A11" s="79" t="s">
        <v>9</v>
      </c>
      <c r="B11" s="39" t="s">
        <v>49</v>
      </c>
      <c r="C11" s="19"/>
      <c r="D11" s="20"/>
      <c r="E11" s="89"/>
      <c r="F11" s="95">
        <f t="shared" si="0"/>
        <v>0</v>
      </c>
    </row>
    <row r="12" spans="1:9" ht="13">
      <c r="A12" s="79"/>
      <c r="B12" s="39"/>
      <c r="C12" s="19" t="s">
        <v>15</v>
      </c>
      <c r="D12" s="20">
        <f>8*5.5</f>
        <v>44</v>
      </c>
      <c r="E12" s="89">
        <v>0</v>
      </c>
      <c r="F12" s="95">
        <f t="shared" si="0"/>
        <v>0</v>
      </c>
    </row>
    <row r="13" spans="1:9" ht="13">
      <c r="A13" s="79"/>
      <c r="B13" s="39"/>
      <c r="C13" s="19"/>
      <c r="D13" s="20"/>
      <c r="E13" s="89"/>
      <c r="F13" s="95">
        <f t="shared" si="0"/>
        <v>0</v>
      </c>
    </row>
    <row r="14" spans="1:9" ht="26">
      <c r="A14" s="79" t="s">
        <v>10</v>
      </c>
      <c r="B14" s="39" t="s">
        <v>50</v>
      </c>
      <c r="C14" s="19"/>
      <c r="D14" s="20"/>
      <c r="E14" s="89"/>
      <c r="F14" s="95">
        <f t="shared" si="0"/>
        <v>0</v>
      </c>
    </row>
    <row r="15" spans="1:9" ht="13">
      <c r="A15" s="79"/>
      <c r="B15" s="39"/>
      <c r="C15" s="19" t="s">
        <v>15</v>
      </c>
      <c r="D15" s="20">
        <f>60.33+29.73+29.73+60.33</f>
        <v>180.12</v>
      </c>
      <c r="E15" s="89">
        <v>0</v>
      </c>
      <c r="F15" s="95">
        <f t="shared" si="0"/>
        <v>0</v>
      </c>
    </row>
    <row r="16" spans="1:9" ht="13">
      <c r="A16" s="79"/>
      <c r="B16" s="39"/>
      <c r="C16" s="19"/>
      <c r="D16" s="20"/>
      <c r="E16" s="89"/>
      <c r="F16" s="95"/>
    </row>
    <row r="17" spans="1:10" ht="13">
      <c r="A17" s="80" t="s">
        <v>2</v>
      </c>
      <c r="B17" s="18" t="s">
        <v>51</v>
      </c>
      <c r="C17" s="19"/>
      <c r="D17" s="20"/>
      <c r="E17" s="89"/>
      <c r="F17" s="95">
        <f>E17*D17</f>
        <v>0</v>
      </c>
    </row>
    <row r="18" spans="1:10" ht="13">
      <c r="A18" s="80"/>
      <c r="B18" s="18"/>
      <c r="C18" s="19" t="s">
        <v>15</v>
      </c>
      <c r="D18" s="20">
        <f>(4.5*2+2*2)*12+(3.6*2+2*2)*4+(1.8*2+0.8*2)*2+(1.01+2*2)+(2.25*2+0.6*2)*2+(1.8+2.1*2)*2+(8.9+4*2)*2</f>
        <v>273.41000000000003</v>
      </c>
      <c r="E18" s="89">
        <v>0</v>
      </c>
      <c r="F18" s="95">
        <f>E18*D18</f>
        <v>0</v>
      </c>
    </row>
    <row r="19" spans="1:10" ht="13">
      <c r="A19" s="80"/>
      <c r="B19" s="18"/>
      <c r="C19" s="19"/>
      <c r="D19" s="20"/>
      <c r="E19" s="89"/>
      <c r="F19" s="95"/>
    </row>
    <row r="20" spans="1:10" ht="26">
      <c r="A20" s="79" t="s">
        <v>5</v>
      </c>
      <c r="B20" s="39" t="s">
        <v>52</v>
      </c>
      <c r="C20" s="19"/>
      <c r="D20" s="20"/>
      <c r="E20" s="89"/>
      <c r="F20" s="95">
        <f>E20*D20</f>
        <v>0</v>
      </c>
    </row>
    <row r="21" spans="1:10" ht="13">
      <c r="A21" s="79"/>
      <c r="B21" s="39"/>
      <c r="C21" s="19" t="s">
        <v>15</v>
      </c>
      <c r="D21" s="20">
        <f>8.9+4+4+10.44+10.44+8.67</f>
        <v>46.449999999999996</v>
      </c>
      <c r="E21" s="89">
        <v>0</v>
      </c>
      <c r="F21" s="95">
        <f>E21*D21</f>
        <v>0</v>
      </c>
    </row>
    <row r="22" spans="1:10" ht="13">
      <c r="A22" s="80"/>
      <c r="B22" s="18"/>
      <c r="C22" s="19"/>
      <c r="D22" s="20"/>
      <c r="E22" s="89"/>
      <c r="F22" s="95"/>
    </row>
    <row r="23" spans="1:10" ht="13">
      <c r="A23" s="80" t="s">
        <v>6</v>
      </c>
      <c r="B23" s="18" t="s">
        <v>53</v>
      </c>
      <c r="C23" s="19"/>
      <c r="D23" s="20"/>
      <c r="E23" s="89"/>
      <c r="F23" s="95"/>
    </row>
    <row r="24" spans="1:10" ht="13">
      <c r="A24" s="80"/>
      <c r="B24" s="18"/>
      <c r="C24" s="19" t="s">
        <v>15</v>
      </c>
      <c r="D24" s="20">
        <f>60.33*2</f>
        <v>120.66</v>
      </c>
      <c r="E24" s="89">
        <v>0</v>
      </c>
      <c r="F24" s="95">
        <f>E24*D24</f>
        <v>0</v>
      </c>
    </row>
    <row r="25" spans="1:10" ht="13.5" thickBot="1">
      <c r="A25" s="81"/>
      <c r="B25" s="55"/>
      <c r="C25" s="54"/>
      <c r="D25" s="56"/>
      <c r="E25" s="90"/>
      <c r="F25" s="96"/>
    </row>
    <row r="26" spans="1:10" ht="13.5" thickBot="1">
      <c r="A26" s="48"/>
      <c r="B26" s="59" t="s">
        <v>54</v>
      </c>
      <c r="C26" s="50"/>
      <c r="D26" s="51"/>
      <c r="E26" s="52"/>
      <c r="F26" s="53">
        <f>SUM(F8:F25)</f>
        <v>0</v>
      </c>
    </row>
    <row r="27" spans="1:10" ht="13.5" thickBot="1">
      <c r="A27" s="83"/>
      <c r="B27" s="61"/>
      <c r="C27" s="60"/>
      <c r="D27" s="62"/>
      <c r="E27" s="63"/>
      <c r="F27" s="84"/>
    </row>
    <row r="28" spans="1:10" ht="13.5" thickBot="1">
      <c r="A28" s="48" t="s">
        <v>3</v>
      </c>
      <c r="B28" s="49" t="s">
        <v>55</v>
      </c>
      <c r="C28" s="50"/>
      <c r="D28" s="51"/>
      <c r="E28" s="52"/>
      <c r="F28" s="53"/>
    </row>
    <row r="29" spans="1:10" ht="13">
      <c r="A29" s="85"/>
      <c r="B29" s="58"/>
      <c r="C29" s="45"/>
      <c r="D29" s="46"/>
      <c r="E29" s="88"/>
      <c r="F29" s="97"/>
    </row>
    <row r="30" spans="1:10" ht="13">
      <c r="A30" s="80" t="s">
        <v>4</v>
      </c>
      <c r="B30" s="39" t="s">
        <v>115</v>
      </c>
      <c r="C30" s="19"/>
      <c r="D30" s="20"/>
      <c r="E30" s="89"/>
      <c r="F30" s="95">
        <f>E30*D30</f>
        <v>0</v>
      </c>
      <c r="H30" s="10"/>
      <c r="I30" s="10"/>
      <c r="J30" s="10"/>
    </row>
    <row r="31" spans="1:10" ht="13">
      <c r="A31" s="80"/>
      <c r="B31" s="18"/>
      <c r="C31" s="19" t="s">
        <v>16</v>
      </c>
      <c r="D31" s="20">
        <f>((21*5.55)+(4*5.55)+(4*6.28)+(4*5.8)+(6*6.3))*19.9</f>
        <v>4474.9129999999996</v>
      </c>
      <c r="E31" s="89">
        <v>0</v>
      </c>
      <c r="F31" s="95">
        <f>E31*D31</f>
        <v>0</v>
      </c>
    </row>
    <row r="32" spans="1:10" ht="13">
      <c r="A32" s="79"/>
      <c r="B32" s="39"/>
      <c r="C32" s="19"/>
      <c r="D32" s="20"/>
      <c r="E32" s="89"/>
      <c r="F32" s="95"/>
      <c r="H32" s="10"/>
      <c r="I32" s="10"/>
      <c r="J32" s="10"/>
    </row>
    <row r="33" spans="1:8" ht="13">
      <c r="A33" s="80" t="s">
        <v>12</v>
      </c>
      <c r="B33" s="39" t="s">
        <v>56</v>
      </c>
      <c r="C33" s="19"/>
      <c r="D33" s="20"/>
      <c r="E33" s="89"/>
      <c r="F33" s="95">
        <f>E33*D33</f>
        <v>0</v>
      </c>
    </row>
    <row r="34" spans="1:8" ht="13">
      <c r="A34" s="80"/>
      <c r="B34" s="18"/>
      <c r="C34" s="19" t="s">
        <v>16</v>
      </c>
      <c r="D34" s="20">
        <f>((4*60.12)+(24*2)+(4*5.01)+(4*27.32)+(3*20.24)+(4*2)+(2*14.37)+(2*9.6)+(4*10.51*2)+(2*9.6)+(2*4.58)+(3*20.24)+(4*2)+(2*14.37)+(2*9.6))*11.7</f>
        <v>8933.6520000000037</v>
      </c>
      <c r="E34" s="89">
        <v>0</v>
      </c>
      <c r="F34" s="95">
        <f>E34*D34</f>
        <v>0</v>
      </c>
    </row>
    <row r="35" spans="1:8" ht="13">
      <c r="A35" s="80"/>
      <c r="B35" s="18"/>
      <c r="C35" s="19"/>
      <c r="D35" s="20"/>
      <c r="E35" s="89"/>
      <c r="F35" s="95"/>
    </row>
    <row r="36" spans="1:8" ht="13">
      <c r="A36" s="80" t="s">
        <v>13</v>
      </c>
      <c r="B36" s="39" t="s">
        <v>57</v>
      </c>
      <c r="C36" s="19"/>
      <c r="D36" s="20"/>
      <c r="E36" s="89"/>
      <c r="F36" s="95">
        <f>E36*D36</f>
        <v>0</v>
      </c>
      <c r="H36" s="9"/>
    </row>
    <row r="37" spans="1:8" ht="13">
      <c r="A37" s="80"/>
      <c r="B37" s="18"/>
      <c r="C37" s="19" t="s">
        <v>16</v>
      </c>
      <c r="D37" s="20">
        <f>6*2*7.07</f>
        <v>84.84</v>
      </c>
      <c r="E37" s="89">
        <v>0</v>
      </c>
      <c r="F37" s="95">
        <f>E37*D37</f>
        <v>0</v>
      </c>
    </row>
    <row r="38" spans="1:8" ht="13">
      <c r="A38" s="80"/>
      <c r="B38" s="18"/>
      <c r="C38" s="19"/>
      <c r="D38" s="20"/>
      <c r="E38" s="89"/>
      <c r="F38" s="95"/>
      <c r="H38" s="9"/>
    </row>
    <row r="39" spans="1:8" ht="13">
      <c r="A39" s="80" t="s">
        <v>58</v>
      </c>
      <c r="B39" s="39" t="s">
        <v>59</v>
      </c>
      <c r="C39" s="19"/>
      <c r="D39" s="20"/>
      <c r="E39" s="89"/>
      <c r="F39" s="95">
        <f>E39*D39</f>
        <v>0</v>
      </c>
    </row>
    <row r="40" spans="1:8" ht="13">
      <c r="A40" s="80"/>
      <c r="B40" s="18"/>
      <c r="C40" s="19" t="s">
        <v>16</v>
      </c>
      <c r="D40" s="20">
        <f>2*4*2*5.19</f>
        <v>83.04</v>
      </c>
      <c r="E40" s="89">
        <v>0</v>
      </c>
      <c r="F40" s="95">
        <f>E40*D40</f>
        <v>0</v>
      </c>
    </row>
    <row r="41" spans="1:8" ht="13">
      <c r="A41" s="80"/>
      <c r="B41" s="18"/>
      <c r="C41" s="19"/>
      <c r="D41" s="20"/>
      <c r="E41" s="89"/>
      <c r="F41" s="95"/>
    </row>
    <row r="42" spans="1:8" ht="26">
      <c r="A42" s="80" t="s">
        <v>8</v>
      </c>
      <c r="B42" s="39" t="s">
        <v>116</v>
      </c>
      <c r="C42" s="19"/>
      <c r="D42" s="20"/>
      <c r="E42" s="89"/>
      <c r="F42" s="95"/>
    </row>
    <row r="43" spans="1:8" ht="13">
      <c r="A43" s="80"/>
      <c r="B43" s="18"/>
      <c r="C43" s="19" t="s">
        <v>16</v>
      </c>
      <c r="D43" s="20">
        <f>7*3.87*16</f>
        <v>433.44</v>
      </c>
      <c r="E43" s="89">
        <v>0</v>
      </c>
      <c r="F43" s="95">
        <f>E43*D43</f>
        <v>0</v>
      </c>
    </row>
    <row r="44" spans="1:8" ht="13">
      <c r="A44" s="80"/>
      <c r="B44" s="18"/>
      <c r="C44" s="19"/>
      <c r="D44" s="20"/>
      <c r="E44" s="89"/>
      <c r="F44" s="95"/>
    </row>
    <row r="45" spans="1:8" ht="26">
      <c r="A45" s="80" t="s">
        <v>60</v>
      </c>
      <c r="B45" s="39" t="s">
        <v>117</v>
      </c>
      <c r="C45" s="19"/>
      <c r="D45" s="20"/>
      <c r="E45" s="89"/>
      <c r="F45" s="95">
        <f>E45*D45</f>
        <v>0</v>
      </c>
    </row>
    <row r="46" spans="1:8" ht="13">
      <c r="A46" s="80"/>
      <c r="B46" s="18"/>
      <c r="C46" s="19" t="s">
        <v>16</v>
      </c>
      <c r="D46" s="20">
        <f>4*27.8*8.64</f>
        <v>960.76800000000014</v>
      </c>
      <c r="E46" s="89">
        <v>0</v>
      </c>
      <c r="F46" s="95">
        <f>E46*D46</f>
        <v>0</v>
      </c>
    </row>
    <row r="47" spans="1:8" ht="13">
      <c r="A47" s="79"/>
      <c r="B47" s="39"/>
      <c r="C47" s="19"/>
      <c r="D47" s="20"/>
      <c r="E47" s="89"/>
      <c r="F47" s="95"/>
    </row>
    <row r="48" spans="1:8" ht="52">
      <c r="A48" s="79" t="s">
        <v>61</v>
      </c>
      <c r="B48" s="19" t="s">
        <v>118</v>
      </c>
      <c r="C48" s="40"/>
      <c r="D48" s="41"/>
      <c r="E48" s="92"/>
      <c r="F48" s="95"/>
    </row>
    <row r="49" spans="1:7" s="7" customFormat="1" ht="13">
      <c r="A49" s="80" t="s">
        <v>62</v>
      </c>
      <c r="B49" s="42" t="s">
        <v>63</v>
      </c>
      <c r="C49" s="40" t="s">
        <v>15</v>
      </c>
      <c r="D49" s="41">
        <f>3.95+0.6+3.36</f>
        <v>7.91</v>
      </c>
      <c r="E49" s="92">
        <v>0</v>
      </c>
      <c r="F49" s="95">
        <f>E49*D49</f>
        <v>0</v>
      </c>
    </row>
    <row r="50" spans="1:7" s="7" customFormat="1" ht="13">
      <c r="A50" s="80"/>
      <c r="B50" s="42"/>
      <c r="C50" s="40"/>
      <c r="D50" s="41"/>
      <c r="E50" s="92"/>
      <c r="F50" s="95"/>
    </row>
    <row r="51" spans="1:7" s="7" customFormat="1" ht="13">
      <c r="A51" s="80" t="s">
        <v>19</v>
      </c>
      <c r="B51" s="18" t="s">
        <v>64</v>
      </c>
      <c r="C51" s="19"/>
      <c r="D51" s="20"/>
      <c r="E51" s="89"/>
      <c r="F51" s="95">
        <f>E51*D51</f>
        <v>0</v>
      </c>
    </row>
    <row r="52" spans="1:7" s="7" customFormat="1" ht="13">
      <c r="A52" s="80"/>
      <c r="B52" s="18"/>
      <c r="C52" s="19" t="s">
        <v>11</v>
      </c>
      <c r="D52" s="20">
        <v>1</v>
      </c>
      <c r="E52" s="89">
        <v>0</v>
      </c>
      <c r="F52" s="95">
        <f>E52*D52</f>
        <v>0</v>
      </c>
      <c r="G52" s="17"/>
    </row>
    <row r="53" spans="1:7" s="7" customFormat="1" ht="13">
      <c r="A53" s="80"/>
      <c r="B53" s="42"/>
      <c r="C53" s="40"/>
      <c r="D53" s="41"/>
      <c r="E53" s="92"/>
      <c r="F53" s="95"/>
      <c r="G53" s="17"/>
    </row>
    <row r="54" spans="1:7" s="7" customFormat="1" ht="13">
      <c r="A54" s="80" t="s">
        <v>18</v>
      </c>
      <c r="B54" s="39" t="s">
        <v>65</v>
      </c>
      <c r="C54" s="19"/>
      <c r="D54" s="20"/>
      <c r="E54" s="89"/>
      <c r="F54" s="95">
        <f>E54*D54</f>
        <v>0</v>
      </c>
      <c r="G54" s="17"/>
    </row>
    <row r="55" spans="1:7" s="7" customFormat="1" ht="13">
      <c r="A55" s="80"/>
      <c r="B55" s="39" t="s">
        <v>66</v>
      </c>
      <c r="C55" s="19" t="s">
        <v>11</v>
      </c>
      <c r="D55" s="20">
        <v>2</v>
      </c>
      <c r="E55" s="89">
        <v>0</v>
      </c>
      <c r="F55" s="95">
        <f>E55*D55</f>
        <v>0</v>
      </c>
    </row>
    <row r="56" spans="1:7" ht="13">
      <c r="A56" s="80"/>
      <c r="B56" s="39" t="s">
        <v>67</v>
      </c>
      <c r="C56" s="19" t="s">
        <v>11</v>
      </c>
      <c r="D56" s="20">
        <v>4</v>
      </c>
      <c r="E56" s="89">
        <v>0</v>
      </c>
      <c r="F56" s="95">
        <f>E56*D56</f>
        <v>0</v>
      </c>
    </row>
    <row r="57" spans="1:7" ht="13.5" thickBot="1">
      <c r="A57" s="81"/>
      <c r="B57" s="55"/>
      <c r="C57" s="54"/>
      <c r="D57" s="56"/>
      <c r="E57" s="90"/>
      <c r="F57" s="96"/>
    </row>
    <row r="58" spans="1:7" ht="13.5" thickBot="1">
      <c r="A58" s="48"/>
      <c r="B58" s="59" t="s">
        <v>68</v>
      </c>
      <c r="C58" s="50"/>
      <c r="D58" s="51"/>
      <c r="E58" s="52"/>
      <c r="F58" s="53">
        <f>SUM(F30:F57)</f>
        <v>0</v>
      </c>
    </row>
    <row r="59" spans="1:7" ht="13">
      <c r="A59" s="85"/>
      <c r="B59" s="64"/>
      <c r="C59" s="45"/>
      <c r="D59" s="46"/>
      <c r="E59" s="47"/>
      <c r="F59" s="86"/>
    </row>
    <row r="60" spans="1:7" ht="13.5" thickBot="1">
      <c r="A60" s="81"/>
      <c r="B60" s="55"/>
      <c r="C60" s="54"/>
      <c r="D60" s="56"/>
      <c r="E60" s="57"/>
      <c r="F60" s="82"/>
    </row>
    <row r="61" spans="1:7" ht="13.5" thickBot="1">
      <c r="A61" s="48" t="s">
        <v>38</v>
      </c>
      <c r="B61" s="65" t="s">
        <v>69</v>
      </c>
      <c r="C61" s="50"/>
      <c r="D61" s="51"/>
      <c r="E61" s="52"/>
      <c r="F61" s="53"/>
    </row>
    <row r="62" spans="1:7" ht="13">
      <c r="A62" s="85"/>
      <c r="B62" s="58"/>
      <c r="C62" s="45"/>
      <c r="D62" s="46"/>
      <c r="E62" s="88"/>
      <c r="F62" s="97"/>
    </row>
    <row r="63" spans="1:7" ht="78">
      <c r="A63" s="80" t="s">
        <v>17</v>
      </c>
      <c r="B63" s="18" t="s">
        <v>119</v>
      </c>
      <c r="C63" s="19"/>
      <c r="D63" s="20"/>
      <c r="E63" s="89"/>
      <c r="F63" s="95"/>
    </row>
    <row r="64" spans="1:7" ht="15.5">
      <c r="A64" s="80"/>
      <c r="B64" s="18"/>
      <c r="C64" s="19" t="s">
        <v>30</v>
      </c>
      <c r="D64" s="20">
        <f>2.77*((1.75*5)+6+0.5+1.5+(1.75*5)+5.35+1.5+(2*3.35))-(2*1*4)-(2*0.9*4)-(2*0.8*4)</f>
        <v>86.5685</v>
      </c>
      <c r="E64" s="89">
        <v>0</v>
      </c>
      <c r="F64" s="95">
        <f>E64*D64</f>
        <v>0</v>
      </c>
    </row>
    <row r="65" spans="1:6" ht="13.5" thickBot="1">
      <c r="A65" s="81"/>
      <c r="B65" s="55"/>
      <c r="C65" s="54"/>
      <c r="D65" s="56"/>
      <c r="E65" s="90"/>
      <c r="F65" s="96"/>
    </row>
    <row r="66" spans="1:6" ht="13.5" thickBot="1">
      <c r="A66" s="48"/>
      <c r="B66" s="59" t="s">
        <v>70</v>
      </c>
      <c r="C66" s="50"/>
      <c r="D66" s="51"/>
      <c r="E66" s="52"/>
      <c r="F66" s="53">
        <f>SUM(F63:F65)</f>
        <v>0</v>
      </c>
    </row>
    <row r="67" spans="1:6" ht="13">
      <c r="A67" s="85"/>
      <c r="B67" s="58"/>
      <c r="C67" s="45"/>
      <c r="D67" s="46"/>
      <c r="E67" s="47"/>
      <c r="F67" s="86"/>
    </row>
    <row r="68" spans="1:6" ht="13.5" thickBot="1">
      <c r="A68" s="81"/>
      <c r="B68" s="55"/>
      <c r="C68" s="54"/>
      <c r="D68" s="56"/>
      <c r="E68" s="57"/>
      <c r="F68" s="82"/>
    </row>
    <row r="69" spans="1:6" ht="13.5" thickBot="1">
      <c r="A69" s="48" t="s">
        <v>39</v>
      </c>
      <c r="B69" s="65" t="s">
        <v>71</v>
      </c>
      <c r="C69" s="50"/>
      <c r="D69" s="51"/>
      <c r="E69" s="52"/>
      <c r="F69" s="53"/>
    </row>
    <row r="70" spans="1:6" ht="13">
      <c r="A70" s="85"/>
      <c r="B70" s="58"/>
      <c r="C70" s="45"/>
      <c r="D70" s="46"/>
      <c r="E70" s="88"/>
      <c r="F70" s="97"/>
    </row>
    <row r="71" spans="1:6" ht="52">
      <c r="A71" s="79" t="s">
        <v>7</v>
      </c>
      <c r="B71" s="39" t="s">
        <v>120</v>
      </c>
      <c r="C71" s="19"/>
      <c r="D71" s="20"/>
      <c r="E71" s="89"/>
      <c r="F71" s="95"/>
    </row>
    <row r="72" spans="1:6" ht="13">
      <c r="A72" s="80" t="s">
        <v>72</v>
      </c>
      <c r="B72" s="39" t="s">
        <v>73</v>
      </c>
      <c r="C72" s="19" t="s">
        <v>11</v>
      </c>
      <c r="D72" s="20">
        <v>12</v>
      </c>
      <c r="E72" s="89">
        <v>0</v>
      </c>
      <c r="F72" s="95">
        <f>E72*D72</f>
        <v>0</v>
      </c>
    </row>
    <row r="73" spans="1:6" ht="13">
      <c r="A73" s="80" t="s">
        <v>74</v>
      </c>
      <c r="B73" s="39" t="s">
        <v>75</v>
      </c>
      <c r="C73" s="19" t="s">
        <v>11</v>
      </c>
      <c r="D73" s="20">
        <v>4</v>
      </c>
      <c r="E73" s="89">
        <v>0</v>
      </c>
      <c r="F73" s="95">
        <f>E73*D73</f>
        <v>0</v>
      </c>
    </row>
    <row r="74" spans="1:6" ht="13">
      <c r="A74" s="80" t="s">
        <v>76</v>
      </c>
      <c r="B74" s="39" t="s">
        <v>77</v>
      </c>
      <c r="C74" s="19" t="s">
        <v>11</v>
      </c>
      <c r="D74" s="20">
        <v>2</v>
      </c>
      <c r="E74" s="89">
        <v>0</v>
      </c>
      <c r="F74" s="95">
        <f>E74*D74</f>
        <v>0</v>
      </c>
    </row>
    <row r="75" spans="1:6" ht="13">
      <c r="A75" s="80" t="s">
        <v>78</v>
      </c>
      <c r="B75" s="39" t="s">
        <v>79</v>
      </c>
      <c r="C75" s="19" t="s">
        <v>11</v>
      </c>
      <c r="D75" s="20">
        <v>2</v>
      </c>
      <c r="E75" s="89">
        <v>0</v>
      </c>
      <c r="F75" s="95">
        <f>E75*D75</f>
        <v>0</v>
      </c>
    </row>
    <row r="76" spans="1:6" ht="13">
      <c r="A76" s="80" t="s">
        <v>80</v>
      </c>
      <c r="B76" s="38" t="s">
        <v>81</v>
      </c>
      <c r="C76" s="19" t="s">
        <v>11</v>
      </c>
      <c r="D76" s="20">
        <v>2</v>
      </c>
      <c r="E76" s="89">
        <v>0</v>
      </c>
      <c r="F76" s="95">
        <f>E76*D76</f>
        <v>0</v>
      </c>
    </row>
    <row r="77" spans="1:6" ht="13">
      <c r="A77" s="80"/>
      <c r="B77" s="38"/>
      <c r="C77" s="19"/>
      <c r="D77" s="20"/>
      <c r="E77" s="89"/>
      <c r="F77" s="95"/>
    </row>
    <row r="78" spans="1:6" ht="78">
      <c r="A78" s="80" t="s">
        <v>20</v>
      </c>
      <c r="B78" s="19" t="s">
        <v>121</v>
      </c>
      <c r="C78" s="19"/>
      <c r="D78" s="20"/>
      <c r="E78" s="89"/>
      <c r="F78" s="95"/>
    </row>
    <row r="79" spans="1:6" ht="13">
      <c r="A79" s="80"/>
      <c r="B79" s="38"/>
      <c r="C79" s="19" t="s">
        <v>11</v>
      </c>
      <c r="D79" s="20">
        <v>1</v>
      </c>
      <c r="E79" s="89">
        <v>0</v>
      </c>
      <c r="F79" s="95">
        <f>D79*E79</f>
        <v>0</v>
      </c>
    </row>
    <row r="80" spans="1:6" ht="13.5" thickBot="1">
      <c r="A80" s="81"/>
      <c r="B80" s="55"/>
      <c r="C80" s="54"/>
      <c r="D80" s="56"/>
      <c r="E80" s="90"/>
      <c r="F80" s="96"/>
    </row>
    <row r="81" spans="1:6" ht="13.5" thickBot="1">
      <c r="A81" s="48"/>
      <c r="B81" s="59" t="s">
        <v>82</v>
      </c>
      <c r="C81" s="50"/>
      <c r="D81" s="51"/>
      <c r="E81" s="52"/>
      <c r="F81" s="53">
        <f>SUM(F72:F80)</f>
        <v>0</v>
      </c>
    </row>
    <row r="82" spans="1:6" ht="13.5" thickBot="1">
      <c r="A82" s="83"/>
      <c r="B82" s="61"/>
      <c r="C82" s="60"/>
      <c r="D82" s="62"/>
      <c r="E82" s="63"/>
      <c r="F82" s="84"/>
    </row>
    <row r="83" spans="1:6" ht="13.5" thickBot="1">
      <c r="A83" s="48" t="s">
        <v>40</v>
      </c>
      <c r="B83" s="65" t="s">
        <v>83</v>
      </c>
      <c r="C83" s="50"/>
      <c r="D83" s="51"/>
      <c r="E83" s="52"/>
      <c r="F83" s="53"/>
    </row>
    <row r="84" spans="1:6" ht="13">
      <c r="A84" s="85"/>
      <c r="B84" s="58"/>
      <c r="C84" s="45"/>
      <c r="D84" s="46"/>
      <c r="E84" s="88"/>
      <c r="F84" s="97">
        <f>E84*D84</f>
        <v>0</v>
      </c>
    </row>
    <row r="85" spans="1:6" ht="78">
      <c r="A85" s="79" t="s">
        <v>21</v>
      </c>
      <c r="B85" s="39" t="s">
        <v>122</v>
      </c>
      <c r="C85" s="19"/>
      <c r="D85" s="20"/>
      <c r="E85" s="89"/>
      <c r="F85" s="95">
        <f t="shared" ref="F85:F94" si="1">E85*D85</f>
        <v>0</v>
      </c>
    </row>
    <row r="86" spans="1:6" ht="13">
      <c r="A86" s="80" t="s">
        <v>84</v>
      </c>
      <c r="B86" s="39" t="s">
        <v>85</v>
      </c>
      <c r="C86" s="19" t="s">
        <v>11</v>
      </c>
      <c r="D86" s="20">
        <v>3</v>
      </c>
      <c r="E86" s="89">
        <v>0</v>
      </c>
      <c r="F86" s="95">
        <f t="shared" si="1"/>
        <v>0</v>
      </c>
    </row>
    <row r="87" spans="1:6" ht="13">
      <c r="A87" s="80" t="s">
        <v>86</v>
      </c>
      <c r="B87" s="43" t="s">
        <v>87</v>
      </c>
      <c r="C87" s="19" t="s">
        <v>11</v>
      </c>
      <c r="D87" s="20">
        <v>1</v>
      </c>
      <c r="E87" s="89">
        <v>0</v>
      </c>
      <c r="F87" s="95">
        <f t="shared" si="1"/>
        <v>0</v>
      </c>
    </row>
    <row r="88" spans="1:6" ht="13">
      <c r="A88" s="80" t="s">
        <v>88</v>
      </c>
      <c r="B88" s="39" t="s">
        <v>89</v>
      </c>
      <c r="C88" s="19" t="s">
        <v>11</v>
      </c>
      <c r="D88" s="20">
        <v>2</v>
      </c>
      <c r="E88" s="89">
        <v>0</v>
      </c>
      <c r="F88" s="95">
        <f t="shared" si="1"/>
        <v>0</v>
      </c>
    </row>
    <row r="89" spans="1:6" ht="13">
      <c r="A89" s="80" t="s">
        <v>90</v>
      </c>
      <c r="B89" s="39" t="s">
        <v>91</v>
      </c>
      <c r="C89" s="19" t="s">
        <v>11</v>
      </c>
      <c r="D89" s="20">
        <v>2</v>
      </c>
      <c r="E89" s="89">
        <v>0</v>
      </c>
      <c r="F89" s="95">
        <f t="shared" si="1"/>
        <v>0</v>
      </c>
    </row>
    <row r="90" spans="1:6" ht="13">
      <c r="A90" s="80" t="s">
        <v>92</v>
      </c>
      <c r="B90" s="39" t="s">
        <v>93</v>
      </c>
      <c r="C90" s="19" t="s">
        <v>11</v>
      </c>
      <c r="D90" s="20">
        <v>2</v>
      </c>
      <c r="E90" s="89">
        <v>0</v>
      </c>
      <c r="F90" s="95">
        <f>E90*D90</f>
        <v>0</v>
      </c>
    </row>
    <row r="91" spans="1:6" ht="13">
      <c r="A91" s="80" t="s">
        <v>92</v>
      </c>
      <c r="B91" s="39" t="s">
        <v>94</v>
      </c>
      <c r="C91" s="19" t="s">
        <v>11</v>
      </c>
      <c r="D91" s="20">
        <v>2</v>
      </c>
      <c r="E91" s="89">
        <v>0</v>
      </c>
      <c r="F91" s="95">
        <f t="shared" si="1"/>
        <v>0</v>
      </c>
    </row>
    <row r="92" spans="1:6" ht="13">
      <c r="A92" s="79"/>
      <c r="B92" s="39"/>
      <c r="C92" s="19"/>
      <c r="D92" s="20"/>
      <c r="E92" s="89"/>
      <c r="F92" s="95">
        <f t="shared" si="1"/>
        <v>0</v>
      </c>
    </row>
    <row r="93" spans="1:6" ht="26">
      <c r="A93" s="79" t="s">
        <v>95</v>
      </c>
      <c r="B93" s="39" t="s">
        <v>123</v>
      </c>
      <c r="C93" s="19"/>
      <c r="D93" s="20"/>
      <c r="E93" s="89"/>
      <c r="F93" s="95">
        <f t="shared" si="1"/>
        <v>0</v>
      </c>
    </row>
    <row r="94" spans="1:6" ht="13">
      <c r="A94" s="79"/>
      <c r="B94" s="39"/>
      <c r="C94" s="19" t="s">
        <v>15</v>
      </c>
      <c r="D94" s="20">
        <f>4.5*12+3.6*4+1.8*2+2.25*2</f>
        <v>76.5</v>
      </c>
      <c r="E94" s="89">
        <v>0</v>
      </c>
      <c r="F94" s="95">
        <f t="shared" si="1"/>
        <v>0</v>
      </c>
    </row>
    <row r="95" spans="1:6" ht="13.5" thickBot="1">
      <c r="A95" s="81"/>
      <c r="B95" s="55"/>
      <c r="C95" s="54"/>
      <c r="D95" s="56"/>
      <c r="E95" s="90"/>
      <c r="F95" s="96"/>
    </row>
    <row r="96" spans="1:6" ht="13.5" thickBot="1">
      <c r="A96" s="48"/>
      <c r="B96" s="59" t="s">
        <v>96</v>
      </c>
      <c r="C96" s="50"/>
      <c r="D96" s="51"/>
      <c r="E96" s="52"/>
      <c r="F96" s="53">
        <f>SUM(F84:F95)</f>
        <v>0</v>
      </c>
    </row>
    <row r="97" spans="1:7" ht="13.5" thickBot="1">
      <c r="A97" s="83"/>
      <c r="B97" s="66"/>
      <c r="C97" s="60"/>
      <c r="D97" s="62"/>
      <c r="E97" s="63"/>
      <c r="F97" s="84"/>
    </row>
    <row r="98" spans="1:7" ht="13.5" thickBot="1">
      <c r="A98" s="48" t="s">
        <v>41</v>
      </c>
      <c r="B98" s="49" t="s">
        <v>97</v>
      </c>
      <c r="C98" s="50"/>
      <c r="D98" s="51"/>
      <c r="E98" s="52"/>
      <c r="F98" s="53"/>
    </row>
    <row r="99" spans="1:7" ht="13">
      <c r="A99" s="85"/>
      <c r="B99" s="58"/>
      <c r="C99" s="45"/>
      <c r="D99" s="46"/>
      <c r="E99" s="88"/>
      <c r="F99" s="97"/>
    </row>
    <row r="100" spans="1:7" ht="65">
      <c r="A100" s="79" t="s">
        <v>14</v>
      </c>
      <c r="B100" s="18" t="s">
        <v>124</v>
      </c>
      <c r="C100" s="19"/>
      <c r="D100" s="20"/>
      <c r="E100" s="89"/>
      <c r="F100" s="95"/>
    </row>
    <row r="101" spans="1:7" ht="13">
      <c r="A101" s="79" t="s">
        <v>98</v>
      </c>
      <c r="B101" s="39" t="s">
        <v>99</v>
      </c>
      <c r="C101" s="19" t="s">
        <v>11</v>
      </c>
      <c r="D101" s="20">
        <v>1</v>
      </c>
      <c r="E101" s="89">
        <v>0</v>
      </c>
      <c r="F101" s="95">
        <f>E101*D101</f>
        <v>0</v>
      </c>
    </row>
    <row r="102" spans="1:7" ht="13.5" thickBot="1">
      <c r="A102" s="81"/>
      <c r="B102" s="55"/>
      <c r="C102" s="54"/>
      <c r="D102" s="56"/>
      <c r="E102" s="90"/>
      <c r="F102" s="96"/>
    </row>
    <row r="103" spans="1:7" ht="13.5" thickBot="1">
      <c r="A103" s="48"/>
      <c r="B103" s="59" t="s">
        <v>100</v>
      </c>
      <c r="C103" s="50"/>
      <c r="D103" s="51"/>
      <c r="E103" s="52"/>
      <c r="F103" s="53">
        <f>SUM(F99:F102)</f>
        <v>0</v>
      </c>
    </row>
    <row r="104" spans="1:7" ht="13.5" thickBot="1">
      <c r="A104" s="83"/>
      <c r="B104" s="66"/>
      <c r="C104" s="60"/>
      <c r="D104" s="62"/>
      <c r="E104" s="63"/>
      <c r="F104" s="84"/>
    </row>
    <row r="105" spans="1:7" ht="13.5" thickBot="1">
      <c r="A105" s="48" t="s">
        <v>42</v>
      </c>
      <c r="B105" s="70" t="s">
        <v>102</v>
      </c>
      <c r="C105" s="71"/>
      <c r="D105" s="72"/>
      <c r="E105" s="73"/>
      <c r="F105" s="74"/>
      <c r="G105" s="10"/>
    </row>
    <row r="106" spans="1:7" ht="13">
      <c r="A106" s="85"/>
      <c r="B106" s="67"/>
      <c r="C106" s="68"/>
      <c r="D106" s="69"/>
      <c r="E106" s="91"/>
      <c r="F106" s="98"/>
    </row>
    <row r="107" spans="1:7" ht="39">
      <c r="A107" s="79" t="s">
        <v>31</v>
      </c>
      <c r="B107" s="39" t="s">
        <v>125</v>
      </c>
      <c r="C107" s="19"/>
      <c r="D107" s="20"/>
      <c r="E107" s="89"/>
      <c r="F107" s="95"/>
    </row>
    <row r="108" spans="1:7" ht="15.5">
      <c r="A108" s="79"/>
      <c r="B108" s="39" t="s">
        <v>103</v>
      </c>
      <c r="C108" s="19" t="s">
        <v>30</v>
      </c>
      <c r="D108" s="20">
        <f>((25.2*3.35)+(27.3*3.35)-(0.55*3.36)+(0.58*1.3)+(1.3*0.16*17))*1.1</f>
        <v>196.14869999999999</v>
      </c>
      <c r="E108" s="89">
        <v>0</v>
      </c>
      <c r="F108" s="95">
        <f>E108*D108</f>
        <v>0</v>
      </c>
    </row>
    <row r="109" spans="1:7" ht="13">
      <c r="A109" s="79"/>
      <c r="B109" s="39"/>
      <c r="C109" s="19"/>
      <c r="D109" s="20"/>
      <c r="E109" s="89"/>
      <c r="F109" s="95"/>
    </row>
    <row r="110" spans="1:7" ht="26">
      <c r="A110" s="79" t="s">
        <v>129</v>
      </c>
      <c r="B110" s="39" t="s">
        <v>126</v>
      </c>
      <c r="C110" s="19"/>
      <c r="D110" s="20"/>
      <c r="E110" s="89"/>
      <c r="F110" s="95"/>
    </row>
    <row r="111" spans="1:7" ht="15.5">
      <c r="A111" s="79"/>
      <c r="B111" s="39"/>
      <c r="C111" s="19" t="s">
        <v>30</v>
      </c>
      <c r="D111" s="20">
        <f>(2.25*2*1.6)+(16*1.75*2.47)+(0.95*8*2.47)+(1.47*4*2.47)+(1.37*2*2.47)+(2.22*2*2.47)-(2*1*4)-(2*0.9*4)-(2*0.8*4)</f>
        <v>105.79020000000001</v>
      </c>
      <c r="E111" s="89">
        <v>0</v>
      </c>
      <c r="F111" s="95">
        <f t="shared" ref="F111:F118" si="2">E111*D111</f>
        <v>0</v>
      </c>
    </row>
    <row r="112" spans="1:7" ht="13">
      <c r="A112" s="79"/>
      <c r="B112" s="39"/>
      <c r="C112" s="19"/>
      <c r="D112" s="20"/>
      <c r="E112" s="89"/>
      <c r="F112" s="95"/>
    </row>
    <row r="113" spans="1:10" ht="39">
      <c r="A113" s="87" t="s">
        <v>32</v>
      </c>
      <c r="B113" s="39" t="s">
        <v>127</v>
      </c>
      <c r="C113" s="38"/>
      <c r="D113" s="44"/>
      <c r="E113" s="89"/>
      <c r="F113" s="95"/>
    </row>
    <row r="114" spans="1:10" ht="15.5">
      <c r="A114" s="87"/>
      <c r="B114" s="39" t="s">
        <v>103</v>
      </c>
      <c r="C114" s="38" t="s">
        <v>30</v>
      </c>
      <c r="D114" s="44">
        <f>2.1*3.15-(2*0.8)</f>
        <v>5.0150000000000006</v>
      </c>
      <c r="E114" s="89">
        <v>0</v>
      </c>
      <c r="F114" s="95">
        <f t="shared" si="2"/>
        <v>0</v>
      </c>
    </row>
    <row r="115" spans="1:10" ht="13">
      <c r="A115" s="79"/>
      <c r="B115" s="39" t="s">
        <v>104</v>
      </c>
      <c r="C115" s="19" t="s">
        <v>15</v>
      </c>
      <c r="D115" s="20">
        <f>3.15-1.8+2.1+2.1</f>
        <v>5.5500000000000007</v>
      </c>
      <c r="E115" s="89">
        <v>0</v>
      </c>
      <c r="F115" s="95">
        <f t="shared" si="2"/>
        <v>0</v>
      </c>
    </row>
    <row r="116" spans="1:10" ht="13">
      <c r="A116" s="79"/>
      <c r="B116" s="39"/>
      <c r="C116" s="19"/>
      <c r="D116" s="20"/>
      <c r="E116" s="89"/>
      <c r="F116" s="95"/>
      <c r="H116" s="9"/>
    </row>
    <row r="117" spans="1:10" ht="39">
      <c r="A117" s="79" t="s">
        <v>33</v>
      </c>
      <c r="B117" s="39" t="s">
        <v>128</v>
      </c>
      <c r="C117" s="19"/>
      <c r="D117" s="20"/>
      <c r="E117" s="89"/>
      <c r="F117" s="95"/>
      <c r="H117" s="9"/>
    </row>
    <row r="118" spans="1:10" ht="15.5">
      <c r="A118" s="79"/>
      <c r="B118" s="39"/>
      <c r="C118" s="19" t="s">
        <v>30</v>
      </c>
      <c r="D118" s="20">
        <f>D114</f>
        <v>5.0150000000000006</v>
      </c>
      <c r="E118" s="89">
        <v>0</v>
      </c>
      <c r="F118" s="95">
        <f t="shared" si="2"/>
        <v>0</v>
      </c>
      <c r="H118" s="9"/>
    </row>
    <row r="119" spans="1:10" ht="13.5" thickBot="1">
      <c r="A119" s="81"/>
      <c r="B119" s="55"/>
      <c r="C119" s="54"/>
      <c r="D119" s="56"/>
      <c r="E119" s="90"/>
      <c r="F119" s="96"/>
      <c r="H119" s="10"/>
      <c r="I119" s="10"/>
      <c r="J119" s="10"/>
    </row>
    <row r="120" spans="1:10" ht="13.5" thickBot="1">
      <c r="A120" s="48"/>
      <c r="B120" s="59" t="s">
        <v>105</v>
      </c>
      <c r="C120" s="50"/>
      <c r="D120" s="51"/>
      <c r="E120" s="52"/>
      <c r="F120" s="53">
        <f>SUM(F107:F118)</f>
        <v>0</v>
      </c>
      <c r="H120" s="10"/>
      <c r="I120" s="10"/>
      <c r="J120" s="10"/>
    </row>
    <row r="121" spans="1:10" ht="13.5" thickBot="1">
      <c r="A121" s="83"/>
      <c r="B121" s="66"/>
      <c r="C121" s="60"/>
      <c r="D121" s="62"/>
      <c r="E121" s="63"/>
      <c r="F121" s="84"/>
    </row>
    <row r="122" spans="1:10" ht="13.5" thickBot="1">
      <c r="A122" s="48" t="s">
        <v>43</v>
      </c>
      <c r="B122" s="65" t="s">
        <v>106</v>
      </c>
      <c r="C122" s="50"/>
      <c r="D122" s="51"/>
      <c r="E122" s="52"/>
      <c r="F122" s="53"/>
    </row>
    <row r="123" spans="1:10" ht="13">
      <c r="A123" s="85"/>
      <c r="B123" s="58"/>
      <c r="C123" s="45"/>
      <c r="D123" s="46"/>
      <c r="E123" s="88"/>
      <c r="F123" s="97"/>
    </row>
    <row r="124" spans="1:10" ht="52">
      <c r="A124" s="79" t="s">
        <v>22</v>
      </c>
      <c r="B124" s="39" t="s">
        <v>107</v>
      </c>
      <c r="C124" s="19"/>
      <c r="D124" s="20"/>
      <c r="E124" s="89"/>
      <c r="F124" s="95"/>
      <c r="H124" s="10"/>
      <c r="I124" s="10"/>
      <c r="J124" s="10"/>
    </row>
    <row r="125" spans="1:10" s="11" customFormat="1" ht="15.5">
      <c r="A125" s="79"/>
      <c r="B125" s="39" t="s">
        <v>108</v>
      </c>
      <c r="C125" s="19" t="s">
        <v>30</v>
      </c>
      <c r="D125" s="20">
        <v>713.01</v>
      </c>
      <c r="E125" s="89">
        <v>0</v>
      </c>
      <c r="F125" s="95">
        <f>E125*D125</f>
        <v>0</v>
      </c>
    </row>
    <row r="126" spans="1:10" s="11" customFormat="1" ht="13.5" thickBot="1">
      <c r="A126" s="81"/>
      <c r="B126" s="55"/>
      <c r="C126" s="54"/>
      <c r="D126" s="56"/>
      <c r="E126" s="90"/>
      <c r="F126" s="96"/>
    </row>
    <row r="127" spans="1:10" ht="13.5" thickBot="1">
      <c r="A127" s="48"/>
      <c r="B127" s="59" t="s">
        <v>109</v>
      </c>
      <c r="C127" s="50"/>
      <c r="D127" s="51"/>
      <c r="E127" s="52"/>
      <c r="F127" s="53">
        <f>SUM(F125:F126)</f>
        <v>0</v>
      </c>
      <c r="H127" s="10"/>
      <c r="I127" s="10"/>
      <c r="J127" s="10"/>
    </row>
    <row r="128" spans="1:10" s="11" customFormat="1" ht="13">
      <c r="A128" s="22"/>
      <c r="B128" s="25"/>
      <c r="C128" s="22"/>
      <c r="D128" s="23"/>
      <c r="E128" s="24"/>
      <c r="F128" s="24"/>
    </row>
    <row r="129" spans="1:8" s="11" customFormat="1" ht="13">
      <c r="A129" s="22"/>
      <c r="B129" s="25"/>
      <c r="C129" s="22"/>
      <c r="D129" s="23"/>
      <c r="E129" s="24"/>
      <c r="F129" s="24"/>
    </row>
    <row r="130" spans="1:8" ht="13.5" thickBot="1">
      <c r="A130" s="22"/>
      <c r="B130" s="25"/>
      <c r="C130" s="22"/>
      <c r="D130" s="23"/>
      <c r="E130" s="24"/>
      <c r="F130" s="24"/>
      <c r="H130" s="9"/>
    </row>
    <row r="131" spans="1:8" ht="13.5" customHeight="1" thickBot="1">
      <c r="A131" s="110" t="s">
        <v>37</v>
      </c>
      <c r="B131" s="111"/>
      <c r="C131" s="111"/>
      <c r="D131" s="111"/>
      <c r="E131" s="111"/>
      <c r="F131" s="112"/>
    </row>
    <row r="132" spans="1:8" ht="13">
      <c r="A132" s="99" t="s">
        <v>0</v>
      </c>
      <c r="B132" s="100" t="s">
        <v>45</v>
      </c>
      <c r="C132" s="29"/>
      <c r="D132" s="30"/>
      <c r="E132" s="31"/>
      <c r="F132" s="109">
        <f>F26</f>
        <v>0</v>
      </c>
    </row>
    <row r="133" spans="1:8" ht="13">
      <c r="A133" s="99" t="s">
        <v>3</v>
      </c>
      <c r="B133" s="34" t="s">
        <v>55</v>
      </c>
      <c r="C133" s="26"/>
      <c r="D133" s="27"/>
      <c r="E133" s="28"/>
      <c r="F133" s="101">
        <f>F58</f>
        <v>0</v>
      </c>
    </row>
    <row r="134" spans="1:8" ht="13">
      <c r="A134" s="99" t="s">
        <v>38</v>
      </c>
      <c r="B134" s="35" t="s">
        <v>110</v>
      </c>
      <c r="C134" s="26"/>
      <c r="D134" s="27"/>
      <c r="E134" s="28"/>
      <c r="F134" s="101">
        <f>F66</f>
        <v>0</v>
      </c>
    </row>
    <row r="135" spans="1:8" ht="13">
      <c r="A135" s="99" t="s">
        <v>39</v>
      </c>
      <c r="B135" s="35" t="s">
        <v>71</v>
      </c>
      <c r="C135" s="26"/>
      <c r="D135" s="27"/>
      <c r="E135" s="28"/>
      <c r="F135" s="101">
        <f>F81</f>
        <v>0</v>
      </c>
    </row>
    <row r="136" spans="1:8" ht="13">
      <c r="A136" s="99" t="s">
        <v>40</v>
      </c>
      <c r="B136" s="35" t="s">
        <v>111</v>
      </c>
      <c r="C136" s="26"/>
      <c r="D136" s="27"/>
      <c r="E136" s="28"/>
      <c r="F136" s="101">
        <f>F96</f>
        <v>0</v>
      </c>
    </row>
    <row r="137" spans="1:8" ht="13">
      <c r="A137" s="99" t="s">
        <v>41</v>
      </c>
      <c r="B137" s="35" t="s">
        <v>97</v>
      </c>
      <c r="C137" s="26"/>
      <c r="D137" s="27"/>
      <c r="E137" s="28"/>
      <c r="F137" s="101">
        <f>F103</f>
        <v>0</v>
      </c>
    </row>
    <row r="138" spans="1:8" ht="13">
      <c r="A138" s="99" t="s">
        <v>42</v>
      </c>
      <c r="B138" s="34" t="s">
        <v>112</v>
      </c>
      <c r="C138" s="26"/>
      <c r="D138" s="27"/>
      <c r="E138" s="28"/>
      <c r="F138" s="101">
        <f>F120</f>
        <v>0</v>
      </c>
    </row>
    <row r="139" spans="1:8" s="12" customFormat="1" ht="13.5" thickBot="1">
      <c r="A139" s="99" t="s">
        <v>43</v>
      </c>
      <c r="B139" s="35" t="s">
        <v>113</v>
      </c>
      <c r="C139" s="26"/>
      <c r="D139" s="27"/>
      <c r="E139" s="28"/>
      <c r="F139" s="101">
        <f>F127</f>
        <v>0</v>
      </c>
    </row>
    <row r="140" spans="1:8" ht="14" thickTop="1" thickBot="1">
      <c r="A140" s="99"/>
      <c r="B140" s="32" t="s">
        <v>101</v>
      </c>
      <c r="C140" s="33"/>
      <c r="D140" s="36"/>
      <c r="E140" s="37"/>
      <c r="F140" s="102">
        <f>SUM(F132:F139)</f>
        <v>0</v>
      </c>
    </row>
    <row r="141" spans="1:8" ht="14" thickTop="1" thickBot="1">
      <c r="A141" s="99"/>
      <c r="B141" s="32" t="s">
        <v>114</v>
      </c>
      <c r="C141" s="33"/>
      <c r="D141" s="36"/>
      <c r="E141" s="37"/>
      <c r="F141" s="102">
        <f>F140*0.25</f>
        <v>0</v>
      </c>
    </row>
    <row r="142" spans="1:8" s="7" customFormat="1" ht="14" thickTop="1" thickBot="1">
      <c r="A142" s="103"/>
      <c r="B142" s="104" t="s">
        <v>130</v>
      </c>
      <c r="C142" s="105"/>
      <c r="D142" s="106"/>
      <c r="E142" s="107"/>
      <c r="F142" s="108">
        <f>F140+F141</f>
        <v>0</v>
      </c>
    </row>
    <row r="143" spans="1:8" ht="48" customHeight="1">
      <c r="A143" s="125" t="s">
        <v>35</v>
      </c>
      <c r="B143" s="126"/>
      <c r="C143" s="126"/>
      <c r="D143" s="126"/>
      <c r="E143" s="126"/>
      <c r="F143" s="127"/>
    </row>
    <row r="144" spans="1:8" ht="38.25" customHeight="1" thickBot="1">
      <c r="A144" s="128" t="s">
        <v>36</v>
      </c>
      <c r="B144" s="129"/>
      <c r="C144" s="129"/>
      <c r="D144" s="129"/>
      <c r="E144" s="129"/>
      <c r="F144" s="130"/>
    </row>
  </sheetData>
  <sheetProtection selectLockedCells="1" sort="0" autoFilter="0" pivotTables="0"/>
  <mergeCells count="6">
    <mergeCell ref="A144:F144"/>
    <mergeCell ref="A131:F131"/>
    <mergeCell ref="A1:F1"/>
    <mergeCell ref="A2:F2"/>
    <mergeCell ref="A3:F4"/>
    <mergeCell ref="A143:F143"/>
  </mergeCells>
  <pageMargins left="0.6692913385826772" right="0.23622047244094491" top="0.82677165354330717" bottom="0.47244094488188981" header="0.23622047244094491" footer="0.19685039370078741"/>
  <pageSetup paperSize="9" orientation="portrait" useFirstPageNumber="1" horizontalDpi="180" verticalDpi="300"/>
  <headerFooter alignWithMargins="0">
    <oddHeader>&amp;LTD 3743.&amp;C POSLOVNA GRAĐEVINA (Pogon za izradu stolarije)
na k.č. 2107/1, k.o. Križevci&amp;Rstr. &amp;P</oddHeader>
    <oddFooter>&amp;C&amp;8"MINERVA"d.o.o.- Bjelovar</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OBRTNIČKI RADOVI</vt:lpstr>
      <vt:lpstr>'OBRTNIČKI RADOVI'!Print_Area</vt:lpstr>
      <vt:lpstr>'OBRTNIČKI RADOVI'!Print_Titles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 Jurić</dc:creator>
  <cp:lastModifiedBy>Darlene Fisher</cp:lastModifiedBy>
  <cp:lastPrinted>2016-11-03T12:40:34Z</cp:lastPrinted>
  <dcterms:created xsi:type="dcterms:W3CDTF">2010-02-16T11:07:26Z</dcterms:created>
  <dcterms:modified xsi:type="dcterms:W3CDTF">2023-10-30T11:38:25Z</dcterms:modified>
</cp:coreProperties>
</file>