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vanka\Nextcloud2\Dino\A_Dokumentacija\EU fondovi\Calluro\3.Nadstrešnica\Troškovnik\Troškovnik korigirani_Ivo Skelin\"/>
    </mc:Choice>
  </mc:AlternateContent>
  <bookViews>
    <workbookView xWindow="-105" yWindow="-105" windowWidth="23250" windowHeight="12450" tabRatio="867"/>
  </bookViews>
  <sheets>
    <sheet name="REKAPITULACIJA" sheetId="24" r:id="rId1"/>
    <sheet name="OPCI UVJETI" sheetId="1" r:id="rId2"/>
    <sheet name="A2.1. PRIPREMNI I ZEMLJANI" sheetId="3" r:id="rId3"/>
    <sheet name="A2.2. BET. I ARM_BET" sheetId="5" r:id="rId4"/>
    <sheet name="A2.3.ARMIRAČKI" sheetId="6" r:id="rId5"/>
    <sheet name="A.2.4. KROV I FASADA" sheetId="7" r:id="rId6"/>
    <sheet name="A.2.5. OKOLIŠ" sheetId="19" r:id="rId7"/>
    <sheet name="A2.6. ZAŠTITA OD MUNJE" sheetId="21" r:id="rId8"/>
    <sheet name="A2.7. HIDROINSTALACIJE" sheetId="23" r:id="rId9"/>
  </sheets>
  <externalReferences>
    <externalReference r:id="rId10"/>
  </externalReferences>
  <definedNames>
    <definedName name="Arm_beton" localSheetId="6">#REF!</definedName>
    <definedName name="Arm_beton" localSheetId="0">#REF!</definedName>
    <definedName name="Arm_beton">#REF!</definedName>
    <definedName name="Armiracki" localSheetId="6">#REF!</definedName>
    <definedName name="Armiracki" localSheetId="4">'A2.3.ARMIRAČKI'!$A$2:$H$21</definedName>
    <definedName name="Armiracki" localSheetId="0">#REF!</definedName>
    <definedName name="Armiracki">#REF!</definedName>
    <definedName name="Betonski" localSheetId="6">#REF!</definedName>
    <definedName name="Betonski" localSheetId="0">#REF!</definedName>
    <definedName name="Betonski">#REF!</definedName>
    <definedName name="Izolateri" localSheetId="4">#REF!</definedName>
    <definedName name="Izolateri" localSheetId="0">#REF!</definedName>
    <definedName name="Izolateri">#REF!</definedName>
    <definedName name="Pero">'[1]1.  ZEMLJANI'!$A$3:$H$28</definedName>
    <definedName name="_xlnm.Print_Area" localSheetId="5">'A.2.4. KROV I FASADA'!$A$1:$H$51</definedName>
    <definedName name="_xlnm.Print_Area" localSheetId="6">'A.2.5. OKOLIŠ'!$A$1:$H$31</definedName>
    <definedName name="_xlnm.Print_Area" localSheetId="2">'A2.1. PRIPREMNI I ZEMLJANI'!$A$1:$H$76</definedName>
    <definedName name="_xlnm.Print_Area" localSheetId="3">'A2.2. BET. I ARM_BET'!$A$1:$H$81</definedName>
    <definedName name="_xlnm.Print_Area" localSheetId="4">'A2.3.ARMIRAČKI'!$A$1:$H$21</definedName>
    <definedName name="_xlnm.Print_Area" localSheetId="1">'OPCI UVJETI'!$A$1:$A$95</definedName>
    <definedName name="_xlnm.Print_Area" localSheetId="0">REKAPITULACIJA!$A$1:$G$33</definedName>
    <definedName name="_xlnm.Print_Titles" localSheetId="5">'A.2.4. KROV I FASADA'!$1:$5</definedName>
    <definedName name="_xlnm.Print_Titles" localSheetId="6">'A.2.5. OKOLIŠ'!$1:$5</definedName>
    <definedName name="_xlnm.Print_Titles" localSheetId="2">'A2.1. PRIPREMNI I ZEMLJANI'!$1:$5</definedName>
    <definedName name="_xlnm.Print_Titles" localSheetId="3">'A2.2. BET. I ARM_BET'!$1:$5</definedName>
    <definedName name="_xlnm.Print_Titles" localSheetId="4">'A2.3.ARMIRAČKI'!$1:$4</definedName>
    <definedName name="_xlnm.Print_Titles" localSheetId="8">'A2.7. HIDROINSTALACIJE'!$2:$2</definedName>
    <definedName name="_xlnm.Print_Titles" localSheetId="1">'OPCI UVJETI'!$1:$3</definedName>
    <definedName name="_xlnm.Print_Titles" localSheetId="0">REKAPITULACIJA!$1:$3</definedName>
    <definedName name="Tesarski" localSheetId="4">#REF!</definedName>
    <definedName name="Tesarski" localSheetId="0">#REF!</definedName>
    <definedName name="Tesarski">#REF!</definedName>
    <definedName name="Zemljani" localSheetId="6">#REF!</definedName>
    <definedName name="Zemljani" localSheetId="2">'A2.1. PRIPREMNI I ZEMLJANI'!$A$2:$H$76</definedName>
    <definedName name="Zemljani" localSheetId="4">#REF!</definedName>
    <definedName name="Zemljani" localSheetId="0">#REF!</definedName>
    <definedName name="Zemljani">#REF!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9" i="21" l="1"/>
  <c r="H21" i="3" l="1"/>
  <c r="F41" i="21" l="1"/>
  <c r="F7" i="23" l="1"/>
  <c r="F10" i="23"/>
  <c r="F13" i="23"/>
  <c r="F16" i="23"/>
  <c r="F19" i="23"/>
  <c r="F22" i="23"/>
  <c r="F25" i="23"/>
  <c r="F28" i="23"/>
  <c r="F31" i="23"/>
  <c r="F34" i="23"/>
  <c r="B36" i="23"/>
  <c r="F10" i="21"/>
  <c r="F11" i="21"/>
  <c r="F12" i="21"/>
  <c r="F13" i="21"/>
  <c r="F14" i="21"/>
  <c r="F15" i="21"/>
  <c r="F17" i="21"/>
  <c r="F18" i="21"/>
  <c r="F20" i="21"/>
  <c r="F21" i="21"/>
  <c r="F23" i="21"/>
  <c r="F24" i="21"/>
  <c r="F25" i="21"/>
  <c r="F26" i="21"/>
  <c r="F27" i="21"/>
  <c r="F28" i="21"/>
  <c r="F29" i="21"/>
  <c r="F31" i="21"/>
  <c r="F32" i="21"/>
  <c r="F33" i="21"/>
  <c r="F35" i="21"/>
  <c r="F36" i="21"/>
  <c r="F37" i="21"/>
  <c r="F40" i="21"/>
  <c r="F43" i="21"/>
  <c r="F44" i="21"/>
  <c r="F36" i="23" l="1"/>
  <c r="G19" i="24" s="1"/>
  <c r="F46" i="21"/>
  <c r="G18" i="24" s="1"/>
  <c r="E33" i="5"/>
  <c r="E34" i="5"/>
  <c r="H28" i="19" l="1"/>
  <c r="H29" i="19"/>
  <c r="H24" i="19"/>
  <c r="E20" i="19"/>
  <c r="H20" i="19" s="1"/>
  <c r="C14" i="19"/>
  <c r="C18" i="19" s="1"/>
  <c r="C22" i="19" s="1"/>
  <c r="C26" i="19" s="1"/>
  <c r="E16" i="19"/>
  <c r="H16" i="19" s="1"/>
  <c r="E11" i="19"/>
  <c r="H11" i="19" s="1"/>
  <c r="H49" i="7"/>
  <c r="H45" i="7"/>
  <c r="H41" i="7"/>
  <c r="H37" i="7"/>
  <c r="H33" i="7"/>
  <c r="H29" i="7"/>
  <c r="H25" i="7"/>
  <c r="E21" i="7"/>
  <c r="H21" i="7" s="1"/>
  <c r="E12" i="7"/>
  <c r="H12" i="7" s="1"/>
  <c r="E17" i="7"/>
  <c r="H17" i="7" s="1"/>
  <c r="E18" i="6"/>
  <c r="H79" i="5"/>
  <c r="H73" i="5"/>
  <c r="H74" i="5"/>
  <c r="H75" i="5"/>
  <c r="H76" i="5"/>
  <c r="H72" i="5"/>
  <c r="H64" i="5"/>
  <c r="E48" i="5"/>
  <c r="H48" i="5" s="1"/>
  <c r="E47" i="5"/>
  <c r="E45" i="5"/>
  <c r="E29" i="5"/>
  <c r="E28" i="5"/>
  <c r="E23" i="5"/>
  <c r="E22" i="5"/>
  <c r="E71" i="3"/>
  <c r="E67" i="3"/>
  <c r="E62" i="3"/>
  <c r="E61" i="3"/>
  <c r="H61" i="3" s="1"/>
  <c r="E60" i="3"/>
  <c r="E45" i="3"/>
  <c r="H45" i="3" s="1"/>
  <c r="E55" i="3"/>
  <c r="E54" i="3"/>
  <c r="E41" i="3"/>
  <c r="H41" i="3" s="1"/>
  <c r="E37" i="3"/>
  <c r="E33" i="3"/>
  <c r="H31" i="19" l="1"/>
  <c r="G11" i="24" s="1"/>
  <c r="H51" i="7"/>
  <c r="G10" i="24" s="1"/>
  <c r="E74" i="3"/>
  <c r="H74" i="3" s="1"/>
  <c r="C14" i="7"/>
  <c r="C19" i="7" l="1"/>
  <c r="C23" i="7" s="1"/>
  <c r="C27" i="7" s="1"/>
  <c r="H18" i="6"/>
  <c r="H68" i="5"/>
  <c r="H67" i="5"/>
  <c r="H47" i="5"/>
  <c r="H46" i="5"/>
  <c r="H45" i="5"/>
  <c r="H34" i="5"/>
  <c r="H33" i="5"/>
  <c r="C31" i="5"/>
  <c r="H29" i="5"/>
  <c r="H15" i="6"/>
  <c r="H28" i="5"/>
  <c r="H23" i="5"/>
  <c r="H22" i="5"/>
  <c r="H71" i="3"/>
  <c r="H67" i="3"/>
  <c r="H62" i="3"/>
  <c r="H60" i="3"/>
  <c r="H55" i="3"/>
  <c r="H54" i="3"/>
  <c r="H49" i="3"/>
  <c r="H37" i="3"/>
  <c r="H33" i="3"/>
  <c r="H29" i="3"/>
  <c r="H25" i="3"/>
  <c r="C23" i="3"/>
  <c r="H76" i="3" l="1"/>
  <c r="G7" i="24" s="1"/>
  <c r="C31" i="7"/>
  <c r="H81" i="5"/>
  <c r="G8" i="24" s="1"/>
  <c r="C27" i="3"/>
  <c r="C31" i="3" s="1"/>
  <c r="H21" i="6"/>
  <c r="G9" i="24" s="1"/>
  <c r="C36" i="5"/>
  <c r="C61" i="5" s="1"/>
  <c r="G14" i="24" l="1"/>
  <c r="C35" i="7"/>
  <c r="C39" i="7" s="1"/>
  <c r="C65" i="5"/>
  <c r="C35" i="3"/>
  <c r="C39" i="3" s="1"/>
  <c r="G21" i="24" l="1"/>
  <c r="G23" i="24" s="1"/>
  <c r="G25" i="24" s="1"/>
  <c r="C43" i="7"/>
  <c r="C47" i="7" s="1"/>
  <c r="C43" i="3"/>
  <c r="C47" i="3" s="1"/>
  <c r="C51" i="3" s="1"/>
  <c r="C57" i="3" s="1"/>
  <c r="C64" i="3" l="1"/>
  <c r="C69" i="3" s="1"/>
  <c r="C72" i="3" l="1"/>
  <c r="C70" i="5" l="1"/>
  <c r="C78" i="5" s="1"/>
</calcChain>
</file>

<file path=xl/sharedStrings.xml><?xml version="1.0" encoding="utf-8"?>
<sst xmlns="http://schemas.openxmlformats.org/spreadsheetml/2006/main" count="622" uniqueCount="356">
  <si>
    <t>OPĆI UVJETI</t>
  </si>
  <si>
    <t>Ovi opći uvjeti su sastavni dio troškovnika i u svemu ih se treba pridržavati, osim ako u stavci troškovnika  to nije drugačije navedeno.</t>
  </si>
  <si>
    <t>Izvođač je dužan pridržavati se svih važećih zakona i propisa i to naročito Zakona o gradnji, Zakona o zaštiti i očuvanju kulturnih dobara, Zakona o zaštiti na radu, Zakona o građevnim proizvodima, Hrvatskih normi itd.</t>
  </si>
  <si>
    <t>Kompletan rad, kao i sav osnovni i pomoćni materijal, mora u svemu odgovarati važećim tehničkim propisima za pojedine vrste radova i hrvatskim normama tj. propisanim tehničkim svojstvima, ocjenama sukladnosti i dokazima uporabljivosti građevnih proizvoda (prema Zakonu o građevnim proizvodima NN 76/13 s svim izmjenama).</t>
  </si>
  <si>
    <t>Izvođač je prilikom uvođenja u posao dužan, u okviru ugovorene cijene, preuzeti postojeću građevinu, te obavijestiti nadležne službe o otvaranju gradilišta. Od tog trenutka pa do primopredaje građevine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prema projektu.</t>
  </si>
  <si>
    <t>Izvođač je dužan, u okviru ugovorene cijene, ugraditi propisani adekvatan i prema Hrvatskim normama atestiran materijal. Građevni proizvod može se staviti na tržište, distribuirati i rabiti samo ako je dokazana njegova uporabljivost te ako je označen i popraćen tehničkim uputama u skladu sa Zakonom o građevnim proizvodima i propisima donesenim na temelju ovoga Zakona. Građevni proizvodi su uporabljivi ako njihova svojstva udovoljavaju bitnim zahtjevima za građevinu, a što se dokazuje Potvrdom (certifikatom) sukladnosti ili dobavljačevom Izjavom o sukladnosti. Građevni proizvodi za koje nisu donijeti tehnički propisi i norme ili bitno odstupaju od njih, uporabljivi su samo ako imaju Tehničko dopuštenje ili Svjedodžbu o ispitivanju.</t>
  </si>
  <si>
    <t>Izvođač je u okviru ugovorene cijene dužan izvršiti koordinaciju radova svih kooperanata na način da omogući kontinuirano odvijanje posla i zaštitu već izvedenih radova. Sva oštećenja nastala tijekom gradnje otklonit će izvođač o svom trošku.</t>
  </si>
  <si>
    <t>Izvođač je dužan, u okviru ugovorene cijene, osigurati gradilište od djelovanja više sile i krađe.</t>
  </si>
  <si>
    <t>Sav rad, materijal, pomoćni prostori, skladišta, kontejneri za gradilišno osoblje, sanitarni uređaji i ostalo vezano uz organizaciju građevinskih radova uključeni su u ugovorenu cijenu.</t>
  </si>
  <si>
    <t>Izvedeni radovi moraju u cijelosti odgovarati opisu u troškovniku, a u tu svrhu investitor i projektant imaju pravo od izvođača tražiti prije početka radova uzorke materijala i specifičnih sklopova (obloga, boja i sl.), koji se čuvaju u upravi gradilišta. Izvedeni radovi moraju odgovarati uzorcima u cijelosti.</t>
  </si>
  <si>
    <t>Jedinična cijena sadrži sve nabrojano kod opisa pojedine stavke. Pod cijenom materijala podrazumijeva se dobavna cijena materijala i to kako glavnog tako i pomoćnog, veznog i ostalih materijala. U tu cijenu uključeni su i transportni troškovi bez obzira na vrstu transportnog sredstva i udaljenost uključivo sa svim utovarima, istovarima i prijenosima kao i razne pomoćne konstrukcije-skele, radne podove (izrada, montaža i demontaža). Nadalje uključiti cijenu skladištenja, čuvanja i zaštite materijala sve do ugradbe ili primopredaje istog kao i ispitivanje materijala-ateste (originalne certifikate izrađene prema Hrvatskim propisima, te potrebna završna ispitivanja). Cijene pojedinih radova moraju sadržavati sve elemente koji određuju cijenu gotovog proizvoda, a u skladu s odredbama troškovnika i općih i tehničkih uvjeta. Ako izvođač sumnja u valjanost ili kvalitetu nekog propisanog materijala i drži da za takvu izvedbu ne bi mogao preuzeti odgovornost, dužan je o tome obavijestiti projektanta s obrazloženjem i dokumentacijom i to prije davanja ponude. Konačnu odluku donosi projektant u suglasnosti s nadzornim inženjerom i/ili konzervatorskim nadzorom,a nakon proučenog prijedloga izvođača.</t>
  </si>
  <si>
    <t>U kalkulaciju rada treba uključiti sav potreban rad, kako glavni, tako i pomoćni i sav unutarnji transport bilo ručni bilo pomoću strojeva. Ujedno treba uključiti sav rad i materijal oko zaštite izvedenih radova i same građevine od štetnog utjecaja kiše, hladnoće i sl. kao i skladištenje i zaštitu svih elemenata skinutih s građevine koji će se naknadno ponovno ugraditi. Ukoliko u pojedinoj stavci troškovnika nije naveden način obračuna radova, tada se isti obračunava prema važećim građevinskim normama u Republici Hrvatskoj. Kod paušalnog obračuna izvođač sam mora procijeniti vrijednost pojedinih stavaka te iste izvesti bez prava na dodatne iznose za te stavke.</t>
  </si>
  <si>
    <t>Sve radove izvoditelj treba izvesti u skladu sa opisima iz troškovnika, nacrtima i detaljima izvedbe, općim i tehničkim uvjetima, te važećim standardima i tehničkim uvjetima za odgovarajuću vrstu radova, a obračunati u skladu sa važećim građevinskim normama. Ukoliko građevinske norme ne postoje za istu vrstu radova, treba se služiti tehničkim uvjetima za izvođenje odgovarajućih radova. U slučaju nesuglasica između građevinskih normi i tehničkih uvjeta, važeći su uvjeti obračuna i rada iz građevinskih normi.</t>
  </si>
  <si>
    <t>Ako tijekom gradnje dođe do promjena, treba prije početka rada tražiti suglasnost projektanta i nadzornog inženjera. Također treba ugovoriti jediničnu cijenu nove stavke na temelju elemenata danih u ponudi i sve to unijeti u građevinski dnevnik uz ovjeru nadzornog inženjera. Sve više radnje ili veće količine do kojih dođe uslijed promjene načina ili opsega izvedbe, a nisu na spomenuti način utvrđene, upisane i ovjerene, neće se priznati u obračunu.</t>
  </si>
  <si>
    <t>U slučaju da izvođač predlaže druga projektantska rješenja, dužan je izraditi dokumentaciju (tekstualnu i grafičku) i dati je na odobrenje projektantu, nadzornom inženjeru i investitoru. Za sve specijalističke radove izvođač je dužan pribaviti radioničke nacrte i predočiti ih projektantu i nadzornom inženjeru radi ovjere prije početka radova. Istu dokumentaciju izradit će o svom trošku, koji treba biti ukalkuliran u ukupnu ponudbenu cijenu.</t>
  </si>
  <si>
    <t>Davanjem ponude izvođač se obavezuje da će pravovremeno nabaviti sav materijal opisan u pojedinim stavkama troškovnika. U slučaju nemogućnosti nabave opisanog materijala tijekom izvođenja radova, za svaku će se izmjenu prikupiti ponude koje ne smiju biti više od provobitno ponuđenih i u prisutnosti investitora i nadzornog inženjera odabrati najpovoljnija.</t>
  </si>
  <si>
    <t>Prije početka radova izvođač je dužan o svom trošku izraditi shemu organizacije gradilišta i plan izvođenja radova, a posebnu pažnju posvetiti organizaciji i uvjetima transporta i skladištenja građevinskog i instalacijskog materijala, smještaju građevinske mehanizacije, smještaju i opskrbi radne snage te odvozu svog otpadnog materijala na gradsko odlagalište.</t>
  </si>
  <si>
    <t>Izvođač je dužan čistiti gradilište barem tri puta tijekom građenja, a na kraju treba izvesti sva fina čišćenja što je obuhvaćeno i posebnom stavkom. Svi nekvalitetni radovi i materijali prema ocjeni Investitora i nadzornog inženjera imaju se otkloniti i zamijeniti ispravnima bez bilo kakve obveze za odštetu od strane investitora.</t>
  </si>
  <si>
    <t>Izvođač je dužan izraditi vremenski plan (gantogram) aktivnosti na gradilištu i njime odrediti dinamiku financiranja, dobave materijala i opreme i sl. Sve radove treba izvršiti u dogovoru s projektantom i projektantom konstrukcije, nadzornim inženjerom i/ili konzervatorskim nadzorom.</t>
  </si>
  <si>
    <t>Po završetku radova kvalitetu izvedenih radova treba izvoditelj ustanoviti zapisnički sa nadzornim inženjerom. Ukoliko se ustanovi da su radovi izvedeni nekvalitetno, izvoditelj je dužan iste ponovo izvesti u traženoj kvaliteti ili iste naručiti kod drugog izvoditelja, a sve u najkraćem dogovorenom roku i na svoj trošak.</t>
  </si>
  <si>
    <t>Pri radu treba obavezno primjenjivati sve potrebne mjere zaštite na radu, naročito zaštite od požara. Ukoliko nadzorni inženjer uoći da se ovih pravila izvoditelj doslovce ne pridržava može mu se zabraniti daljnji rad dok ga ne organizira u skladu s pravilima.</t>
  </si>
  <si>
    <t>Prilikom izvođenja radova, izvoditelj treba zaštititi sve susjedne plohe, dijelove konstrukcije i prethodno izvedene radove na prikladan način a u skladu sa pravilima zaštite na radu, tako da ne dođe do oštećenja gore navedenoga. Troškove zaštite treba izvoditelj uračunati u jediničnu cijenu.</t>
  </si>
  <si>
    <t>Ukoliko ipak dođe do oštećenja prethodno izvedenih radova za koje je odgovoran izvoditelj ili njegov kooperant, dužan je iste o svom trošku dovesti u stanje prije oštećenja ili naručiti iste radove kod drugog izvoditelja na svoj teret. Popravak treba izvesti u primarno određenom roku ili dogovorno.</t>
  </si>
  <si>
    <t>Osim navedenih općih uvjeta, za određene grupe radova vrijede posebne opće napomene kojih se zajedno sa ovim općim uvjetima treba pridržavati.</t>
  </si>
  <si>
    <t>PRIPREMNI RADOVI</t>
  </si>
  <si>
    <t>Izvođač je dužan prije početka radova provesti sve pripremne radove da se izvođenje može nesmetano odvijati. U tu svrhu izvođač je dužan proučiti tehničku dokumentaciju (nacrte, opise, troškovnik, elaborate i slično), te izvršiti potrebne računske kontrole. Potrebno je proučiti sve tehnologije izvedbe pojedinih radova radi optimalne organizacije građenja, nabavke materijala, kalkulacije i sl.</t>
  </si>
  <si>
    <t>Izvođač i njegovi kooperanti dužni su svaki dio tehničke dokumentacije pregledati, te dati primjedbe na eventualne tehničke  probleme koji bi mogli prouzročiti slabiju kvalitetu, postojanost ugrađenih elemenata ili druge štete. U protivnom biti će dužan ovakve štete sanirati o svom trošku. Naročitu pažnju kod toga treba posvetiti usaglašavanju građevinskih i instalaterskih nacrta. Ako ustanovi neke razlike u mjerama, nedostatke ili pogreške u podlogama, dužan je pravovremeno obavijestiti nadzornog inženjera i odgovornog projektanta, te zatražiti rješenja.</t>
  </si>
  <si>
    <t>MATERIJAL</t>
  </si>
  <si>
    <t>Pod tim nazivom se podrazumjeva cijena materijala tj. dobavna cijena i to kako glavnog materijala, tako i pomoćnog, veznog materijala i sl. U cijenu materijala uključena je i cijena transportnih troškova bez obzira na prijevozno sredstvo sa svim prijenosima, utovarima i istovarima, te uskladištenje i čuvanje na gradilištu od unošenja (prebacivanje, zaštita i sl.), kao i davanje potrebnih uzoraka.</t>
  </si>
  <si>
    <t>RAD</t>
  </si>
  <si>
    <t>U kalkulaciji rada treba uključiti sav rad, kako glavni tako i pomoćni, te sav unutarnji transport kao i čišćenje prostora u tijeku radova te odvoz šute i viška materijala s gradilišta. Ujedno treba uključiti sav rad oko zaštite gotovih konstrukcija i dijelova objekta od štetnog utjecaja vrućine, hladnoće i sl. Sva potrebna čišćenja, kod svih vrsta radova, u toku izvođenja, dnevno (nakon završetka rada) uključiti u jedinične cijene stavki, tj, neće se posebno plaćati.</t>
  </si>
  <si>
    <t>SKELE</t>
  </si>
  <si>
    <t>Sve vrste skele bez obzira na visinu ulaze u jediničnu cijenu pojedinog rada osim fasadne skele koja se obračunava za predviđeni rok trajanja radova svih učesnika na gradnji. Skela mora biti na vrijeme postavljena kako ne bi nastao zastoj u radu. Pod pojmom skela podrazumjeva se i prilaz istoj, te ograda. Kod zemljanih radova u jediničnu cijenu ulaze razupore, te mostovi za prebacivanje iskopa većih dubina. Ujedno su uključeni i prilazi, te mostovi za betoniranje konstrukcija i sl.</t>
  </si>
  <si>
    <t>IZMJERE</t>
  </si>
  <si>
    <t>Ukoliko nije u pojedinoj stavci dat način obračuna radova, treba se izvođač u svemu  pridržavati propisa HRN-a za pojedinu vrstu rada, važečih prosječnih normi u građevinarstvu, uputa proizvođača materijala koji se upotrebljava ili ugrađuje, te uputa nadzorne službe naručitelja.</t>
  </si>
  <si>
    <t>OPLATA</t>
  </si>
  <si>
    <t>Kod izrade oplate predviđeno je podupiranje, uklještenja, te postave i skidanje iste. U cijenu ulazi kvašenje oplate prije betoniranja, kao i mazanje limenih kalupa i sl. Po završetku betoniranja, sva se oplata nakon određenog vremena mora očistiti i sortirati.</t>
  </si>
  <si>
    <t>OBRAČUN</t>
  </si>
  <si>
    <t>Ukoliko nije u pojedinoj stavci dat način obračuna radova, treba se u svemu pridržavati prosječnih normi u građevinarstvu.</t>
  </si>
  <si>
    <t>ZIMSKI I LJETNI RAD</t>
  </si>
  <si>
    <t>Ukoliko je u ugovoreni termin izvršenja objekta uključen i zimski odnosno ljetni period, to se neće posebno izvođaču priznavati na ime naknade, već sve mora biti uključeno u jediničnu cijenu. Za vrijeme zime građevina se mora zaštititi. Svi eventualno smrznuti dijelovi moraju se ukloniti i izvesti ponovno bez bilo kakve naplate. Ukoliko je temperatura niža od temperature, pri kojoj nije dozvoljen određeni rad, a investitor ipak traži da se radovi izvode, izvođač ima pravo računati naknadu po važećoj normi ali u tom slučaju izvođač snosi punu odgovornost za ispravnost i kvalitetu izvedenih radova. To isto vrijedi i za zaštitu radova tokom ljeta od prebrzog sušenja uslijed visoke temperature. Ukoliko dođe do kašnjenja u dinamici krivnjom izvođača, dodatne troškove pri radu na niskim temperaturama snosi izvođač.</t>
  </si>
  <si>
    <t>FAKTORI</t>
  </si>
  <si>
    <t>Na jediničnu cijenu radne snage izvođač ima pravo zaračunati faktor prema postojećim gospodarskim instrumentima na osnovu zakonskih propisa. Povrh toga izvođač će faktorom obuhvatiti i slijedeće radove, koji se neće zasebno obračunavati kao naknadni rad, i to:</t>
  </si>
  <si>
    <t>-       kompletnu režiju gradilišta, uključujući dizalice, mostove, svu potrebnu mehanizaciju i sl.</t>
  </si>
  <si>
    <t>-       izvedbu privremenih pristupnih puteva u okviru gradilišta</t>
  </si>
  <si>
    <t>-       nalaganje temelja prije iskopa,</t>
  </si>
  <si>
    <t>-       sva ispitivanja materijala,</t>
  </si>
  <si>
    <t>-       barake za smještaj radnika i kancelarije gradilišta,</t>
  </si>
  <si>
    <t>-       uskladištenje materijala i elemenata za obrtničke i instalaterske radove do njihove ugradbe,</t>
  </si>
  <si>
    <t>-       uređenje gradilišta po završetku rada, sa otklanjanjem svih otpadaka, šute, ostataka građevnog materijala, inventara, pomoćnih objekata, itd.</t>
  </si>
  <si>
    <t>NAKNADNI RADOVI</t>
  </si>
  <si>
    <t xml:space="preserve">Za naknadne radove čiji opisi se ne nalaze u troškovniku, općim i tehničkim uvjetima i ponudbeno-tehničkoj dokumentaciji (nacrti, detalji, opisi, elaborati i slično), a koji se imaju izvesti po nalogu Investitora ili nadzornog inženjera, obračun se vrši po stvarnim troškovima rada i materijala. </t>
  </si>
  <si>
    <t>Za naknadne radove čiji se opisi nalaze u ugovornom troškovniku, općim i tehničkim uvjetima i ponudbeno-tehničkoj dokumentaciji (nacrti, detalji, opisi, elaborati i slično), primjenjivati će se ugovorne jedinične cijene. Sva odstupanja stvarno izvedenih količina u odnosu na količine predviđene projektantskim troškovima (+ ili -) obračunati će se prema odredbi ugovora s izvođačem koja se odnosi na obračun radova.</t>
  </si>
  <si>
    <t xml:space="preserve">SAV UNUTARNJI I VANJSKI TRANSPORT MORA BITI UKLJUČEN U JEDINIČNE CIJENE SVIH GRUPA RADOVA! </t>
  </si>
  <si>
    <t>Ovaj "Opći opis uz troškovnik" i svi “Opći uvjeti” (obračunsko-tehnički uvjeti i specifikacije) uz pojedine radove sastavni su dio troškovnika i moraju biti priloženi i ovjereni prilikom davanja ponude.</t>
  </si>
  <si>
    <t>A.</t>
  </si>
  <si>
    <t>01.</t>
  </si>
  <si>
    <t>PRIPREMNI I ZEMLJANI RADOVI</t>
  </si>
  <si>
    <t>količina</t>
  </si>
  <si>
    <t>jed.cijena</t>
  </si>
  <si>
    <t>ukupna cijena</t>
  </si>
  <si>
    <t xml:space="preserve"> </t>
  </si>
  <si>
    <t/>
  </si>
  <si>
    <t>NAPOMENA:</t>
  </si>
  <si>
    <t>U cijenu svake pojedine stavke uračunato:</t>
  </si>
  <si>
    <t>- sav prijevoz iskopanog materijala na gradilišnu deponiju. Odvoz viška materijala na gradsku deponiju obračunava se posebno.</t>
  </si>
  <si>
    <t>- dobava i ugradnja svog potrebnog materijala, sav unutrašnji i vanjski transport,</t>
  </si>
  <si>
    <t>- sve potrebne skele, podupiranja, razupiranja, osiguranje iskopa i susjednih objekata za dubinu iskopa do jedne etaže (3,0 m)</t>
  </si>
  <si>
    <t>- izrada i uklanjanje svih prilaznih i radnih rampi,</t>
  </si>
  <si>
    <t>- sva eventualna ispumpavanja voda u građevinskoj jami ili djelovima zgrade.</t>
  </si>
  <si>
    <t>Sve postojeće kamene međe, mjerne točke, javne i privatne točke međa i iskolčenja svih vrsta osiguravaju se na način da se u svako doba mogu ponovno izvesti. Izgubljene točke se na trošak izvođača izrađuju ponovno skupa s ovlaštenim geodetom.</t>
  </si>
  <si>
    <t>Izrada izvještaja o provedenom ispitivanju zbijenosti podloge izrađenog od strane ovlaštene institucije svih podloga (nasipi, posteljice, tampon) na cijeloj zoni obuhvata radova ulazi u jedinične cijene pojedinih stavaka</t>
  </si>
  <si>
    <t>Višestruko premještanje dijelova opreme potrebno je uračunati u cijenu.</t>
  </si>
  <si>
    <t>Opći i posebni uvjeti sastavni dio su ovog troškovnika. Sve navedeno u općim uvjetima što utječe na ukupnu cijenu obavezno ukalkulirati u jediničnu cijenu svake pojedine stavke troškovnika. Naknadni zahtjevi nakon ugovaranja neće se priznavati.</t>
  </si>
  <si>
    <t>PRIPREMA I ORGANIZACIJA GRADILIŠTA</t>
  </si>
  <si>
    <t xml:space="preserve">Priprema i organizacija gradilišta, koja obuhvaća izradu, dopremu i odvoz, montažu i demontažu ograde gradilišta i svih pomoćnih objekata i postrojenja, obilježavanje gradilišta tablom i drugim oznakama, osiguranje privremenih priključaka struje i vode s plaćanjem svih davanja, te osiguranje privremenih puteva i prostora za privremeni smještaj uprave gradilišta, radnika, alata i materijala. </t>
  </si>
  <si>
    <t>ČIŠĆENJE POVRŠINSKOG DIJELA TLA</t>
  </si>
  <si>
    <t>Čišćenje terena na mjestu građevina (cca 200 cm od vanjskog ruba). U cijenu je obuhvaćeno i sječenje visokog i niskog raslinja na parceli, uklanjanje korijena, raznog otpada i smeća i sl. Obračun prema m2 površine. Utovar, transport i odlaganje sa plaćanjem svih naknada za gradski deponij uračunati u jediničnu cijenu stavke.</t>
  </si>
  <si>
    <r>
      <t>m</t>
    </r>
    <r>
      <rPr>
        <vertAlign val="superscript"/>
        <sz val="10"/>
        <rFont val="Arial"/>
        <family val="2"/>
        <charset val="238"/>
      </rPr>
      <t>2</t>
    </r>
  </si>
  <si>
    <t>IZRADA NANOSNE SKELE I ISKOLČAVANJE</t>
  </si>
  <si>
    <t>kom</t>
  </si>
  <si>
    <t>STROJNI ISKOP HUMUSA</t>
  </si>
  <si>
    <t>Strojni iskop humusa u prosječnoj debljini od 30 cm, ili stvarne debljine prema uputama geomehaničara i nadzornog inženjera, transport s razastiranjem i planiranjem, te prijevoz viška materijala na odlagalište na parceli. Obračun po m3 stvarno iskopanog humusa u sraslom stanju.</t>
  </si>
  <si>
    <r>
      <t>m</t>
    </r>
    <r>
      <rPr>
        <vertAlign val="superscript"/>
        <sz val="10"/>
        <rFont val="Arial"/>
        <family val="2"/>
        <charset val="238"/>
      </rPr>
      <t>3</t>
    </r>
  </si>
  <si>
    <t>UREĐENJE I PLANIRANJE TEMELJNOG TLA</t>
  </si>
  <si>
    <t>- nasip</t>
  </si>
  <si>
    <t>- geotekstil</t>
  </si>
  <si>
    <t>ZATRPAVANJE MATERIJALOM IZ ISKOPA</t>
  </si>
  <si>
    <t>- nasip iz iskopa</t>
  </si>
  <si>
    <t>RAZASTIRANJE HUMUSA</t>
  </si>
  <si>
    <t xml:space="preserve">Transport i razastiranje iskopanog humusnog materijala po parceli. Obračun po m3 rastresitog materijala iz iskopa. Koeficijent 1,2. </t>
  </si>
  <si>
    <t>UTOVAR I ODVOZ MATERIJALA</t>
  </si>
  <si>
    <t xml:space="preserve">Utovar i odvoz miješanog kamenog i zemljanog materijala na gradsku deponiju uz plaćanje svih pristojbi. Obračun prema rastresitom stanju (koef 1,25). </t>
  </si>
  <si>
    <t>UKUPNO PRIPREMNI I ZEMLJANI RADOVI:</t>
  </si>
  <si>
    <t>02.</t>
  </si>
  <si>
    <t>BETONSKI I ARMIRANO - BETONSKI RADOVI</t>
  </si>
  <si>
    <t>Napomena:</t>
  </si>
  <si>
    <t>U cijeni pojedine stavke armirano-betonskih radova obuhvaćeno:</t>
  </si>
  <si>
    <t>- Dobava betona, ugradba u konstrukciju sa svim vibriranjima i njegovanjima.</t>
  </si>
  <si>
    <t>-Sva potrebna oplata (predviđena je glatka s bandažiranim spojevima), postava i skidanje sa svim potrebnim podupiranjima</t>
  </si>
  <si>
    <t>-Svi potrebni popravci betoniranih elemenata nakon skidanja oplate kao i zapunjavanje otvora nastalih od elemenata oplate (vezači razupore, distanceri i td.) te uređenje betona na spojevima oplate.</t>
  </si>
  <si>
    <r>
      <t xml:space="preserve">Radovi vezani za izvedbu priključaka instalacija: </t>
    </r>
    <r>
      <rPr>
        <sz val="10"/>
        <rFont val="Arial"/>
        <family val="2"/>
        <charset val="238"/>
      </rPr>
      <t>kanalizacije, vodovoda, elektrike, telefona, plina i svih ostalih priključaka nisu predmet obrade ovog troškovnika. Osim ako to nije eksplicite drugačije navedeno.</t>
    </r>
  </si>
  <si>
    <r>
      <t xml:space="preserve">Prije početka betoniranja svih zidova </t>
    </r>
    <r>
      <rPr>
        <sz val="10"/>
        <rFont val="Arial"/>
        <family val="2"/>
        <charset val="238"/>
      </rPr>
      <t>potrebno je u oplati postaviti šablone za otvore vrata prozora i slično, ugradbe dovoda i odvoda V+K, te raznih instalacija i ventilacija-mjesto ugradbe prema planu oplate i detalju projektanta.</t>
    </r>
  </si>
  <si>
    <r>
      <t xml:space="preserve">Prije početka betoniranja svih ploča </t>
    </r>
    <r>
      <rPr>
        <sz val="10"/>
        <rFont val="Arial"/>
        <family val="2"/>
        <charset val="238"/>
      </rPr>
      <t>potrebno je u oplati postaviti šablone za otvore raznih veličina radi kasnijeg postavljanja dovoda i odvoda V + K, ventilacije  i drugo - mjesto ugradbe prema planu oplate i detalju projektanta.</t>
    </r>
  </si>
  <si>
    <r>
      <t xml:space="preserve">Prije izvedbe proučiti planove oplate i detalje </t>
    </r>
    <r>
      <rPr>
        <sz val="10"/>
        <rFont val="Arial"/>
        <family val="2"/>
        <charset val="238"/>
      </rPr>
      <t>radi ostavljanja potrebnih čeličnih trnova i pločica koje se vare za rubnu armaturu veličine 15 x 15cm (obuhvaćeno u raznim zidarskim radovima)  na svim mjestima gdje je to potrebno, osobito na rubovima ploča, te zidovima.</t>
    </r>
  </si>
  <si>
    <r>
      <rPr>
        <b/>
        <sz val="10"/>
        <rFont val="Arial"/>
        <family val="2"/>
        <charset val="238"/>
      </rPr>
      <t xml:space="preserve">Sve troškove oko izrade projekta betona i svih njegovih sastavnih dijelova snosi izvoditelj radova. Sve troškove oko redovitog ili izvanrednog ispitivanja kvalitete betona snosi izvoditelj radova. </t>
    </r>
    <r>
      <rPr>
        <sz val="10"/>
        <rFont val="Arial"/>
        <family val="2"/>
        <charset val="238"/>
      </rPr>
      <t xml:space="preserve">Tehnologiju izvedbe, te eventualno prekida, izvesti isključivo po uputama konstruktera. Obrada gornjih površina treba biti ravno zaribana, osim gdje se u stavci traži drugačija obrada. Sve visine pri izradi oplate određivati, a nakon betoniranja kontrolirati instrumentom. </t>
    </r>
  </si>
  <si>
    <t xml:space="preserve">Armirano-betonski elementi moraju imati potpuno ravne i glatke površine i izvode se u pravilu u glatkoj drvenoj ili limenoj oplati. Prilikom betoniranja naročito treba paziti da armatura ostane u položaju predviđenom statičkim proračunom i nacrtom.U jediničnim cijenama betonskih i arm.-betonskih konstrukcija sadržani su svi pripremni radovi, skele, zaštita betona od niskih i visokih temperatura, te ispitivanje uzoraka. Obračun radova za betonske i arm.-betonske konstrukcije izvoditi prema važećim propisima i prosječnim normama u građevinarstvu. </t>
  </si>
  <si>
    <t>Sve radove izvesti sukladno uvjetima i napomenama iz projekta konstrukcije.</t>
  </si>
  <si>
    <t>BETONSKA PODLOGA</t>
  </si>
  <si>
    <t>- temeljne stope</t>
  </si>
  <si>
    <t>TEMELJNE STOPE</t>
  </si>
  <si>
    <t>- beton stopa</t>
  </si>
  <si>
    <t>- jednostrana oplata stopa</t>
  </si>
  <si>
    <t xml:space="preserve">TEMELJNE TRAKE RUBNIH ZIDOVA </t>
  </si>
  <si>
    <t>- beton</t>
  </si>
  <si>
    <t>- jednostrana oplata</t>
  </si>
  <si>
    <t xml:space="preserve">Armiranje izvesti čeličnim vlaknima prema specifikaciji iz statičkog proračuna (obračunato u posebnoj stavci). </t>
  </si>
  <si>
    <t>MONTAŽNA KONSTRUKCIJA</t>
  </si>
  <si>
    <t xml:space="preserve">Elementi se proizvode samo na osnovu potpune projektne dokumentacije, uključujući projekt predgotovljenih elemenata ili konstrukcije, projekt tehnologije proizvodnje i program kontrole kvaliteta. Elementi se ugrađuju samo na osnovu projekta montaže, koji je dužan izvesti ili kod ovlaštene organizacije naručiti izvoditelj predgotovljenih radova na svoj teret.
</t>
  </si>
  <si>
    <t xml:space="preserve">Također izvoditelj radova izrađuje i/ili naručuje radioničke (izvedbene) nacrte predgotovljenih ab. elemenata i armature zajedno s dokazima nosivosti i uporabljivosti u fazi izrade, transporta i montaže, ovjerene od ovlaštenog inženjera. Ovjereni Izvedbeni radionički nacrti dostavljaju se na pregled i ovjeru kod projektanta konstrukcije. Sve navedeno ulazi u jediničnu cijenu. </t>
  </si>
  <si>
    <t xml:space="preserve">Sve plohe elemenata moraju biti izvedene točno po zahtjevu projektanata tako da nikakva dodatna obrada nije potrebna. Dozvoljena odstupanja od ravnine su ±3mm m'. Ukoliko se pojave oštećenja i neravnine izvođač elementa je dužan iste otkloniti i popraviti do potpune glatkoće ploha. Beton mora biti za isti element ugrađen od iste vrste cementa i agregata, u svemu po projektu predgotovljenih elemenata. Ugradba mora biti strojna,uz uporabu vibro stolova i sl., i ne smije doći do segregacije ili stvaranja gnijezda. Preporuča se izvedba u pogonima opremljenim za pravilnu izvedbu predgotovljenih elemenata, opremljenim labaratorijom za stalnu kontrolu. </t>
  </si>
  <si>
    <t xml:space="preserve">Izuzetno se dozvoljava izvedba  predgotovljenih elemenata na gradilištu, ali uz poštivanje navedenih uvijeta i stalnu kontrolu u ovlaštenom laboratoriju. U jedničnu cijenu treba uračunati i izradu svih potrebnih podloga i ležajnih ploha za oslanjanje elemenata, oblikovanje krajeva predgotovljenih nosača po projektu, zatvaranje spojnica elemenata međusobno i sa ostalim dijelom konstrukcija i ploha te dobavu i postavu svih pomoćnih materijala, sredstva za vezivanje i učvršćenje elemenata koji su navedeni projektom, kao i svih potrebnih konstrukcija i skela u toku radova. </t>
  </si>
  <si>
    <t xml:space="preserve">Jediničnom cijenom osim gore navedenog treba obuhvatiti i sve osnovne i pomoćne materijale za izradu i ugradbu, sve osnovne i pomoćne radnje i transporte kao i sva skladištenja i zaštite elemenata na privremenim deponijama. Kod izrade radova potrebno se pridržavati svih mjera zaštite na radu, prema važećim propisima, što ulazi u cijenu stavke. Dužine i visine montažnih elemenata iskazane u troškovniku su iskazane prema glavnom projektu, te su moguća minimalna odstupanja (+, -) od stvarnih dimenzija koje će se dobiti izradom radioničkih nacrta izrađenih i/ili naručenih od strane izvođača montažne konstrukcije. </t>
  </si>
  <si>
    <t>TROŠKOVNIK ZA  ARMIRANOBETONSKU MONTAŽNU KONSTRUKCIJU JE IZRAĐEN PREMA GLAVNOM PROJEKTU KONSTRUKCIJE.</t>
  </si>
  <si>
    <t xml:space="preserve">U cijeni kompletno završno montirani stup, uključivo beton, glatka oplata, kompletna armatura, sva sidrenja, podljevni mort, trnovi,  uključivo monolitizacija čašice nakon montaže stupa, sidreni detalji i profili za dizanje i transport stupa, profili i pločice za prihvat fasada i nadstrešnica i sve potrebne skele. Izvesti točno po shemi izvedbe i postave predgotovljenih stupova, te izvedbenoj projektnoj dokumentaciji. Količina betona za svaki stup je beton ugrađen u predgotovljeni stup. Obračun po komadu montiranog stupa. </t>
  </si>
  <si>
    <t>UKUPNO BETONSKI I ARMIRANO - BETONSKI RADOVI:</t>
  </si>
  <si>
    <t>03.</t>
  </si>
  <si>
    <t>ARMIRAČKI RADOVI</t>
  </si>
  <si>
    <t>Betonsko željezo mora odgovarati tehničkim propisima, te mora biti savijeno i uredno položeno prema nacrtima savijanja. Otpatke tj. ostatke komada željeza i željezo nejednake debljine i profila zabranjeno je upotrebljavati. Za armirano - betonske konstrukcije primjenjivat će se: čelik za armiranje Željezo po planu savijanja treba biti od jednog komada, ne smije se spajati od dva ili tri kraća komada.Željezo je potrebno dobro očistiti prije betoniranja, te dobro povezati i podložiti kako se nakon skidanja oplate ne bi vidjelo na površini betonskih konstrukcija. Prije betoniranja treba izvršiti pregled i preuzimanje armature po nadzornom inženjeru investitora, a kod složenih konstrukcija provjeru položene armature može izvršiti i statičar što je obavezno upisati u građevinski dnevnik.</t>
  </si>
  <si>
    <t>Kvaliteta čelika za armiranje B500A i B500B</t>
  </si>
  <si>
    <t>Armatura monolitnih betona</t>
  </si>
  <si>
    <t>- temeljne trake 100 kg/m3</t>
  </si>
  <si>
    <t>kg</t>
  </si>
  <si>
    <t>Čelična vlakna</t>
  </si>
  <si>
    <t>UKUPNO ARMIRAČKI RADOVI</t>
  </si>
  <si>
    <t>04.</t>
  </si>
  <si>
    <r>
      <t>m</t>
    </r>
    <r>
      <rPr>
        <vertAlign val="superscript"/>
        <sz val="10"/>
        <rFont val="Arial"/>
        <family val="2"/>
        <charset val="238"/>
      </rPr>
      <t>1</t>
    </r>
  </si>
  <si>
    <t>05.</t>
  </si>
  <si>
    <t>REKAPITULACIJA</t>
  </si>
  <si>
    <t xml:space="preserve">A. </t>
  </si>
  <si>
    <t>PRIPREMNI I ZEMLJANI RADOVI UKUPNO:</t>
  </si>
  <si>
    <t>BETONSKI I ARMIRANOBETONSKI RADOVI UKUPNO:</t>
  </si>
  <si>
    <t>ARMIRAČKI RADOVI UKUPNO:</t>
  </si>
  <si>
    <t>PDV 25%</t>
  </si>
  <si>
    <r>
      <t>m</t>
    </r>
    <r>
      <rPr>
        <vertAlign val="superscript"/>
        <sz val="10"/>
        <rFont val="Arial"/>
        <family val="2"/>
      </rPr>
      <t>3</t>
    </r>
  </si>
  <si>
    <t>STROJNI ISKOP ZA TEMELJNE STOPE</t>
  </si>
  <si>
    <r>
      <t>m</t>
    </r>
    <r>
      <rPr>
        <vertAlign val="superscript"/>
        <sz val="10"/>
        <rFont val="Arial"/>
        <family val="2"/>
      </rPr>
      <t>2</t>
    </r>
  </si>
  <si>
    <r>
      <t>m</t>
    </r>
    <r>
      <rPr>
        <vertAlign val="superscript"/>
        <sz val="10"/>
        <rFont val="Arial"/>
        <family val="2"/>
      </rPr>
      <t>3</t>
    </r>
    <r>
      <rPr>
        <b/>
        <sz val="12"/>
        <rFont val="Arial CE"/>
        <charset val="238"/>
      </rPr>
      <t/>
    </r>
  </si>
  <si>
    <t>Nasipavanje izvesti od donje kote iskopa za zapunjavanje terene između temeljnih traka i uz zidove. Ako materijal nije odgovarajuće kvalitete potrebno je nasipavanje izvesti kamenim materijalom za nasipavanje. Obračun prema m3 nasipa u zbijenom stanju.</t>
  </si>
  <si>
    <t>Izrada nanosne skele i geodetsko iskolčenje objekta sa obilježavanjem svih prijelomnih točaka (tlocrtne površina objekta ukupno cca 900 m2). Obračun po komplet izvedenom poslu iskolčavanja i obilježavanja novoplaniranih građevina, te izrada izjave i upisa u građevinski dnevnik.</t>
  </si>
  <si>
    <t>Strojni iskop zemljanog sloja tla "C i D" kategorije (glina sa vrlo malo primjesa sitnog šljunka) na parceli za temeljne stope i produbljenje ispod temeljnih stopa građevine do propisane dubine temeljnje, s guranjem materijala do 15m. Temeljne stope dimenzija 230/230/50 cm. Iskop se vrši do početka nosivog temeljnog sloja šljunka ili tvrde gline, dubina iskopa cca 160-170 cm. Minimalni nagib iskopa iznosi 60°. Iskopani materijal odvozi se na priručno odlagalište na gradilištu. Obračun prema m3 iskopanog materijala u sraslom stanju.</t>
  </si>
  <si>
    <t>STROJNI ISKOP ZA TEMELJNE TRAKE OBODNIH ZIDOVA</t>
  </si>
  <si>
    <t>Strojni iskop zemljanog sloja tla "C i D" kategorije (glina sa vrlo malo primjesa sitnog šljunka) na parceli za temeljne trake građevine do propisane dubine temeljnje, s guranjem materijala do 15m. Temeljne trake dimenzija 30/100 cm. Iskop se vrši do početka nosivog temeljnog sloja šljunka ili tvrde gline, dubina iskopa cca 100-130 cm. Minimalni nagib iskopa iznosi 60°. Iskopani materijal odvozi se na priručno odlagalište na gradilištu. Obračun prema m3 iskopanog materijala u sraslom stanju.</t>
  </si>
  <si>
    <t>Uređenje i planiranje temeljnog tla nakon širokog iskopa za postavu tamponskog sloja ispod temeljnih traka i temeljnih stopa. Tlo se zbija pri optimalnoj vlažnosti, ako je moguće odmah po izvršenom iskopu. Prije zbijanja treba zaravnati površinu sitnim kamenim materijalom. Ukoliko navedeno nije moguće izvesti u obračunu stavke ulazi i privremeno dreniranje i odvodnja temeljnog tla. Zbijanje se obavlja odgovarajućim sredstvima za zbijanje. Obračun po m2 površine tla.</t>
  </si>
  <si>
    <t>Tamponski sloj  izvesti s nabijanjem do potrebnog modula stišljivosti M=100 MN/m2, a izvodi se preko uređenog temeljnog tla. Prije nasipa  i između slojeva  položiti sloj geotekstila za tlo (250-300 g/m2, za tlo U3, Ms≥20MN/m2, te LKL I-IV najveće vlačne sile ≥ 13,5 kN/m', proboj klipa pri ≥2300N). Obračun prema m3 nasipa u zbijenom stanju i prema m2 položenog geotekstila.</t>
  </si>
  <si>
    <t xml:space="preserve">Dobava materijala, transport, nasipavanje, razastiranje, planiranje i nabijanje tamponskog sloja (kameni drobljenac sastava frakcija od 0-32 mm)  ispod temeljnih stopa i traka u slojevima 30-35 cm ukupne visine do  65 cm. </t>
  </si>
  <si>
    <t>NASIP ISPOD TEMELJNIH STOPA NA MJESTU NASIPAVANJA</t>
  </si>
  <si>
    <t>NASIPAVANJE IZMEĐU TEMELJNIH ČAŠICA I TRAKA DO ISPOD PODNE PLOČE</t>
  </si>
  <si>
    <t>STROJNI ISKOP ISPOD PODNE PLOČE</t>
  </si>
  <si>
    <t>Strojni iskop zemljanog sloja tla "C i D" kategorije (glina sa vrlo malo primjesa sitnog šljunka) na parceli do propisane dubine, s guranjem materijala do 15m. Iskop se vrši do početka nosivog temeljnog sloja šljunka ili tvrde gline, dubina iskopa cca 50 cm. Iskopani materijal odvozi se na priručno odlagalište na gradilištu. Obračun prema m3 iskopanog materijala u sraslom stanju.</t>
  </si>
  <si>
    <t>Dobava materijala, transport, nasipavanje, razastiranje, planiranje i nabijanje tamponskog sloja (granulometrijski sastav prilagođen projektnim zahtjevom i uputom geomehaničara, kameni drobljenac sastava frakcija od 0-63 mm, mješavima lomljenog kamena i dropljenog tucanika cakumpaka) oko temeljnih čašica i traka u slojevima po 30 cm. Zadnjih 20 cm izvesti s dobro granuliranim drobljencem, cakumpakom. Tamponski sloj izvesti s nabijanjem do potrebnog modula stišljivosti minimalno M=60 MN/m2.</t>
  </si>
  <si>
    <t>Sloj nasipa izraditi će se separiranim dobro graduiranim zrnatim kamenim drobljenim materijalom d0-63 mm, debljina sloja 30 cm</t>
  </si>
  <si>
    <t>Sloj nasipa izraditi će se separiranim dobro graduiranim zrnatim kamenim drobljenim materijalom d0-32 mm, debljina sloja 20 cm</t>
  </si>
  <si>
    <t xml:space="preserve">Dobava materijala, transport, zatrpavanje, nasipavanje, razastiranje, planiranje i nabijanje  odgovarajućim materijalom prema upisu nadzornog inženjera u slojevima do potpune zbijenosti oko temeljnih čašica i traka. Nasipavanje izvoditi u slojevima od 20-25 cm uz pažljivo nabijanje da se izbjegne naknadno sljeganje tla, stupanj zbijenosti 98% dPr. </t>
  </si>
  <si>
    <t>OKOLIŠ UKUPNO:</t>
  </si>
  <si>
    <t>Izrada nearmirane betonske podloge ispod temeljnih stopa, traka debljine 10 cm betonom  kvalitete C16/20. Betoniranje izvesti preko zbijenog nasipa u širini minimalno 10 cm izvan ruba temelja. Obračun po m3 betona</t>
  </si>
  <si>
    <t>- temeljne trake</t>
  </si>
  <si>
    <t xml:space="preserve">Betoniranje armirano betonskih temeljnih stopa montažnih stupova u jednostranoj i dvostranoj oplati. Betoniranje se vrši betonom C25/30 (XC2) preko sloja podložnog betona. Armiranje izvesti prema statičkom proračunu i nacrtima armature. Armatura je iskazana u posebnoj stavci ovog troškovnika. Obračun po m3 ugrađenog betona te m2 oplate.     </t>
  </si>
  <si>
    <t>Svi dilatacijski materijali (štreh metali, limovi i slično) ulaze u jediničnu cijenu betona. Ploča je dilatirana od nosive konstrukcije građevine rubnim umetanjem tvrdog stiropora (XPS 2 cm kod stupova)</t>
  </si>
  <si>
    <t>- PE folija</t>
  </si>
  <si>
    <t>- XPS 2 cm rubno</t>
  </si>
  <si>
    <t>Izrada završnog sloja zaribanog kvarcnog pijeska nakon betoniranja podne ploče sa mehaničkim zaribavanjem.</t>
  </si>
  <si>
    <t>- završna obrada</t>
  </si>
  <si>
    <t>Obračun po m3 betona i m2 površine</t>
  </si>
  <si>
    <t xml:space="preserve">PODNA PLOČA </t>
  </si>
  <si>
    <r>
      <rPr>
        <b/>
        <sz val="10"/>
        <rFont val="Arial"/>
        <family val="2"/>
        <charset val="238"/>
      </rPr>
      <t>Izrada, doprema i ugradba predgotovljenih armirano betonskih čašica, dimenzija 110/110/85 cm.</t>
    </r>
    <r>
      <rPr>
        <sz val="10"/>
        <rFont val="Arial"/>
        <family val="2"/>
        <charset val="238"/>
      </rPr>
      <t xml:space="preserve">
Čašice izvesti betonom C30/37u glatkoj oplati, sve prema projektu betona i uputama proizvođača. </t>
    </r>
  </si>
  <si>
    <t xml:space="preserve">U cijeni kompletno završno montirana čašica, uključivo beton, glatka oplata, kompletna armatura, sva sidrenja, sidreni detalji i profili za dizanje i transport. Izvesti točno po shemi izvedbe i postave predgotovljenih čašica, te izvedbenoj projektnoj dokumentaciji. Obračun po komadu. </t>
  </si>
  <si>
    <t>Stupovi 50/50 cm, visine 7,85 m</t>
  </si>
  <si>
    <t>Stupovi 50/50 cm, visine 8,7 m</t>
  </si>
  <si>
    <t xml:space="preserve">U cijeni kompletno završno montirana greda, uključivo beton, glatka oplata, kompletna armatura, sva sidrenja, sidreni detalji i profili za dizanje i transport, profili za nošenje fasada i nadstrešnica, i sve potrebne skele. Izvesti točno po shemi izvedbe i postave predgotovljenih greda, te izvedbenoj projektnoj dokumentaciji. Obračun po komadu montirane grede.   </t>
  </si>
  <si>
    <t xml:space="preserve">AB greda T 120 l=14,75 m
</t>
  </si>
  <si>
    <t xml:space="preserve">AB rožnjača R55 l =10,20 m
</t>
  </si>
  <si>
    <t xml:space="preserve">AB rožnjača R55 l =9,95 m
</t>
  </si>
  <si>
    <t xml:space="preserve">AB rožnjača R63 l =10,20 m
</t>
  </si>
  <si>
    <t xml:space="preserve">AB rožnjača R63 l =9,95 m
</t>
  </si>
  <si>
    <r>
      <rPr>
        <b/>
        <sz val="10"/>
        <rFont val="Arial"/>
        <family val="2"/>
        <charset val="238"/>
      </rPr>
      <t>Izrada, doprema i ugradba predgotovljenih armirano betonskih nosača (greda).</t>
    </r>
    <r>
      <rPr>
        <sz val="10"/>
        <rFont val="Arial"/>
        <family val="2"/>
        <charset val="238"/>
      </rPr>
      <t xml:space="preserve">
Grede se rade u glatkoj čeličnoj oplati s ugrađenim kutnim lajsnama  dimenzija 1.5x1.5cm. Oplata je uključena u cijenu. Nakon montaže greda i geodetske kontrole točnosti potrebno je monolitizirati spoj glavnog nosača sa stupom. Ispod svakog oslonca glavnog nosača potrebno je predvidjeti sloj gume, u dimenziji samog oslonca, debljine minimalno 4mm. 
Razred tlačne čvrstoće: C50/60  (MB 60)
Vidni beton: normalna zahtjevnost SB2
Klasa agresivnosti : XC1 
Armatura B550B, Užad za prednaprezanje Y1860 S7  </t>
    </r>
  </si>
  <si>
    <r>
      <t xml:space="preserve">Nabavka materijala, izrada i ugradnja čeličnih ugradbenih elemenata (čelične pločice sa ankerima). 
</t>
    </r>
    <r>
      <rPr>
        <sz val="10"/>
        <rFont val="Arial"/>
        <family val="2"/>
      </rPr>
      <t>Stvarna količina će se utvrditi na osnovu stvarno ugrađenih količina.</t>
    </r>
  </si>
  <si>
    <t>- podna ploča - 175,90 m3</t>
  </si>
  <si>
    <t>- temeljne stope 110 kg/m3</t>
  </si>
  <si>
    <t>KROV I FASADA</t>
  </si>
  <si>
    <t>UKUPNO RADOVI KROV I FASADA:</t>
  </si>
  <si>
    <t xml:space="preserve">PODKONSTRUKCIJA FASADE </t>
  </si>
  <si>
    <t xml:space="preserve">Izrada konstrukcije prema odobrenim radioničkim nacrtima i detaljima izvedbe. Stavka uključuje odmašćivanje, čišćenje, temeljni premaz u radionici i temeljni premaz nakon montaže na gradilištu, te završni premaz u radionici i nakon montaže na gradilištu s obje strane čeličnih elemenata na dostupnim mjestima. Jediničnu cijenu iskazati po kg čelične konstrukcije. U jediničnu cijenu obavezno uključiti i otpadni materijal nakon izvršenog rezanja, potrebnu količinu materijala za zavarivanje, te sva spojna i pričvrsna sredstva. </t>
  </si>
  <si>
    <t xml:space="preserve">VENTILIRANA DRVENA FASADA </t>
  </si>
  <si>
    <t>Nabava materijala i izvedba drvene obloge ventilirane fasade od dasaka debljine 24 mm. Način obrade dasaka: hoblano i impregnirano prema uputama projektanta. Vrsta drva: jela, smreka. Širine dasaka 10-15 mm. Duljina dasaka cca 150-200 cm. Postava horizontalno skošeno u nagibu. Daske se pričvršćuju mjedenim kopčama s stražnje strane na pripremljenu drvenu podkonstrukciju od gredica 50/80mm i drvenih podmetača za kreiranje nagiba). Gredice se montiraju na svakih cca 60-70 cm, od poda do gornje grede, a pričvršćuju se na metalnu podkonstrukciju od I profila, obračunato u st.1). Kompletna drvena građa antifungicido premazana. Obračun po m2 površine (za narudžbu materijala ukalkulirati otpad u jediničnu cijenu).</t>
  </si>
  <si>
    <t>KROVNI SENDVIČ PANELI OD POLIURETANA debljine 10 cm</t>
  </si>
  <si>
    <t>Nabava i montaža kompozitnog termoizolacijskog krovnog sendvič panela sa ispunom od poliuretana. Panel je sastavljen od unutarnjeg i vanjskog pocinčanog lima debljine 0,5 do 0,6mm sa završnom obradom prema izboru projektanta (glatki). 
Širina panela 1000 mm, debljina 100mm. Horizontalno polaganje panela, pričvršćenje na glavnu betonsku podkonstrukciju s nivelirnim čelicima (razmaci do 2300mm). Panele izvoditi duljine preko više polja raspona do maksimalne dužine od 7500mm. Spojeve pokrivati omega profilima. RAL panela s vanjske i unutarnje strane prema odabiru projektanta (standardne boje). SVe komplet s pričvrstnim brtvenim materijalom. Obračun po m2 površine (za narudžbu materijala ukalkulirati otpad u jediničnu cijenu).</t>
  </si>
  <si>
    <t xml:space="preserve">Dobava materijala, izrada i montaža opšava višeg dijela kosog krova od limarskog elementa r.š. max. 400 mm, boje kao fasadni paneli (bojano pocinčano), s nosačem pokrovnog lima od čeličnog pocinčanog lima. U stavci uključen sav pomoćni materijal (prirubnice, brtve, ljepilo, brtvilo). Sve prema detalju izvedbe. Obračun po m1 opšava. </t>
  </si>
  <si>
    <t xml:space="preserve">LIMENI OPŠAV SLJEMENA </t>
  </si>
  <si>
    <t>LIMENI OPŠAV BOČNO - veterlasjna</t>
  </si>
  <si>
    <t xml:space="preserve">Dobava materijala, izrada i montaža opšava bočnog dijela kosog krova od limarskog elementa r.š. max. 300 mm, boje kao fasadni paneli (bojano pocinčano), s nosačem pokrovnog lima od čeličnog pocinčanog lima. U stavci uključen sav pomoćni materijal (prirubnice, brtve, ljepilo, brtvilo). Sve prema detalju izvedbe. Obračun po m1 opšava. </t>
  </si>
  <si>
    <t xml:space="preserve">Dobava materijala, izrada i montaža opšava okapnog ispod žlijeba kosog krova od limarskog elementa r.š. max. 200 mm, boje kao fasadni paneli (bojano pocinčano), s nosačem pokrovnog lima od čeličnog pocinčanog lima. U stavci uključen sav pomoćni materijal (prirubnice, brtve, ljepilo, brtvilo). Sve prema detalju izvedbe. Obračun po m1 opšava. </t>
  </si>
  <si>
    <t>LIMENI POLUKRUŽNI HORIZONTALNI ŽLIJEB</t>
  </si>
  <si>
    <t xml:space="preserve">Nabava materijala, izrada i montaža polukružnih visećih žlijebova. Izvesti od pocinčanog čeličnog lima debljine 0,60 mm završno obrađenog plastifikacijom u boji po izboru projektanta, promjera 200mm. Komplet s kukama od plosnog plastificiranog željeza i nosačem od plosnog plastificiranog željeza na svakih 70 cm duljine za učvršćenje uz ab konstrukciju krova. U obračunu i bočni završetci te spojevi žlijebova na kutovima građevine. Sve prema detalju izvedbe. Obračun po m1 montiranog žlijeba. </t>
  </si>
  <si>
    <t>LIMENI OPŠAV ISPOD ŽLIJEBA I OKO OTVORA</t>
  </si>
  <si>
    <t>ULJEVNA GRLA I FITINZI</t>
  </si>
  <si>
    <t xml:space="preserve">Nabava, isporuka i montaža uljevnih grla i fitinga za odvodnju krovnih voda, zajedno s spojem na horizontalni oluk i potrebnim prilagodbama. Deblijna lima 0,60 mm. Izvesti uljevni element Ø 200 mm od pocinčanog plastificiranog lima. Obračun po kom. </t>
  </si>
  <si>
    <t>VERTIKALA OBORINSKE KANALIZACIJE</t>
  </si>
  <si>
    <t xml:space="preserve">Nabava, isporuka i montaža vertikale krovne vode (oluk) zajedno s spojem i potrebnim prilagodbama. Izvesti od cijevi Ø 200 mm od pocinčanog plastificiranog lima, u ral po izboru projektanta. Završetak izljevnim koljenom na teren. Deblijna lima 0,60 mm. Obračun po m1. </t>
  </si>
  <si>
    <t>OKOLIŠ</t>
  </si>
  <si>
    <t>UKLANJANJE POSTOJEĆEG ASFALTA</t>
  </si>
  <si>
    <t>Uklanjanje asfaltnog i podložnog dijela postojeće kolničke konstrukcije radi izvedbe nove podloge.
Ova stavka obuhvaća slijedeće radove: 
-rušenje asfaltnih slojeva (pretpostavlja se debljina 10 cm);
-usitnjavanje izrezanog dijela kolnika radi mogućnosti utovara;</t>
  </si>
  <si>
    <t>Obračun se vrši po 1,0 m3 iskopanog materijala.</t>
  </si>
  <si>
    <t>ISKOP MIJEŠANOG ZEMLJANOG I KAMENOG MATERIJALA NA MJESTU NOVE PROMETNICE</t>
  </si>
  <si>
    <t>Strojni iskop do propisane dubine polaganja novih slojeva, s guranjem materijala do 15m. Iskopani materijal odvozi se na gradsko ili općinsko odlagalište na s plaćanjem svih davanja. Obračun prema m3 iskopanog materijala u sraslom stanju.</t>
  </si>
  <si>
    <t>UKUPNO OKOLIŠ:</t>
  </si>
  <si>
    <t>NASIP ISPOD KOLNIČKE KONSTRUKCIJE</t>
  </si>
  <si>
    <t>Dobava materijala, transport, nasipavanje, razastiranje, planiranje i nabijanje tamponskog sloja (granulometrijski sastav prilagođen projektnim zahtjevom i uputom geomehaničara, kameni drobljenac sastava frakcija od 0-32 mm, mješavima lomljenog kamena i dropljenog tucanika cakumpaka) u slojevima po 30 cm. Tamponski sloj izvesti s nabijanjem do potrebnog modula stišljivosti minimalno M=80 MN/m2.</t>
  </si>
  <si>
    <t>Izrada i ugradnja asfaltne mješavine za nosivo slojeve  od bitumeniziranog materijala po vrućem postupku u sloju debljine 6 cm na kolniku voznih  i  pješačkih površina. Bitumenizirani nosivo sloj se nanosi na potpuno uređenom i po nadzornom inženjeru preuzetom tamponskom sloju. Predviđa se asfalt AC 22 base 50/70 za vozne površine . U jediničnoj cijeni sadržani su svi troškovi nabave materijala, proizvodnje i ugradnje asfaltne mješavine, prijevoz, oprema i svi ostali troškovi potrebni za izvođenje radova. Obračun po m2 ugrađenog zastora.</t>
  </si>
  <si>
    <t>Donji asfaltni sloj</t>
  </si>
  <si>
    <t>- debljine 6 cm</t>
  </si>
  <si>
    <t>Izrada međusloja i  habajućeg sloja (srednje teško prometno opterećenje) AC 11 surf  50/70  debljine 4,0 cm.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 tehničkim svojstvima i zahtjevima za građevne proizvode za proizvodnju asfaltnih mješavina i za asfaltne slojeve kolnika.</t>
  </si>
  <si>
    <t>- međusloj</t>
  </si>
  <si>
    <t>- AC11 debljine 4 cm</t>
  </si>
  <si>
    <t>Međusloj za sljepljivanje i gornji asfaltni sloj</t>
  </si>
  <si>
    <t>KROV I FASADA UKUPNO:</t>
  </si>
  <si>
    <t xml:space="preserve">Betoniranje armirano betonskih temeljnih traka zidova u jednostranoj oplati. Betoniranje se vrši betonom C25/30(XC2) preko sloja podložnog betona. Širina temelja iznosi 40 cm, visina 80 cm. Armiranje izvesti prema statičkom proračunu i nacrtima armature. Armatura je iskazana u posebnoj stavci ovog troškovnika. Obračun po m3 ugrađenog betona te m2 oplate.     </t>
  </si>
  <si>
    <t>HIDROINSTALACIJE UKUPNO:</t>
  </si>
  <si>
    <t>SVEUKUPNO</t>
  </si>
  <si>
    <t>UKUPNO GRAĐEVINSKO OBRTNIČKI RADOVI</t>
  </si>
  <si>
    <t xml:space="preserve">B. </t>
  </si>
  <si>
    <t xml:space="preserve">C. </t>
  </si>
  <si>
    <t>ZAŠTITA OD MUNJE UKUPNO:</t>
  </si>
  <si>
    <t xml:space="preserve">Građevina: </t>
  </si>
  <si>
    <t>UKUPNO:</t>
  </si>
  <si>
    <t>kompl</t>
  </si>
  <si>
    <t>Izrada projekta izvedenog stanja.</t>
  </si>
  <si>
    <t>1.28.</t>
  </si>
  <si>
    <t>Izrada atesta sukladno Tehničkom propisu za sustave zaštite od djelovanja munje.
-ZAPISNIK O VIZUALNOM PREGLEDU LPS-a - C5
-ZAPISNIK O ISPITIVANJU I MJERENJU LPS-a - C6</t>
  </si>
  <si>
    <t>1.27.</t>
  </si>
  <si>
    <t>DOKUMENTACIJA I ATESTI</t>
  </si>
  <si>
    <t>1.26.</t>
  </si>
  <si>
    <t>m</t>
  </si>
  <si>
    <t>1.25.</t>
  </si>
  <si>
    <t>1.24.</t>
  </si>
  <si>
    <t>IZJEDNAČENJE POTENCIJALA</t>
  </si>
  <si>
    <t>Dobava i ugradnja potrošnog i sitnog spojnog materijala.</t>
  </si>
  <si>
    <t>1.23.</t>
  </si>
  <si>
    <t>Dobava i montaža skele ili platforme i ostale pomoćne opreme za radove demontaže i montaže na visini kao i ishođenje eventualno potrebnih odobrenja za postavljanje istih na javne površine.</t>
  </si>
  <si>
    <t>1.22.</t>
  </si>
  <si>
    <t>Građevinski radovi. Stavka uključuje sve iskope, odvoze viška materijala sa odgovarajućim zbrinjavanjem te sanaciju mjesta zahvata.</t>
  </si>
  <si>
    <t>1.21.</t>
  </si>
  <si>
    <t>DODATNI RADOVI I MATERIJAL</t>
  </si>
  <si>
    <t>1.20.</t>
  </si>
  <si>
    <t>1.19.</t>
  </si>
  <si>
    <t>1.18.</t>
  </si>
  <si>
    <t>UZEMLJIVAČ</t>
  </si>
  <si>
    <t>1.17.</t>
  </si>
  <si>
    <t>1.16.</t>
  </si>
  <si>
    <t>1.15.</t>
  </si>
  <si>
    <t>Dobava i ugradnja mehaničke zaštite. Dužine 1500 mm, Inox.</t>
  </si>
  <si>
    <t>1.14.</t>
  </si>
  <si>
    <t>1.13.</t>
  </si>
  <si>
    <t>1.12.</t>
  </si>
  <si>
    <t>1.11.</t>
  </si>
  <si>
    <t>SPOJNI VODIČ (IZVODI)</t>
  </si>
  <si>
    <t>1.10.</t>
  </si>
  <si>
    <t>1.9.</t>
  </si>
  <si>
    <t>MJERNI SPOJEVI</t>
  </si>
  <si>
    <t>1.8.</t>
  </si>
  <si>
    <t>1.7.</t>
  </si>
  <si>
    <t>ODVODNI VODIČI</t>
  </si>
  <si>
    <t>1.6.</t>
  </si>
  <si>
    <t>1.5.</t>
  </si>
  <si>
    <t>1.4.</t>
  </si>
  <si>
    <t>1.3.</t>
  </si>
  <si>
    <t>1.2.</t>
  </si>
  <si>
    <t>1.1.</t>
  </si>
  <si>
    <t>PRIHVATNI VODIČI</t>
  </si>
  <si>
    <t>OPIS STAVKE</t>
  </si>
  <si>
    <t>RB</t>
  </si>
  <si>
    <t>Nadstrešnica za prosušivanje drveta</t>
  </si>
  <si>
    <t>Fino planiranje površine otvorenog jarka i sijanje trave. Obračun po površini uređenog zemljišta, a ovdje se predviđa 10% više zbog eventualno potrebnog dosijavanja trave.</t>
  </si>
  <si>
    <t>10.</t>
  </si>
  <si>
    <t>Betoniranje betonske otvorene kanalice za kontrolirani ispust krovne vode do dna pokosa, na mjestima izljeva krovne vertikale. Predviđa se izvedba betonske kanalice širine 0,50 m, debljine 0,2m. Dužina kanalice ovisi o visini nasipa uzima se prosječna duljina od 5m.  U svježi beton ugrađuje se kamenje. Uključeni su svi potrebni transporti, prijenosi građe kao i sav potreban materijal. Potrebna oplata uključena u cijenu. Beton C 16/20. Obračun po komadu komplet izvedene kanalice.</t>
  </si>
  <si>
    <t>9.</t>
  </si>
  <si>
    <t>Betoniranje betonskih oslonaca na mjestima izljeva krovne vertikale. Predviđa se izvedba betonske ploče veličine 0,5x1,20m, debljine 0,2m. S gornje strane ploče ostavlja se polukružni utor kao oslonac krovne vertikale promjera Ø110cm. Uključeni su svi potrebni transporti, prijenosi građe kao i sav potreban materijal. Potrebna oplata uključena u cijenu. Beton C 16/20. Obračun po komadu komplet izvedenog izljevnog oslonca.</t>
  </si>
  <si>
    <t>8.</t>
  </si>
  <si>
    <t>Ø110 mm</t>
  </si>
  <si>
    <t xml:space="preserve">Nabava, doprema i montaža cijevnog čistača za ugradnju na dnu krovne vertikale. </t>
  </si>
  <si>
    <t>7.</t>
  </si>
  <si>
    <t>m'</t>
  </si>
  <si>
    <t>Ø110 mm (SN4)</t>
  </si>
  <si>
    <t>6.</t>
  </si>
  <si>
    <t>Odvoz materijala od iskopa, preostalog nakon zatrpavanja rova, kamionima na mjesto odredeno po nadležnom nadzornom inženjeru na predvidivu udaljenost do 5 km, uključivo utovar u kamion, prijevoz, istovar, razastiranje u slojevima debljine do 30 cm, te povrat praznog kamiona. Koeficijent trajnog povećanja zapremnine i koeficijent tovarenja odrediti će se prilikom izvedbe, a predviđa se da će koeficijent trajnog povećanja zapremnine iznositi 5%, a da će koeficijent tovarenja iznositi 1,25.</t>
  </si>
  <si>
    <t>5.</t>
  </si>
  <si>
    <t xml:space="preserve">Planiranje dna  rova i pokosa jarka, uključivo odbacivanje suvišnog materijala na najmanje 1,0 m od ruba rova. Predviđa se da će zemljište biti B. kategorije.
</t>
  </si>
  <si>
    <t>4.</t>
  </si>
  <si>
    <t xml:space="preserve">Iskop rova u tlu B kategorije za izradu otvorenog jarka širine cca 1,5m, dubine cca 0,5m, uključivo pravilno odsijecanje bočnih strana i dna, odbacivanje iskopanog materijala na najmanje 1,0 mod ruba rova. Predvidjeti eventualno potrebno crpljenje vode. </t>
  </si>
  <si>
    <t>3.</t>
  </si>
  <si>
    <t xml:space="preserve">Geodetski radovi na snimanju otvorenog jarka na stacionaži i dubine u apsolutnim kotama. </t>
  </si>
  <si>
    <t>2.</t>
  </si>
  <si>
    <t xml:space="preserve">Iskolčenje trase otvorenog jarka i ostalih elemenata potrebnih za izvođenje.
</t>
  </si>
  <si>
    <t>1.</t>
  </si>
  <si>
    <t xml:space="preserve">HIDROINSTALACIJE </t>
  </si>
  <si>
    <t>UKUPNA CIJENA</t>
  </si>
  <si>
    <t>JEDINIČNA CIJENA</t>
  </si>
  <si>
    <t>KOLIČINA</t>
  </si>
  <si>
    <t>JED.  MJERE</t>
  </si>
  <si>
    <t>R.BR.</t>
  </si>
  <si>
    <t>Jedinica mjere</t>
  </si>
  <si>
    <t>Jedinična cijena</t>
  </si>
  <si>
    <t>Ukupna cijena</t>
  </si>
  <si>
    <t>m3</t>
  </si>
  <si>
    <t>m2</t>
  </si>
  <si>
    <t xml:space="preserve">Opći i posebni uvjeti sastavni su dio ovog troškovnika. Sve navedeno u općim uvjetima što utječe na ukupnu cijenu obavezno ukalkulirati u jediničnu cijenu svake pojedine stavke troškovnika. </t>
  </si>
  <si>
    <t xml:space="preserve"> 230/230/50 cm -14 kom</t>
  </si>
  <si>
    <t xml:space="preserve">Prividne reške urezati već u lagano osušeni beton (u roku od 24h) do dubine 1/3 debljine betonske ploče. Raspoređivanje rešaka ovisno je o tlocrtu pov. prostora koju propisuje projektant (statika) (kvadratna polja, između 16 i 25 m²). Kod rezanja, iz reški se čisti prah i ugrađuje se predoblikovana gumena obloga/oplata, koja privremeno štiti spojnicu. Nakon odgovarajućeg razdoblja stvrdnjavanja-zrenja, minimalno 50÷60 dana od izvedbe poda, dovršavaju se operacije, tako da se ukloni gumeni profil i vrši definitivno brtvljenje spojnih šavova uz pomoć poliuretanskog jednokomponentnog elastomera (–sa svojstvima učvršćivanja i slijeganja u vlažnim uvjetima) visokog modula elastičnosti otpornog na ugljikovodike, tipa Mapeflex PU 21 ili jednakovrijedno, uz prethodno umetanje predoblikovane polietilenske trake sa zatvorenim porama (nepropusne za zrak). </t>
  </si>
  <si>
    <t xml:space="preserve">Opći i posebni uvjeti sastavni dio su ovog troškovnika. Sve navedeno u općim uvjetima što utječe na ukupnu cijenu obavezno ukalkulirati u jediničnu cijenu svake pojedine stavke troškovnika. </t>
  </si>
  <si>
    <t>Opći i posebni uvjeti sastavni dio su ovog troškovnika. Sve navedeno u općim uvjetima što utječe na ukupnu cijenu obavezno ukalkulirati u jediničnu cijenu svake pojedine stavke troškovnika.</t>
  </si>
  <si>
    <r>
      <t>Betoniranje mikroarmirano betonske podne ploče preko sloja PVC folije. Betoniranje se vrši betonom C30/37; XC4; XD3; XD2, XA1, XF3; Dmax 16,S4.</t>
    </r>
    <r>
      <rPr>
        <b/>
        <sz val="10"/>
        <rFont val="Arial"/>
        <family val="2"/>
        <charset val="238"/>
      </rPr>
      <t>Debljina ploče iznosi 20 cm</t>
    </r>
    <r>
      <rPr>
        <sz val="10"/>
        <rFont val="Arial"/>
        <family val="2"/>
        <charset val="238"/>
      </rPr>
      <t>. Vodocementni faktor max 0,45. Betoniranje izvesti s odgovarajućim radnim i dilatacijskim prekidima.</t>
    </r>
  </si>
  <si>
    <t>Glavni projekt i ovaj troškovnik čine cijelinu projekta. Izvođač je dužan proučiti sve navedene dijelove projekta te u slučaju nejasnoća prije davanja ponude tražiti objašnjenje i iznijeti svoje primjedbe Naručitelju radova koji će po potrebi kontaktirati projektanta, odnosno projektanta konstrukcije.Ukoliko se pokaže da su troškovničke stavke nedorečene, a nedorečenosti su jasno prikazane u projektnoj dokumentaciji, nepoznavanje crtanog dijela projekta i tehničkog opisa od strane ponuditelja/izvoditelja neće se prihvatiti kao razlog za opravdanje vantroškovničkih, nepredviđenih radova, te povećanja količina. Sve radove izvođač je dužan izvesti prema opisu pojedinih stavki troškovnika, općim i tehničkim uvjetima te prema izvedbenim i detaljnim nacrtima. Sav materijal za gradnju i ugradnju mora biti propisane kvalitete te mora odgovarati opisu troškovnika i postojećim građevinskim propisima ali sve u okviru ponođene cijene. U slučaju da opis pojedine stavke nije dovoljno jasan, mjerodavna je samo uputa i tumačenje projektanta / nadzornog inženjera, o čemu se izvođač mora informirati već prilikom sastavljanja jedinične cijene. Sve mjere obavezno provjeriti u naravi. Sva kontrola vrši se bez posebne naplate. Na gradilištu je potrebno osigurati stalno geodetsko praćenje izvedbe radova što je sastavni dio jedinične cijene radova koji se kontrolira.</t>
  </si>
  <si>
    <t>Prije izrade ponude ponuditelju se prepušta na izbor da li ili ne obići i pregledati građevinu i lokaciju zbog ocjene građevinskog stanja, razumijevanja radova obuhvaćenih troškovnikom, uvjeta organizacije gradilišta, načina i mogućnosti pristupa građevini, uvjeta za dovoz i skladištenje građevinskog materijala te odvoz otpadnog materijala, sve kako bi utvrdio tehnologiju izvedbe te za to formirao trošak u okviru jedinične cijene pojedine stavke. Prema tome, ponuđena cijena konačna je cijena za realizaciju pojedine troškovničke stavke poštivajući ove opće uvjete i ne može se mijenjati.</t>
  </si>
  <si>
    <t>Prije nasipa  i između slojeva položiti sloj geotekstila mase 250-300 g/m2,  za vrstu tla U 3, Ms≥20MN/m2, te LKL I-IV najveće vlačne sile ≥ 13,5 kN/m', proboj klipa pri ≥2300N),sve prema OTU 2-08.4.2.ili "jednakovrijedno". Obračun prema m3 nasipa u zbijenom stanju i prema m2 položenog geotekstila.</t>
  </si>
  <si>
    <t>Ugradnja betona podne ploče iz miksera, laserski niveliranim strojevima uz postizanje ravnosti. Za postizanje superfluidnosti: poseban akrilni aditiv za industrijske podove tip kao bt3 fm500 tipa MasterGlenium PAV 44 ili 46 - Basf (ovisno o klimatskim uvjetima) ili jednakovrijedan. Korisitit aditiv protiv skupljanja: specijalni ekspandirajući aditiv protiv skupljanja (za kompenzaciju skupljanja) tipa kao DRY D1 – Chimica Edile (Građevinske kemikalije) ili "jednakovrijedno", doziranje 12 kg/m3.</t>
  </si>
  <si>
    <t xml:space="preserve">Završna obrada bit će dovršena gletanjem uz korištenje mehaničkih gladilica/gletera sve dok ne bude postignuta glatka završna površina. Odmah nakon dovršetka završne obrade, bit će nanesena putem niskotlačnog raspršivača zaštitna formula na bazi litijskih silikata tipa kao  “PENTRA-SIL (HD+C) u omjeru od 80÷100 gr/m2 ili "jednakovrijedno". </t>
  </si>
  <si>
    <t xml:space="preserve">Izradu i ugradbu te sve ostale radove na predgotovljenim elementima treba izvoditi sukladno Tehničkom propisu za betonske konstrukcije odnosno sukladno odredbi HRN EN 13369 ili "jednakovrijedno". Svi ugrađeni materijali u sklopu predgotovljenih elemenata moraju u potpunosti odgovarati normativima HRN-a navedenim za odgovarajuće materijale unutar opisa ab. radova, kao i pravilnicima u sklopu opisa iste grupe radova. Isto uključuje agregat za beton, cement, vodu, dodatke betonu, beton, čelik za armiranje, dijelove instalacija u sklopu elemenata, oblik i dimenzije elemenata, izgled površine elemenata, slojeve završne obrade, nosivost elemenata u raznim fazama izrade, prenosa i korištenja, oplate i kalupe, razne dijelove za ugradbu. </t>
  </si>
  <si>
    <r>
      <t xml:space="preserve">Nabava, izmjera, sječenje, savijanje i ugradba armature u armirano-betonske konstrukcije (temeljne trake i stope). Izvesti u svemu prema nacrtima armature. Obračun količine armature prema nacrtima armature što znači da je obračunata netto armatura šipki i bruto armatura mreža ugrađena u betonski presjek, u jediničnu cijenu uključiti i sav otpadni materijal i rad. Kvaliteta materijala  B500B (šipke) i B500A (mreže) prema HRN 1130-1 do 5 i HRN EN 10080 ili </t>
    </r>
    <r>
      <rPr>
        <sz val="10"/>
        <rFont val="Arial"/>
        <family val="2"/>
        <charset val="238"/>
      </rPr>
      <t>"jednakovrijedno"</t>
    </r>
    <r>
      <rPr>
        <sz val="10"/>
        <rFont val="Arial"/>
        <family val="2"/>
      </rPr>
      <t xml:space="preserve">. Obračun je napravljen prema prosječnim količinama armature po pojedinim betonskim elementima. </t>
    </r>
  </si>
  <si>
    <t xml:space="preserve">Nabava i ugradba čeličnih vlakana podne betonske ploče debljine 20 cm. Vlakna: tip kao Dramix čelična vlakna 4D 65/60BG, ili "jednakovrijedan" proizvod. Obračun prema kg (20kg/m3). Izvesti sve do potpune gotovosti prema statičkom proračunu i uputama proizvođača. </t>
  </si>
  <si>
    <t>Nabava, izrada i montaža čelične konstrukcije podkonstrukcije fasade. Podkonstrukciju čine vruće valjani I profili koji se postavljaju na odgovarajućem rasponu u polju između AB stupova. S donje strane profili su sidreni u temeljnu konstrukciju dok su s gornje strane sidreni u AB montažnu gredu. U stavci je obračuna i sva pomoćna sekundarna konstrukcija (profilne ploče, montažni profili, odstojnici). Izrada u svemu prema detaljnoj razradi. Obračun prema kg čelika. Odabrana klasa izvođenja je prema normi EN 1090-2, EXC2, kvaliteta zavara grupa C Kvaliteta osnovnog materijala je S235, uvjeti antikorozivne zaštite čeličnih elemenata prema statičkom proračunu za vanjsku uporabu klasa C1-C2 (trajnost 15 godina). Prema EN ISO 12944-1 i EN ISO 12944-2. ili "jednakovrijedno"</t>
  </si>
  <si>
    <t>ukupno</t>
  </si>
  <si>
    <r>
      <rPr>
        <b/>
        <sz val="10"/>
        <rFont val="Arial"/>
        <family val="2"/>
        <charset val="238"/>
      </rPr>
      <t>Izrada, doprema i ugradba predgotovljenih armirano betonskih stupova.</t>
    </r>
    <r>
      <rPr>
        <sz val="10"/>
        <rFont val="Arial"/>
        <family val="2"/>
        <charset val="238"/>
      </rPr>
      <t xml:space="preserve">
Stupovi su  velikog presjeka, kvadratnog  i pravokutnog  tlocrtnih dim. 50/50 cm, visine kroz 1 etažu, upeti u temeljne čašice. Stupovi se spajaju sa gredama sukladno statičkom proračunu i proračunatom detalju. Tipični raster stupova iznosi 9,95*11,7 metara. Stupovi se rade u glatkoj čeličnoj trostranoj oplati s ugrađenim kutnim lajsnama  dimenzija 1.5x1.5cm. Stupove izvesti betonom C50/60 (klasa agresivnosti XC1) u glatkoj oplati, sve prema projektu betona i uputama proizvođača. SB2 klasa vidnog betona. Kompletna površina stupa mora biti glatka. </t>
    </r>
  </si>
  <si>
    <t>Nabava, doprema i montaža PVC cijevi, SN4 za izvedbu oborinske vertikale, uključivo donos do mjesta ugradnje, te montaža. Obračun se vrši po m' ugrađene cijevi zajedno sa potrebnim fazonskim komadima( R45° ). PVC (polivinilklorid) cijevi u skladu s  HRN EN ISO 1452-1:2010 ili "jednakovrijedno".</t>
  </si>
  <si>
    <t>1. SUSTAV ZAŠTITE OD DJELOVANJA MUNJE - NADSTREŠNICA</t>
  </si>
  <si>
    <t>TEHNIČKI OPIS:  
-Prihvatni vodiči polažu se prema nacrtu na jednostrešni krov nagiba 5° pokriven trapeznim limom. Prihvatne vodiče potrebno je izraditi od okruglog vodiča (Al Ø8 mm) položene na odgovarajuće držače. Dodatno povezati metalne mase po krovnim površinama koristeći odgovarajuće kontaktne spojnce. 
-Odvodni vodiči polažu se nadžbukno od prihvatnih vodiča na krovu do mjernih spojeva na pročeljima (fasada-trapezni lim). Odvodne vodiče izraditi od okruglog vodiča (Al Ø8 mm) položene na odgovarajuće držače za fasadu obloženu trapeznim limom. 
-Mjerni spojevi predviđaju se na visini h = 1,5 m iznad završenog terena također nadžbukno. 
-Spojni vodiči polažu se od mjernog spoja do uzemljivača nadžbukno u dijelu iznad zemlje montirani na zidne držače i zaštićeni mehaničkom zaštitom. Spojne vodiče izraditi od okruglog vodiča (FeZn Ø10 mm). Također (kao i za spojne vodiče) predviđa se izrada više izvoda iz uzemljivača za povezivanje metalnih masa u građevini. Spojeve na metalne mase izraditi odgovarjućim spojnicama koje omogućavaju rastavljenje zbog lakšeg mjerenja otpora uzemljivača.
-Uzemljivač je potrebno izvesti u temelju građevine i povezati na mjestima sa armaturnim željezom primjenom armaturnih spojnica. Uzemljivač izraditi od okruglog vodiča (FeZn Ø10 mm).</t>
  </si>
  <si>
    <t>Dobava i ugradnja okruglog aluminijskog vodiča AlMgSi 0,5 Ø8 mm (meki F9). Montaža po krovnim površinama.
Odgovara prema normi HRN EN 62561-2  Zahtjevi za vodiče i uzemljivače. Proizvod jednakovrijedan navedenom u opisu stavke.</t>
  </si>
  <si>
    <t xml:space="preserve">Dobava i ugradnja krovnog nosača za montažu po krovnim površinama pokrivenim limenim pločama trapeznog profila. Predvidjeti nosač od inoxa V2A (1.4301) za montažu pomoću postojećeg vijka koji pričvršćuje postojeće limene ploče.
Odgovara prema normi HRN EN 62561-4  Zahtjevi za držače vodiča.
 Proizvod jednakovrijedan navedenom u opisu stavke.
</t>
  </si>
  <si>
    <t xml:space="preserve">Dobava i ugradnja krovnog nosača za montažu po krovnim površinama pokrivenim limenim pločama trapeznog profila. Predvidjeti prijelazni međunosač od inoxa V2A (1.4301).
Odgovara prema normi HRN EN 62561-4  Zahtjevi za držače vodiča.  Proizvod jednakovrijedan navedenom u opisu stavke.
</t>
  </si>
  <si>
    <t>Dobava i ugradnja aluminijske spojnice sa je jednim inox vijkom M10 (Multi-spojnica) za međusobno spajanje i nastavljanje vodiča Al Ø8 mm. Izvođenje svih križnih, paralelnih i t- spojeva te nastavljanja.
Odgovara prema normi HRN EN 62561-1  Zahtjevi za spojne elemente.  Proizvod jednakovrijedan navedenom u opisu stavke.</t>
  </si>
  <si>
    <t>Dobava i ugradnja aluminijske žljebne spojnice sa prihvatom za dva okrugla vodiča.
Odgovara prema normi HRN EN 62561-1  Zahtjevi za spojne elemente.  Proizvod jednakovrijedan navedenom u opisu stavke.</t>
  </si>
  <si>
    <t>Dobava i ugradnja aluminijske kontaktne spojnice za spajanje metalnih masa na LPS.
Odgovara prema normi HRN EN 62561-1  Zahtjevi za spojne elemente.  Proizvod jednakovrijedan navedenom u opisu stavke.</t>
  </si>
  <si>
    <t>Dobava i ugradnja okruglog aluminijskog vodiča AlMgSi 0,5 Ø8 mm (meki F9). Montaža nadžbukno od prihvatnog vodiča do mjernog spoja. Izođenje 8 vertikala prosječne dužine 5,5 m.
Odgovara prema normi HRN EN 62561-2  Zahtjevi za vodiče i uzemljivače.  Proizvod jednakovrijedan navedenom u opisu stavke.</t>
  </si>
  <si>
    <t>Dobava i ugradnja zidnog inox nosača sa odgovarajućim vijkom za nadžbuknu montažu (fasada obložena trapeznim limom) okruglog vodiča Ø8 mm. 
Odgovara prema normi HRN EN 62561-4  Zahtjevi za držače vodiča.  Proizvod jednakovrijedan navedenom u opisu stavke.</t>
  </si>
  <si>
    <t xml:space="preserve">Dobava i ugradnja spojnica za mjerni spoj. Spojnica Inox V2A za spajanje okruglih vodiča Ø10/8 mm.
Odgovara prema normi HRN EN 62561-1  Zahtjevi za spojne elemente.  Proizvod jednakovrijedan navedenom u opisu stavke.
</t>
  </si>
  <si>
    <t>Dobava i ugradnja oznake za mjerni spoj. Predvidjeti ukucane brojeve.
 Proizvod jednakovrijedan navedenom u opisu stavke.</t>
  </si>
  <si>
    <t xml:space="preserve">Dobava i ugradnja okruglog vodiča FeZn Ø10 mm. Ugradnja od mjernog spoja do uzemljivača. Nadžbukna montaža na odgovarajuće držače u dijelu iznad zemlje i uvod u temelj prema spoju sa uzemljivačem u temelju. Izvodi se 12 izvoda prosječne dužine 4,0 m.
Odgovara prema normi HRN EN 62561-2  Zahtjevi za vodiče i uzemljivače.  Proizvod jednakovrijedan navedenom u opisu stavke.
</t>
  </si>
  <si>
    <t>Dobava i ugradnja zidnog nosača FeZn sa tiplom i vijkom za nadžbuknu montažu spojnog vodiča Ø10 mm.
Odgovara prema normi HRN EN 62561-4  Zahtjevi za držače vodiča.  Proizvod jednakovrijedan navedenom u opisu stavke.</t>
  </si>
  <si>
    <t>Dobava i ugradnja križne spojnice FeZn za međusobno spajanje i nastavljanje okruglih vodiča Ø10mm.
Odgovara prema normi HRN EN 62561-1  Zahtjevi za spojne elemente. Proizvod jednakovrijedan navedenom u opisu stavke.</t>
  </si>
  <si>
    <t xml:space="preserve">Dobava i ugradnja okruglog vodiča FeZn Ø10 mm. Ugradnja od uzemljivača do mjesta spoja na metalnu masu.  Izvodi se 12 izvoda prosječne dužine 3,5 m.
Odgovara prema normi HRN EN 62561-2  Zahtjevi za vodiče i uzemljivače. Proizvod jednakovrijedan navedenom u opisu stavke.
</t>
  </si>
  <si>
    <t>Dobava i ugradnja križne spojnice FeZn za međusobno spajanje i nastavljanje okruglih vodiča Ø10mm.
Odgovara prema normi HRN EN 62561-1  Zahtjevi za spojne elemente.  Proizvod jednakovrijedan navedenom u opisu stavke.</t>
  </si>
  <si>
    <t xml:space="preserve">Dobava i ugradnja spojnice Inox V2A za prihvat okruglog vodiča Ø10 mm i spoj na metalnu masu.
Odgovara prema normi HRN EN 62561-1  Zahtjevi za spojne elemente.  Proizvod jednakovrijedan navedenom u opisu stavke.
</t>
  </si>
  <si>
    <t xml:space="preserve">Dobava i ugradnja okruglog vodiča FeZn Ø10 mm. Ugradnja u temelje građevine prema trasama definiranim nacrtima.
Odgovara prema normi HRN EN 62561-2  Zahtjevi za vodiče i uzemljivače.  Proizvod jednakovrijedan navedenom u opisu stavke.
</t>
  </si>
  <si>
    <t>Dobava i ugradnja armaturne spojnice FeZn za spajanje okruglog vodiča Ø10mm na armaturu u temelju.
Odgovara prema normi HRN EN 62561-1  Zahtjevi za spojne elemente.  Proizvod jednakovrijedan navedenom u opisu stavke.</t>
  </si>
  <si>
    <t>Dobava i ugradnja sabirnice za izjednačenje potencijala sa plastičnim pokrovom. 
Odgovara prema normi HRN HD 60364 Niskonaponske električne instalacije. Proizvod jednakovrijedan navedenom u opisu stavke.</t>
  </si>
  <si>
    <t>Dobava i ugradnja vodiča H07V-K (P/F) 6 mm2, žuto-zeleni.
Odgovara prema normi HRN HD 21.3 S3 Kabeli izolirani polivinil kloridom nazivnog napona do i uključivo 450/750 V -- 3. dio: Kabeli bez plašta za čvrsto ožičenje.  Proizvod jednakovrijedan navedenom u opisu stavke.</t>
  </si>
  <si>
    <t>Dobava i ugradnja stopica, obujmica i sl. dodatnog pribora za izjednačenje potencijala. 
 Proizvod jednakovrijedan navedenom u opisu stavke.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</si>
</sst>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n&quot;_-;\-* #,##0.00\ &quot;kn&quot;_-;_-* &quot;-&quot;??\ &quot;kn&quot;_-;_-@_-"/>
    <numFmt numFmtId="43" formatCode="_-* #,##0.00\ _k_n_-;\-* #,##0.00\ _k_n_-;_-* &quot;-&quot;??\ _k_n_-;_-@_-"/>
    <numFmt numFmtId="164" formatCode="_-* #,##0.00_-;\-* #,##0.00_-;_-* &quot;-&quot;??_-;_-@_-"/>
    <numFmt numFmtId="165" formatCode="#,##0.00_ ;[Red]\-#,##0.00\ "/>
    <numFmt numFmtId="166" formatCode="_-* #,##0.00\ [$€-1]_-;\-* #,##0.00\ [$€-1]_-;_-* &quot;-&quot;??\ [$€-1]_-;_-@_-"/>
  </numFmts>
  <fonts count="49">
    <font>
      <sz val="12"/>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2"/>
      <name val="Arial CE"/>
      <charset val="238"/>
    </font>
    <font>
      <sz val="10"/>
      <name val="Arial"/>
      <family val="2"/>
      <charset val="238"/>
    </font>
    <font>
      <b/>
      <sz val="11"/>
      <name val="Arial"/>
      <family val="2"/>
      <charset val="238"/>
    </font>
    <font>
      <sz val="11"/>
      <name val="Arial"/>
      <family val="2"/>
      <charset val="238"/>
    </font>
    <font>
      <b/>
      <sz val="10"/>
      <name val="Arial"/>
      <family val="2"/>
      <charset val="238"/>
    </font>
    <font>
      <sz val="10"/>
      <name val="Helv"/>
    </font>
    <font>
      <b/>
      <sz val="11"/>
      <name val="Arial"/>
      <family val="2"/>
    </font>
    <font>
      <sz val="11"/>
      <name val="Arial"/>
      <family val="2"/>
    </font>
    <font>
      <vertAlign val="superscript"/>
      <sz val="10"/>
      <name val="Arial"/>
      <family val="2"/>
      <charset val="238"/>
    </font>
    <font>
      <sz val="10"/>
      <name val="Arial CE"/>
      <family val="2"/>
      <charset val="238"/>
    </font>
    <font>
      <sz val="10"/>
      <name val="Arial"/>
      <family val="2"/>
    </font>
    <font>
      <b/>
      <sz val="10"/>
      <name val="Arial"/>
      <family val="2"/>
    </font>
    <font>
      <b/>
      <sz val="12"/>
      <name val="Arial CE"/>
      <charset val="238"/>
    </font>
    <font>
      <sz val="9"/>
      <name val="Arial"/>
      <family val="2"/>
      <charset val="238"/>
    </font>
    <font>
      <b/>
      <sz val="9"/>
      <name val="Arial"/>
      <family val="2"/>
      <charset val="238"/>
    </font>
    <font>
      <sz val="10"/>
      <name val="HRHelvetica"/>
    </font>
    <font>
      <sz val="9"/>
      <name val="Arial"/>
      <family val="2"/>
    </font>
    <font>
      <vertAlign val="superscript"/>
      <sz val="10"/>
      <name val="Arial"/>
      <family val="2"/>
    </font>
    <font>
      <sz val="10"/>
      <color indexed="9"/>
      <name val="Arial"/>
      <family val="2"/>
    </font>
    <font>
      <b/>
      <sz val="10"/>
      <color indexed="8"/>
      <name val="Arial"/>
      <family val="2"/>
    </font>
    <font>
      <sz val="10"/>
      <color indexed="37"/>
      <name val="Arial"/>
      <family val="2"/>
    </font>
    <font>
      <b/>
      <sz val="10"/>
      <color indexed="9"/>
      <name val="Arial"/>
      <family val="2"/>
    </font>
    <font>
      <sz val="11"/>
      <color indexed="8"/>
      <name val="Calibri"/>
      <family val="2"/>
      <charset val="238"/>
    </font>
    <font>
      <i/>
      <sz val="10"/>
      <color indexed="23"/>
      <name val="Arial"/>
      <family val="2"/>
    </font>
    <font>
      <sz val="10"/>
      <color indexed="17"/>
      <name val="Arial"/>
      <family val="2"/>
    </font>
    <font>
      <sz val="18"/>
      <color indexed="8"/>
      <name val="Arial"/>
      <family val="2"/>
    </font>
    <font>
      <sz val="12"/>
      <color indexed="8"/>
      <name val="Arial"/>
      <family val="2"/>
    </font>
    <font>
      <u/>
      <sz val="10"/>
      <color indexed="12"/>
      <name val="Arial"/>
      <family val="2"/>
    </font>
    <font>
      <sz val="10"/>
      <color indexed="19"/>
      <name val="Arial"/>
      <family val="2"/>
    </font>
    <font>
      <sz val="11"/>
      <color indexed="8"/>
      <name val="Calibri"/>
      <family val="2"/>
    </font>
    <font>
      <sz val="11"/>
      <name val="Arial CE"/>
      <charset val="238"/>
    </font>
    <font>
      <sz val="12"/>
      <name val="HRHelvetica"/>
    </font>
    <font>
      <sz val="10"/>
      <color indexed="63"/>
      <name val="Arial"/>
      <family val="2"/>
    </font>
    <font>
      <b/>
      <sz val="12"/>
      <name val="Arial"/>
      <family val="2"/>
      <charset val="238"/>
    </font>
    <font>
      <sz val="12"/>
      <name val="Arial"/>
      <family val="2"/>
      <charset val="238"/>
    </font>
    <font>
      <sz val="11"/>
      <name val="Calibri"/>
      <family val="2"/>
      <charset val="238"/>
      <scheme val="minor"/>
    </font>
    <font>
      <sz val="10"/>
      <name val="Arial CE"/>
      <charset val="238"/>
    </font>
    <font>
      <b/>
      <sz val="8"/>
      <name val="Arial"/>
      <family val="2"/>
      <charset val="238"/>
    </font>
    <font>
      <sz val="10"/>
      <name val="Arial"/>
      <family val="2"/>
      <charset val="238"/>
    </font>
    <font>
      <u/>
      <sz val="11"/>
      <name val="Arial"/>
      <family val="2"/>
      <charset val="238"/>
    </font>
    <font>
      <b/>
      <sz val="8"/>
      <name val="Arial"/>
      <family val="2"/>
    </font>
    <font>
      <sz val="10"/>
      <color rgb="FFFF0000"/>
      <name val="Arial"/>
      <family val="2"/>
      <charset val="238"/>
    </font>
    <font>
      <strike/>
      <sz val="10"/>
      <name val="Cambria"/>
      <family val="1"/>
    </font>
    <font>
      <sz val="14"/>
      <name val="Arial"/>
      <family val="2"/>
      <charset val="238"/>
    </font>
    <font>
      <b/>
      <sz val="14"/>
      <name val="Arial"/>
      <family val="2"/>
      <charset val="238"/>
    </font>
  </fonts>
  <fills count="13">
    <fill>
      <patternFill patternType="none"/>
    </fill>
    <fill>
      <patternFill patternType="gray125"/>
    </fill>
    <fill>
      <patternFill patternType="solid">
        <fgColor rgb="FFFFC000"/>
        <bgColor indexed="64"/>
      </patternFill>
    </fill>
    <fill>
      <patternFill patternType="solid">
        <fgColor indexed="8"/>
        <bgColor indexed="58"/>
      </patternFill>
    </fill>
    <fill>
      <patternFill patternType="solid">
        <fgColor indexed="23"/>
        <bgColor indexed="55"/>
      </patternFill>
    </fill>
    <fill>
      <patternFill patternType="solid">
        <fgColor indexed="27"/>
        <bgColor indexed="31"/>
      </patternFill>
    </fill>
    <fill>
      <patternFill patternType="solid">
        <fgColor indexed="47"/>
        <bgColor indexed="27"/>
      </patternFill>
    </fill>
    <fill>
      <patternFill patternType="solid">
        <fgColor indexed="37"/>
        <bgColor indexed="16"/>
      </patternFill>
    </fill>
    <fill>
      <patternFill patternType="solid">
        <fgColor indexed="42"/>
        <bgColor indexed="41"/>
      </patternFill>
    </fill>
    <fill>
      <patternFill patternType="solid">
        <fgColor indexed="26"/>
        <bgColor indexed="9"/>
      </patternFill>
    </fill>
    <fill>
      <patternFill patternType="solid">
        <fgColor theme="3" tint="0.59999389629810485"/>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thin">
        <color indexed="8"/>
      </right>
      <top style="medium">
        <color indexed="8"/>
      </top>
      <bottom style="medium">
        <color indexed="8"/>
      </bottom>
      <diagonal/>
    </border>
  </borders>
  <cellStyleXfs count="486">
    <xf numFmtId="0" fontId="0" fillId="0" borderId="0"/>
    <xf numFmtId="0" fontId="4" fillId="0" borderId="0"/>
    <xf numFmtId="0" fontId="3" fillId="0" borderId="0"/>
    <xf numFmtId="0" fontId="19" fillId="0" borderId="0"/>
    <xf numFmtId="4" fontId="22" fillId="3" borderId="0" applyBorder="0" applyProtection="0">
      <alignment horizontal="right" wrapText="1"/>
    </xf>
    <xf numFmtId="4" fontId="22" fillId="4" borderId="0" applyBorder="0" applyProtection="0">
      <alignment horizontal="right" wrapText="1"/>
    </xf>
    <xf numFmtId="4" fontId="23" fillId="5" borderId="0" applyBorder="0" applyProtection="0">
      <alignment horizontal="right" wrapText="1"/>
    </xf>
    <xf numFmtId="4" fontId="23" fillId="0" borderId="0" applyFill="0" applyBorder="0" applyProtection="0">
      <alignment horizontal="right" wrapText="1"/>
    </xf>
    <xf numFmtId="4" fontId="24" fillId="6" borderId="0" applyBorder="0" applyProtection="0">
      <alignment horizontal="right" wrapText="1"/>
    </xf>
    <xf numFmtId="43"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 fontId="25" fillId="7" borderId="0" applyBorder="0" applyProtection="0">
      <alignment horizontal="right" wrapText="1"/>
    </xf>
    <xf numFmtId="0" fontId="26" fillId="0" borderId="0"/>
    <xf numFmtId="4" fontId="27" fillId="0" borderId="0" applyFill="0" applyBorder="0" applyProtection="0">
      <alignment horizontal="right" wrapText="1"/>
    </xf>
    <xf numFmtId="4" fontId="28" fillId="8" borderId="0" applyBorder="0" applyProtection="0">
      <alignment horizontal="right" wrapText="1"/>
    </xf>
    <xf numFmtId="4" fontId="29" fillId="0" borderId="0" applyFill="0" applyBorder="0" applyProtection="0">
      <alignment horizontal="right" wrapText="1"/>
    </xf>
    <xf numFmtId="4" fontId="30" fillId="0" borderId="0" applyFill="0" applyBorder="0" applyProtection="0">
      <alignment horizontal="right" wrapText="1"/>
    </xf>
    <xf numFmtId="4" fontId="31" fillId="0" borderId="0" applyFill="0" applyBorder="0" applyProtection="0">
      <alignment horizontal="right" wrapText="1"/>
    </xf>
    <xf numFmtId="4" fontId="32" fillId="9" borderId="0" applyBorder="0" applyProtection="0">
      <alignment horizontal="right"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4" fillId="0" borderId="0"/>
    <xf numFmtId="0" fontId="5" fillId="0" borderId="0"/>
    <xf numFmtId="4" fontId="14" fillId="0" borderId="0">
      <alignment horizontal="left" vertical="top" wrapText="1"/>
    </xf>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5" fillId="0" borderId="0"/>
    <xf numFmtId="0" fontId="5" fillId="0" borderId="0"/>
    <xf numFmtId="0" fontId="4" fillId="0" borderId="0"/>
    <xf numFmtId="0" fontId="33" fillId="0" borderId="0"/>
    <xf numFmtId="49" fontId="34" fillId="0" borderId="0">
      <alignment horizontal="justify" vertical="justify" wrapText="1"/>
      <protection locked="0"/>
    </xf>
    <xf numFmtId="0" fontId="5" fillId="0" borderId="0"/>
    <xf numFmtId="0" fontId="5" fillId="0" borderId="0"/>
    <xf numFmtId="0" fontId="5" fillId="0" borderId="0">
      <alignment horizontal="left"/>
    </xf>
    <xf numFmtId="0" fontId="5" fillId="0" borderId="0"/>
    <xf numFmtId="0" fontId="5" fillId="0" borderId="0">
      <alignment horizontal="left"/>
    </xf>
    <xf numFmtId="0" fontId="5" fillId="0" borderId="0">
      <alignment horizontal="left"/>
    </xf>
    <xf numFmtId="0" fontId="3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 fontId="36" fillId="9" borderId="12" applyProtection="0">
      <alignment horizontal="right" wrapText="1"/>
    </xf>
    <xf numFmtId="0" fontId="5"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4" fontId="20" fillId="0" borderId="0" applyFill="0" applyBorder="0" applyProtection="0">
      <alignment horizontal="right" wrapText="1"/>
    </xf>
    <xf numFmtId="0" fontId="9" fillId="0" borderId="0"/>
    <xf numFmtId="0" fontId="9" fillId="0" borderId="0"/>
    <xf numFmtId="4" fontId="20" fillId="0" borderId="0" applyFill="0" applyBorder="0" applyProtection="0">
      <alignment horizontal="right" wrapText="1"/>
    </xf>
    <xf numFmtId="4" fontId="24" fillId="0" borderId="0" applyFill="0" applyBorder="0" applyProtection="0">
      <alignment horizontal="righ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 fillId="0" borderId="0"/>
    <xf numFmtId="0" fontId="5" fillId="0" borderId="0"/>
    <xf numFmtId="0" fontId="42" fillId="0" borderId="0"/>
    <xf numFmtId="164" fontId="14" fillId="0" borderId="0" applyFont="0" applyFill="0" applyBorder="0" applyAlignment="0" applyProtection="0"/>
  </cellStyleXfs>
  <cellXfs count="258">
    <xf numFmtId="0" fontId="0" fillId="0" borderId="0" xfId="0"/>
    <xf numFmtId="0" fontId="5" fillId="0" borderId="0" xfId="0" applyFont="1"/>
    <xf numFmtId="0" fontId="8" fillId="0" borderId="0" xfId="0" applyFont="1" applyAlignment="1">
      <alignment horizontal="left" vertical="top"/>
    </xf>
    <xf numFmtId="0" fontId="5" fillId="0" borderId="0" xfId="0" applyFont="1" applyAlignment="1">
      <alignment horizontal="right"/>
    </xf>
    <xf numFmtId="44" fontId="5" fillId="0" borderId="0" xfId="0" applyNumberFormat="1" applyFont="1"/>
    <xf numFmtId="0" fontId="5" fillId="0" borderId="0" xfId="0" applyFont="1" applyAlignment="1">
      <alignment horizontal="left"/>
    </xf>
    <xf numFmtId="0" fontId="6" fillId="0" borderId="0" xfId="0" applyFont="1"/>
    <xf numFmtId="0" fontId="6" fillId="0" borderId="9" xfId="0" applyFont="1" applyBorder="1"/>
    <xf numFmtId="0" fontId="5" fillId="0" borderId="0" xfId="0" applyFont="1" applyAlignment="1">
      <alignment horizontal="center"/>
    </xf>
    <xf numFmtId="165" fontId="5" fillId="0" borderId="0" xfId="0" applyNumberFormat="1" applyFont="1"/>
    <xf numFmtId="0" fontId="5" fillId="0" borderId="0" xfId="0" quotePrefix="1" applyFont="1"/>
    <xf numFmtId="0" fontId="37" fillId="0" borderId="0" xfId="0" applyFont="1" applyAlignment="1">
      <alignment horizontal="left" vertical="top"/>
    </xf>
    <xf numFmtId="0" fontId="38" fillId="0" borderId="11" xfId="0" applyFont="1" applyBorder="1"/>
    <xf numFmtId="165" fontId="38" fillId="0" borderId="11" xfId="0" applyNumberFormat="1" applyFont="1" applyBorder="1"/>
    <xf numFmtId="0" fontId="38" fillId="0" borderId="0" xfId="0" applyFont="1"/>
    <xf numFmtId="4" fontId="5" fillId="0" borderId="0" xfId="0" applyNumberFormat="1" applyFont="1" applyAlignment="1">
      <alignment horizontal="center" vertical="center"/>
    </xf>
    <xf numFmtId="4" fontId="8" fillId="0" borderId="0" xfId="0" applyNumberFormat="1" applyFont="1" applyAlignment="1" applyProtection="1">
      <alignment horizontal="center" vertical="center" wrapText="1"/>
      <protection locked="0"/>
    </xf>
    <xf numFmtId="4" fontId="5" fillId="0" borderId="0" xfId="0" applyNumberFormat="1" applyFont="1" applyAlignment="1" applyProtection="1">
      <alignment horizontal="center" vertical="center" wrapText="1"/>
      <protection locked="0"/>
    </xf>
    <xf numFmtId="4" fontId="14" fillId="0" borderId="0" xfId="0" applyNumberFormat="1" applyFont="1" applyAlignment="1" applyProtection="1">
      <alignment horizontal="center" vertical="center" wrapText="1"/>
      <protection locked="0"/>
    </xf>
    <xf numFmtId="0" fontId="14" fillId="0" borderId="0" xfId="0" applyFont="1" applyAlignment="1" applyProtection="1">
      <alignment horizontal="center" vertical="center"/>
    </xf>
    <xf numFmtId="0" fontId="15" fillId="0" borderId="2" xfId="0" applyFont="1" applyBorder="1" applyAlignment="1" applyProtection="1">
      <alignment horizontal="center" vertical="center"/>
    </xf>
    <xf numFmtId="0" fontId="15" fillId="0" borderId="0" xfId="0" applyFont="1" applyAlignment="1" applyProtection="1">
      <alignment horizontal="center" vertical="center"/>
    </xf>
    <xf numFmtId="0" fontId="14" fillId="0" borderId="0" xfId="0" quotePrefix="1" applyFont="1" applyAlignment="1" applyProtection="1">
      <alignment horizontal="center" vertical="center" wrapText="1"/>
    </xf>
    <xf numFmtId="0" fontId="15" fillId="0" borderId="0" xfId="0" applyFont="1" applyAlignment="1" applyProtection="1">
      <alignment horizontal="center" vertical="center" wrapText="1"/>
    </xf>
    <xf numFmtId="0" fontId="15" fillId="0" borderId="0" xfId="0" quotePrefix="1" applyFont="1" applyAlignment="1" applyProtection="1">
      <alignment horizontal="center" vertical="center" wrapText="1"/>
    </xf>
    <xf numFmtId="165" fontId="14" fillId="0" borderId="0" xfId="0" applyNumberFormat="1" applyFont="1" applyAlignment="1" applyProtection="1">
      <alignment horizontal="center" vertical="center" wrapText="1"/>
    </xf>
    <xf numFmtId="2" fontId="15" fillId="0" borderId="0" xfId="0" applyNumberFormat="1" applyFont="1" applyAlignment="1" applyProtection="1">
      <alignment horizontal="center" vertical="center"/>
    </xf>
    <xf numFmtId="0" fontId="14" fillId="0" borderId="0" xfId="0" applyFont="1" applyAlignment="1" applyProtection="1">
      <alignment horizontal="center" vertical="center" wrapText="1"/>
    </xf>
    <xf numFmtId="0" fontId="15" fillId="0" borderId="4" xfId="0" applyFont="1" applyBorder="1" applyAlignment="1" applyProtection="1">
      <alignment horizontal="center" vertical="center" wrapText="1"/>
    </xf>
    <xf numFmtId="0" fontId="15" fillId="11" borderId="0" xfId="0" applyFont="1" applyFill="1" applyAlignment="1" applyProtection="1">
      <alignment horizontal="center" vertical="center" wrapText="1"/>
    </xf>
    <xf numFmtId="0" fontId="14" fillId="11" borderId="0" xfId="0" applyFont="1" applyFill="1" applyAlignment="1" applyProtection="1">
      <alignment horizontal="center" vertical="center" wrapText="1"/>
    </xf>
    <xf numFmtId="4" fontId="15" fillId="0" borderId="0" xfId="0" applyNumberFormat="1" applyFont="1" applyAlignment="1" applyProtection="1">
      <alignment horizontal="center" vertical="center"/>
    </xf>
    <xf numFmtId="0" fontId="15" fillId="0" borderId="5" xfId="0" applyFont="1" applyBorder="1" applyAlignment="1" applyProtection="1">
      <alignment horizontal="center" vertical="center"/>
    </xf>
    <xf numFmtId="0" fontId="14" fillId="0" borderId="0" xfId="0" quotePrefix="1" applyFont="1" applyAlignment="1" applyProtection="1">
      <alignment horizontal="center" vertical="center"/>
    </xf>
    <xf numFmtId="4" fontId="14" fillId="0" borderId="0" xfId="0" applyNumberFormat="1" applyFont="1" applyAlignment="1" applyProtection="1">
      <alignment horizontal="center" vertical="center"/>
      <protection locked="0"/>
    </xf>
    <xf numFmtId="4" fontId="15" fillId="0" borderId="0" xfId="0" applyNumberFormat="1" applyFont="1" applyAlignment="1" applyProtection="1">
      <alignment horizontal="center" vertical="center"/>
      <protection locked="0"/>
    </xf>
    <xf numFmtId="4" fontId="15" fillId="0" borderId="0" xfId="0" quotePrefix="1" applyNumberFormat="1" applyFont="1" applyAlignment="1" applyProtection="1">
      <alignment horizontal="center" vertical="center" wrapText="1"/>
      <protection locked="0"/>
    </xf>
    <xf numFmtId="4" fontId="15" fillId="0" borderId="0" xfId="0" applyNumberFormat="1" applyFont="1" applyAlignment="1" applyProtection="1">
      <alignment horizontal="center" vertical="center" wrapText="1"/>
      <protection locked="0"/>
    </xf>
    <xf numFmtId="0" fontId="5" fillId="0" borderId="0" xfId="0" applyFont="1" applyAlignment="1">
      <alignment horizontal="center" vertical="center"/>
    </xf>
    <xf numFmtId="4" fontId="5" fillId="0" borderId="0" xfId="0" applyNumberFormat="1" applyFont="1" applyAlignment="1" applyProtection="1">
      <alignment horizontal="center" vertical="center"/>
      <protection locked="0"/>
    </xf>
    <xf numFmtId="4" fontId="5" fillId="0" borderId="0" xfId="0" quotePrefix="1" applyNumberFormat="1" applyFont="1" applyAlignment="1" applyProtection="1">
      <alignment horizontal="center" vertical="center"/>
      <protection locked="0"/>
    </xf>
    <xf numFmtId="4" fontId="8" fillId="0" borderId="0" xfId="0" quotePrefix="1" applyNumberFormat="1" applyFont="1" applyAlignment="1" applyProtection="1">
      <alignment horizontal="center" vertical="center" wrapText="1"/>
      <protection locked="0"/>
    </xf>
    <xf numFmtId="4" fontId="5" fillId="0" borderId="0" xfId="0" quotePrefix="1" applyNumberFormat="1" applyFont="1" applyAlignment="1" applyProtection="1">
      <alignment horizontal="center" vertical="center" wrapText="1"/>
      <protection locked="0"/>
    </xf>
    <xf numFmtId="4" fontId="17" fillId="0" borderId="0" xfId="0" applyNumberFormat="1" applyFont="1" applyAlignment="1" applyProtection="1">
      <alignment horizontal="center" vertical="center"/>
      <protection locked="0"/>
    </xf>
    <xf numFmtId="4" fontId="13" fillId="0" borderId="0" xfId="0" applyNumberFormat="1" applyFont="1" applyAlignment="1" applyProtection="1">
      <alignment horizontal="center" vertical="center"/>
      <protection locked="0"/>
    </xf>
    <xf numFmtId="4" fontId="5" fillId="0" borderId="0" xfId="483" applyNumberFormat="1" applyFont="1" applyAlignment="1" applyProtection="1">
      <alignment horizontal="center" vertical="center"/>
      <protection locked="0"/>
    </xf>
    <xf numFmtId="0" fontId="4" fillId="10" borderId="0" xfId="483" applyFont="1" applyFill="1" applyAlignment="1" applyProtection="1">
      <alignment vertical="center"/>
      <protection locked="0"/>
    </xf>
    <xf numFmtId="4" fontId="5" fillId="11" borderId="0" xfId="483" applyNumberFormat="1" applyFont="1" applyFill="1" applyAlignment="1" applyProtection="1">
      <alignment horizontal="center" vertical="center"/>
      <protection locked="0"/>
    </xf>
    <xf numFmtId="0" fontId="5" fillId="10" borderId="0" xfId="34" applyFont="1" applyFill="1" applyAlignment="1" applyProtection="1">
      <alignment vertical="center" wrapText="1"/>
      <protection locked="0"/>
    </xf>
    <xf numFmtId="4" fontId="11" fillId="0" borderId="0" xfId="484" applyNumberFormat="1" applyFont="1" applyAlignment="1" applyProtection="1">
      <alignment horizontal="center" vertical="center"/>
      <protection locked="0"/>
    </xf>
    <xf numFmtId="0" fontId="8" fillId="0" borderId="6" xfId="0" applyFont="1" applyBorder="1" applyAlignment="1" applyProtection="1">
      <alignment horizontal="center" vertical="center"/>
    </xf>
    <xf numFmtId="0" fontId="5" fillId="0" borderId="6" xfId="0" applyFont="1" applyBorder="1" applyAlignment="1" applyProtection="1">
      <alignment horizontal="center" vertical="center"/>
    </xf>
    <xf numFmtId="2" fontId="5" fillId="0" borderId="6" xfId="0" applyNumberFormat="1" applyFont="1" applyBorder="1" applyAlignment="1" applyProtection="1">
      <alignment horizontal="center" vertical="center"/>
    </xf>
    <xf numFmtId="0" fontId="8" fillId="0" borderId="1" xfId="0" applyFont="1" applyBorder="1" applyAlignment="1" applyProtection="1">
      <alignment horizontal="center" vertical="center"/>
    </xf>
    <xf numFmtId="2" fontId="15" fillId="0" borderId="6" xfId="0" applyNumberFormat="1" applyFont="1" applyBorder="1" applyAlignment="1" applyProtection="1">
      <alignment horizontal="center" vertical="center"/>
    </xf>
    <xf numFmtId="0" fontId="15" fillId="0" borderId="6" xfId="0" applyFont="1" applyBorder="1" applyAlignment="1" applyProtection="1">
      <alignment horizontal="center" vertical="center"/>
    </xf>
    <xf numFmtId="0" fontId="15" fillId="0" borderId="6" xfId="0" applyFont="1" applyBorder="1" applyAlignment="1" applyProtection="1">
      <alignment horizontal="center" vertical="center" wrapText="1"/>
    </xf>
    <xf numFmtId="4" fontId="15" fillId="0" borderId="6" xfId="0" applyNumberFormat="1" applyFont="1" applyBorder="1" applyAlignment="1" applyProtection="1">
      <alignment horizontal="center" vertical="center"/>
    </xf>
    <xf numFmtId="2" fontId="8" fillId="0" borderId="0" xfId="0" applyNumberFormat="1" applyFont="1" applyAlignment="1" applyProtection="1">
      <alignment horizontal="center" vertical="center" wrapText="1"/>
    </xf>
    <xf numFmtId="0" fontId="8" fillId="0" borderId="0" xfId="0" applyFont="1" applyAlignment="1" applyProtection="1">
      <alignment horizontal="center" vertical="center" wrapText="1"/>
    </xf>
    <xf numFmtId="0" fontId="5" fillId="0" borderId="0" xfId="0" applyFont="1" applyAlignment="1" applyProtection="1">
      <alignment horizontal="center" vertical="center" wrapText="1"/>
    </xf>
    <xf numFmtId="0" fontId="8" fillId="0" borderId="0" xfId="0" quotePrefix="1" applyFont="1" applyAlignment="1" applyProtection="1">
      <alignment horizontal="center" vertical="center" wrapText="1"/>
    </xf>
    <xf numFmtId="2" fontId="13" fillId="0" borderId="0" xfId="0" applyNumberFormat="1" applyFont="1" applyAlignment="1" applyProtection="1">
      <alignment horizontal="center" vertical="center" wrapText="1"/>
    </xf>
    <xf numFmtId="2" fontId="8" fillId="0" borderId="0" xfId="0" applyNumberFormat="1" applyFont="1" applyAlignment="1" applyProtection="1">
      <alignment horizontal="center" vertical="center"/>
    </xf>
    <xf numFmtId="0" fontId="8" fillId="0" borderId="0" xfId="0" applyFont="1" applyAlignment="1" applyProtection="1">
      <alignment horizontal="center" vertical="center"/>
    </xf>
    <xf numFmtId="0" fontId="5" fillId="0" borderId="0" xfId="0" applyFont="1" applyAlignment="1" applyProtection="1">
      <alignment horizontal="center" vertical="center"/>
    </xf>
    <xf numFmtId="2" fontId="13" fillId="0" borderId="0" xfId="0" applyNumberFormat="1" applyFont="1" applyAlignment="1" applyProtection="1">
      <alignment horizontal="center" vertical="center"/>
    </xf>
    <xf numFmtId="2" fontId="5" fillId="0" borderId="0" xfId="0" applyNumberFormat="1" applyFont="1" applyAlignment="1" applyProtection="1">
      <alignment horizontal="center" vertical="center"/>
    </xf>
    <xf numFmtId="165" fontId="13" fillId="0" borderId="0" xfId="0" applyNumberFormat="1" applyFont="1" applyAlignment="1" applyProtection="1">
      <alignment horizontal="center" vertical="center"/>
    </xf>
    <xf numFmtId="4" fontId="5" fillId="0" borderId="0" xfId="0" applyNumberFormat="1" applyFont="1" applyAlignment="1" applyProtection="1">
      <alignment horizontal="center" vertical="center" wrapText="1"/>
    </xf>
    <xf numFmtId="0" fontId="5" fillId="11" borderId="0" xfId="0" applyFont="1" applyFill="1" applyAlignment="1" applyProtection="1">
      <alignment horizontal="center" vertical="center" wrapText="1"/>
    </xf>
    <xf numFmtId="2" fontId="8" fillId="0" borderId="5" xfId="0" applyNumberFormat="1" applyFont="1" applyBorder="1" applyAlignment="1" applyProtection="1">
      <alignment horizontal="center" vertical="center"/>
    </xf>
    <xf numFmtId="0" fontId="8" fillId="0" borderId="5" xfId="0" applyFont="1" applyBorder="1" applyAlignment="1" applyProtection="1">
      <alignment horizontal="center" vertical="center"/>
    </xf>
    <xf numFmtId="4" fontId="8" fillId="0" borderId="5" xfId="0" applyNumberFormat="1" applyFont="1" applyBorder="1" applyAlignment="1" applyProtection="1">
      <alignment horizontal="center" vertical="center"/>
    </xf>
    <xf numFmtId="4" fontId="5" fillId="0" borderId="0" xfId="0" applyNumberFormat="1" applyFont="1"/>
    <xf numFmtId="4" fontId="37" fillId="0" borderId="11" xfId="0" applyNumberFormat="1" applyFont="1" applyBorder="1" applyAlignment="1">
      <alignment horizontal="center" vertical="center"/>
    </xf>
    <xf numFmtId="4" fontId="38" fillId="0" borderId="0" xfId="0" applyNumberFormat="1" applyFont="1" applyAlignment="1">
      <alignment horizontal="center" vertical="center"/>
    </xf>
    <xf numFmtId="166" fontId="5" fillId="0" borderId="0" xfId="0" applyNumberFormat="1" applyFont="1" applyAlignment="1">
      <alignment horizontal="center" vertical="center"/>
    </xf>
    <xf numFmtId="49" fontId="47" fillId="0" borderId="0" xfId="0" applyNumberFormat="1" applyFont="1" applyAlignment="1">
      <alignment horizontal="right" vertical="top"/>
    </xf>
    <xf numFmtId="0" fontId="48" fillId="0" borderId="0" xfId="0" applyFont="1"/>
    <xf numFmtId="0" fontId="6" fillId="0" borderId="0" xfId="0" applyFont="1" applyAlignment="1">
      <alignment horizontal="left"/>
    </xf>
    <xf numFmtId="0" fontId="7" fillId="0" borderId="0" xfId="0" applyFont="1"/>
    <xf numFmtId="44" fontId="8" fillId="0" borderId="0" xfId="0" applyNumberFormat="1" applyFont="1" applyAlignment="1">
      <alignment horizontal="center" vertical="center"/>
    </xf>
    <xf numFmtId="49" fontId="48" fillId="0" borderId="0" xfId="0" applyNumberFormat="1" applyFont="1" applyAlignment="1">
      <alignment horizontal="right" vertical="top"/>
    </xf>
    <xf numFmtId="0" fontId="6" fillId="0" borderId="9" xfId="0" applyFont="1" applyBorder="1" applyAlignment="1">
      <alignment horizontal="left"/>
    </xf>
    <xf numFmtId="0" fontId="7" fillId="0" borderId="9" xfId="0" applyFont="1" applyBorder="1"/>
    <xf numFmtId="4" fontId="8" fillId="0" borderId="9" xfId="0" applyNumberFormat="1" applyFont="1" applyBorder="1" applyAlignment="1">
      <alignment horizontal="center" vertical="center"/>
    </xf>
    <xf numFmtId="0" fontId="6" fillId="0" borderId="10" xfId="0" applyFont="1" applyBorder="1" applyAlignment="1">
      <alignment horizontal="left"/>
    </xf>
    <xf numFmtId="0" fontId="7" fillId="0" borderId="10" xfId="0" applyFont="1" applyBorder="1"/>
    <xf numFmtId="4" fontId="8" fillId="0" borderId="0" xfId="0" applyNumberFormat="1" applyFont="1" applyAlignment="1">
      <alignment horizontal="center" vertical="center"/>
    </xf>
    <xf numFmtId="1" fontId="15" fillId="0" borderId="0" xfId="0" applyNumberFormat="1" applyFont="1" applyAlignment="1" applyProtection="1">
      <alignment horizontal="center" vertical="center"/>
    </xf>
    <xf numFmtId="4" fontId="14" fillId="0" borderId="0" xfId="0" applyNumberFormat="1" applyFont="1" applyAlignment="1" applyProtection="1">
      <alignment horizontal="center" vertical="center"/>
    </xf>
    <xf numFmtId="165" fontId="14" fillId="0" borderId="0" xfId="0" applyNumberFormat="1" applyFont="1" applyAlignment="1" applyProtection="1">
      <alignment horizontal="center" vertical="center"/>
    </xf>
    <xf numFmtId="2" fontId="15" fillId="0" borderId="1" xfId="0" applyNumberFormat="1" applyFont="1" applyBorder="1" applyAlignment="1" applyProtection="1">
      <alignment horizontal="center" vertical="center"/>
    </xf>
    <xf numFmtId="2" fontId="15" fillId="0" borderId="2" xfId="0" applyNumberFormat="1" applyFont="1" applyBorder="1" applyAlignment="1" applyProtection="1">
      <alignment horizontal="center" vertical="center"/>
    </xf>
    <xf numFmtId="1" fontId="15" fillId="0" borderId="2" xfId="0" applyNumberFormat="1" applyFont="1" applyBorder="1" applyAlignment="1" applyProtection="1">
      <alignment horizontal="center" vertical="center"/>
    </xf>
    <xf numFmtId="4" fontId="15" fillId="0" borderId="2" xfId="0" applyNumberFormat="1" applyFont="1" applyBorder="1" applyAlignment="1" applyProtection="1">
      <alignment horizontal="center" vertical="center"/>
    </xf>
    <xf numFmtId="165" fontId="15" fillId="0" borderId="2" xfId="0" applyNumberFormat="1" applyFont="1" applyBorder="1" applyAlignment="1" applyProtection="1">
      <alignment horizontal="center" vertical="center"/>
    </xf>
    <xf numFmtId="4" fontId="15" fillId="0" borderId="3" xfId="0" applyNumberFormat="1" applyFont="1" applyBorder="1" applyAlignment="1" applyProtection="1">
      <alignment horizontal="center" vertical="center"/>
    </xf>
    <xf numFmtId="2" fontId="15" fillId="0" borderId="0" xfId="0" applyNumberFormat="1" applyFont="1" applyAlignment="1" applyProtection="1">
      <alignment horizontal="center" vertical="center" wrapText="1"/>
    </xf>
    <xf numFmtId="1" fontId="15" fillId="0" borderId="0" xfId="0" applyNumberFormat="1" applyFont="1" applyAlignment="1" applyProtection="1">
      <alignment horizontal="center" vertical="center" wrapText="1"/>
    </xf>
    <xf numFmtId="4" fontId="14" fillId="0" borderId="0" xfId="0" applyNumberFormat="1" applyFont="1" applyAlignment="1" applyProtection="1">
      <alignment horizontal="center" vertical="center" wrapText="1"/>
    </xf>
    <xf numFmtId="4" fontId="15" fillId="0" borderId="0" xfId="0" quotePrefix="1" applyNumberFormat="1" applyFont="1" applyAlignment="1" applyProtection="1">
      <alignment horizontal="center" vertical="center" wrapText="1"/>
    </xf>
    <xf numFmtId="4" fontId="15" fillId="0" borderId="0" xfId="0" applyNumberFormat="1" applyFont="1" applyAlignment="1" applyProtection="1">
      <alignment horizontal="center" vertical="center" wrapText="1"/>
    </xf>
    <xf numFmtId="0" fontId="14" fillId="12" borderId="0" xfId="0" applyFont="1" applyFill="1" applyAlignment="1" applyProtection="1">
      <alignment horizontal="center" vertical="center"/>
    </xf>
    <xf numFmtId="0" fontId="45" fillId="0" borderId="0" xfId="0" applyFont="1" applyAlignment="1" applyProtection="1">
      <alignment horizontal="center" vertical="center"/>
    </xf>
    <xf numFmtId="2" fontId="14" fillId="0" borderId="0" xfId="0" applyNumberFormat="1" applyFont="1" applyAlignment="1" applyProtection="1">
      <alignment horizontal="center" vertical="center"/>
    </xf>
    <xf numFmtId="1" fontId="14" fillId="0" borderId="0" xfId="0" applyNumberFormat="1" applyFont="1" applyAlignment="1" applyProtection="1">
      <alignment horizontal="center" vertical="center"/>
    </xf>
    <xf numFmtId="2" fontId="15" fillId="0" borderId="5" xfId="0" applyNumberFormat="1" applyFont="1" applyBorder="1" applyAlignment="1" applyProtection="1">
      <alignment horizontal="center" vertical="center"/>
    </xf>
    <xf numFmtId="1" fontId="15" fillId="0" borderId="5" xfId="0" applyNumberFormat="1" applyFont="1" applyBorder="1" applyAlignment="1" applyProtection="1">
      <alignment horizontal="center" vertical="center"/>
    </xf>
    <xf numFmtId="4" fontId="14" fillId="0" borderId="5" xfId="0" applyNumberFormat="1" applyFont="1" applyBorder="1" applyAlignment="1" applyProtection="1">
      <alignment horizontal="center" vertical="center"/>
    </xf>
    <xf numFmtId="165" fontId="14" fillId="0" borderId="5" xfId="0" applyNumberFormat="1" applyFont="1" applyBorder="1" applyAlignment="1" applyProtection="1">
      <alignment horizontal="center" vertical="center"/>
    </xf>
    <xf numFmtId="4" fontId="15" fillId="0" borderId="5" xfId="0" applyNumberFormat="1" applyFont="1" applyBorder="1" applyAlignment="1" applyProtection="1">
      <alignment horizontal="center" vertical="center"/>
    </xf>
    <xf numFmtId="165" fontId="15" fillId="0" borderId="0" xfId="0" applyNumberFormat="1" applyFont="1" applyAlignment="1" applyProtection="1">
      <alignment horizontal="center" vertical="center"/>
    </xf>
    <xf numFmtId="0" fontId="5" fillId="0" borderId="6" xfId="0" applyFont="1" applyBorder="1" applyAlignment="1" applyProtection="1">
      <alignment horizontal="center" vertical="center" wrapText="1"/>
    </xf>
    <xf numFmtId="2" fontId="5" fillId="0" borderId="6" xfId="0" applyNumberFormat="1" applyFont="1" applyBorder="1" applyAlignment="1" applyProtection="1">
      <alignment horizontal="center" vertical="center" wrapText="1"/>
    </xf>
    <xf numFmtId="165" fontId="8" fillId="0" borderId="6" xfId="0" applyNumberFormat="1" applyFont="1" applyBorder="1" applyAlignment="1" applyProtection="1">
      <alignment horizontal="center" vertical="center" wrapText="1"/>
    </xf>
    <xf numFmtId="4" fontId="8" fillId="0" borderId="6" xfId="0" applyNumberFormat="1" applyFont="1" applyBorder="1" applyAlignment="1" applyProtection="1">
      <alignment horizontal="center" vertical="center" wrapText="1"/>
    </xf>
    <xf numFmtId="4" fontId="5" fillId="0" borderId="6" xfId="0" applyNumberFormat="1" applyFont="1" applyBorder="1" applyAlignment="1" applyProtection="1">
      <alignment horizontal="center" vertical="center"/>
    </xf>
    <xf numFmtId="0" fontId="8" fillId="0" borderId="1" xfId="0" applyFont="1" applyBorder="1" applyAlignment="1" applyProtection="1">
      <alignment horizontal="center" vertical="center" wrapText="1"/>
    </xf>
    <xf numFmtId="2" fontId="8" fillId="0" borderId="6" xfId="0" applyNumberFormat="1" applyFont="1" applyBorder="1" applyAlignment="1" applyProtection="1">
      <alignment horizontal="center" vertical="center"/>
    </xf>
    <xf numFmtId="0" fontId="8" fillId="0" borderId="2" xfId="0" quotePrefix="1" applyFont="1" applyBorder="1" applyAlignment="1" applyProtection="1">
      <alignment horizontal="center" vertical="center"/>
    </xf>
    <xf numFmtId="165" fontId="8" fillId="0" borderId="6" xfId="0" applyNumberFormat="1" applyFont="1" applyBorder="1" applyAlignment="1" applyProtection="1">
      <alignment horizontal="center" vertical="center"/>
    </xf>
    <xf numFmtId="4" fontId="8" fillId="0" borderId="6" xfId="0" applyNumberFormat="1" applyFont="1" applyBorder="1" applyAlignment="1" applyProtection="1">
      <alignment horizontal="center" vertical="center"/>
    </xf>
    <xf numFmtId="4" fontId="8" fillId="0" borderId="7" xfId="0" applyNumberFormat="1" applyFont="1" applyBorder="1" applyAlignment="1" applyProtection="1">
      <alignment horizontal="center" vertical="center"/>
    </xf>
    <xf numFmtId="165" fontId="5" fillId="0" borderId="0" xfId="0" applyNumberFormat="1" applyFont="1" applyAlignment="1" applyProtection="1">
      <alignment horizontal="center" vertical="center"/>
    </xf>
    <xf numFmtId="4" fontId="5" fillId="0" borderId="0" xfId="0" applyNumberFormat="1" applyFont="1" applyAlignment="1" applyProtection="1">
      <alignment horizontal="center" vertical="center"/>
    </xf>
    <xf numFmtId="2" fontId="5" fillId="0" borderId="0" xfId="0" applyNumberFormat="1" applyFont="1" applyAlignment="1" applyProtection="1">
      <alignment horizontal="center" vertical="center" wrapText="1"/>
    </xf>
    <xf numFmtId="0" fontId="5" fillId="0" borderId="0" xfId="0" quotePrefix="1" applyFont="1" applyAlignment="1" applyProtection="1">
      <alignment horizontal="center" vertical="center" wrapText="1"/>
    </xf>
    <xf numFmtId="0" fontId="5" fillId="0" borderId="0" xfId="0" quotePrefix="1" applyFont="1" applyAlignment="1" applyProtection="1">
      <alignment horizontal="center" vertical="center"/>
    </xf>
    <xf numFmtId="4" fontId="5" fillId="0" borderId="0" xfId="0" quotePrefix="1" applyNumberFormat="1" applyFont="1" applyAlignment="1" applyProtection="1">
      <alignment horizontal="center" vertical="center"/>
    </xf>
    <xf numFmtId="4" fontId="8" fillId="0" borderId="0" xfId="0" quotePrefix="1" applyNumberFormat="1" applyFont="1" applyAlignment="1" applyProtection="1">
      <alignment horizontal="center" vertical="center" wrapText="1"/>
    </xf>
    <xf numFmtId="4" fontId="5" fillId="0" borderId="0" xfId="0" quotePrefix="1" applyNumberFormat="1" applyFont="1" applyAlignment="1" applyProtection="1">
      <alignment horizontal="center" vertical="center" wrapText="1"/>
    </xf>
    <xf numFmtId="4" fontId="8" fillId="0" borderId="0" xfId="0" applyNumberFormat="1" applyFont="1" applyAlignment="1" applyProtection="1">
      <alignment horizontal="center" vertical="center" wrapText="1"/>
    </xf>
    <xf numFmtId="0" fontId="8" fillId="11" borderId="0" xfId="0" applyFont="1" applyFill="1" applyAlignment="1" applyProtection="1">
      <alignment horizontal="center" vertical="center" wrapText="1"/>
    </xf>
    <xf numFmtId="0" fontId="5" fillId="11" borderId="0" xfId="0" quotePrefix="1" applyFont="1" applyFill="1" applyAlignment="1" applyProtection="1">
      <alignment horizontal="center" vertical="center" wrapText="1"/>
    </xf>
    <xf numFmtId="2" fontId="18" fillId="0" borderId="0" xfId="0" applyNumberFormat="1" applyFont="1" applyAlignment="1" applyProtection="1">
      <alignment horizontal="center" vertical="center"/>
    </xf>
    <xf numFmtId="0" fontId="18" fillId="0" borderId="0" xfId="0" applyFont="1" applyAlignment="1" applyProtection="1">
      <alignment horizontal="center" vertical="center"/>
    </xf>
    <xf numFmtId="0" fontId="17" fillId="0" borderId="0" xfId="0" applyFont="1" applyAlignment="1" applyProtection="1">
      <alignment horizontal="center" vertical="center"/>
    </xf>
    <xf numFmtId="0" fontId="10" fillId="2" borderId="4" xfId="0" applyFont="1" applyFill="1" applyBorder="1" applyAlignment="1" applyProtection="1">
      <alignment horizontal="center" vertical="center" wrapText="1"/>
    </xf>
    <xf numFmtId="2" fontId="17" fillId="0" borderId="0" xfId="0" applyNumberFormat="1" applyFont="1" applyAlignment="1" applyProtection="1">
      <alignment horizontal="center" vertical="center"/>
    </xf>
    <xf numFmtId="165" fontId="17" fillId="0" borderId="0" xfId="0" applyNumberFormat="1" applyFont="1" applyAlignment="1" applyProtection="1">
      <alignment horizontal="center" vertical="center"/>
    </xf>
    <xf numFmtId="4" fontId="17" fillId="0" borderId="0" xfId="0" applyNumberFormat="1" applyFont="1" applyAlignment="1" applyProtection="1">
      <alignment horizontal="center" vertical="center"/>
    </xf>
    <xf numFmtId="0" fontId="10" fillId="0" borderId="0" xfId="0" applyFont="1" applyAlignment="1" applyProtection="1">
      <alignment horizontal="center" vertical="center" wrapText="1"/>
    </xf>
    <xf numFmtId="2" fontId="5" fillId="0" borderId="0" xfId="0" quotePrefix="1" applyNumberFormat="1" applyFont="1" applyAlignment="1" applyProtection="1">
      <alignment horizontal="center" vertical="center" wrapText="1"/>
    </xf>
    <xf numFmtId="1" fontId="5" fillId="0" borderId="0" xfId="0" applyNumberFormat="1" applyFont="1" applyAlignment="1" applyProtection="1">
      <alignment horizontal="center" vertical="center"/>
    </xf>
    <xf numFmtId="0" fontId="17" fillId="0" borderId="0" xfId="0" quotePrefix="1" applyFont="1" applyAlignment="1" applyProtection="1">
      <alignment horizontal="center" vertical="center" wrapText="1"/>
    </xf>
    <xf numFmtId="4" fontId="13" fillId="0" borderId="0" xfId="0" applyNumberFormat="1" applyFont="1" applyAlignment="1" applyProtection="1">
      <alignment horizontal="center" vertical="center"/>
    </xf>
    <xf numFmtId="4" fontId="5" fillId="0" borderId="6" xfId="0" applyNumberFormat="1" applyFont="1" applyBorder="1" applyAlignment="1" applyProtection="1">
      <alignment horizontal="center" vertical="center" wrapText="1"/>
    </xf>
    <xf numFmtId="2" fontId="8" fillId="0" borderId="8" xfId="0" applyNumberFormat="1" applyFont="1" applyBorder="1" applyAlignment="1" applyProtection="1">
      <alignment horizontal="center" vertical="center"/>
    </xf>
    <xf numFmtId="0" fontId="8" fillId="0" borderId="6" xfId="0" applyFont="1" applyBorder="1" applyAlignment="1" applyProtection="1">
      <alignment horizontal="center" vertical="center" wrapText="1"/>
    </xf>
    <xf numFmtId="165" fontId="5" fillId="0" borderId="6" xfId="0" applyNumberFormat="1" applyFont="1" applyBorder="1" applyAlignment="1" applyProtection="1">
      <alignment horizontal="center" vertical="center"/>
    </xf>
    <xf numFmtId="4" fontId="5" fillId="0" borderId="7" xfId="0" applyNumberFormat="1" applyFont="1" applyBorder="1" applyAlignment="1" applyProtection="1">
      <alignment horizontal="center" vertical="center"/>
    </xf>
    <xf numFmtId="0" fontId="17" fillId="11" borderId="0" xfId="0" applyFont="1" applyFill="1" applyAlignment="1" applyProtection="1">
      <alignment horizontal="center" vertical="center" wrapText="1"/>
    </xf>
    <xf numFmtId="0" fontId="17" fillId="0" borderId="0" xfId="0" applyFont="1" applyAlignment="1" applyProtection="1">
      <alignment horizontal="center" vertical="center" wrapText="1"/>
    </xf>
    <xf numFmtId="0" fontId="46" fillId="0" borderId="0" xfId="0" applyFont="1" applyAlignment="1" applyProtection="1">
      <alignment horizontal="center" vertical="center"/>
    </xf>
    <xf numFmtId="0" fontId="14" fillId="11" borderId="0" xfId="0" quotePrefix="1" applyFont="1" applyFill="1" applyAlignment="1" applyProtection="1">
      <alignment horizontal="center" vertical="center" wrapText="1"/>
    </xf>
    <xf numFmtId="0" fontId="8" fillId="0" borderId="0" xfId="480" applyFont="1" applyAlignment="1" applyProtection="1">
      <alignment horizontal="center" vertical="center" wrapText="1"/>
    </xf>
    <xf numFmtId="0" fontId="5" fillId="11" borderId="0" xfId="480" quotePrefix="1" applyFont="1" applyFill="1" applyAlignment="1" applyProtection="1">
      <alignment horizontal="center" vertical="center" wrapText="1"/>
    </xf>
    <xf numFmtId="0" fontId="5" fillId="0" borderId="0" xfId="480" quotePrefix="1" applyFont="1" applyAlignment="1" applyProtection="1">
      <alignment horizontal="center" vertical="center" wrapText="1"/>
    </xf>
    <xf numFmtId="0" fontId="8" fillId="0" borderId="0" xfId="481" applyFont="1" applyAlignment="1" applyProtection="1">
      <alignment horizontal="center" vertical="center" wrapText="1"/>
    </xf>
    <xf numFmtId="0" fontId="5" fillId="11" borderId="0" xfId="481" quotePrefix="1" applyFont="1" applyFill="1" applyAlignment="1" applyProtection="1">
      <alignment horizontal="center" vertical="center" wrapText="1"/>
    </xf>
    <xf numFmtId="0" fontId="15" fillId="0" borderId="5" xfId="0" applyFont="1" applyBorder="1" applyAlignment="1" applyProtection="1">
      <alignment horizontal="center" vertical="center" wrapText="1"/>
    </xf>
    <xf numFmtId="165" fontId="15" fillId="0" borderId="5" xfId="0" applyNumberFormat="1" applyFont="1" applyBorder="1" applyAlignment="1" applyProtection="1">
      <alignment horizontal="center" vertical="center"/>
    </xf>
    <xf numFmtId="2" fontId="40" fillId="0" borderId="0" xfId="482" applyNumberFormat="1" applyFont="1" applyAlignment="1" applyProtection="1">
      <alignment horizontal="center" vertical="center"/>
    </xf>
    <xf numFmtId="3" fontId="40" fillId="0" borderId="0" xfId="482" applyNumberFormat="1" applyFont="1" applyAlignment="1" applyProtection="1">
      <alignment horizontal="center" vertical="center"/>
    </xf>
    <xf numFmtId="4" fontId="40" fillId="0" borderId="0" xfId="482" applyNumberFormat="1" applyFont="1" applyAlignment="1" applyProtection="1">
      <alignment horizontal="center" vertical="center"/>
    </xf>
    <xf numFmtId="0" fontId="39" fillId="0" borderId="0" xfId="482" applyFont="1" applyAlignment="1" applyProtection="1">
      <alignment horizontal="center" vertical="center"/>
    </xf>
    <xf numFmtId="0" fontId="5" fillId="0" borderId="0" xfId="34" applyFont="1" applyAlignment="1" applyProtection="1">
      <alignment horizontal="center" vertical="center" wrapText="1"/>
    </xf>
    <xf numFmtId="0" fontId="5" fillId="0" borderId="0" xfId="34" applyFont="1" applyAlignment="1" applyProtection="1">
      <alignment vertical="center" wrapText="1"/>
    </xf>
    <xf numFmtId="0" fontId="5" fillId="0" borderId="0" xfId="483" applyFont="1" applyAlignment="1" applyProtection="1">
      <alignment horizontal="left" vertical="center"/>
    </xf>
    <xf numFmtId="0" fontId="5" fillId="0" borderId="0" xfId="483" applyFont="1" applyAlignment="1" applyProtection="1">
      <alignment horizontal="center" vertical="center" wrapText="1"/>
    </xf>
    <xf numFmtId="3" fontId="5" fillId="0" borderId="0" xfId="483" applyNumberFormat="1" applyFont="1" applyAlignment="1" applyProtection="1">
      <alignment horizontal="center" vertical="center" wrapText="1"/>
    </xf>
    <xf numFmtId="4" fontId="5" fillId="0" borderId="0" xfId="483" applyNumberFormat="1" applyFont="1" applyAlignment="1" applyProtection="1">
      <alignment horizontal="center" vertical="center"/>
    </xf>
    <xf numFmtId="0" fontId="5" fillId="0" borderId="0" xfId="483" applyFont="1" applyAlignment="1" applyProtection="1">
      <alignment horizontal="center" vertical="center"/>
    </xf>
    <xf numFmtId="0" fontId="8" fillId="0" borderId="16" xfId="483" applyFont="1" applyBorder="1" applyAlignment="1" applyProtection="1">
      <alignment horizontal="left" vertical="center"/>
    </xf>
    <xf numFmtId="0" fontId="8" fillId="0" borderId="14" xfId="483" applyFont="1" applyBorder="1" applyAlignment="1" applyProtection="1">
      <alignment horizontal="center" vertical="center" wrapText="1"/>
    </xf>
    <xf numFmtId="3" fontId="41" fillId="0" borderId="15" xfId="483" applyNumberFormat="1" applyFont="1" applyBorder="1" applyAlignment="1" applyProtection="1">
      <alignment horizontal="center" vertical="center" wrapText="1"/>
    </xf>
    <xf numFmtId="0" fontId="41" fillId="0" borderId="15" xfId="483" applyFont="1" applyBorder="1" applyAlignment="1" applyProtection="1">
      <alignment horizontal="center" vertical="center" wrapText="1"/>
    </xf>
    <xf numFmtId="4" fontId="41" fillId="0" borderId="14" xfId="483" applyNumberFormat="1" applyFont="1" applyBorder="1" applyAlignment="1" applyProtection="1">
      <alignment horizontal="center" vertical="center" wrapText="1" shrinkToFit="1"/>
    </xf>
    <xf numFmtId="4" fontId="41" fillId="0" borderId="13" xfId="483" applyNumberFormat="1" applyFont="1" applyBorder="1" applyAlignment="1" applyProtection="1">
      <alignment horizontal="center" vertical="center" wrapText="1" shrinkToFit="1"/>
    </xf>
    <xf numFmtId="3" fontId="5" fillId="0" borderId="0" xfId="483" applyNumberFormat="1" applyFont="1" applyAlignment="1" applyProtection="1">
      <alignment horizontal="center" vertical="center"/>
    </xf>
    <xf numFmtId="0" fontId="7" fillId="0" borderId="0" xfId="483" applyFont="1" applyAlignment="1" applyProtection="1">
      <alignment horizontal="left" vertical="center" wrapText="1"/>
    </xf>
    <xf numFmtId="0" fontId="7" fillId="0" borderId="0" xfId="483" applyFont="1" applyAlignment="1" applyProtection="1">
      <alignment vertical="center"/>
    </xf>
    <xf numFmtId="0" fontId="7" fillId="0" borderId="0" xfId="483" applyFont="1" applyAlignment="1" applyProtection="1">
      <alignment horizontal="center" vertical="center"/>
    </xf>
    <xf numFmtId="3" fontId="7" fillId="0" borderId="0" xfId="483" applyNumberFormat="1" applyFont="1" applyAlignment="1" applyProtection="1">
      <alignment horizontal="center" vertical="center"/>
    </xf>
    <xf numFmtId="4" fontId="7" fillId="0" borderId="0" xfId="483" applyNumberFormat="1" applyFont="1" applyAlignment="1" applyProtection="1">
      <alignment horizontal="center" vertical="center"/>
    </xf>
    <xf numFmtId="0" fontId="4" fillId="10" borderId="0" xfId="483" applyFont="1" applyFill="1" applyAlignment="1" applyProtection="1">
      <alignment horizontal="left" vertical="center"/>
    </xf>
    <xf numFmtId="0" fontId="5" fillId="10" borderId="0" xfId="483" applyFont="1" applyFill="1" applyAlignment="1" applyProtection="1">
      <alignment horizontal="center" vertical="center"/>
    </xf>
    <xf numFmtId="0" fontId="5" fillId="10" borderId="0" xfId="483" applyFont="1" applyFill="1" applyAlignment="1" applyProtection="1">
      <alignment vertical="center"/>
    </xf>
    <xf numFmtId="0" fontId="4" fillId="0" borderId="0" xfId="483" applyFont="1" applyAlignment="1" applyProtection="1">
      <alignment horizontal="left" vertical="center"/>
    </xf>
    <xf numFmtId="0" fontId="5" fillId="11" borderId="0" xfId="34" applyFont="1" applyFill="1" applyAlignment="1" applyProtection="1">
      <alignment horizontal="center" vertical="center" wrapText="1"/>
    </xf>
    <xf numFmtId="3" fontId="5" fillId="0" borderId="0" xfId="34" applyNumberFormat="1" applyFont="1" applyAlignment="1" applyProtection="1">
      <alignment horizontal="center" vertical="center" wrapText="1"/>
    </xf>
    <xf numFmtId="0" fontId="4" fillId="10" borderId="0" xfId="483" applyFont="1" applyFill="1" applyAlignment="1" applyProtection="1">
      <alignment horizontal="center" vertical="center"/>
    </xf>
    <xf numFmtId="0" fontId="4" fillId="10" borderId="0" xfId="483" applyFont="1" applyFill="1" applyAlignment="1" applyProtection="1">
      <alignment vertical="center"/>
    </xf>
    <xf numFmtId="4" fontId="5" fillId="10" borderId="0" xfId="483" applyNumberFormat="1" applyFont="1" applyFill="1" applyAlignment="1" applyProtection="1">
      <alignment horizontal="center" vertical="center"/>
    </xf>
    <xf numFmtId="0" fontId="4" fillId="11" borderId="0" xfId="483" applyFont="1" applyFill="1" applyAlignment="1" applyProtection="1">
      <alignment horizontal="left" vertical="center"/>
    </xf>
    <xf numFmtId="3" fontId="5" fillId="11" borderId="0" xfId="34" applyNumberFormat="1" applyFont="1" applyFill="1" applyAlignment="1" applyProtection="1">
      <alignment horizontal="center" vertical="center" wrapText="1"/>
    </xf>
    <xf numFmtId="4" fontId="5" fillId="11" borderId="0" xfId="483" applyNumberFormat="1" applyFont="1" applyFill="1" applyAlignment="1" applyProtection="1">
      <alignment horizontal="center" vertical="center"/>
    </xf>
    <xf numFmtId="0" fontId="5" fillId="11" borderId="0" xfId="483" applyFont="1" applyFill="1" applyAlignment="1" applyProtection="1">
      <alignment horizontal="center" vertical="center"/>
    </xf>
    <xf numFmtId="0" fontId="5" fillId="10" borderId="0" xfId="34" applyFont="1" applyFill="1" applyAlignment="1" applyProtection="1">
      <alignment vertical="center" wrapText="1"/>
    </xf>
    <xf numFmtId="4" fontId="5" fillId="10" borderId="0" xfId="34" applyNumberFormat="1" applyFont="1" applyFill="1" applyAlignment="1" applyProtection="1">
      <alignment horizontal="center" vertical="center" wrapText="1"/>
    </xf>
    <xf numFmtId="4" fontId="4" fillId="10" borderId="0" xfId="483" applyNumberFormat="1" applyFont="1" applyFill="1" applyAlignment="1" applyProtection="1">
      <alignment horizontal="center" vertical="center"/>
    </xf>
    <xf numFmtId="4" fontId="8" fillId="0" borderId="0" xfId="483" applyNumberFormat="1" applyFont="1" applyAlignment="1" applyProtection="1">
      <alignment horizontal="center" vertical="center"/>
    </xf>
    <xf numFmtId="4" fontId="4" fillId="0" borderId="0" xfId="483" applyNumberFormat="1" applyFont="1" applyAlignment="1" applyProtection="1">
      <alignment vertical="center"/>
    </xf>
    <xf numFmtId="0" fontId="4" fillId="0" borderId="0" xfId="483" applyFont="1" applyAlignment="1" applyProtection="1">
      <alignment vertical="center"/>
    </xf>
    <xf numFmtId="0" fontId="5" fillId="0" borderId="0" xfId="483" applyFont="1" applyAlignment="1" applyProtection="1">
      <alignment horizontal="left" vertical="center" wrapText="1"/>
    </xf>
    <xf numFmtId="0" fontId="8" fillId="0" borderId="0" xfId="483" applyFont="1" applyAlignment="1" applyProtection="1">
      <alignment horizontal="center" vertical="center" wrapText="1"/>
    </xf>
    <xf numFmtId="49" fontId="11" fillId="0" borderId="0" xfId="484" applyNumberFormat="1" applyFont="1" applyAlignment="1" applyProtection="1">
      <alignment horizontal="center" vertical="center"/>
    </xf>
    <xf numFmtId="0" fontId="11" fillId="0" borderId="0" xfId="484" applyFont="1" applyAlignment="1" applyProtection="1">
      <alignment horizontal="center" vertical="center" wrapText="1"/>
    </xf>
    <xf numFmtId="4" fontId="11" fillId="0" borderId="0" xfId="485" applyNumberFormat="1" applyFont="1" applyFill="1" applyAlignment="1" applyProtection="1">
      <alignment horizontal="center" vertical="center"/>
    </xf>
    <xf numFmtId="4" fontId="11" fillId="0" borderId="0" xfId="484" applyNumberFormat="1" applyFont="1" applyAlignment="1" applyProtection="1">
      <alignment horizontal="center" vertical="center"/>
    </xf>
    <xf numFmtId="0" fontId="11" fillId="0" borderId="0" xfId="484" applyFont="1" applyAlignment="1" applyProtection="1">
      <alignment horizontal="center" vertical="center"/>
    </xf>
    <xf numFmtId="49" fontId="44" fillId="0" borderId="10" xfId="484" applyNumberFormat="1" applyFont="1" applyBorder="1" applyAlignment="1" applyProtection="1">
      <alignment horizontal="center" vertical="center" wrapText="1"/>
    </xf>
    <xf numFmtId="0" fontId="44" fillId="0" borderId="10" xfId="484" applyFont="1" applyBorder="1" applyAlignment="1" applyProtection="1">
      <alignment horizontal="center" vertical="center" wrapText="1"/>
    </xf>
    <xf numFmtId="4" fontId="44" fillId="0" borderId="10" xfId="485" applyNumberFormat="1" applyFont="1" applyFill="1" applyBorder="1" applyAlignment="1" applyProtection="1">
      <alignment horizontal="center" vertical="center" wrapText="1"/>
    </xf>
    <xf numFmtId="4" fontId="44" fillId="0" borderId="10" xfId="484" applyNumberFormat="1" applyFont="1" applyBorder="1" applyAlignment="1" applyProtection="1">
      <alignment horizontal="center" vertical="center" wrapText="1"/>
    </xf>
    <xf numFmtId="49" fontId="44" fillId="0" borderId="0" xfId="484" applyNumberFormat="1" applyFont="1" applyAlignment="1" applyProtection="1">
      <alignment horizontal="center" vertical="center" wrapText="1"/>
    </xf>
    <xf numFmtId="0" fontId="44" fillId="0" borderId="0" xfId="484" applyFont="1" applyAlignment="1" applyProtection="1">
      <alignment horizontal="center" vertical="center" wrapText="1"/>
    </xf>
    <xf numFmtId="4" fontId="44" fillId="0" borderId="0" xfId="485" applyNumberFormat="1" applyFont="1" applyFill="1" applyBorder="1" applyAlignment="1" applyProtection="1">
      <alignment horizontal="center" vertical="center" wrapText="1"/>
    </xf>
    <xf numFmtId="4" fontId="44" fillId="0" borderId="0" xfId="484" applyNumberFormat="1" applyFont="1" applyAlignment="1" applyProtection="1">
      <alignment horizontal="center" vertical="center" wrapText="1"/>
    </xf>
    <xf numFmtId="49" fontId="10" fillId="0" borderId="0" xfId="484" applyNumberFormat="1" applyFont="1" applyAlignment="1" applyProtection="1">
      <alignment horizontal="center" vertical="center"/>
    </xf>
    <xf numFmtId="0" fontId="10" fillId="0" borderId="0" xfId="484" applyFont="1" applyAlignment="1" applyProtection="1">
      <alignment horizontal="center" vertical="center" wrapText="1"/>
    </xf>
    <xf numFmtId="4" fontId="10" fillId="0" borderId="0" xfId="484" applyNumberFormat="1" applyFont="1" applyAlignment="1" applyProtection="1">
      <alignment horizontal="center" vertical="center" wrapText="1"/>
    </xf>
    <xf numFmtId="4" fontId="10" fillId="0" borderId="0" xfId="484" applyNumberFormat="1" applyFont="1" applyAlignment="1" applyProtection="1">
      <alignment horizontal="center" vertical="center"/>
    </xf>
    <xf numFmtId="0" fontId="10" fillId="0" borderId="0" xfId="484" applyFont="1" applyAlignment="1" applyProtection="1">
      <alignment horizontal="center" vertical="center"/>
    </xf>
    <xf numFmtId="0" fontId="14" fillId="0" borderId="0" xfId="484" applyFont="1" applyAlignment="1" applyProtection="1">
      <alignment horizontal="center" vertical="center"/>
    </xf>
    <xf numFmtId="0" fontId="11" fillId="11" borderId="0" xfId="484" applyFont="1" applyFill="1" applyAlignment="1" applyProtection="1">
      <alignment horizontal="center" vertical="center" wrapText="1"/>
    </xf>
    <xf numFmtId="0" fontId="43" fillId="0" borderId="0" xfId="484" applyFont="1" applyAlignment="1" applyProtection="1">
      <alignment horizontal="center" vertical="center"/>
    </xf>
    <xf numFmtId="4" fontId="7" fillId="0" borderId="0" xfId="484" applyNumberFormat="1" applyFont="1" applyAlignment="1" applyProtection="1">
      <alignment horizontal="center" vertical="center"/>
    </xf>
    <xf numFmtId="0" fontId="5" fillId="0" borderId="0" xfId="484" applyFont="1" applyAlignment="1" applyProtection="1">
      <alignment horizontal="center" vertical="center"/>
    </xf>
    <xf numFmtId="4" fontId="11" fillId="0" borderId="0" xfId="484" applyNumberFormat="1" applyFont="1" applyAlignment="1" applyProtection="1">
      <alignment horizontal="center" vertical="center" wrapText="1"/>
    </xf>
    <xf numFmtId="49" fontId="14" fillId="0" borderId="0" xfId="484" applyNumberFormat="1" applyFont="1" applyAlignment="1" applyProtection="1">
      <alignment horizontal="center" vertical="center"/>
    </xf>
    <xf numFmtId="0" fontId="15" fillId="0" borderId="0" xfId="484" applyFont="1" applyAlignment="1" applyProtection="1">
      <alignment horizontal="center" vertical="center"/>
    </xf>
    <xf numFmtId="4" fontId="7" fillId="0" borderId="6" xfId="484" applyNumberFormat="1" applyFont="1" applyBorder="1" applyAlignment="1" applyProtection="1">
      <alignment horizontal="center" vertical="center"/>
    </xf>
    <xf numFmtId="4" fontId="11" fillId="0" borderId="6" xfId="484" applyNumberFormat="1" applyFont="1" applyBorder="1" applyAlignment="1" applyProtection="1">
      <alignment horizontal="center" vertical="center"/>
    </xf>
    <xf numFmtId="0" fontId="5" fillId="0" borderId="0" xfId="484" applyFont="1" applyAlignment="1" applyProtection="1">
      <alignment horizontal="center" vertical="center" wrapText="1"/>
    </xf>
    <xf numFmtId="4" fontId="15" fillId="0" borderId="0" xfId="484" applyNumberFormat="1" applyFont="1" applyAlignment="1" applyProtection="1">
      <alignment horizontal="center" vertical="center" wrapText="1"/>
    </xf>
    <xf numFmtId="49" fontId="10" fillId="0" borderId="10" xfId="484" applyNumberFormat="1" applyFont="1" applyBorder="1" applyAlignment="1" applyProtection="1">
      <alignment horizontal="center" vertical="center"/>
    </xf>
    <xf numFmtId="0" fontId="10" fillId="0" borderId="10" xfId="484" applyFont="1" applyBorder="1" applyAlignment="1" applyProtection="1">
      <alignment horizontal="center" vertical="center" wrapText="1"/>
    </xf>
    <xf numFmtId="4" fontId="11" fillId="0" borderId="10" xfId="484" applyNumberFormat="1" applyFont="1" applyBorder="1" applyAlignment="1" applyProtection="1">
      <alignment horizontal="center" vertical="center"/>
    </xf>
    <xf numFmtId="4" fontId="10" fillId="0" borderId="10" xfId="484" applyNumberFormat="1" applyFont="1" applyBorder="1" applyAlignment="1" applyProtection="1">
      <alignment horizontal="center" vertical="center"/>
    </xf>
    <xf numFmtId="4" fontId="11" fillId="0" borderId="0" xfId="485" applyNumberFormat="1" applyFont="1" applyFill="1" applyBorder="1" applyAlignment="1" applyProtection="1">
      <alignment horizontal="center" vertical="center"/>
    </xf>
    <xf numFmtId="0" fontId="6" fillId="0" borderId="0" xfId="484" applyFont="1" applyAlignment="1" applyProtection="1">
      <alignment horizontal="center" vertical="center" wrapText="1"/>
    </xf>
    <xf numFmtId="4" fontId="6" fillId="0" borderId="0" xfId="484" applyNumberFormat="1" applyFont="1" applyAlignment="1" applyProtection="1">
      <alignment horizontal="center" vertical="center"/>
    </xf>
    <xf numFmtId="0" fontId="5" fillId="0" borderId="0" xfId="0" applyFont="1" applyAlignment="1" applyProtection="1">
      <alignment horizontal="justify" vertical="top"/>
    </xf>
    <xf numFmtId="0" fontId="6" fillId="0" borderId="0" xfId="0" applyFont="1" applyAlignment="1" applyProtection="1">
      <alignment horizontal="justify" vertical="top"/>
    </xf>
    <xf numFmtId="0" fontId="7" fillId="0" borderId="0" xfId="0" applyFont="1" applyAlignment="1" applyProtection="1">
      <alignment horizontal="justify" vertical="top"/>
    </xf>
    <xf numFmtId="0" fontId="8" fillId="0" borderId="0" xfId="0" applyFont="1" applyAlignment="1" applyProtection="1">
      <alignment horizontal="justify" vertical="top"/>
    </xf>
    <xf numFmtId="0" fontId="5" fillId="0" borderId="0" xfId="0" applyFont="1" applyAlignment="1" applyProtection="1">
      <alignment horizontal="justify" vertical="top" wrapText="1"/>
    </xf>
    <xf numFmtId="0" fontId="5" fillId="0" borderId="0" xfId="0" applyFont="1" applyProtection="1"/>
    <xf numFmtId="0" fontId="5" fillId="0" borderId="0" xfId="0" quotePrefix="1" applyFont="1" applyAlignment="1" applyProtection="1">
      <alignment horizontal="justify" wrapText="1"/>
    </xf>
    <xf numFmtId="0" fontId="8" fillId="0" borderId="0" xfId="0" applyFont="1" applyAlignment="1" applyProtection="1">
      <alignment horizontal="justify" vertical="top" wrapText="1"/>
    </xf>
    <xf numFmtId="0" fontId="5" fillId="0" borderId="0" xfId="0" applyFont="1" applyAlignment="1" applyProtection="1">
      <alignment horizontal="justify"/>
    </xf>
    <xf numFmtId="0" fontId="5" fillId="0" borderId="0" xfId="34" applyFont="1" applyAlignment="1" applyProtection="1">
      <alignment horizontal="center" vertical="center" wrapText="1"/>
    </xf>
    <xf numFmtId="2" fontId="40" fillId="0" borderId="0" xfId="482" applyNumberFormat="1" applyFont="1" applyAlignment="1" applyProtection="1">
      <alignment horizontal="center" vertical="center"/>
    </xf>
    <xf numFmtId="0" fontId="5" fillId="10" borderId="0" xfId="34" applyFont="1" applyFill="1" applyAlignment="1" applyProtection="1">
      <alignment horizontal="left" vertical="center" wrapText="1"/>
    </xf>
    <xf numFmtId="0" fontId="6" fillId="0" borderId="0" xfId="483" applyFont="1" applyAlignment="1">
      <alignment horizontal="left"/>
    </xf>
  </cellXfs>
  <cellStyles count="486">
    <cellStyle name="Accent 1 1" xfId="4"/>
    <cellStyle name="Accent 2 1" xfId="5"/>
    <cellStyle name="Accent 3 1" xfId="6"/>
    <cellStyle name="Accent 4" xfId="7"/>
    <cellStyle name="Bad 1" xfId="8"/>
    <cellStyle name="Comma 5 3" xfId="9"/>
    <cellStyle name="Comma 5 3 2" xfId="10"/>
    <cellStyle name="Currency 2" xfId="11"/>
    <cellStyle name="Currency 2 2" xfId="12"/>
    <cellStyle name="Currency 3" xfId="13"/>
    <cellStyle name="Error 1" xfId="14"/>
    <cellStyle name="Excel Built-in Normal" xfId="15"/>
    <cellStyle name="Excel Built-in Normal 2" xfId="483"/>
    <cellStyle name="Footnote 1" xfId="16"/>
    <cellStyle name="Good 1" xfId="17"/>
    <cellStyle name="Heading 1 1" xfId="18"/>
    <cellStyle name="Heading 2 1" xfId="19"/>
    <cellStyle name="Hyperlink 1" xfId="20"/>
    <cellStyle name="Neutral 1" xfId="21"/>
    <cellStyle name="Normal" xfId="0" builtinId="0"/>
    <cellStyle name="Normal 10" xfId="22"/>
    <cellStyle name="Normal 10 2" xfId="23"/>
    <cellStyle name="Normal 10 2 2" xfId="24"/>
    <cellStyle name="Normal 10 2 2 2" xfId="271"/>
    <cellStyle name="Normal 10 2 3" xfId="25"/>
    <cellStyle name="Normal 10 2 3 2" xfId="272"/>
    <cellStyle name="Normal 10 2 4" xfId="270"/>
    <cellStyle name="Normal 10 3" xfId="26"/>
    <cellStyle name="Normal 10 3 2" xfId="27"/>
    <cellStyle name="Normal 10 3 2 2" xfId="274"/>
    <cellStyle name="Normal 10 3 3" xfId="28"/>
    <cellStyle name="Normal 10 3 3 2" xfId="275"/>
    <cellStyle name="Normal 10 3 4" xfId="273"/>
    <cellStyle name="Normal 10 4" xfId="29"/>
    <cellStyle name="Normal 10 4 2" xfId="276"/>
    <cellStyle name="Normal 10 5" xfId="30"/>
    <cellStyle name="Normal 10 5 2" xfId="277"/>
    <cellStyle name="Normal 10 6" xfId="31"/>
    <cellStyle name="Normal 10 6 2" xfId="278"/>
    <cellStyle name="Normal 10 7" xfId="32"/>
    <cellStyle name="Normal 10 7 2" xfId="279"/>
    <cellStyle name="Normal 10 8" xfId="269"/>
    <cellStyle name="Normal 11" xfId="33"/>
    <cellStyle name="Normal 11 2" xfId="34"/>
    <cellStyle name="Normal 11 2 2" xfId="35"/>
    <cellStyle name="Normal 11 3" xfId="36"/>
    <cellStyle name="Normal 11 3 2" xfId="37"/>
    <cellStyle name="Normal 11 3 2 2" xfId="282"/>
    <cellStyle name="Normal 11 3 3" xfId="38"/>
    <cellStyle name="Normal 11 3 3 2" xfId="283"/>
    <cellStyle name="Normal 11 3 4" xfId="281"/>
    <cellStyle name="Normal 11 4" xfId="39"/>
    <cellStyle name="Normal 11 4 2" xfId="40"/>
    <cellStyle name="Normal 11 4 2 2" xfId="285"/>
    <cellStyle name="Normal 11 4 3" xfId="41"/>
    <cellStyle name="Normal 11 4 3 2" xfId="286"/>
    <cellStyle name="Normal 11 4 4" xfId="284"/>
    <cellStyle name="Normal 11 5" xfId="42"/>
    <cellStyle name="Normal 11 5 2" xfId="287"/>
    <cellStyle name="Normal 11 6" xfId="43"/>
    <cellStyle name="Normal 11 6 2" xfId="288"/>
    <cellStyle name="Normal 11 7" xfId="44"/>
    <cellStyle name="Normal 11 7 2" xfId="289"/>
    <cellStyle name="Normal 11 8" xfId="45"/>
    <cellStyle name="Normal 11 8 2" xfId="290"/>
    <cellStyle name="Normal 11 9" xfId="280"/>
    <cellStyle name="Normal 12" xfId="46"/>
    <cellStyle name="Normal 12 2" xfId="47"/>
    <cellStyle name="Normal 13" xfId="48"/>
    <cellStyle name="Normal 137" xfId="49"/>
    <cellStyle name="Normal 138" xfId="50"/>
    <cellStyle name="Normal 14" xfId="51"/>
    <cellStyle name="Normal 15" xfId="484"/>
    <cellStyle name="Normal 2" xfId="1"/>
    <cellStyle name="Normal 2 2" xfId="52"/>
    <cellStyle name="Normal 2 2 2" xfId="53"/>
    <cellStyle name="Normal 2 3" xfId="54"/>
    <cellStyle name="Normal 2 3 10" xfId="55"/>
    <cellStyle name="Normal 2 3 10 2" xfId="292"/>
    <cellStyle name="Normal 2 3 11" xfId="291"/>
    <cellStyle name="Normal 2 3 2" xfId="56"/>
    <cellStyle name="Normal 2 3 2 2" xfId="57"/>
    <cellStyle name="Normal 2 3 2 2 2" xfId="58"/>
    <cellStyle name="Normal 2 3 2 2 2 2" xfId="295"/>
    <cellStyle name="Normal 2 3 2 2 3" xfId="59"/>
    <cellStyle name="Normal 2 3 2 2 3 2" xfId="296"/>
    <cellStyle name="Normal 2 3 2 2 4" xfId="294"/>
    <cellStyle name="Normal 2 3 2 3" xfId="60"/>
    <cellStyle name="Normal 2 3 2 3 2" xfId="61"/>
    <cellStyle name="Normal 2 3 2 3 2 2" xfId="298"/>
    <cellStyle name="Normal 2 3 2 3 3" xfId="62"/>
    <cellStyle name="Normal 2 3 2 3 3 2" xfId="299"/>
    <cellStyle name="Normal 2 3 2 3 4" xfId="297"/>
    <cellStyle name="Normal 2 3 2 4" xfId="63"/>
    <cellStyle name="Normal 2 3 2 4 2" xfId="300"/>
    <cellStyle name="Normal 2 3 2 5" xfId="64"/>
    <cellStyle name="Normal 2 3 2 5 2" xfId="301"/>
    <cellStyle name="Normal 2 3 2 6" xfId="65"/>
    <cellStyle name="Normal 2 3 2 6 2" xfId="302"/>
    <cellStyle name="Normal 2 3 2 7" xfId="66"/>
    <cellStyle name="Normal 2 3 2 7 2" xfId="303"/>
    <cellStyle name="Normal 2 3 2 8" xfId="293"/>
    <cellStyle name="Normal 2 3 3" xfId="67"/>
    <cellStyle name="Normal 2 3 3 2" xfId="68"/>
    <cellStyle name="Normal 2 3 3 2 2" xfId="69"/>
    <cellStyle name="Normal 2 3 3 2 2 2" xfId="306"/>
    <cellStyle name="Normal 2 3 3 2 3" xfId="70"/>
    <cellStyle name="Normal 2 3 3 2 3 2" xfId="307"/>
    <cellStyle name="Normal 2 3 3 2 4" xfId="305"/>
    <cellStyle name="Normal 2 3 3 3" xfId="71"/>
    <cellStyle name="Normal 2 3 3 3 2" xfId="72"/>
    <cellStyle name="Normal 2 3 3 3 2 2" xfId="309"/>
    <cellStyle name="Normal 2 3 3 3 3" xfId="73"/>
    <cellStyle name="Normal 2 3 3 3 3 2" xfId="310"/>
    <cellStyle name="Normal 2 3 3 3 4" xfId="308"/>
    <cellStyle name="Normal 2 3 3 4" xfId="74"/>
    <cellStyle name="Normal 2 3 3 4 2" xfId="311"/>
    <cellStyle name="Normal 2 3 3 5" xfId="75"/>
    <cellStyle name="Normal 2 3 3 5 2" xfId="312"/>
    <cellStyle name="Normal 2 3 3 6" xfId="76"/>
    <cellStyle name="Normal 2 3 3 6 2" xfId="313"/>
    <cellStyle name="Normal 2 3 3 7" xfId="77"/>
    <cellStyle name="Normal 2 3 3 7 2" xfId="314"/>
    <cellStyle name="Normal 2 3 3 8" xfId="304"/>
    <cellStyle name="Normal 2 3 4" xfId="78"/>
    <cellStyle name="Normal 2 3 4 2" xfId="79"/>
    <cellStyle name="Normal 2 3 4 2 2" xfId="80"/>
    <cellStyle name="Normal 2 3 4 2 2 2" xfId="317"/>
    <cellStyle name="Normal 2 3 4 2 3" xfId="81"/>
    <cellStyle name="Normal 2 3 4 2 3 2" xfId="318"/>
    <cellStyle name="Normal 2 3 4 2 4" xfId="316"/>
    <cellStyle name="Normal 2 3 4 3" xfId="82"/>
    <cellStyle name="Normal 2 3 4 3 2" xfId="83"/>
    <cellStyle name="Normal 2 3 4 3 2 2" xfId="320"/>
    <cellStyle name="Normal 2 3 4 3 3" xfId="84"/>
    <cellStyle name="Normal 2 3 4 3 3 2" xfId="321"/>
    <cellStyle name="Normal 2 3 4 3 4" xfId="319"/>
    <cellStyle name="Normal 2 3 4 4" xfId="85"/>
    <cellStyle name="Normal 2 3 4 4 2" xfId="322"/>
    <cellStyle name="Normal 2 3 4 5" xfId="86"/>
    <cellStyle name="Normal 2 3 4 5 2" xfId="323"/>
    <cellStyle name="Normal 2 3 4 6" xfId="87"/>
    <cellStyle name="Normal 2 3 4 6 2" xfId="324"/>
    <cellStyle name="Normal 2 3 4 7" xfId="88"/>
    <cellStyle name="Normal 2 3 4 7 2" xfId="325"/>
    <cellStyle name="Normal 2 3 4 8" xfId="315"/>
    <cellStyle name="Normal 2 3 5" xfId="89"/>
    <cellStyle name="Normal 2 3 5 2" xfId="90"/>
    <cellStyle name="Normal 2 3 5 2 2" xfId="327"/>
    <cellStyle name="Normal 2 3 5 3" xfId="91"/>
    <cellStyle name="Normal 2 3 5 3 2" xfId="328"/>
    <cellStyle name="Normal 2 3 5 4" xfId="326"/>
    <cellStyle name="Normal 2 3 6" xfId="92"/>
    <cellStyle name="Normal 2 3 6 2" xfId="93"/>
    <cellStyle name="Normal 2 3 6 2 2" xfId="330"/>
    <cellStyle name="Normal 2 3 6 3" xfId="94"/>
    <cellStyle name="Normal 2 3 6 3 2" xfId="331"/>
    <cellStyle name="Normal 2 3 6 4" xfId="329"/>
    <cellStyle name="Normal 2 3 7" xfId="95"/>
    <cellStyle name="Normal 2 3 7 2" xfId="332"/>
    <cellStyle name="Normal 2 3 8" xfId="96"/>
    <cellStyle name="Normal 2 3 8 2" xfId="333"/>
    <cellStyle name="Normal 2 3 9" xfId="97"/>
    <cellStyle name="Normal 2 3 9 2" xfId="334"/>
    <cellStyle name="Normal 2 4" xfId="98"/>
    <cellStyle name="Normal 2 4 10" xfId="99"/>
    <cellStyle name="Normal 2 4 10 2" xfId="336"/>
    <cellStyle name="Normal 2 4 11" xfId="335"/>
    <cellStyle name="Normal 2 4 2" xfId="100"/>
    <cellStyle name="Normal 2 4 2 2" xfId="101"/>
    <cellStyle name="Normal 2 4 2 2 2" xfId="102"/>
    <cellStyle name="Normal 2 4 2 2 2 2" xfId="339"/>
    <cellStyle name="Normal 2 4 2 2 3" xfId="103"/>
    <cellStyle name="Normal 2 4 2 2 3 2" xfId="340"/>
    <cellStyle name="Normal 2 4 2 2 4" xfId="338"/>
    <cellStyle name="Normal 2 4 2 3" xfId="104"/>
    <cellStyle name="Normal 2 4 2 3 2" xfId="105"/>
    <cellStyle name="Normal 2 4 2 3 2 2" xfId="342"/>
    <cellStyle name="Normal 2 4 2 3 3" xfId="106"/>
    <cellStyle name="Normal 2 4 2 3 3 2" xfId="343"/>
    <cellStyle name="Normal 2 4 2 3 4" xfId="341"/>
    <cellStyle name="Normal 2 4 2 4" xfId="107"/>
    <cellStyle name="Normal 2 4 2 4 2" xfId="344"/>
    <cellStyle name="Normal 2 4 2 5" xfId="108"/>
    <cellStyle name="Normal 2 4 2 5 2" xfId="345"/>
    <cellStyle name="Normal 2 4 2 6" xfId="109"/>
    <cellStyle name="Normal 2 4 2 6 2" xfId="346"/>
    <cellStyle name="Normal 2 4 2 7" xfId="110"/>
    <cellStyle name="Normal 2 4 2 7 2" xfId="347"/>
    <cellStyle name="Normal 2 4 2 8" xfId="337"/>
    <cellStyle name="Normal 2 4 3" xfId="111"/>
    <cellStyle name="Normal 2 4 3 2" xfId="112"/>
    <cellStyle name="Normal 2 4 3 2 2" xfId="113"/>
    <cellStyle name="Normal 2 4 3 2 2 2" xfId="350"/>
    <cellStyle name="Normal 2 4 3 2 3" xfId="114"/>
    <cellStyle name="Normal 2 4 3 2 3 2" xfId="351"/>
    <cellStyle name="Normal 2 4 3 2 4" xfId="349"/>
    <cellStyle name="Normal 2 4 3 3" xfId="115"/>
    <cellStyle name="Normal 2 4 3 3 2" xfId="116"/>
    <cellStyle name="Normal 2 4 3 3 2 2" xfId="353"/>
    <cellStyle name="Normal 2 4 3 3 3" xfId="117"/>
    <cellStyle name="Normal 2 4 3 3 3 2" xfId="354"/>
    <cellStyle name="Normal 2 4 3 3 4" xfId="352"/>
    <cellStyle name="Normal 2 4 3 4" xfId="118"/>
    <cellStyle name="Normal 2 4 3 4 2" xfId="355"/>
    <cellStyle name="Normal 2 4 3 5" xfId="119"/>
    <cellStyle name="Normal 2 4 3 5 2" xfId="356"/>
    <cellStyle name="Normal 2 4 3 6" xfId="120"/>
    <cellStyle name="Normal 2 4 3 6 2" xfId="357"/>
    <cellStyle name="Normal 2 4 3 7" xfId="121"/>
    <cellStyle name="Normal 2 4 3 7 2" xfId="358"/>
    <cellStyle name="Normal 2 4 3 8" xfId="348"/>
    <cellStyle name="Normal 2 4 4" xfId="122"/>
    <cellStyle name="Normal 2 4 4 2" xfId="123"/>
    <cellStyle name="Normal 2 4 4 2 2" xfId="124"/>
    <cellStyle name="Normal 2 4 4 2 2 2" xfId="361"/>
    <cellStyle name="Normal 2 4 4 2 3" xfId="125"/>
    <cellStyle name="Normal 2 4 4 2 3 2" xfId="362"/>
    <cellStyle name="Normal 2 4 4 2 4" xfId="360"/>
    <cellStyle name="Normal 2 4 4 3" xfId="126"/>
    <cellStyle name="Normal 2 4 4 3 2" xfId="127"/>
    <cellStyle name="Normal 2 4 4 3 2 2" xfId="364"/>
    <cellStyle name="Normal 2 4 4 3 3" xfId="128"/>
    <cellStyle name="Normal 2 4 4 3 3 2" xfId="365"/>
    <cellStyle name="Normal 2 4 4 3 4" xfId="363"/>
    <cellStyle name="Normal 2 4 4 4" xfId="129"/>
    <cellStyle name="Normal 2 4 4 4 2" xfId="366"/>
    <cellStyle name="Normal 2 4 4 5" xfId="130"/>
    <cellStyle name="Normal 2 4 4 5 2" xfId="367"/>
    <cellStyle name="Normal 2 4 4 6" xfId="131"/>
    <cellStyle name="Normal 2 4 4 6 2" xfId="368"/>
    <cellStyle name="Normal 2 4 4 7" xfId="132"/>
    <cellStyle name="Normal 2 4 4 7 2" xfId="369"/>
    <cellStyle name="Normal 2 4 4 8" xfId="359"/>
    <cellStyle name="Normal 2 4 5" xfId="133"/>
    <cellStyle name="Normal 2 4 5 2" xfId="134"/>
    <cellStyle name="Normal 2 4 5 2 2" xfId="371"/>
    <cellStyle name="Normal 2 4 5 3" xfId="135"/>
    <cellStyle name="Normal 2 4 5 3 2" xfId="372"/>
    <cellStyle name="Normal 2 4 5 4" xfId="370"/>
    <cellStyle name="Normal 2 4 6" xfId="136"/>
    <cellStyle name="Normal 2 4 6 2" xfId="137"/>
    <cellStyle name="Normal 2 4 6 2 2" xfId="374"/>
    <cellStyle name="Normal 2 4 6 3" xfId="138"/>
    <cellStyle name="Normal 2 4 6 3 2" xfId="375"/>
    <cellStyle name="Normal 2 4 6 4" xfId="373"/>
    <cellStyle name="Normal 2 4 7" xfId="139"/>
    <cellStyle name="Normal 2 4 7 2" xfId="376"/>
    <cellStyle name="Normal 2 4 8" xfId="140"/>
    <cellStyle name="Normal 2 4 8 2" xfId="377"/>
    <cellStyle name="Normal 2 4 9" xfId="141"/>
    <cellStyle name="Normal 2 4 9 2" xfId="378"/>
    <cellStyle name="Normal 2 5" xfId="142"/>
    <cellStyle name="Normal 2 6" xfId="143"/>
    <cellStyle name="Normal 2 6 2" xfId="379"/>
    <cellStyle name="Normal 3" xfId="2"/>
    <cellStyle name="Normal 3 2" xfId="144"/>
    <cellStyle name="Normal 3 3" xfId="145"/>
    <cellStyle name="Normal 3 4" xfId="146"/>
    <cellStyle name="Normal 3 5" xfId="380"/>
    <cellStyle name="Normal 4" xfId="147"/>
    <cellStyle name="Normal 4 10" xfId="148"/>
    <cellStyle name="Normal 5" xfId="149"/>
    <cellStyle name="Normal 5 2" xfId="150"/>
    <cellStyle name="Normal 5 3" xfId="151"/>
    <cellStyle name="Normal 6" xfId="152"/>
    <cellStyle name="Normal 6 2" xfId="153"/>
    <cellStyle name="Normal 6 3" xfId="154"/>
    <cellStyle name="Normal 64" xfId="480"/>
    <cellStyle name="Normal 66" xfId="481"/>
    <cellStyle name="Normal 7" xfId="155"/>
    <cellStyle name="Normal 8" xfId="156"/>
    <cellStyle name="Normal 8 2" xfId="157"/>
    <cellStyle name="Normal 8 2 2" xfId="158"/>
    <cellStyle name="Normal 8 2 3" xfId="159"/>
    <cellStyle name="Normal 9" xfId="160"/>
    <cellStyle name="Normal 9 2" xfId="161"/>
    <cellStyle name="Normal 9 2 2" xfId="162"/>
    <cellStyle name="Normal 9 2 2 2" xfId="383"/>
    <cellStyle name="Normal 9 2 3" xfId="163"/>
    <cellStyle name="Normal 9 2 3 2" xfId="384"/>
    <cellStyle name="Normal 9 2 4" xfId="382"/>
    <cellStyle name="Normal 9 3" xfId="164"/>
    <cellStyle name="Normal 9 3 2" xfId="165"/>
    <cellStyle name="Normal 9 3 2 2" xfId="386"/>
    <cellStyle name="Normal 9 3 3" xfId="166"/>
    <cellStyle name="Normal 9 3 3 2" xfId="387"/>
    <cellStyle name="Normal 9 3 4" xfId="385"/>
    <cellStyle name="Normal 9 4" xfId="167"/>
    <cellStyle name="Normal 9 4 2" xfId="388"/>
    <cellStyle name="Normal 9 5" xfId="168"/>
    <cellStyle name="Normal 9 5 2" xfId="389"/>
    <cellStyle name="Normal 9 6" xfId="169"/>
    <cellStyle name="Normal 9 6 2" xfId="390"/>
    <cellStyle name="Normal 9 7" xfId="170"/>
    <cellStyle name="Normal 9 7 2" xfId="391"/>
    <cellStyle name="Normal 9 8" xfId="381"/>
    <cellStyle name="Normalno 2" xfId="171"/>
    <cellStyle name="Normalno 2 10" xfId="172"/>
    <cellStyle name="Normalno 2 10 2" xfId="393"/>
    <cellStyle name="Normalno 2 11" xfId="173"/>
    <cellStyle name="Normalno 2 11 2" xfId="394"/>
    <cellStyle name="Normalno 2 12" xfId="392"/>
    <cellStyle name="Normalno 2 2" xfId="174"/>
    <cellStyle name="Normalno 2 2 10" xfId="175"/>
    <cellStyle name="Normalno 2 2 10 2" xfId="396"/>
    <cellStyle name="Normalno 2 2 11" xfId="395"/>
    <cellStyle name="Normalno 2 2 2" xfId="176"/>
    <cellStyle name="Normalno 2 2 2 2" xfId="177"/>
    <cellStyle name="Normalno 2 2 2 2 2" xfId="178"/>
    <cellStyle name="Normalno 2 2 2 2 2 2" xfId="399"/>
    <cellStyle name="Normalno 2 2 2 2 3" xfId="179"/>
    <cellStyle name="Normalno 2 2 2 2 3 2" xfId="400"/>
    <cellStyle name="Normalno 2 2 2 2 4" xfId="398"/>
    <cellStyle name="Normalno 2 2 2 3" xfId="180"/>
    <cellStyle name="Normalno 2 2 2 3 2" xfId="181"/>
    <cellStyle name="Normalno 2 2 2 3 2 2" xfId="402"/>
    <cellStyle name="Normalno 2 2 2 3 3" xfId="182"/>
    <cellStyle name="Normalno 2 2 2 3 3 2" xfId="403"/>
    <cellStyle name="Normalno 2 2 2 3 4" xfId="401"/>
    <cellStyle name="Normalno 2 2 2 4" xfId="183"/>
    <cellStyle name="Normalno 2 2 2 4 2" xfId="404"/>
    <cellStyle name="Normalno 2 2 2 5" xfId="184"/>
    <cellStyle name="Normalno 2 2 2 5 2" xfId="405"/>
    <cellStyle name="Normalno 2 2 2 6" xfId="185"/>
    <cellStyle name="Normalno 2 2 2 6 2" xfId="406"/>
    <cellStyle name="Normalno 2 2 2 7" xfId="186"/>
    <cellStyle name="Normalno 2 2 2 7 2" xfId="407"/>
    <cellStyle name="Normalno 2 2 2 8" xfId="397"/>
    <cellStyle name="Normalno 2 2 3" xfId="187"/>
    <cellStyle name="Normalno 2 2 3 2" xfId="188"/>
    <cellStyle name="Normalno 2 2 3 2 2" xfId="189"/>
    <cellStyle name="Normalno 2 2 3 2 2 2" xfId="410"/>
    <cellStyle name="Normalno 2 2 3 2 3" xfId="190"/>
    <cellStyle name="Normalno 2 2 3 2 3 2" xfId="411"/>
    <cellStyle name="Normalno 2 2 3 2 4" xfId="409"/>
    <cellStyle name="Normalno 2 2 3 3" xfId="191"/>
    <cellStyle name="Normalno 2 2 3 3 2" xfId="192"/>
    <cellStyle name="Normalno 2 2 3 3 2 2" xfId="413"/>
    <cellStyle name="Normalno 2 2 3 3 3" xfId="193"/>
    <cellStyle name="Normalno 2 2 3 3 3 2" xfId="414"/>
    <cellStyle name="Normalno 2 2 3 3 4" xfId="412"/>
    <cellStyle name="Normalno 2 2 3 4" xfId="194"/>
    <cellStyle name="Normalno 2 2 3 4 2" xfId="415"/>
    <cellStyle name="Normalno 2 2 3 5" xfId="195"/>
    <cellStyle name="Normalno 2 2 3 5 2" xfId="416"/>
    <cellStyle name="Normalno 2 2 3 6" xfId="196"/>
    <cellStyle name="Normalno 2 2 3 6 2" xfId="417"/>
    <cellStyle name="Normalno 2 2 3 7" xfId="197"/>
    <cellStyle name="Normalno 2 2 3 7 2" xfId="418"/>
    <cellStyle name="Normalno 2 2 3 8" xfId="408"/>
    <cellStyle name="Normalno 2 2 4" xfId="198"/>
    <cellStyle name="Normalno 2 2 4 2" xfId="199"/>
    <cellStyle name="Normalno 2 2 4 2 2" xfId="200"/>
    <cellStyle name="Normalno 2 2 4 2 2 2" xfId="421"/>
    <cellStyle name="Normalno 2 2 4 2 3" xfId="201"/>
    <cellStyle name="Normalno 2 2 4 2 3 2" xfId="422"/>
    <cellStyle name="Normalno 2 2 4 2 4" xfId="420"/>
    <cellStyle name="Normalno 2 2 4 3" xfId="202"/>
    <cellStyle name="Normalno 2 2 4 3 2" xfId="203"/>
    <cellStyle name="Normalno 2 2 4 3 2 2" xfId="424"/>
    <cellStyle name="Normalno 2 2 4 3 3" xfId="204"/>
    <cellStyle name="Normalno 2 2 4 3 3 2" xfId="425"/>
    <cellStyle name="Normalno 2 2 4 3 4" xfId="423"/>
    <cellStyle name="Normalno 2 2 4 4" xfId="205"/>
    <cellStyle name="Normalno 2 2 4 4 2" xfId="426"/>
    <cellStyle name="Normalno 2 2 4 5" xfId="206"/>
    <cellStyle name="Normalno 2 2 4 5 2" xfId="427"/>
    <cellStyle name="Normalno 2 2 4 6" xfId="207"/>
    <cellStyle name="Normalno 2 2 4 6 2" xfId="428"/>
    <cellStyle name="Normalno 2 2 4 7" xfId="208"/>
    <cellStyle name="Normalno 2 2 4 7 2" xfId="429"/>
    <cellStyle name="Normalno 2 2 4 8" xfId="419"/>
    <cellStyle name="Normalno 2 2 5" xfId="209"/>
    <cellStyle name="Normalno 2 2 5 2" xfId="210"/>
    <cellStyle name="Normalno 2 2 5 2 2" xfId="431"/>
    <cellStyle name="Normalno 2 2 5 3" xfId="211"/>
    <cellStyle name="Normalno 2 2 5 3 2" xfId="432"/>
    <cellStyle name="Normalno 2 2 5 4" xfId="430"/>
    <cellStyle name="Normalno 2 2 6" xfId="212"/>
    <cellStyle name="Normalno 2 2 6 2" xfId="213"/>
    <cellStyle name="Normalno 2 2 6 2 2" xfId="434"/>
    <cellStyle name="Normalno 2 2 6 3" xfId="214"/>
    <cellStyle name="Normalno 2 2 6 3 2" xfId="435"/>
    <cellStyle name="Normalno 2 2 6 4" xfId="433"/>
    <cellStyle name="Normalno 2 2 7" xfId="215"/>
    <cellStyle name="Normalno 2 2 7 2" xfId="436"/>
    <cellStyle name="Normalno 2 2 8" xfId="216"/>
    <cellStyle name="Normalno 2 2 8 2" xfId="437"/>
    <cellStyle name="Normalno 2 2 9" xfId="217"/>
    <cellStyle name="Normalno 2 2 9 2" xfId="438"/>
    <cellStyle name="Normalno 2 3" xfId="218"/>
    <cellStyle name="Normalno 2 3 2" xfId="219"/>
    <cellStyle name="Normalno 2 3 2 2" xfId="220"/>
    <cellStyle name="Normalno 2 3 2 2 2" xfId="441"/>
    <cellStyle name="Normalno 2 3 2 3" xfId="221"/>
    <cellStyle name="Normalno 2 3 2 3 2" xfId="442"/>
    <cellStyle name="Normalno 2 3 2 4" xfId="440"/>
    <cellStyle name="Normalno 2 3 3" xfId="222"/>
    <cellStyle name="Normalno 2 3 3 2" xfId="223"/>
    <cellStyle name="Normalno 2 3 3 2 2" xfId="444"/>
    <cellStyle name="Normalno 2 3 3 3" xfId="224"/>
    <cellStyle name="Normalno 2 3 3 3 2" xfId="445"/>
    <cellStyle name="Normalno 2 3 3 4" xfId="443"/>
    <cellStyle name="Normalno 2 3 4" xfId="225"/>
    <cellStyle name="Normalno 2 3 4 2" xfId="446"/>
    <cellStyle name="Normalno 2 3 5" xfId="226"/>
    <cellStyle name="Normalno 2 3 5 2" xfId="447"/>
    <cellStyle name="Normalno 2 3 6" xfId="227"/>
    <cellStyle name="Normalno 2 3 6 2" xfId="448"/>
    <cellStyle name="Normalno 2 3 7" xfId="228"/>
    <cellStyle name="Normalno 2 3 7 2" xfId="449"/>
    <cellStyle name="Normalno 2 3 8" xfId="439"/>
    <cellStyle name="Normalno 2 4" xfId="229"/>
    <cellStyle name="Normalno 2 4 2" xfId="230"/>
    <cellStyle name="Normalno 2 4 2 2" xfId="231"/>
    <cellStyle name="Normalno 2 4 2 2 2" xfId="452"/>
    <cellStyle name="Normalno 2 4 2 3" xfId="232"/>
    <cellStyle name="Normalno 2 4 2 3 2" xfId="453"/>
    <cellStyle name="Normalno 2 4 2 4" xfId="451"/>
    <cellStyle name="Normalno 2 4 3" xfId="233"/>
    <cellStyle name="Normalno 2 4 3 2" xfId="234"/>
    <cellStyle name="Normalno 2 4 3 2 2" xfId="455"/>
    <cellStyle name="Normalno 2 4 3 3" xfId="235"/>
    <cellStyle name="Normalno 2 4 3 3 2" xfId="456"/>
    <cellStyle name="Normalno 2 4 3 4" xfId="454"/>
    <cellStyle name="Normalno 2 4 4" xfId="236"/>
    <cellStyle name="Normalno 2 4 4 2" xfId="457"/>
    <cellStyle name="Normalno 2 4 5" xfId="237"/>
    <cellStyle name="Normalno 2 4 5 2" xfId="458"/>
    <cellStyle name="Normalno 2 4 6" xfId="238"/>
    <cellStyle name="Normalno 2 4 6 2" xfId="459"/>
    <cellStyle name="Normalno 2 4 7" xfId="239"/>
    <cellStyle name="Normalno 2 4 7 2" xfId="460"/>
    <cellStyle name="Normalno 2 4 8" xfId="450"/>
    <cellStyle name="Normalno 2 5" xfId="240"/>
    <cellStyle name="Normalno 2 5 2" xfId="241"/>
    <cellStyle name="Normalno 2 5 2 2" xfId="242"/>
    <cellStyle name="Normalno 2 5 2 2 2" xfId="463"/>
    <cellStyle name="Normalno 2 5 2 3" xfId="243"/>
    <cellStyle name="Normalno 2 5 2 3 2" xfId="464"/>
    <cellStyle name="Normalno 2 5 2 4" xfId="462"/>
    <cellStyle name="Normalno 2 5 3" xfId="244"/>
    <cellStyle name="Normalno 2 5 3 2" xfId="245"/>
    <cellStyle name="Normalno 2 5 3 2 2" xfId="466"/>
    <cellStyle name="Normalno 2 5 3 3" xfId="246"/>
    <cellStyle name="Normalno 2 5 3 3 2" xfId="467"/>
    <cellStyle name="Normalno 2 5 3 4" xfId="465"/>
    <cellStyle name="Normalno 2 5 4" xfId="247"/>
    <cellStyle name="Normalno 2 5 4 2" xfId="468"/>
    <cellStyle name="Normalno 2 5 5" xfId="248"/>
    <cellStyle name="Normalno 2 5 5 2" xfId="469"/>
    <cellStyle name="Normalno 2 5 6" xfId="249"/>
    <cellStyle name="Normalno 2 5 6 2" xfId="470"/>
    <cellStyle name="Normalno 2 5 7" xfId="250"/>
    <cellStyle name="Normalno 2 5 7 2" xfId="471"/>
    <cellStyle name="Normalno 2 5 8" xfId="461"/>
    <cellStyle name="Normalno 2 6" xfId="251"/>
    <cellStyle name="Normalno 2 6 2" xfId="252"/>
    <cellStyle name="Normalno 2 6 2 2" xfId="473"/>
    <cellStyle name="Normalno 2 6 3" xfId="253"/>
    <cellStyle name="Normalno 2 6 3 2" xfId="474"/>
    <cellStyle name="Normalno 2 6 4" xfId="472"/>
    <cellStyle name="Normalno 2 7" xfId="254"/>
    <cellStyle name="Normalno 2 7 2" xfId="255"/>
    <cellStyle name="Normalno 2 7 2 2" xfId="476"/>
    <cellStyle name="Normalno 2 7 3" xfId="256"/>
    <cellStyle name="Normalno 2 7 3 2" xfId="477"/>
    <cellStyle name="Normalno 2 7 4" xfId="475"/>
    <cellStyle name="Normalno 2 8" xfId="257"/>
    <cellStyle name="Normalno 2 8 2" xfId="478"/>
    <cellStyle name="Normalno 2 9" xfId="258"/>
    <cellStyle name="Normalno 2 9 2" xfId="479"/>
    <cellStyle name="Normalno 4" xfId="482"/>
    <cellStyle name="Note 1" xfId="259"/>
    <cellStyle name="Obično 2" xfId="260"/>
    <cellStyle name="Obično_tablica materijala 3" xfId="3"/>
    <cellStyle name="Percent 2" xfId="261"/>
    <cellStyle name="Percent 3" xfId="262"/>
    <cellStyle name="Percent 3 2" xfId="263"/>
    <cellStyle name="Status 1" xfId="264"/>
    <cellStyle name="Stil 1" xfId="265"/>
    <cellStyle name="Style 1" xfId="266"/>
    <cellStyle name="Text 1" xfId="267"/>
    <cellStyle name="Warning 1" xfId="268"/>
    <cellStyle name="Zarez_BIM SK i TK oprema 130503" xfId="48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Renato\My%20Documents\Izbor\Izbor_TR_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VE"/>
      <sheetName val="Naslovnica"/>
      <sheetName val="1.  ZEMLJANI"/>
      <sheetName val="2. BET. I ARM_BET"/>
      <sheetName val="3. ARMIRAČKI"/>
      <sheetName val="4. ZIDARSKI"/>
      <sheetName val="5. TESARSKI"/>
      <sheetName val="6. IZOLATERSKI"/>
      <sheetName val="7. FASADERSKI"/>
      <sheetName val="8. LIMARSKI"/>
      <sheetName val="9. SOB. LIČILAČKI"/>
      <sheetName val="10. KERAMIČARSKI"/>
      <sheetName val="11. PARKETARSKI"/>
      <sheetName val="12. STOLARSKI"/>
      <sheetName val="13. AL. BRAVARSKI"/>
      <sheetName val="14. PVC STOLARIJA"/>
      <sheetName val="15. OSTALI"/>
      <sheetName val="REKAPITULACIJA"/>
    </sheetNames>
    <sheetDataSet>
      <sheetData sheetId="0" refreshError="1"/>
      <sheetData sheetId="1" refreshError="1"/>
      <sheetData sheetId="2">
        <row r="3">
          <cell r="A3" t="str">
            <v>01.</v>
          </cell>
          <cell r="D3" t="str">
            <v>ZEMLJANI RADOVI</v>
          </cell>
        </row>
        <row r="5">
          <cell r="D5" t="str">
            <v>NAPOMENA:</v>
          </cell>
        </row>
        <row r="6">
          <cell r="D6" t="str">
            <v>U cijenu svake pojedine stavke uračunato:</v>
          </cell>
        </row>
        <row r="7">
          <cell r="D7" t="str">
            <v>-sav prijevoz iskopanog materijala, ili materijala dobivenog od rušenja, na gradsku deponiju. Posebni se odvoz materijala ne obračunava</v>
          </cell>
        </row>
        <row r="8">
          <cell r="D8" t="str">
            <v>-dobava i ugradnja svog potrebnog materijala, sav unutrašnji i vanjski transport,</v>
          </cell>
        </row>
        <row r="9">
          <cell r="D9" t="str">
            <v>-sve potrebne skele, podupiranja, razupiranja, osiguranje iskopa i susjednih objekata za dubinu iskopa do jedne etaže (3,0 m)</v>
          </cell>
        </row>
        <row r="10">
          <cell r="D10" t="str">
            <v>-izrada i uklanjanje svih prilaznih i radnih rampi,</v>
          </cell>
        </row>
        <row r="11">
          <cell r="D11" t="str">
            <v>-sva eventualna ispumpavanja voda u građevinskoj jami ili djelovima zgrade.</v>
          </cell>
        </row>
        <row r="12">
          <cell r="B12" t="str">
            <v xml:space="preserve"> </v>
          </cell>
        </row>
        <row r="13">
          <cell r="A13" t="str">
            <v xml:space="preserve"> </v>
          </cell>
          <cell r="B13" t="str">
            <v xml:space="preserve"> </v>
          </cell>
        </row>
        <row r="14">
          <cell r="A14" t="str">
            <v xml:space="preserve"> </v>
          </cell>
          <cell r="B14" t="str">
            <v xml:space="preserve"> </v>
          </cell>
        </row>
        <row r="15">
          <cell r="A15" t="str">
            <v>01.</v>
          </cell>
          <cell r="B15">
            <v>1</v>
          </cell>
          <cell r="D15" t="str">
            <v xml:space="preserve">Strojni široki iskop u zemlji za podrum. Iskop do dubine ~500cm). U cijenu su uračunata sva potrebna podupiranja i razupiranja, osiguranje iskopa i susjednih objekata, izrada prilaznih rampi, eventualni rad u vodi. Radovi vezani za osiguranje građevinske </v>
          </cell>
        </row>
        <row r="16">
          <cell r="A16" t="str">
            <v xml:space="preserve"> </v>
          </cell>
          <cell r="B16" t="str">
            <v xml:space="preserve"> </v>
          </cell>
          <cell r="E16" t="str">
            <v xml:space="preserve">m3 </v>
          </cell>
          <cell r="F16">
            <v>1478.559</v>
          </cell>
        </row>
        <row r="17">
          <cell r="A17" t="str">
            <v xml:space="preserve"> </v>
          </cell>
          <cell r="B17" t="str">
            <v xml:space="preserve"> </v>
          </cell>
        </row>
        <row r="18">
          <cell r="A18" t="str">
            <v>01.</v>
          </cell>
          <cell r="B18">
            <v>2</v>
          </cell>
          <cell r="D18" t="str">
            <v>Planiranje dna građevinske jame širokog iskopa i iskopa za trakaste temelje s točnošću ± 3 cm i nabijanje do modula stišljivosti tla od M=7000 kN/m3. Obračun po m2 isplanirane površine.</v>
          </cell>
        </row>
        <row r="19">
          <cell r="A19" t="str">
            <v xml:space="preserve"> </v>
          </cell>
          <cell r="B19" t="str">
            <v xml:space="preserve"> </v>
          </cell>
          <cell r="E19" t="str">
            <v xml:space="preserve">m2 </v>
          </cell>
          <cell r="F19">
            <v>301.49</v>
          </cell>
        </row>
        <row r="20">
          <cell r="A20" t="str">
            <v xml:space="preserve"> </v>
          </cell>
          <cell r="B20" t="str">
            <v xml:space="preserve"> </v>
          </cell>
        </row>
        <row r="21">
          <cell r="A21" t="str">
            <v>01.</v>
          </cell>
          <cell r="B21">
            <v>3</v>
          </cell>
          <cell r="D21" t="str">
            <v>Nasipavanje uz obodne zidove podruma materijalom dobivenim iz iskopa s nabijanjem u slojevima od 50 cm do modula stišljivosti tla od M=7000 kN/m3.</v>
          </cell>
        </row>
        <row r="22">
          <cell r="A22" t="str">
            <v xml:space="preserve"> </v>
          </cell>
          <cell r="B22" t="str">
            <v xml:space="preserve"> </v>
          </cell>
          <cell r="E22" t="str">
            <v>m3</v>
          </cell>
          <cell r="F22">
            <v>19.487600000000004</v>
          </cell>
        </row>
        <row r="23">
          <cell r="A23" t="str">
            <v xml:space="preserve"> </v>
          </cell>
          <cell r="B23" t="str">
            <v xml:space="preserve"> </v>
          </cell>
        </row>
        <row r="24">
          <cell r="A24" t="str">
            <v>01.</v>
          </cell>
          <cell r="B24">
            <v>4</v>
          </cell>
          <cell r="D24" t="str">
            <v>Izrada kamenog nabačaja (kaldrme) od kamena lomljenca debljine 15 cm s nabijanjem i izravnavanjem s točnošću ± 3 cm.</v>
          </cell>
        </row>
        <row r="25">
          <cell r="A25" t="str">
            <v xml:space="preserve"> </v>
          </cell>
          <cell r="B25" t="str">
            <v xml:space="preserve"> </v>
          </cell>
          <cell r="E25" t="str">
            <v xml:space="preserve">m3  </v>
          </cell>
          <cell r="F25">
            <v>45.223500000000001</v>
          </cell>
        </row>
        <row r="26">
          <cell r="A26" t="str">
            <v xml:space="preserve"> </v>
          </cell>
          <cell r="B26" t="str">
            <v xml:space="preserve"> </v>
          </cell>
        </row>
        <row r="28">
          <cell r="A28" t="str">
            <v>01.</v>
          </cell>
          <cell r="D28" t="str">
            <v>UKUPNO ZEMLJANI RADOVI:</v>
          </cell>
        </row>
      </sheetData>
      <sheetData sheetId="3"/>
      <sheetData sheetId="4"/>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65"/>
  <sheetViews>
    <sheetView tabSelected="1" view="pageBreakPreview" zoomScale="85" zoomScaleNormal="100" zoomScaleSheetLayoutView="85" workbookViewId="0">
      <selection activeCell="B4" sqref="B4"/>
    </sheetView>
  </sheetViews>
  <sheetFormatPr defaultColWidth="8.77734375" defaultRowHeight="12.75"/>
  <cols>
    <col min="1" max="1" width="3.33203125" style="3" customWidth="1"/>
    <col min="2" max="2" width="2.33203125" style="1" customWidth="1"/>
    <col min="3" max="3" width="3" style="1" bestFit="1" customWidth="1"/>
    <col min="4" max="4" width="34.77734375" style="1" customWidth="1"/>
    <col min="5" max="5" width="4.6640625" style="1" customWidth="1"/>
    <col min="6" max="6" width="8.21875" style="1" customWidth="1"/>
    <col min="7" max="7" width="15.88671875" style="38" customWidth="1"/>
    <col min="8" max="8" width="14.21875" style="1" customWidth="1"/>
    <col min="9" max="9" width="12" style="1" bestFit="1" customWidth="1"/>
    <col min="10" max="256" width="8.77734375" style="1"/>
    <col min="257" max="257" width="3.33203125" style="1" customWidth="1"/>
    <col min="258" max="258" width="2.33203125" style="1" customWidth="1"/>
    <col min="259" max="259" width="3" style="1" bestFit="1" customWidth="1"/>
    <col min="260" max="260" width="34.77734375" style="1" customWidth="1"/>
    <col min="261" max="261" width="4.6640625" style="1" customWidth="1"/>
    <col min="262" max="262" width="8.21875" style="1" customWidth="1"/>
    <col min="263" max="263" width="15.88671875" style="1" customWidth="1"/>
    <col min="264" max="512" width="8.77734375" style="1"/>
    <col min="513" max="513" width="3.33203125" style="1" customWidth="1"/>
    <col min="514" max="514" width="2.33203125" style="1" customWidth="1"/>
    <col min="515" max="515" width="3" style="1" bestFit="1" customWidth="1"/>
    <col min="516" max="516" width="34.77734375" style="1" customWidth="1"/>
    <col min="517" max="517" width="4.6640625" style="1" customWidth="1"/>
    <col min="518" max="518" width="8.21875" style="1" customWidth="1"/>
    <col min="519" max="519" width="15.88671875" style="1" customWidth="1"/>
    <col min="520" max="768" width="8.77734375" style="1"/>
    <col min="769" max="769" width="3.33203125" style="1" customWidth="1"/>
    <col min="770" max="770" width="2.33203125" style="1" customWidth="1"/>
    <col min="771" max="771" width="3" style="1" bestFit="1" customWidth="1"/>
    <col min="772" max="772" width="34.77734375" style="1" customWidth="1"/>
    <col min="773" max="773" width="4.6640625" style="1" customWidth="1"/>
    <col min="774" max="774" width="8.21875" style="1" customWidth="1"/>
    <col min="775" max="775" width="15.88671875" style="1" customWidth="1"/>
    <col min="776" max="1024" width="8.77734375" style="1"/>
    <col min="1025" max="1025" width="3.33203125" style="1" customWidth="1"/>
    <col min="1026" max="1026" width="2.33203125" style="1" customWidth="1"/>
    <col min="1027" max="1027" width="3" style="1" bestFit="1" customWidth="1"/>
    <col min="1028" max="1028" width="34.77734375" style="1" customWidth="1"/>
    <col min="1029" max="1029" width="4.6640625" style="1" customWidth="1"/>
    <col min="1030" max="1030" width="8.21875" style="1" customWidth="1"/>
    <col min="1031" max="1031" width="15.88671875" style="1" customWidth="1"/>
    <col min="1032" max="1280" width="8.77734375" style="1"/>
    <col min="1281" max="1281" width="3.33203125" style="1" customWidth="1"/>
    <col min="1282" max="1282" width="2.33203125" style="1" customWidth="1"/>
    <col min="1283" max="1283" width="3" style="1" bestFit="1" customWidth="1"/>
    <col min="1284" max="1284" width="34.77734375" style="1" customWidth="1"/>
    <col min="1285" max="1285" width="4.6640625" style="1" customWidth="1"/>
    <col min="1286" max="1286" width="8.21875" style="1" customWidth="1"/>
    <col min="1287" max="1287" width="15.88671875" style="1" customWidth="1"/>
    <col min="1288" max="1536" width="8.77734375" style="1"/>
    <col min="1537" max="1537" width="3.33203125" style="1" customWidth="1"/>
    <col min="1538" max="1538" width="2.33203125" style="1" customWidth="1"/>
    <col min="1539" max="1539" width="3" style="1" bestFit="1" customWidth="1"/>
    <col min="1540" max="1540" width="34.77734375" style="1" customWidth="1"/>
    <col min="1541" max="1541" width="4.6640625" style="1" customWidth="1"/>
    <col min="1542" max="1542" width="8.21875" style="1" customWidth="1"/>
    <col min="1543" max="1543" width="15.88671875" style="1" customWidth="1"/>
    <col min="1544" max="1792" width="8.77734375" style="1"/>
    <col min="1793" max="1793" width="3.33203125" style="1" customWidth="1"/>
    <col min="1794" max="1794" width="2.33203125" style="1" customWidth="1"/>
    <col min="1795" max="1795" width="3" style="1" bestFit="1" customWidth="1"/>
    <col min="1796" max="1796" width="34.77734375" style="1" customWidth="1"/>
    <col min="1797" max="1797" width="4.6640625" style="1" customWidth="1"/>
    <col min="1798" max="1798" width="8.21875" style="1" customWidth="1"/>
    <col min="1799" max="1799" width="15.88671875" style="1" customWidth="1"/>
    <col min="1800" max="2048" width="8.77734375" style="1"/>
    <col min="2049" max="2049" width="3.33203125" style="1" customWidth="1"/>
    <col min="2050" max="2050" width="2.33203125" style="1" customWidth="1"/>
    <col min="2051" max="2051" width="3" style="1" bestFit="1" customWidth="1"/>
    <col min="2052" max="2052" width="34.77734375" style="1" customWidth="1"/>
    <col min="2053" max="2053" width="4.6640625" style="1" customWidth="1"/>
    <col min="2054" max="2054" width="8.21875" style="1" customWidth="1"/>
    <col min="2055" max="2055" width="15.88671875" style="1" customWidth="1"/>
    <col min="2056" max="2304" width="8.77734375" style="1"/>
    <col min="2305" max="2305" width="3.33203125" style="1" customWidth="1"/>
    <col min="2306" max="2306" width="2.33203125" style="1" customWidth="1"/>
    <col min="2307" max="2307" width="3" style="1" bestFit="1" customWidth="1"/>
    <col min="2308" max="2308" width="34.77734375" style="1" customWidth="1"/>
    <col min="2309" max="2309" width="4.6640625" style="1" customWidth="1"/>
    <col min="2310" max="2310" width="8.21875" style="1" customWidth="1"/>
    <col min="2311" max="2311" width="15.88671875" style="1" customWidth="1"/>
    <col min="2312" max="2560" width="8.77734375" style="1"/>
    <col min="2561" max="2561" width="3.33203125" style="1" customWidth="1"/>
    <col min="2562" max="2562" width="2.33203125" style="1" customWidth="1"/>
    <col min="2563" max="2563" width="3" style="1" bestFit="1" customWidth="1"/>
    <col min="2564" max="2564" width="34.77734375" style="1" customWidth="1"/>
    <col min="2565" max="2565" width="4.6640625" style="1" customWidth="1"/>
    <col min="2566" max="2566" width="8.21875" style="1" customWidth="1"/>
    <col min="2567" max="2567" width="15.88671875" style="1" customWidth="1"/>
    <col min="2568" max="2816" width="8.77734375" style="1"/>
    <col min="2817" max="2817" width="3.33203125" style="1" customWidth="1"/>
    <col min="2818" max="2818" width="2.33203125" style="1" customWidth="1"/>
    <col min="2819" max="2819" width="3" style="1" bestFit="1" customWidth="1"/>
    <col min="2820" max="2820" width="34.77734375" style="1" customWidth="1"/>
    <col min="2821" max="2821" width="4.6640625" style="1" customWidth="1"/>
    <col min="2822" max="2822" width="8.21875" style="1" customWidth="1"/>
    <col min="2823" max="2823" width="15.88671875" style="1" customWidth="1"/>
    <col min="2824" max="3072" width="8.77734375" style="1"/>
    <col min="3073" max="3073" width="3.33203125" style="1" customWidth="1"/>
    <col min="3074" max="3074" width="2.33203125" style="1" customWidth="1"/>
    <col min="3075" max="3075" width="3" style="1" bestFit="1" customWidth="1"/>
    <col min="3076" max="3076" width="34.77734375" style="1" customWidth="1"/>
    <col min="3077" max="3077" width="4.6640625" style="1" customWidth="1"/>
    <col min="3078" max="3078" width="8.21875" style="1" customWidth="1"/>
    <col min="3079" max="3079" width="15.88671875" style="1" customWidth="1"/>
    <col min="3080" max="3328" width="8.77734375" style="1"/>
    <col min="3329" max="3329" width="3.33203125" style="1" customWidth="1"/>
    <col min="3330" max="3330" width="2.33203125" style="1" customWidth="1"/>
    <col min="3331" max="3331" width="3" style="1" bestFit="1" customWidth="1"/>
    <col min="3332" max="3332" width="34.77734375" style="1" customWidth="1"/>
    <col min="3333" max="3333" width="4.6640625" style="1" customWidth="1"/>
    <col min="3334" max="3334" width="8.21875" style="1" customWidth="1"/>
    <col min="3335" max="3335" width="15.88671875" style="1" customWidth="1"/>
    <col min="3336" max="3584" width="8.77734375" style="1"/>
    <col min="3585" max="3585" width="3.33203125" style="1" customWidth="1"/>
    <col min="3586" max="3586" width="2.33203125" style="1" customWidth="1"/>
    <col min="3587" max="3587" width="3" style="1" bestFit="1" customWidth="1"/>
    <col min="3588" max="3588" width="34.77734375" style="1" customWidth="1"/>
    <col min="3589" max="3589" width="4.6640625" style="1" customWidth="1"/>
    <col min="3590" max="3590" width="8.21875" style="1" customWidth="1"/>
    <col min="3591" max="3591" width="15.88671875" style="1" customWidth="1"/>
    <col min="3592" max="3840" width="8.77734375" style="1"/>
    <col min="3841" max="3841" width="3.33203125" style="1" customWidth="1"/>
    <col min="3842" max="3842" width="2.33203125" style="1" customWidth="1"/>
    <col min="3843" max="3843" width="3" style="1" bestFit="1" customWidth="1"/>
    <col min="3844" max="3844" width="34.77734375" style="1" customWidth="1"/>
    <col min="3845" max="3845" width="4.6640625" style="1" customWidth="1"/>
    <col min="3846" max="3846" width="8.21875" style="1" customWidth="1"/>
    <col min="3847" max="3847" width="15.88671875" style="1" customWidth="1"/>
    <col min="3848" max="4096" width="8.77734375" style="1"/>
    <col min="4097" max="4097" width="3.33203125" style="1" customWidth="1"/>
    <col min="4098" max="4098" width="2.33203125" style="1" customWidth="1"/>
    <col min="4099" max="4099" width="3" style="1" bestFit="1" customWidth="1"/>
    <col min="4100" max="4100" width="34.77734375" style="1" customWidth="1"/>
    <col min="4101" max="4101" width="4.6640625" style="1" customWidth="1"/>
    <col min="4102" max="4102" width="8.21875" style="1" customWidth="1"/>
    <col min="4103" max="4103" width="15.88671875" style="1" customWidth="1"/>
    <col min="4104" max="4352" width="8.77734375" style="1"/>
    <col min="4353" max="4353" width="3.33203125" style="1" customWidth="1"/>
    <col min="4354" max="4354" width="2.33203125" style="1" customWidth="1"/>
    <col min="4355" max="4355" width="3" style="1" bestFit="1" customWidth="1"/>
    <col min="4356" max="4356" width="34.77734375" style="1" customWidth="1"/>
    <col min="4357" max="4357" width="4.6640625" style="1" customWidth="1"/>
    <col min="4358" max="4358" width="8.21875" style="1" customWidth="1"/>
    <col min="4359" max="4359" width="15.88671875" style="1" customWidth="1"/>
    <col min="4360" max="4608" width="8.77734375" style="1"/>
    <col min="4609" max="4609" width="3.33203125" style="1" customWidth="1"/>
    <col min="4610" max="4610" width="2.33203125" style="1" customWidth="1"/>
    <col min="4611" max="4611" width="3" style="1" bestFit="1" customWidth="1"/>
    <col min="4612" max="4612" width="34.77734375" style="1" customWidth="1"/>
    <col min="4613" max="4613" width="4.6640625" style="1" customWidth="1"/>
    <col min="4614" max="4614" width="8.21875" style="1" customWidth="1"/>
    <col min="4615" max="4615" width="15.88671875" style="1" customWidth="1"/>
    <col min="4616" max="4864" width="8.77734375" style="1"/>
    <col min="4865" max="4865" width="3.33203125" style="1" customWidth="1"/>
    <col min="4866" max="4866" width="2.33203125" style="1" customWidth="1"/>
    <col min="4867" max="4867" width="3" style="1" bestFit="1" customWidth="1"/>
    <col min="4868" max="4868" width="34.77734375" style="1" customWidth="1"/>
    <col min="4869" max="4869" width="4.6640625" style="1" customWidth="1"/>
    <col min="4870" max="4870" width="8.21875" style="1" customWidth="1"/>
    <col min="4871" max="4871" width="15.88671875" style="1" customWidth="1"/>
    <col min="4872" max="5120" width="8.77734375" style="1"/>
    <col min="5121" max="5121" width="3.33203125" style="1" customWidth="1"/>
    <col min="5122" max="5122" width="2.33203125" style="1" customWidth="1"/>
    <col min="5123" max="5123" width="3" style="1" bestFit="1" customWidth="1"/>
    <col min="5124" max="5124" width="34.77734375" style="1" customWidth="1"/>
    <col min="5125" max="5125" width="4.6640625" style="1" customWidth="1"/>
    <col min="5126" max="5126" width="8.21875" style="1" customWidth="1"/>
    <col min="5127" max="5127" width="15.88671875" style="1" customWidth="1"/>
    <col min="5128" max="5376" width="8.77734375" style="1"/>
    <col min="5377" max="5377" width="3.33203125" style="1" customWidth="1"/>
    <col min="5378" max="5378" width="2.33203125" style="1" customWidth="1"/>
    <col min="5379" max="5379" width="3" style="1" bestFit="1" customWidth="1"/>
    <col min="5380" max="5380" width="34.77734375" style="1" customWidth="1"/>
    <col min="5381" max="5381" width="4.6640625" style="1" customWidth="1"/>
    <col min="5382" max="5382" width="8.21875" style="1" customWidth="1"/>
    <col min="5383" max="5383" width="15.88671875" style="1" customWidth="1"/>
    <col min="5384" max="5632" width="8.77734375" style="1"/>
    <col min="5633" max="5633" width="3.33203125" style="1" customWidth="1"/>
    <col min="5634" max="5634" width="2.33203125" style="1" customWidth="1"/>
    <col min="5635" max="5635" width="3" style="1" bestFit="1" customWidth="1"/>
    <col min="5636" max="5636" width="34.77734375" style="1" customWidth="1"/>
    <col min="5637" max="5637" width="4.6640625" style="1" customWidth="1"/>
    <col min="5638" max="5638" width="8.21875" style="1" customWidth="1"/>
    <col min="5639" max="5639" width="15.88671875" style="1" customWidth="1"/>
    <col min="5640" max="5888" width="8.77734375" style="1"/>
    <col min="5889" max="5889" width="3.33203125" style="1" customWidth="1"/>
    <col min="5890" max="5890" width="2.33203125" style="1" customWidth="1"/>
    <col min="5891" max="5891" width="3" style="1" bestFit="1" customWidth="1"/>
    <col min="5892" max="5892" width="34.77734375" style="1" customWidth="1"/>
    <col min="5893" max="5893" width="4.6640625" style="1" customWidth="1"/>
    <col min="5894" max="5894" width="8.21875" style="1" customWidth="1"/>
    <col min="5895" max="5895" width="15.88671875" style="1" customWidth="1"/>
    <col min="5896" max="6144" width="8.77734375" style="1"/>
    <col min="6145" max="6145" width="3.33203125" style="1" customWidth="1"/>
    <col min="6146" max="6146" width="2.33203125" style="1" customWidth="1"/>
    <col min="6147" max="6147" width="3" style="1" bestFit="1" customWidth="1"/>
    <col min="6148" max="6148" width="34.77734375" style="1" customWidth="1"/>
    <col min="6149" max="6149" width="4.6640625" style="1" customWidth="1"/>
    <col min="6150" max="6150" width="8.21875" style="1" customWidth="1"/>
    <col min="6151" max="6151" width="15.88671875" style="1" customWidth="1"/>
    <col min="6152" max="6400" width="8.77734375" style="1"/>
    <col min="6401" max="6401" width="3.33203125" style="1" customWidth="1"/>
    <col min="6402" max="6402" width="2.33203125" style="1" customWidth="1"/>
    <col min="6403" max="6403" width="3" style="1" bestFit="1" customWidth="1"/>
    <col min="6404" max="6404" width="34.77734375" style="1" customWidth="1"/>
    <col min="6405" max="6405" width="4.6640625" style="1" customWidth="1"/>
    <col min="6406" max="6406" width="8.21875" style="1" customWidth="1"/>
    <col min="6407" max="6407" width="15.88671875" style="1" customWidth="1"/>
    <col min="6408" max="6656" width="8.77734375" style="1"/>
    <col min="6657" max="6657" width="3.33203125" style="1" customWidth="1"/>
    <col min="6658" max="6658" width="2.33203125" style="1" customWidth="1"/>
    <col min="6659" max="6659" width="3" style="1" bestFit="1" customWidth="1"/>
    <col min="6660" max="6660" width="34.77734375" style="1" customWidth="1"/>
    <col min="6661" max="6661" width="4.6640625" style="1" customWidth="1"/>
    <col min="6662" max="6662" width="8.21875" style="1" customWidth="1"/>
    <col min="6663" max="6663" width="15.88671875" style="1" customWidth="1"/>
    <col min="6664" max="6912" width="8.77734375" style="1"/>
    <col min="6913" max="6913" width="3.33203125" style="1" customWidth="1"/>
    <col min="6914" max="6914" width="2.33203125" style="1" customWidth="1"/>
    <col min="6915" max="6915" width="3" style="1" bestFit="1" customWidth="1"/>
    <col min="6916" max="6916" width="34.77734375" style="1" customWidth="1"/>
    <col min="6917" max="6917" width="4.6640625" style="1" customWidth="1"/>
    <col min="6918" max="6918" width="8.21875" style="1" customWidth="1"/>
    <col min="6919" max="6919" width="15.88671875" style="1" customWidth="1"/>
    <col min="6920" max="7168" width="8.77734375" style="1"/>
    <col min="7169" max="7169" width="3.33203125" style="1" customWidth="1"/>
    <col min="7170" max="7170" width="2.33203125" style="1" customWidth="1"/>
    <col min="7171" max="7171" width="3" style="1" bestFit="1" customWidth="1"/>
    <col min="7172" max="7172" width="34.77734375" style="1" customWidth="1"/>
    <col min="7173" max="7173" width="4.6640625" style="1" customWidth="1"/>
    <col min="7174" max="7174" width="8.21875" style="1" customWidth="1"/>
    <col min="7175" max="7175" width="15.88671875" style="1" customWidth="1"/>
    <col min="7176" max="7424" width="8.77734375" style="1"/>
    <col min="7425" max="7425" width="3.33203125" style="1" customWidth="1"/>
    <col min="7426" max="7426" width="2.33203125" style="1" customWidth="1"/>
    <col min="7427" max="7427" width="3" style="1" bestFit="1" customWidth="1"/>
    <col min="7428" max="7428" width="34.77734375" style="1" customWidth="1"/>
    <col min="7429" max="7429" width="4.6640625" style="1" customWidth="1"/>
    <col min="7430" max="7430" width="8.21875" style="1" customWidth="1"/>
    <col min="7431" max="7431" width="15.88671875" style="1" customWidth="1"/>
    <col min="7432" max="7680" width="8.77734375" style="1"/>
    <col min="7681" max="7681" width="3.33203125" style="1" customWidth="1"/>
    <col min="7682" max="7682" width="2.33203125" style="1" customWidth="1"/>
    <col min="7683" max="7683" width="3" style="1" bestFit="1" customWidth="1"/>
    <col min="7684" max="7684" width="34.77734375" style="1" customWidth="1"/>
    <col min="7685" max="7685" width="4.6640625" style="1" customWidth="1"/>
    <col min="7686" max="7686" width="8.21875" style="1" customWidth="1"/>
    <col min="7687" max="7687" width="15.88671875" style="1" customWidth="1"/>
    <col min="7688" max="7936" width="8.77734375" style="1"/>
    <col min="7937" max="7937" width="3.33203125" style="1" customWidth="1"/>
    <col min="7938" max="7938" width="2.33203125" style="1" customWidth="1"/>
    <col min="7939" max="7939" width="3" style="1" bestFit="1" customWidth="1"/>
    <col min="7940" max="7940" width="34.77734375" style="1" customWidth="1"/>
    <col min="7941" max="7941" width="4.6640625" style="1" customWidth="1"/>
    <col min="7942" max="7942" width="8.21875" style="1" customWidth="1"/>
    <col min="7943" max="7943" width="15.88671875" style="1" customWidth="1"/>
    <col min="7944" max="8192" width="8.77734375" style="1"/>
    <col min="8193" max="8193" width="3.33203125" style="1" customWidth="1"/>
    <col min="8194" max="8194" width="2.33203125" style="1" customWidth="1"/>
    <col min="8195" max="8195" width="3" style="1" bestFit="1" customWidth="1"/>
    <col min="8196" max="8196" width="34.77734375" style="1" customWidth="1"/>
    <col min="8197" max="8197" width="4.6640625" style="1" customWidth="1"/>
    <col min="8198" max="8198" width="8.21875" style="1" customWidth="1"/>
    <col min="8199" max="8199" width="15.88671875" style="1" customWidth="1"/>
    <col min="8200" max="8448" width="8.77734375" style="1"/>
    <col min="8449" max="8449" width="3.33203125" style="1" customWidth="1"/>
    <col min="8450" max="8450" width="2.33203125" style="1" customWidth="1"/>
    <col min="8451" max="8451" width="3" style="1" bestFit="1" customWidth="1"/>
    <col min="8452" max="8452" width="34.77734375" style="1" customWidth="1"/>
    <col min="8453" max="8453" width="4.6640625" style="1" customWidth="1"/>
    <col min="8454" max="8454" width="8.21875" style="1" customWidth="1"/>
    <col min="8455" max="8455" width="15.88671875" style="1" customWidth="1"/>
    <col min="8456" max="8704" width="8.77734375" style="1"/>
    <col min="8705" max="8705" width="3.33203125" style="1" customWidth="1"/>
    <col min="8706" max="8706" width="2.33203125" style="1" customWidth="1"/>
    <col min="8707" max="8707" width="3" style="1" bestFit="1" customWidth="1"/>
    <col min="8708" max="8708" width="34.77734375" style="1" customWidth="1"/>
    <col min="8709" max="8709" width="4.6640625" style="1" customWidth="1"/>
    <col min="8710" max="8710" width="8.21875" style="1" customWidth="1"/>
    <col min="8711" max="8711" width="15.88671875" style="1" customWidth="1"/>
    <col min="8712" max="8960" width="8.77734375" style="1"/>
    <col min="8961" max="8961" width="3.33203125" style="1" customWidth="1"/>
    <col min="8962" max="8962" width="2.33203125" style="1" customWidth="1"/>
    <col min="8963" max="8963" width="3" style="1" bestFit="1" customWidth="1"/>
    <col min="8964" max="8964" width="34.77734375" style="1" customWidth="1"/>
    <col min="8965" max="8965" width="4.6640625" style="1" customWidth="1"/>
    <col min="8966" max="8966" width="8.21875" style="1" customWidth="1"/>
    <col min="8967" max="8967" width="15.88671875" style="1" customWidth="1"/>
    <col min="8968" max="9216" width="8.77734375" style="1"/>
    <col min="9217" max="9217" width="3.33203125" style="1" customWidth="1"/>
    <col min="9218" max="9218" width="2.33203125" style="1" customWidth="1"/>
    <col min="9219" max="9219" width="3" style="1" bestFit="1" customWidth="1"/>
    <col min="9220" max="9220" width="34.77734375" style="1" customWidth="1"/>
    <col min="9221" max="9221" width="4.6640625" style="1" customWidth="1"/>
    <col min="9222" max="9222" width="8.21875" style="1" customWidth="1"/>
    <col min="9223" max="9223" width="15.88671875" style="1" customWidth="1"/>
    <col min="9224" max="9472" width="8.77734375" style="1"/>
    <col min="9473" max="9473" width="3.33203125" style="1" customWidth="1"/>
    <col min="9474" max="9474" width="2.33203125" style="1" customWidth="1"/>
    <col min="9475" max="9475" width="3" style="1" bestFit="1" customWidth="1"/>
    <col min="9476" max="9476" width="34.77734375" style="1" customWidth="1"/>
    <col min="9477" max="9477" width="4.6640625" style="1" customWidth="1"/>
    <col min="9478" max="9478" width="8.21875" style="1" customWidth="1"/>
    <col min="9479" max="9479" width="15.88671875" style="1" customWidth="1"/>
    <col min="9480" max="9728" width="8.77734375" style="1"/>
    <col min="9729" max="9729" width="3.33203125" style="1" customWidth="1"/>
    <col min="9730" max="9730" width="2.33203125" style="1" customWidth="1"/>
    <col min="9731" max="9731" width="3" style="1" bestFit="1" customWidth="1"/>
    <col min="9732" max="9732" width="34.77734375" style="1" customWidth="1"/>
    <col min="9733" max="9733" width="4.6640625" style="1" customWidth="1"/>
    <col min="9734" max="9734" width="8.21875" style="1" customWidth="1"/>
    <col min="9735" max="9735" width="15.88671875" style="1" customWidth="1"/>
    <col min="9736" max="9984" width="8.77734375" style="1"/>
    <col min="9985" max="9985" width="3.33203125" style="1" customWidth="1"/>
    <col min="9986" max="9986" width="2.33203125" style="1" customWidth="1"/>
    <col min="9987" max="9987" width="3" style="1" bestFit="1" customWidth="1"/>
    <col min="9988" max="9988" width="34.77734375" style="1" customWidth="1"/>
    <col min="9989" max="9989" width="4.6640625" style="1" customWidth="1"/>
    <col min="9990" max="9990" width="8.21875" style="1" customWidth="1"/>
    <col min="9991" max="9991" width="15.88671875" style="1" customWidth="1"/>
    <col min="9992" max="10240" width="8.77734375" style="1"/>
    <col min="10241" max="10241" width="3.33203125" style="1" customWidth="1"/>
    <col min="10242" max="10242" width="2.33203125" style="1" customWidth="1"/>
    <col min="10243" max="10243" width="3" style="1" bestFit="1" customWidth="1"/>
    <col min="10244" max="10244" width="34.77734375" style="1" customWidth="1"/>
    <col min="10245" max="10245" width="4.6640625" style="1" customWidth="1"/>
    <col min="10246" max="10246" width="8.21875" style="1" customWidth="1"/>
    <col min="10247" max="10247" width="15.88671875" style="1" customWidth="1"/>
    <col min="10248" max="10496" width="8.77734375" style="1"/>
    <col min="10497" max="10497" width="3.33203125" style="1" customWidth="1"/>
    <col min="10498" max="10498" width="2.33203125" style="1" customWidth="1"/>
    <col min="10499" max="10499" width="3" style="1" bestFit="1" customWidth="1"/>
    <col min="10500" max="10500" width="34.77734375" style="1" customWidth="1"/>
    <col min="10501" max="10501" width="4.6640625" style="1" customWidth="1"/>
    <col min="10502" max="10502" width="8.21875" style="1" customWidth="1"/>
    <col min="10503" max="10503" width="15.88671875" style="1" customWidth="1"/>
    <col min="10504" max="10752" width="8.77734375" style="1"/>
    <col min="10753" max="10753" width="3.33203125" style="1" customWidth="1"/>
    <col min="10754" max="10754" width="2.33203125" style="1" customWidth="1"/>
    <col min="10755" max="10755" width="3" style="1" bestFit="1" customWidth="1"/>
    <col min="10756" max="10756" width="34.77734375" style="1" customWidth="1"/>
    <col min="10757" max="10757" width="4.6640625" style="1" customWidth="1"/>
    <col min="10758" max="10758" width="8.21875" style="1" customWidth="1"/>
    <col min="10759" max="10759" width="15.88671875" style="1" customWidth="1"/>
    <col min="10760" max="11008" width="8.77734375" style="1"/>
    <col min="11009" max="11009" width="3.33203125" style="1" customWidth="1"/>
    <col min="11010" max="11010" width="2.33203125" style="1" customWidth="1"/>
    <col min="11011" max="11011" width="3" style="1" bestFit="1" customWidth="1"/>
    <col min="11012" max="11012" width="34.77734375" style="1" customWidth="1"/>
    <col min="11013" max="11013" width="4.6640625" style="1" customWidth="1"/>
    <col min="11014" max="11014" width="8.21875" style="1" customWidth="1"/>
    <col min="11015" max="11015" width="15.88671875" style="1" customWidth="1"/>
    <col min="11016" max="11264" width="8.77734375" style="1"/>
    <col min="11265" max="11265" width="3.33203125" style="1" customWidth="1"/>
    <col min="11266" max="11266" width="2.33203125" style="1" customWidth="1"/>
    <col min="11267" max="11267" width="3" style="1" bestFit="1" customWidth="1"/>
    <col min="11268" max="11268" width="34.77734375" style="1" customWidth="1"/>
    <col min="11269" max="11269" width="4.6640625" style="1" customWidth="1"/>
    <col min="11270" max="11270" width="8.21875" style="1" customWidth="1"/>
    <col min="11271" max="11271" width="15.88671875" style="1" customWidth="1"/>
    <col min="11272" max="11520" width="8.77734375" style="1"/>
    <col min="11521" max="11521" width="3.33203125" style="1" customWidth="1"/>
    <col min="11522" max="11522" width="2.33203125" style="1" customWidth="1"/>
    <col min="11523" max="11523" width="3" style="1" bestFit="1" customWidth="1"/>
    <col min="11524" max="11524" width="34.77734375" style="1" customWidth="1"/>
    <col min="11525" max="11525" width="4.6640625" style="1" customWidth="1"/>
    <col min="11526" max="11526" width="8.21875" style="1" customWidth="1"/>
    <col min="11527" max="11527" width="15.88671875" style="1" customWidth="1"/>
    <col min="11528" max="11776" width="8.77734375" style="1"/>
    <col min="11777" max="11777" width="3.33203125" style="1" customWidth="1"/>
    <col min="11778" max="11778" width="2.33203125" style="1" customWidth="1"/>
    <col min="11779" max="11779" width="3" style="1" bestFit="1" customWidth="1"/>
    <col min="11780" max="11780" width="34.77734375" style="1" customWidth="1"/>
    <col min="11781" max="11781" width="4.6640625" style="1" customWidth="1"/>
    <col min="11782" max="11782" width="8.21875" style="1" customWidth="1"/>
    <col min="11783" max="11783" width="15.88671875" style="1" customWidth="1"/>
    <col min="11784" max="12032" width="8.77734375" style="1"/>
    <col min="12033" max="12033" width="3.33203125" style="1" customWidth="1"/>
    <col min="12034" max="12034" width="2.33203125" style="1" customWidth="1"/>
    <col min="12035" max="12035" width="3" style="1" bestFit="1" customWidth="1"/>
    <col min="12036" max="12036" width="34.77734375" style="1" customWidth="1"/>
    <col min="12037" max="12037" width="4.6640625" style="1" customWidth="1"/>
    <col min="12038" max="12038" width="8.21875" style="1" customWidth="1"/>
    <col min="12039" max="12039" width="15.88671875" style="1" customWidth="1"/>
    <col min="12040" max="12288" width="8.77734375" style="1"/>
    <col min="12289" max="12289" width="3.33203125" style="1" customWidth="1"/>
    <col min="12290" max="12290" width="2.33203125" style="1" customWidth="1"/>
    <col min="12291" max="12291" width="3" style="1" bestFit="1" customWidth="1"/>
    <col min="12292" max="12292" width="34.77734375" style="1" customWidth="1"/>
    <col min="12293" max="12293" width="4.6640625" style="1" customWidth="1"/>
    <col min="12294" max="12294" width="8.21875" style="1" customWidth="1"/>
    <col min="12295" max="12295" width="15.88671875" style="1" customWidth="1"/>
    <col min="12296" max="12544" width="8.77734375" style="1"/>
    <col min="12545" max="12545" width="3.33203125" style="1" customWidth="1"/>
    <col min="12546" max="12546" width="2.33203125" style="1" customWidth="1"/>
    <col min="12547" max="12547" width="3" style="1" bestFit="1" customWidth="1"/>
    <col min="12548" max="12548" width="34.77734375" style="1" customWidth="1"/>
    <col min="12549" max="12549" width="4.6640625" style="1" customWidth="1"/>
    <col min="12550" max="12550" width="8.21875" style="1" customWidth="1"/>
    <col min="12551" max="12551" width="15.88671875" style="1" customWidth="1"/>
    <col min="12552" max="12800" width="8.77734375" style="1"/>
    <col min="12801" max="12801" width="3.33203125" style="1" customWidth="1"/>
    <col min="12802" max="12802" width="2.33203125" style="1" customWidth="1"/>
    <col min="12803" max="12803" width="3" style="1" bestFit="1" customWidth="1"/>
    <col min="12804" max="12804" width="34.77734375" style="1" customWidth="1"/>
    <col min="12805" max="12805" width="4.6640625" style="1" customWidth="1"/>
    <col min="12806" max="12806" width="8.21875" style="1" customWidth="1"/>
    <col min="12807" max="12807" width="15.88671875" style="1" customWidth="1"/>
    <col min="12808" max="13056" width="8.77734375" style="1"/>
    <col min="13057" max="13057" width="3.33203125" style="1" customWidth="1"/>
    <col min="13058" max="13058" width="2.33203125" style="1" customWidth="1"/>
    <col min="13059" max="13059" width="3" style="1" bestFit="1" customWidth="1"/>
    <col min="13060" max="13060" width="34.77734375" style="1" customWidth="1"/>
    <col min="13061" max="13061" width="4.6640625" style="1" customWidth="1"/>
    <col min="13062" max="13062" width="8.21875" style="1" customWidth="1"/>
    <col min="13063" max="13063" width="15.88671875" style="1" customWidth="1"/>
    <col min="13064" max="13312" width="8.77734375" style="1"/>
    <col min="13313" max="13313" width="3.33203125" style="1" customWidth="1"/>
    <col min="13314" max="13314" width="2.33203125" style="1" customWidth="1"/>
    <col min="13315" max="13315" width="3" style="1" bestFit="1" customWidth="1"/>
    <col min="13316" max="13316" width="34.77734375" style="1" customWidth="1"/>
    <col min="13317" max="13317" width="4.6640625" style="1" customWidth="1"/>
    <col min="13318" max="13318" width="8.21875" style="1" customWidth="1"/>
    <col min="13319" max="13319" width="15.88671875" style="1" customWidth="1"/>
    <col min="13320" max="13568" width="8.77734375" style="1"/>
    <col min="13569" max="13569" width="3.33203125" style="1" customWidth="1"/>
    <col min="13570" max="13570" width="2.33203125" style="1" customWidth="1"/>
    <col min="13571" max="13571" width="3" style="1" bestFit="1" customWidth="1"/>
    <col min="13572" max="13572" width="34.77734375" style="1" customWidth="1"/>
    <col min="13573" max="13573" width="4.6640625" style="1" customWidth="1"/>
    <col min="13574" max="13574" width="8.21875" style="1" customWidth="1"/>
    <col min="13575" max="13575" width="15.88671875" style="1" customWidth="1"/>
    <col min="13576" max="13824" width="8.77734375" style="1"/>
    <col min="13825" max="13825" width="3.33203125" style="1" customWidth="1"/>
    <col min="13826" max="13826" width="2.33203125" style="1" customWidth="1"/>
    <col min="13827" max="13827" width="3" style="1" bestFit="1" customWidth="1"/>
    <col min="13828" max="13828" width="34.77734375" style="1" customWidth="1"/>
    <col min="13829" max="13829" width="4.6640625" style="1" customWidth="1"/>
    <col min="13830" max="13830" width="8.21875" style="1" customWidth="1"/>
    <col min="13831" max="13831" width="15.88671875" style="1" customWidth="1"/>
    <col min="13832" max="14080" width="8.77734375" style="1"/>
    <col min="14081" max="14081" width="3.33203125" style="1" customWidth="1"/>
    <col min="14082" max="14082" width="2.33203125" style="1" customWidth="1"/>
    <col min="14083" max="14083" width="3" style="1" bestFit="1" customWidth="1"/>
    <col min="14084" max="14084" width="34.77734375" style="1" customWidth="1"/>
    <col min="14085" max="14085" width="4.6640625" style="1" customWidth="1"/>
    <col min="14086" max="14086" width="8.21875" style="1" customWidth="1"/>
    <col min="14087" max="14087" width="15.88671875" style="1" customWidth="1"/>
    <col min="14088" max="14336" width="8.77734375" style="1"/>
    <col min="14337" max="14337" width="3.33203125" style="1" customWidth="1"/>
    <col min="14338" max="14338" width="2.33203125" style="1" customWidth="1"/>
    <col min="14339" max="14339" width="3" style="1" bestFit="1" customWidth="1"/>
    <col min="14340" max="14340" width="34.77734375" style="1" customWidth="1"/>
    <col min="14341" max="14341" width="4.6640625" style="1" customWidth="1"/>
    <col min="14342" max="14342" width="8.21875" style="1" customWidth="1"/>
    <col min="14343" max="14343" width="15.88671875" style="1" customWidth="1"/>
    <col min="14344" max="14592" width="8.77734375" style="1"/>
    <col min="14593" max="14593" width="3.33203125" style="1" customWidth="1"/>
    <col min="14594" max="14594" width="2.33203125" style="1" customWidth="1"/>
    <col min="14595" max="14595" width="3" style="1" bestFit="1" customWidth="1"/>
    <col min="14596" max="14596" width="34.77734375" style="1" customWidth="1"/>
    <col min="14597" max="14597" width="4.6640625" style="1" customWidth="1"/>
    <col min="14598" max="14598" width="8.21875" style="1" customWidth="1"/>
    <col min="14599" max="14599" width="15.88671875" style="1" customWidth="1"/>
    <col min="14600" max="14848" width="8.77734375" style="1"/>
    <col min="14849" max="14849" width="3.33203125" style="1" customWidth="1"/>
    <col min="14850" max="14850" width="2.33203125" style="1" customWidth="1"/>
    <col min="14851" max="14851" width="3" style="1" bestFit="1" customWidth="1"/>
    <col min="14852" max="14852" width="34.77734375" style="1" customWidth="1"/>
    <col min="14853" max="14853" width="4.6640625" style="1" customWidth="1"/>
    <col min="14854" max="14854" width="8.21875" style="1" customWidth="1"/>
    <col min="14855" max="14855" width="15.88671875" style="1" customWidth="1"/>
    <col min="14856" max="15104" width="8.77734375" style="1"/>
    <col min="15105" max="15105" width="3.33203125" style="1" customWidth="1"/>
    <col min="15106" max="15106" width="2.33203125" style="1" customWidth="1"/>
    <col min="15107" max="15107" width="3" style="1" bestFit="1" customWidth="1"/>
    <col min="15108" max="15108" width="34.77734375" style="1" customWidth="1"/>
    <col min="15109" max="15109" width="4.6640625" style="1" customWidth="1"/>
    <col min="15110" max="15110" width="8.21875" style="1" customWidth="1"/>
    <col min="15111" max="15111" width="15.88671875" style="1" customWidth="1"/>
    <col min="15112" max="15360" width="8.77734375" style="1"/>
    <col min="15361" max="15361" width="3.33203125" style="1" customWidth="1"/>
    <col min="15362" max="15362" width="2.33203125" style="1" customWidth="1"/>
    <col min="15363" max="15363" width="3" style="1" bestFit="1" customWidth="1"/>
    <col min="15364" max="15364" width="34.77734375" style="1" customWidth="1"/>
    <col min="15365" max="15365" width="4.6640625" style="1" customWidth="1"/>
    <col min="15366" max="15366" width="8.21875" style="1" customWidth="1"/>
    <col min="15367" max="15367" width="15.88671875" style="1" customWidth="1"/>
    <col min="15368" max="15616" width="8.77734375" style="1"/>
    <col min="15617" max="15617" width="3.33203125" style="1" customWidth="1"/>
    <col min="15618" max="15618" width="2.33203125" style="1" customWidth="1"/>
    <col min="15619" max="15619" width="3" style="1" bestFit="1" customWidth="1"/>
    <col min="15620" max="15620" width="34.77734375" style="1" customWidth="1"/>
    <col min="15621" max="15621" width="4.6640625" style="1" customWidth="1"/>
    <col min="15622" max="15622" width="8.21875" style="1" customWidth="1"/>
    <col min="15623" max="15623" width="15.88671875" style="1" customWidth="1"/>
    <col min="15624" max="15872" width="8.77734375" style="1"/>
    <col min="15873" max="15873" width="3.33203125" style="1" customWidth="1"/>
    <col min="15874" max="15874" width="2.33203125" style="1" customWidth="1"/>
    <col min="15875" max="15875" width="3" style="1" bestFit="1" customWidth="1"/>
    <col min="15876" max="15876" width="34.77734375" style="1" customWidth="1"/>
    <col min="15877" max="15877" width="4.6640625" style="1" customWidth="1"/>
    <col min="15878" max="15878" width="8.21875" style="1" customWidth="1"/>
    <col min="15879" max="15879" width="15.88671875" style="1" customWidth="1"/>
    <col min="15880" max="16128" width="8.77734375" style="1"/>
    <col min="16129" max="16129" width="3.33203125" style="1" customWidth="1"/>
    <col min="16130" max="16130" width="2.33203125" style="1" customWidth="1"/>
    <col min="16131" max="16131" width="3" style="1" bestFit="1" customWidth="1"/>
    <col min="16132" max="16132" width="34.77734375" style="1" customWidth="1"/>
    <col min="16133" max="16133" width="4.6640625" style="1" customWidth="1"/>
    <col min="16134" max="16134" width="8.21875" style="1" customWidth="1"/>
    <col min="16135" max="16135" width="15.88671875" style="1" customWidth="1"/>
    <col min="16136" max="16384" width="8.77734375" style="1"/>
  </cols>
  <sheetData>
    <row r="4" spans="1:9" ht="18">
      <c r="A4" s="78"/>
      <c r="B4" s="79" t="s">
        <v>138</v>
      </c>
      <c r="C4" s="74"/>
      <c r="F4" s="5"/>
    </row>
    <row r="5" spans="1:9" ht="18">
      <c r="A5" s="78"/>
      <c r="B5" s="6"/>
      <c r="C5" s="74"/>
      <c r="F5" s="5"/>
    </row>
    <row r="6" spans="1:9" ht="18">
      <c r="A6" s="78"/>
      <c r="B6" s="80"/>
      <c r="C6" s="6"/>
      <c r="D6" s="80"/>
      <c r="E6" s="81"/>
      <c r="F6" s="81"/>
      <c r="G6" s="82"/>
    </row>
    <row r="7" spans="1:9" ht="18">
      <c r="A7" s="83"/>
      <c r="B7" s="84" t="s">
        <v>139</v>
      </c>
      <c r="C7" s="7" t="s">
        <v>56</v>
      </c>
      <c r="D7" s="84" t="s">
        <v>140</v>
      </c>
      <c r="E7" s="85"/>
      <c r="F7" s="85"/>
      <c r="G7" s="86">
        <f>+'A2.1. PRIPREMNI I ZEMLJANI'!H76</f>
        <v>0</v>
      </c>
      <c r="H7" s="4"/>
      <c r="I7" s="4"/>
    </row>
    <row r="8" spans="1:9" ht="18">
      <c r="A8" s="83"/>
      <c r="B8" s="84" t="s">
        <v>139</v>
      </c>
      <c r="C8" s="7" t="s">
        <v>94</v>
      </c>
      <c r="D8" s="87" t="s">
        <v>141</v>
      </c>
      <c r="E8" s="88"/>
      <c r="F8" s="88"/>
      <c r="G8" s="86">
        <f>+'A2.2. BET. I ARM_BET'!H81</f>
        <v>0</v>
      </c>
      <c r="H8" s="4"/>
      <c r="I8" s="4"/>
    </row>
    <row r="9" spans="1:9" ht="18">
      <c r="A9" s="83"/>
      <c r="B9" s="84" t="s">
        <v>139</v>
      </c>
      <c r="C9" s="7" t="s">
        <v>126</v>
      </c>
      <c r="D9" s="87" t="s">
        <v>142</v>
      </c>
      <c r="E9" s="88"/>
      <c r="F9" s="88"/>
      <c r="G9" s="86">
        <f>+'A2.3.ARMIRAČKI'!H21</f>
        <v>0</v>
      </c>
      <c r="H9" s="4"/>
      <c r="I9" s="4"/>
    </row>
    <row r="10" spans="1:9" ht="18">
      <c r="A10" s="83"/>
      <c r="B10" s="84" t="s">
        <v>139</v>
      </c>
      <c r="C10" s="7" t="s">
        <v>135</v>
      </c>
      <c r="D10" s="87" t="s">
        <v>225</v>
      </c>
      <c r="E10" s="88"/>
      <c r="F10" s="88"/>
      <c r="G10" s="86">
        <f>+'A.2.4. KROV I FASADA'!H51</f>
        <v>0</v>
      </c>
      <c r="H10" s="4"/>
      <c r="I10" s="4"/>
    </row>
    <row r="11" spans="1:9" ht="18">
      <c r="A11" s="83"/>
      <c r="B11" s="84" t="s">
        <v>139</v>
      </c>
      <c r="C11" s="7" t="s">
        <v>137</v>
      </c>
      <c r="D11" s="87" t="s">
        <v>164</v>
      </c>
      <c r="E11" s="88"/>
      <c r="F11" s="88"/>
      <c r="G11" s="86">
        <f>+'A.2.5. OKOLIŠ'!H31</f>
        <v>0</v>
      </c>
      <c r="H11" s="4"/>
      <c r="I11" s="4"/>
    </row>
    <row r="12" spans="1:9" ht="18">
      <c r="A12" s="83"/>
      <c r="B12" s="79"/>
      <c r="C12" s="81"/>
      <c r="D12" s="81"/>
      <c r="E12" s="81"/>
      <c r="F12" s="81"/>
      <c r="G12" s="89"/>
      <c r="H12" s="4"/>
      <c r="I12" s="4"/>
    </row>
    <row r="13" spans="1:9">
      <c r="A13" s="8"/>
      <c r="G13" s="15"/>
      <c r="H13" s="4"/>
      <c r="I13" s="4"/>
    </row>
    <row r="14" spans="1:9" ht="15.75">
      <c r="D14" s="11" t="s">
        <v>229</v>
      </c>
      <c r="E14" s="12"/>
      <c r="F14" s="13"/>
      <c r="G14" s="75">
        <f>SUM(G7:G13)</f>
        <v>0</v>
      </c>
      <c r="H14" s="4"/>
      <c r="I14" s="4"/>
    </row>
    <row r="15" spans="1:9" ht="15.75">
      <c r="D15" s="11"/>
      <c r="E15" s="14"/>
      <c r="F15" s="14"/>
      <c r="G15" s="76"/>
      <c r="H15" s="4"/>
      <c r="I15" s="4"/>
    </row>
    <row r="16" spans="1:9" ht="16.5" customHeight="1">
      <c r="A16" s="8"/>
      <c r="D16" s="2"/>
      <c r="F16" s="9"/>
      <c r="G16" s="15"/>
      <c r="H16" s="4"/>
      <c r="I16" s="4"/>
    </row>
    <row r="17" spans="1:9">
      <c r="A17" s="8"/>
      <c r="D17" s="2"/>
      <c r="F17" s="9"/>
      <c r="G17" s="15"/>
      <c r="H17" s="4"/>
      <c r="I17" s="4"/>
    </row>
    <row r="18" spans="1:9" ht="18">
      <c r="A18" s="83"/>
      <c r="B18" s="84" t="s">
        <v>230</v>
      </c>
      <c r="C18" s="7"/>
      <c r="D18" s="84" t="s">
        <v>232</v>
      </c>
      <c r="E18" s="85"/>
      <c r="F18" s="85"/>
      <c r="G18" s="86">
        <f>+'A2.6. ZAŠTITA OD MUNJE'!F46</f>
        <v>0</v>
      </c>
      <c r="H18" s="4"/>
      <c r="I18" s="4"/>
    </row>
    <row r="19" spans="1:9" ht="18">
      <c r="A19" s="83"/>
      <c r="B19" s="84" t="s">
        <v>231</v>
      </c>
      <c r="C19" s="7"/>
      <c r="D19" s="87" t="s">
        <v>227</v>
      </c>
      <c r="E19" s="88"/>
      <c r="F19" s="88"/>
      <c r="G19" s="86">
        <f>+'A2.7. HIDROINSTALACIJE'!F36</f>
        <v>0</v>
      </c>
      <c r="H19" s="4"/>
      <c r="I19" s="4"/>
    </row>
    <row r="20" spans="1:9">
      <c r="G20" s="15"/>
      <c r="H20" s="4"/>
      <c r="I20" s="4"/>
    </row>
    <row r="21" spans="1:9" ht="15.75">
      <c r="D21" s="11" t="s">
        <v>228</v>
      </c>
      <c r="E21" s="12"/>
      <c r="F21" s="13"/>
      <c r="G21" s="75">
        <f>SUM(G14:G20)</f>
        <v>0</v>
      </c>
      <c r="H21" s="4"/>
      <c r="I21" s="4"/>
    </row>
    <row r="22" spans="1:9">
      <c r="G22" s="15"/>
      <c r="H22" s="4"/>
      <c r="I22" s="4"/>
    </row>
    <row r="23" spans="1:9" ht="15.75">
      <c r="D23" s="11" t="s">
        <v>143</v>
      </c>
      <c r="E23" s="12"/>
      <c r="F23" s="13"/>
      <c r="G23" s="75">
        <f>G21*0.25</f>
        <v>0</v>
      </c>
      <c r="H23" s="4"/>
      <c r="I23" s="4"/>
    </row>
    <row r="24" spans="1:9" ht="15.75">
      <c r="D24" s="11"/>
      <c r="E24" s="14"/>
      <c r="F24" s="14"/>
      <c r="G24" s="76"/>
      <c r="H24" s="4"/>
      <c r="I24" s="4"/>
    </row>
    <row r="25" spans="1:9" ht="15.75">
      <c r="A25" s="8"/>
      <c r="D25" s="11" t="s">
        <v>228</v>
      </c>
      <c r="E25" s="12"/>
      <c r="F25" s="13"/>
      <c r="G25" s="75">
        <f>G21+G23</f>
        <v>0</v>
      </c>
      <c r="H25" s="4"/>
      <c r="I25" s="4"/>
    </row>
    <row r="27" spans="1:9">
      <c r="A27" s="8"/>
      <c r="F27" s="3"/>
    </row>
    <row r="28" spans="1:9">
      <c r="G28" s="77"/>
      <c r="H28" s="10"/>
    </row>
    <row r="29" spans="1:9">
      <c r="G29" s="15"/>
    </row>
    <row r="30" spans="1:9">
      <c r="G30" s="15"/>
    </row>
    <row r="35" ht="12.6" customHeight="1"/>
    <row r="62" ht="57.75" customHeight="1"/>
    <row r="65" ht="30" customHeight="1"/>
  </sheetData>
  <sheetProtection algorithmName="SHA-512" hashValue="wqImBL5sJqGD6ME8oX6eoY4/b/2AXJUCCkf8Pf06+n1swCHRN7CRp9UEhlgCEPH7VHo1aiOFwlm9Pr19cBTH2A==" saltValue="BrNVBQ/WPBV2Mosa84aPtA==" spinCount="100000" sheet="1" objects="1" scenarios="1"/>
  <pageMargins left="0.74803149606299213" right="0.74803149606299213" top="1.2204724409448819" bottom="0.98425196850393704" header="0.51181102362204722" footer="0.51181102362204722"/>
  <pageSetup paperSize="9" firstPageNumber="85" orientation="portrait" r:id="rId1"/>
  <headerFooter alignWithMargins="0">
    <oddHeader xml:space="preserve">&amp;C&amp;"Arial,Regular"&amp;8NADSTREŠNICA
 ZA PROSUŠIVANJE DRVETA
&amp;R&amp;"Arial,Regular"&amp;8TD: 16/21 
svibanj 2021
</oddHeader>
    <oddFooter>&amp;C&amp;9TROŠKOVNIK GRAĐEVINSKO OBRTNIČKIH RADOVA&amp;R&amp;9&amp;P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5"/>
  <sheetViews>
    <sheetView view="pageBreakPreview" topLeftCell="A10" zoomScale="70" zoomScaleNormal="100" zoomScaleSheetLayoutView="70" workbookViewId="0">
      <selection activeCell="A25" sqref="A25"/>
    </sheetView>
  </sheetViews>
  <sheetFormatPr defaultColWidth="55" defaultRowHeight="12.75"/>
  <cols>
    <col min="1" max="1" width="72.33203125" style="253" customWidth="1"/>
    <col min="2" max="23" width="55" style="250"/>
    <col min="24" max="24" width="55" style="250" customWidth="1"/>
    <col min="25" max="16384" width="55" style="250"/>
  </cols>
  <sheetData>
    <row r="1" spans="1:1" s="245" customFormat="1"/>
    <row r="2" spans="1:1" s="247" customFormat="1" ht="15">
      <c r="A2" s="246" t="s">
        <v>0</v>
      </c>
    </row>
    <row r="3" spans="1:1" s="245" customFormat="1"/>
    <row r="4" spans="1:1" s="245" customFormat="1" ht="25.5">
      <c r="A4" s="248" t="s">
        <v>1</v>
      </c>
    </row>
    <row r="5" spans="1:1" s="245" customFormat="1">
      <c r="A5" s="248"/>
    </row>
    <row r="6" spans="1:1" s="245" customFormat="1">
      <c r="A6" s="249"/>
    </row>
    <row r="7" spans="1:1" s="245" customFormat="1" ht="180" customHeight="1">
      <c r="A7" s="249" t="s">
        <v>321</v>
      </c>
    </row>
    <row r="8" spans="1:1" s="245" customFormat="1">
      <c r="A8" s="249"/>
    </row>
    <row r="9" spans="1:1" s="245" customFormat="1" ht="89.25" customHeight="1">
      <c r="A9" s="249" t="s">
        <v>322</v>
      </c>
    </row>
    <row r="10" spans="1:1" s="245" customFormat="1">
      <c r="A10" s="249"/>
    </row>
    <row r="11" spans="1:1" s="245" customFormat="1" ht="46.5" customHeight="1">
      <c r="A11" s="249" t="s">
        <v>2</v>
      </c>
    </row>
    <row r="12" spans="1:1" s="245" customFormat="1" ht="9" customHeight="1">
      <c r="A12" s="249"/>
    </row>
    <row r="13" spans="1:1" s="245" customFormat="1" ht="60" customHeight="1">
      <c r="A13" s="249" t="s">
        <v>3</v>
      </c>
    </row>
    <row r="14" spans="1:1" s="245" customFormat="1">
      <c r="A14" s="249"/>
    </row>
    <row r="15" spans="1:1" s="245" customFormat="1" ht="78.75" customHeight="1">
      <c r="A15" s="249" t="s">
        <v>4</v>
      </c>
    </row>
    <row r="16" spans="1:1" s="245" customFormat="1">
      <c r="A16" s="249"/>
    </row>
    <row r="17" spans="1:1" ht="102.75" customHeight="1">
      <c r="A17" s="249" t="s">
        <v>5</v>
      </c>
    </row>
    <row r="18" spans="1:1">
      <c r="A18" s="249"/>
    </row>
    <row r="19" spans="1:1" ht="51" customHeight="1">
      <c r="A19" s="249" t="s">
        <v>6</v>
      </c>
    </row>
    <row r="20" spans="1:1">
      <c r="A20" s="249" t="s">
        <v>7</v>
      </c>
    </row>
    <row r="21" spans="1:1" ht="32.25" customHeight="1">
      <c r="A21" s="249" t="s">
        <v>8</v>
      </c>
    </row>
    <row r="22" spans="1:1">
      <c r="A22" s="249"/>
    </row>
    <row r="23" spans="1:1" ht="44.25" customHeight="1">
      <c r="A23" s="249" t="s">
        <v>9</v>
      </c>
    </row>
    <row r="24" spans="1:1">
      <c r="A24" s="249"/>
    </row>
    <row r="25" spans="1:1" ht="163.9" customHeight="1">
      <c r="A25" s="249" t="s">
        <v>10</v>
      </c>
    </row>
    <row r="26" spans="1:1" ht="95.25" customHeight="1">
      <c r="A26" s="249" t="s">
        <v>11</v>
      </c>
    </row>
    <row r="27" spans="1:1">
      <c r="A27" s="249"/>
    </row>
    <row r="28" spans="1:1" ht="72.75" customHeight="1">
      <c r="A28" s="249" t="s">
        <v>12</v>
      </c>
    </row>
    <row r="29" spans="1:1">
      <c r="A29" s="249"/>
    </row>
    <row r="30" spans="1:1" ht="67.900000000000006" customHeight="1">
      <c r="A30" s="249" t="s">
        <v>13</v>
      </c>
    </row>
    <row r="31" spans="1:1" ht="8.25" customHeight="1">
      <c r="A31" s="249"/>
    </row>
    <row r="32" spans="1:1" ht="74.25" customHeight="1">
      <c r="A32" s="249" t="s">
        <v>14</v>
      </c>
    </row>
    <row r="33" spans="1:1" ht="9.75" customHeight="1">
      <c r="A33" s="249"/>
    </row>
    <row r="34" spans="1:1" ht="60.75" customHeight="1">
      <c r="A34" s="249" t="s">
        <v>15</v>
      </c>
    </row>
    <row r="35" spans="1:1" ht="21.6" customHeight="1">
      <c r="A35" s="249"/>
    </row>
    <row r="36" spans="1:1" ht="60.75" customHeight="1">
      <c r="A36" s="249" t="s">
        <v>16</v>
      </c>
    </row>
    <row r="37" spans="1:1" ht="7.5" customHeight="1">
      <c r="A37" s="249"/>
    </row>
    <row r="38" spans="1:1" ht="51" customHeight="1">
      <c r="A38" s="249" t="s">
        <v>17</v>
      </c>
    </row>
    <row r="39" spans="1:1">
      <c r="A39" s="249"/>
    </row>
    <row r="40" spans="1:1" ht="51.75" customHeight="1">
      <c r="A40" s="249" t="s">
        <v>18</v>
      </c>
    </row>
    <row r="41" spans="1:1" ht="8.25" customHeight="1">
      <c r="A41" s="249"/>
    </row>
    <row r="42" spans="1:1" ht="46.5" customHeight="1">
      <c r="A42" s="249" t="s">
        <v>19</v>
      </c>
    </row>
    <row r="43" spans="1:1">
      <c r="A43" s="249"/>
    </row>
    <row r="44" spans="1:1" ht="44.25" customHeight="1">
      <c r="A44" s="249" t="s">
        <v>20</v>
      </c>
    </row>
    <row r="45" spans="1:1">
      <c r="A45" s="249"/>
    </row>
    <row r="46" spans="1:1" ht="45" customHeight="1">
      <c r="A46" s="249" t="s">
        <v>21</v>
      </c>
    </row>
    <row r="47" spans="1:1">
      <c r="A47" s="249"/>
    </row>
    <row r="48" spans="1:1" ht="42.75" customHeight="1">
      <c r="A48" s="249" t="s">
        <v>22</v>
      </c>
    </row>
    <row r="49" spans="1:1">
      <c r="A49" s="249"/>
    </row>
    <row r="50" spans="1:1" ht="25.5">
      <c r="A50" s="249" t="s">
        <v>23</v>
      </c>
    </row>
    <row r="51" spans="1:1">
      <c r="A51" s="249"/>
    </row>
    <row r="52" spans="1:1">
      <c r="A52" s="249" t="s">
        <v>24</v>
      </c>
    </row>
    <row r="53" spans="1:1" ht="62.25" customHeight="1">
      <c r="A53" s="249" t="s">
        <v>25</v>
      </c>
    </row>
    <row r="54" spans="1:1" ht="81.75" customHeight="1">
      <c r="A54" s="249" t="s">
        <v>26</v>
      </c>
    </row>
    <row r="55" spans="1:1">
      <c r="A55" s="249"/>
    </row>
    <row r="56" spans="1:1">
      <c r="A56" s="249" t="s">
        <v>27</v>
      </c>
    </row>
    <row r="57" spans="1:1" ht="57" customHeight="1">
      <c r="A57" s="249" t="s">
        <v>28</v>
      </c>
    </row>
    <row r="58" spans="1:1">
      <c r="A58" s="249"/>
    </row>
    <row r="59" spans="1:1">
      <c r="A59" s="249" t="s">
        <v>29</v>
      </c>
    </row>
    <row r="60" spans="1:1" ht="72" customHeight="1">
      <c r="A60" s="249" t="s">
        <v>30</v>
      </c>
    </row>
    <row r="61" spans="1:1">
      <c r="A61" s="249" t="s">
        <v>31</v>
      </c>
    </row>
    <row r="62" spans="1:1" ht="70.5" customHeight="1">
      <c r="A62" s="249" t="s">
        <v>32</v>
      </c>
    </row>
    <row r="63" spans="1:1">
      <c r="A63" s="249"/>
    </row>
    <row r="64" spans="1:1">
      <c r="A64" s="249" t="s">
        <v>33</v>
      </c>
    </row>
    <row r="65" spans="1:1" ht="45" customHeight="1">
      <c r="A65" s="249" t="s">
        <v>34</v>
      </c>
    </row>
    <row r="66" spans="1:1">
      <c r="A66" s="249"/>
    </row>
    <row r="67" spans="1:1">
      <c r="A67" s="249" t="s">
        <v>35</v>
      </c>
    </row>
    <row r="68" spans="1:1" ht="42" customHeight="1">
      <c r="A68" s="249" t="s">
        <v>36</v>
      </c>
    </row>
    <row r="69" spans="1:1">
      <c r="A69" s="249"/>
    </row>
    <row r="70" spans="1:1">
      <c r="A70" s="249" t="s">
        <v>37</v>
      </c>
    </row>
    <row r="71" spans="1:1" ht="25.5">
      <c r="A71" s="249" t="s">
        <v>38</v>
      </c>
    </row>
    <row r="72" spans="1:1">
      <c r="A72" s="249"/>
    </row>
    <row r="73" spans="1:1">
      <c r="A73" s="249" t="s">
        <v>39</v>
      </c>
    </row>
    <row r="74" spans="1:1" ht="107.25" customHeight="1">
      <c r="A74" s="249" t="s">
        <v>40</v>
      </c>
    </row>
    <row r="75" spans="1:1">
      <c r="A75" s="249"/>
    </row>
    <row r="76" spans="1:1">
      <c r="A76" s="249" t="s">
        <v>41</v>
      </c>
    </row>
    <row r="77" spans="1:1" ht="38.25">
      <c r="A77" s="249" t="s">
        <v>42</v>
      </c>
    </row>
    <row r="78" spans="1:1">
      <c r="A78" s="249" t="s">
        <v>43</v>
      </c>
    </row>
    <row r="79" spans="1:1">
      <c r="A79" s="249" t="s">
        <v>44</v>
      </c>
    </row>
    <row r="80" spans="1:1">
      <c r="A80" s="249" t="s">
        <v>45</v>
      </c>
    </row>
    <row r="81" spans="1:1">
      <c r="A81" s="249" t="s">
        <v>46</v>
      </c>
    </row>
    <row r="82" spans="1:1">
      <c r="A82" s="249" t="s">
        <v>47</v>
      </c>
    </row>
    <row r="83" spans="1:1">
      <c r="A83" s="249" t="s">
        <v>48</v>
      </c>
    </row>
    <row r="84" spans="1:1" ht="25.5">
      <c r="A84" s="249" t="s">
        <v>49</v>
      </c>
    </row>
    <row r="85" spans="1:1">
      <c r="A85" s="249"/>
    </row>
    <row r="86" spans="1:1">
      <c r="A86" s="249" t="s">
        <v>50</v>
      </c>
    </row>
    <row r="87" spans="1:1" ht="41.25" customHeight="1">
      <c r="A87" s="249" t="s">
        <v>51</v>
      </c>
    </row>
    <row r="88" spans="1:1" ht="55.5" customHeight="1">
      <c r="A88" s="249" t="s">
        <v>52</v>
      </c>
    </row>
    <row r="89" spans="1:1">
      <c r="A89" s="249"/>
    </row>
    <row r="90" spans="1:1" ht="31.5" customHeight="1">
      <c r="A90" s="249" t="s">
        <v>53</v>
      </c>
    </row>
    <row r="91" spans="1:1">
      <c r="A91" s="249"/>
    </row>
    <row r="92" spans="1:1" ht="30" customHeight="1">
      <c r="A92" s="249" t="s">
        <v>54</v>
      </c>
    </row>
    <row r="93" spans="1:1">
      <c r="A93" s="249"/>
    </row>
    <row r="94" spans="1:1">
      <c r="A94" s="251"/>
    </row>
    <row r="95" spans="1:1">
      <c r="A95" s="252"/>
    </row>
  </sheetData>
  <sheetProtection algorithmName="SHA-512" hashValue="D+tGCewOc8ROMjQQ1Um2gy42iB7qDT/ygk55xikyNw750rmpf5Ib5tka1rV0yi3bbc9GPWvy+t+wf7qC57jQtQ==" saltValue="xTFrErkGgtwX6zglWuLt5Q==" spinCount="100000" sheet="1" objects="1" scenarios="1"/>
  <pageMargins left="0.74803149606299213" right="0.74803149606299213" top="1.2204724409448819" bottom="0.98425196850393704" header="0.51181102362204722" footer="0.51181102362204722"/>
  <pageSetup paperSize="9" orientation="portrait" horizontalDpi="4294967293" r:id="rId1"/>
  <headerFooter alignWithMargins="0">
    <oddHeader xml:space="preserve">&amp;C&amp;"Arial,Regular"&amp;8NADSTREŠNICA
 ZA PROSUŠIVANJE DRVETA
&amp;R&amp;"Arial,Regular"&amp;8TD: 16/21 
svibanj 2021
</oddHeader>
    <oddFooter>&amp;C&amp;9TROŠKOVNIK GRAĐEVINSKO OBRTNIČKIH RADOVA&amp;R&amp;9&amp;P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
  <sheetViews>
    <sheetView view="pageBreakPreview" zoomScale="85" zoomScaleNormal="115" zoomScaleSheetLayoutView="85" workbookViewId="0">
      <pane xSplit="3" ySplit="4" topLeftCell="D59" activePane="bottomRight" state="frozen"/>
      <selection activeCell="B36" sqref="B36"/>
      <selection pane="topRight" activeCell="B36" sqref="B36"/>
      <selection pane="bottomLeft" activeCell="B36" sqref="B36"/>
      <selection pane="bottomRight" activeCell="B36" sqref="B36"/>
    </sheetView>
  </sheetViews>
  <sheetFormatPr defaultColWidth="8.77734375" defaultRowHeight="12.75"/>
  <cols>
    <col min="1" max="1" width="2.21875" style="19" bestFit="1" customWidth="1"/>
    <col min="2" max="2" width="2.77734375" style="19" bestFit="1" customWidth="1"/>
    <col min="3" max="3" width="2.44140625" style="90" bestFit="1" customWidth="1"/>
    <col min="4" max="4" width="31.77734375" style="19" customWidth="1"/>
    <col min="5" max="5" width="8.109375" style="91" customWidth="1"/>
    <col min="6" max="6" width="7.44140625" style="92" customWidth="1"/>
    <col min="7" max="7" width="8.6640625" style="91" bestFit="1" customWidth="1"/>
    <col min="8" max="8" width="10.88671875" style="91" customWidth="1"/>
    <col min="9" max="16384" width="8.77734375" style="19"/>
  </cols>
  <sheetData>
    <row r="1" spans="1:8" ht="13.5" thickBot="1"/>
    <row r="2" spans="1:8" ht="13.5" thickBot="1">
      <c r="A2" s="93" t="s">
        <v>55</v>
      </c>
      <c r="B2" s="94" t="s">
        <v>56</v>
      </c>
      <c r="C2" s="95"/>
      <c r="D2" s="20" t="s">
        <v>57</v>
      </c>
      <c r="E2" s="96"/>
      <c r="F2" s="97"/>
      <c r="G2" s="96"/>
      <c r="H2" s="98"/>
    </row>
    <row r="3" spans="1:8">
      <c r="B3" s="21"/>
      <c r="D3" s="22"/>
    </row>
    <row r="4" spans="1:8" s="27" customFormat="1" ht="25.5">
      <c r="A4" s="99"/>
      <c r="B4" s="23"/>
      <c r="C4" s="100"/>
      <c r="D4" s="24"/>
      <c r="E4" s="101" t="s">
        <v>58</v>
      </c>
      <c r="F4" s="25" t="s">
        <v>310</v>
      </c>
      <c r="G4" s="101" t="s">
        <v>59</v>
      </c>
      <c r="H4" s="101" t="s">
        <v>60</v>
      </c>
    </row>
    <row r="5" spans="1:8">
      <c r="A5" s="26" t="s">
        <v>61</v>
      </c>
      <c r="B5" s="21" t="s">
        <v>61</v>
      </c>
      <c r="D5" s="27"/>
      <c r="F5" s="92" t="s">
        <v>62</v>
      </c>
    </row>
    <row r="6" spans="1:8">
      <c r="A6" s="21"/>
      <c r="D6" s="21" t="s">
        <v>63</v>
      </c>
    </row>
    <row r="7" spans="1:8">
      <c r="A7" s="21"/>
      <c r="D7" s="28"/>
      <c r="E7" s="21"/>
      <c r="F7" s="21"/>
      <c r="G7" s="35"/>
      <c r="H7" s="31"/>
    </row>
    <row r="8" spans="1:8">
      <c r="A8" s="21"/>
      <c r="D8" s="23" t="s">
        <v>64</v>
      </c>
      <c r="G8" s="34"/>
    </row>
    <row r="9" spans="1:8" ht="51">
      <c r="D9" s="24" t="s">
        <v>65</v>
      </c>
      <c r="E9" s="24"/>
      <c r="F9" s="24"/>
      <c r="G9" s="36"/>
      <c r="H9" s="102"/>
    </row>
    <row r="10" spans="1:8" ht="38.25">
      <c r="D10" s="24" t="s">
        <v>66</v>
      </c>
      <c r="E10" s="24"/>
      <c r="F10" s="24"/>
      <c r="G10" s="36"/>
      <c r="H10" s="102"/>
    </row>
    <row r="11" spans="1:8" ht="51">
      <c r="D11" s="24" t="s">
        <v>67</v>
      </c>
      <c r="E11" s="24"/>
      <c r="F11" s="24"/>
      <c r="G11" s="36"/>
      <c r="H11" s="102"/>
    </row>
    <row r="12" spans="1:8" ht="25.5">
      <c r="D12" s="24" t="s">
        <v>68</v>
      </c>
      <c r="E12" s="24"/>
      <c r="F12" s="24"/>
      <c r="G12" s="36"/>
      <c r="H12" s="102"/>
    </row>
    <row r="13" spans="1:8" ht="25.5">
      <c r="D13" s="24" t="s">
        <v>69</v>
      </c>
      <c r="E13" s="24"/>
      <c r="F13" s="24"/>
      <c r="G13" s="36"/>
      <c r="H13" s="102"/>
    </row>
    <row r="14" spans="1:8" ht="89.25">
      <c r="D14" s="24" t="s">
        <v>70</v>
      </c>
      <c r="E14" s="24"/>
      <c r="F14" s="24"/>
      <c r="G14" s="36"/>
      <c r="H14" s="102"/>
    </row>
    <row r="15" spans="1:8" ht="76.5">
      <c r="D15" s="24" t="s">
        <v>71</v>
      </c>
      <c r="E15" s="24"/>
      <c r="F15" s="24"/>
      <c r="G15" s="36"/>
      <c r="H15" s="102"/>
    </row>
    <row r="16" spans="1:8" ht="25.5">
      <c r="D16" s="24" t="s">
        <v>72</v>
      </c>
      <c r="E16" s="24"/>
      <c r="F16" s="24"/>
      <c r="G16" s="36"/>
      <c r="H16" s="102"/>
    </row>
    <row r="17" spans="1:9" ht="63.75">
      <c r="A17" s="21"/>
      <c r="D17" s="29" t="s">
        <v>315</v>
      </c>
      <c r="E17" s="23"/>
      <c r="F17" s="23"/>
      <c r="G17" s="37"/>
      <c r="H17" s="103"/>
      <c r="I17" s="104"/>
    </row>
    <row r="18" spans="1:9">
      <c r="A18" s="21"/>
      <c r="D18" s="23"/>
      <c r="F18" s="19"/>
      <c r="G18" s="34"/>
      <c r="I18" s="105"/>
    </row>
    <row r="19" spans="1:9">
      <c r="A19" s="106" t="s">
        <v>55</v>
      </c>
      <c r="B19" s="106" t="s">
        <v>56</v>
      </c>
      <c r="C19" s="107">
        <v>1</v>
      </c>
      <c r="D19" s="23" t="s">
        <v>74</v>
      </c>
      <c r="F19" s="19"/>
      <c r="G19" s="34"/>
    </row>
    <row r="20" spans="1:9" ht="127.5">
      <c r="C20" s="19"/>
      <c r="D20" s="27" t="s">
        <v>75</v>
      </c>
      <c r="E20" s="27"/>
      <c r="F20" s="27"/>
      <c r="G20" s="18"/>
      <c r="H20" s="101"/>
    </row>
    <row r="21" spans="1:9">
      <c r="A21" s="106"/>
      <c r="B21" s="106"/>
      <c r="C21" s="107"/>
      <c r="D21" s="27"/>
      <c r="E21" s="91">
        <v>1</v>
      </c>
      <c r="F21" s="106" t="s">
        <v>80</v>
      </c>
      <c r="G21" s="34"/>
      <c r="H21" s="91">
        <f t="shared" ref="H21" si="0">E21*G21</f>
        <v>0</v>
      </c>
      <c r="I21" s="91"/>
    </row>
    <row r="22" spans="1:9">
      <c r="A22" s="106"/>
      <c r="C22" s="107"/>
      <c r="D22" s="27"/>
      <c r="F22" s="19"/>
      <c r="G22" s="34"/>
    </row>
    <row r="23" spans="1:9">
      <c r="A23" s="106" t="s">
        <v>55</v>
      </c>
      <c r="B23" s="106" t="s">
        <v>56</v>
      </c>
      <c r="C23" s="107">
        <f>MAX(C14:C22)+1</f>
        <v>2</v>
      </c>
      <c r="D23" s="23" t="s">
        <v>76</v>
      </c>
      <c r="F23" s="19"/>
      <c r="G23" s="34"/>
    </row>
    <row r="24" spans="1:9" ht="102">
      <c r="C24" s="19"/>
      <c r="D24" s="27" t="s">
        <v>77</v>
      </c>
      <c r="E24" s="27"/>
      <c r="F24" s="27"/>
      <c r="G24" s="18"/>
      <c r="H24" s="101"/>
    </row>
    <row r="25" spans="1:9" ht="14.25">
      <c r="A25" s="106"/>
      <c r="B25" s="106"/>
      <c r="C25" s="107"/>
      <c r="D25" s="22"/>
      <c r="E25" s="91">
        <v>1224</v>
      </c>
      <c r="F25" s="19" t="s">
        <v>146</v>
      </c>
      <c r="G25" s="34"/>
      <c r="H25" s="91">
        <f t="shared" ref="H25" si="1">E25*G25</f>
        <v>0</v>
      </c>
      <c r="I25" s="91"/>
    </row>
    <row r="26" spans="1:9">
      <c r="A26" s="106"/>
      <c r="C26" s="107"/>
      <c r="D26" s="27"/>
      <c r="F26" s="19"/>
      <c r="G26" s="34"/>
    </row>
    <row r="27" spans="1:9">
      <c r="A27" s="106" t="s">
        <v>55</v>
      </c>
      <c r="B27" s="106" t="s">
        <v>56</v>
      </c>
      <c r="C27" s="107">
        <f>MAX(C19:C26)+1</f>
        <v>3</v>
      </c>
      <c r="D27" s="23" t="s">
        <v>79</v>
      </c>
      <c r="F27" s="19"/>
      <c r="G27" s="34"/>
    </row>
    <row r="28" spans="1:9" ht="89.25">
      <c r="A28" s="106"/>
      <c r="B28" s="106"/>
      <c r="C28" s="107"/>
      <c r="D28" s="27" t="s">
        <v>149</v>
      </c>
      <c r="E28" s="27"/>
      <c r="F28" s="27"/>
      <c r="G28" s="18"/>
      <c r="H28" s="101"/>
    </row>
    <row r="29" spans="1:9">
      <c r="A29" s="106"/>
      <c r="C29" s="107"/>
      <c r="D29" s="27"/>
      <c r="E29" s="91">
        <v>1</v>
      </c>
      <c r="F29" s="19" t="s">
        <v>80</v>
      </c>
      <c r="G29" s="34"/>
      <c r="H29" s="91">
        <f>E29*G29</f>
        <v>0</v>
      </c>
      <c r="I29" s="91"/>
    </row>
    <row r="30" spans="1:9">
      <c r="A30" s="106"/>
      <c r="C30" s="107"/>
      <c r="D30" s="27"/>
      <c r="F30" s="19"/>
      <c r="G30" s="34"/>
    </row>
    <row r="31" spans="1:9">
      <c r="A31" s="106" t="s">
        <v>55</v>
      </c>
      <c r="B31" s="106" t="s">
        <v>56</v>
      </c>
      <c r="C31" s="107">
        <f>MAX(C23:C30)+1</f>
        <v>4</v>
      </c>
      <c r="D31" s="23" t="s">
        <v>81</v>
      </c>
      <c r="F31" s="19"/>
      <c r="G31" s="34"/>
    </row>
    <row r="32" spans="1:9" ht="89.25">
      <c r="C32" s="19"/>
      <c r="D32" s="27" t="s">
        <v>82</v>
      </c>
      <c r="E32" s="27"/>
      <c r="F32" s="27"/>
      <c r="G32" s="18"/>
      <c r="H32" s="101"/>
    </row>
    <row r="33" spans="1:9" ht="14.25">
      <c r="A33" s="106"/>
      <c r="B33" s="106"/>
      <c r="C33" s="107"/>
      <c r="D33" s="22"/>
      <c r="E33" s="91">
        <f>1224*0.3</f>
        <v>367.2</v>
      </c>
      <c r="F33" s="19" t="s">
        <v>144</v>
      </c>
      <c r="G33" s="34"/>
      <c r="H33" s="91">
        <f t="shared" ref="H33" si="2">E33*G33</f>
        <v>0</v>
      </c>
      <c r="I33" s="91"/>
    </row>
    <row r="34" spans="1:9">
      <c r="A34" s="106"/>
      <c r="C34" s="107"/>
      <c r="D34" s="27"/>
      <c r="F34" s="19"/>
      <c r="G34" s="34"/>
    </row>
    <row r="35" spans="1:9">
      <c r="A35" s="106" t="s">
        <v>55</v>
      </c>
      <c r="B35" s="106" t="s">
        <v>56</v>
      </c>
      <c r="C35" s="107">
        <f>MAX(C27:C34)+1</f>
        <v>5</v>
      </c>
      <c r="D35" s="23" t="s">
        <v>145</v>
      </c>
      <c r="E35" s="21"/>
      <c r="F35" s="21"/>
      <c r="G35" s="35"/>
      <c r="H35" s="31"/>
    </row>
    <row r="36" spans="1:9" ht="165.75">
      <c r="C36" s="19"/>
      <c r="D36" s="27" t="s">
        <v>150</v>
      </c>
      <c r="E36" s="27"/>
      <c r="F36" s="27"/>
      <c r="G36" s="18"/>
      <c r="H36" s="101"/>
    </row>
    <row r="37" spans="1:9" ht="14.25">
      <c r="A37" s="106" t="s">
        <v>61</v>
      </c>
      <c r="B37" s="19" t="s">
        <v>61</v>
      </c>
      <c r="C37" s="107"/>
      <c r="D37" s="22"/>
      <c r="E37" s="91">
        <f>14*3*3*1.6</f>
        <v>201.60000000000002</v>
      </c>
      <c r="F37" s="19" t="s">
        <v>144</v>
      </c>
      <c r="G37" s="34"/>
      <c r="H37" s="91">
        <f>E37*G37</f>
        <v>0</v>
      </c>
      <c r="I37" s="91"/>
    </row>
    <row r="38" spans="1:9">
      <c r="C38" s="107"/>
      <c r="G38" s="34"/>
    </row>
    <row r="39" spans="1:9" ht="25.5">
      <c r="A39" s="106" t="s">
        <v>55</v>
      </c>
      <c r="B39" s="106" t="s">
        <v>56</v>
      </c>
      <c r="C39" s="107">
        <f>MAX(C31:C38)+1</f>
        <v>6</v>
      </c>
      <c r="D39" s="23" t="s">
        <v>151</v>
      </c>
      <c r="E39" s="21"/>
      <c r="F39" s="21"/>
      <c r="G39" s="35"/>
      <c r="H39" s="31"/>
    </row>
    <row r="40" spans="1:9" ht="153">
      <c r="C40" s="19"/>
      <c r="D40" s="27" t="s">
        <v>152</v>
      </c>
      <c r="E40" s="27"/>
      <c r="F40" s="27"/>
      <c r="G40" s="18"/>
      <c r="H40" s="101"/>
    </row>
    <row r="41" spans="1:9" ht="14.25">
      <c r="A41" s="106" t="s">
        <v>61</v>
      </c>
      <c r="B41" s="19" t="s">
        <v>61</v>
      </c>
      <c r="C41" s="107"/>
      <c r="D41" s="22"/>
      <c r="E41" s="91">
        <f>(86.2-9*2.3)*0.4*1.2</f>
        <v>31.44</v>
      </c>
      <c r="F41" s="19" t="s">
        <v>144</v>
      </c>
      <c r="G41" s="34"/>
      <c r="H41" s="91">
        <f>E41*G41</f>
        <v>0</v>
      </c>
      <c r="I41" s="91"/>
    </row>
    <row r="42" spans="1:9">
      <c r="C42" s="107"/>
      <c r="G42" s="34"/>
    </row>
    <row r="43" spans="1:9">
      <c r="A43" s="106" t="s">
        <v>55</v>
      </c>
      <c r="B43" s="106" t="s">
        <v>56</v>
      </c>
      <c r="C43" s="107">
        <f>MAX(C35:C42)+1</f>
        <v>7</v>
      </c>
      <c r="D43" s="23" t="s">
        <v>158</v>
      </c>
      <c r="E43" s="21"/>
      <c r="F43" s="21"/>
      <c r="G43" s="35"/>
      <c r="H43" s="31"/>
    </row>
    <row r="44" spans="1:9" ht="114.75">
      <c r="C44" s="19"/>
      <c r="D44" s="27" t="s">
        <v>159</v>
      </c>
      <c r="E44" s="27"/>
      <c r="F44" s="27"/>
      <c r="G44" s="18"/>
      <c r="H44" s="101"/>
    </row>
    <row r="45" spans="1:9" ht="14.25">
      <c r="A45" s="106" t="s">
        <v>61</v>
      </c>
      <c r="B45" s="19" t="s">
        <v>61</v>
      </c>
      <c r="C45" s="107"/>
      <c r="D45" s="22"/>
      <c r="E45" s="91">
        <f>800*0.5</f>
        <v>400</v>
      </c>
      <c r="F45" s="19" t="s">
        <v>144</v>
      </c>
      <c r="G45" s="34"/>
      <c r="H45" s="91">
        <f>E45*G45</f>
        <v>0</v>
      </c>
      <c r="I45" s="91"/>
    </row>
    <row r="46" spans="1:9">
      <c r="C46" s="107"/>
      <c r="G46" s="34"/>
    </row>
    <row r="47" spans="1:9">
      <c r="A47" s="106" t="s">
        <v>55</v>
      </c>
      <c r="B47" s="106" t="s">
        <v>56</v>
      </c>
      <c r="C47" s="107">
        <f>MAX(C34:C46)+1</f>
        <v>8</v>
      </c>
      <c r="D47" s="21" t="s">
        <v>84</v>
      </c>
      <c r="G47" s="34"/>
    </row>
    <row r="48" spans="1:9" ht="140.25">
      <c r="C48" s="19"/>
      <c r="D48" s="27" t="s">
        <v>153</v>
      </c>
      <c r="E48" s="27"/>
      <c r="F48" s="27"/>
      <c r="G48" s="18"/>
      <c r="H48" s="101"/>
    </row>
    <row r="49" spans="1:9" ht="14.25">
      <c r="A49" s="106" t="s">
        <v>61</v>
      </c>
      <c r="B49" s="19" t="s">
        <v>61</v>
      </c>
      <c r="C49" s="107"/>
      <c r="D49" s="27"/>
      <c r="E49" s="91">
        <v>900</v>
      </c>
      <c r="F49" s="19" t="s">
        <v>146</v>
      </c>
      <c r="G49" s="34"/>
      <c r="H49" s="91">
        <f>E49*G49</f>
        <v>0</v>
      </c>
      <c r="I49" s="91"/>
    </row>
    <row r="50" spans="1:9">
      <c r="A50" s="106" t="s">
        <v>61</v>
      </c>
      <c r="B50" s="19" t="s">
        <v>61</v>
      </c>
      <c r="C50" s="107"/>
      <c r="D50" s="27"/>
      <c r="F50" s="19"/>
      <c r="G50" s="34"/>
    </row>
    <row r="51" spans="1:9" ht="25.5">
      <c r="A51" s="106" t="s">
        <v>55</v>
      </c>
      <c r="B51" s="106" t="s">
        <v>56</v>
      </c>
      <c r="C51" s="107">
        <f>MAX(C35:C50)+1</f>
        <v>9</v>
      </c>
      <c r="D51" s="23" t="s">
        <v>156</v>
      </c>
      <c r="F51" s="19"/>
      <c r="G51" s="34"/>
    </row>
    <row r="52" spans="1:9" ht="63.75">
      <c r="C52" s="19"/>
      <c r="D52" s="27" t="s">
        <v>155</v>
      </c>
      <c r="E52" s="27"/>
      <c r="F52" s="27"/>
      <c r="G52" s="18"/>
      <c r="H52" s="101"/>
    </row>
    <row r="53" spans="1:9" ht="114.75">
      <c r="C53" s="19"/>
      <c r="D53" s="27" t="s">
        <v>154</v>
      </c>
      <c r="E53" s="27"/>
      <c r="F53" s="27"/>
      <c r="G53" s="18"/>
      <c r="H53" s="101"/>
    </row>
    <row r="54" spans="1:9" ht="14.25">
      <c r="A54" s="106"/>
      <c r="C54" s="107"/>
      <c r="D54" s="22" t="s">
        <v>85</v>
      </c>
      <c r="E54" s="91">
        <f>7*3*3*0.65</f>
        <v>40.950000000000003</v>
      </c>
      <c r="F54" s="19" t="s">
        <v>144</v>
      </c>
      <c r="G54" s="34"/>
      <c r="H54" s="91">
        <f>E54*G54</f>
        <v>0</v>
      </c>
      <c r="I54" s="91"/>
    </row>
    <row r="55" spans="1:9" ht="14.25">
      <c r="A55" s="106"/>
      <c r="C55" s="107"/>
      <c r="D55" s="22" t="s">
        <v>86</v>
      </c>
      <c r="E55" s="91">
        <f>7*3*3*1.4</f>
        <v>88.199999999999989</v>
      </c>
      <c r="F55" s="19" t="s">
        <v>146</v>
      </c>
      <c r="G55" s="34"/>
      <c r="H55" s="91">
        <f>E55*G55</f>
        <v>0</v>
      </c>
      <c r="I55" s="91"/>
    </row>
    <row r="56" spans="1:9">
      <c r="C56" s="107"/>
      <c r="D56" s="27"/>
      <c r="G56" s="34"/>
    </row>
    <row r="57" spans="1:9" ht="25.5">
      <c r="A57" s="106" t="s">
        <v>55</v>
      </c>
      <c r="B57" s="106" t="s">
        <v>56</v>
      </c>
      <c r="C57" s="107">
        <f>MAX(C35:C56)+1</f>
        <v>10</v>
      </c>
      <c r="D57" s="23" t="s">
        <v>157</v>
      </c>
      <c r="F57" s="19"/>
      <c r="G57" s="34"/>
    </row>
    <row r="58" spans="1:9" ht="153">
      <c r="C58" s="19"/>
      <c r="D58" s="27" t="s">
        <v>160</v>
      </c>
      <c r="E58" s="27"/>
      <c r="F58" s="27"/>
      <c r="G58" s="18"/>
      <c r="H58" s="101"/>
    </row>
    <row r="59" spans="1:9" ht="89.25">
      <c r="C59" s="19"/>
      <c r="D59" s="30" t="s">
        <v>323</v>
      </c>
      <c r="E59" s="27"/>
      <c r="F59" s="27"/>
      <c r="G59" s="18"/>
      <c r="H59" s="101"/>
    </row>
    <row r="60" spans="1:9" ht="38.25">
      <c r="A60" s="106"/>
      <c r="C60" s="107"/>
      <c r="D60" s="22" t="s">
        <v>161</v>
      </c>
      <c r="E60" s="91">
        <f>900*0.3</f>
        <v>270</v>
      </c>
      <c r="F60" s="19" t="s">
        <v>144</v>
      </c>
      <c r="G60" s="34"/>
      <c r="H60" s="91">
        <f>E60*G60</f>
        <v>0</v>
      </c>
      <c r="I60" s="91"/>
    </row>
    <row r="61" spans="1:9" ht="38.25">
      <c r="A61" s="106"/>
      <c r="C61" s="107"/>
      <c r="D61" s="22" t="s">
        <v>162</v>
      </c>
      <c r="E61" s="91">
        <f>900*0.2</f>
        <v>180</v>
      </c>
      <c r="F61" s="19" t="s">
        <v>144</v>
      </c>
      <c r="G61" s="34"/>
      <c r="H61" s="91">
        <f>E61*G61</f>
        <v>0</v>
      </c>
      <c r="I61" s="91"/>
    </row>
    <row r="62" spans="1:9" ht="14.25">
      <c r="A62" s="106"/>
      <c r="C62" s="107"/>
      <c r="D62" s="22" t="s">
        <v>86</v>
      </c>
      <c r="E62" s="91">
        <f>900*1.4</f>
        <v>1260</v>
      </c>
      <c r="F62" s="19" t="s">
        <v>146</v>
      </c>
      <c r="G62" s="34"/>
      <c r="H62" s="91">
        <f>E62*G62</f>
        <v>0</v>
      </c>
      <c r="I62" s="91"/>
    </row>
    <row r="63" spans="1:9">
      <c r="C63" s="107"/>
      <c r="D63" s="27"/>
      <c r="G63" s="34"/>
    </row>
    <row r="64" spans="1:9">
      <c r="A64" s="106" t="s">
        <v>55</v>
      </c>
      <c r="B64" s="106" t="s">
        <v>56</v>
      </c>
      <c r="C64" s="107">
        <f>MAX(C3:C63)+1</f>
        <v>11</v>
      </c>
      <c r="D64" s="23" t="s">
        <v>87</v>
      </c>
      <c r="G64" s="34"/>
    </row>
    <row r="65" spans="1:9" ht="102">
      <c r="C65" s="19"/>
      <c r="D65" s="27" t="s">
        <v>163</v>
      </c>
      <c r="E65" s="27"/>
      <c r="F65" s="27"/>
      <c r="G65" s="18"/>
      <c r="H65" s="101"/>
    </row>
    <row r="66" spans="1:9" ht="76.5">
      <c r="C66" s="19"/>
      <c r="D66" s="27" t="s">
        <v>148</v>
      </c>
      <c r="E66" s="27"/>
      <c r="F66" s="27"/>
      <c r="G66" s="18"/>
      <c r="H66" s="101"/>
    </row>
    <row r="67" spans="1:9" ht="14.25">
      <c r="A67" s="106" t="s">
        <v>61</v>
      </c>
      <c r="B67" s="19" t="s">
        <v>61</v>
      </c>
      <c r="C67" s="107"/>
      <c r="D67" s="22" t="s">
        <v>88</v>
      </c>
      <c r="E67" s="91">
        <f>86.2*1.9*1.2</f>
        <v>196.536</v>
      </c>
      <c r="F67" s="19" t="s">
        <v>144</v>
      </c>
      <c r="G67" s="34"/>
      <c r="H67" s="91">
        <f>E67*G67</f>
        <v>0</v>
      </c>
      <c r="I67" s="91"/>
    </row>
    <row r="68" spans="1:9">
      <c r="C68" s="107"/>
      <c r="D68" s="27"/>
      <c r="G68" s="34"/>
    </row>
    <row r="69" spans="1:9">
      <c r="A69" s="106" t="s">
        <v>55</v>
      </c>
      <c r="B69" s="106" t="s">
        <v>56</v>
      </c>
      <c r="C69" s="107">
        <f>MAX(C63:C65)+1</f>
        <v>12</v>
      </c>
      <c r="D69" s="23" t="s">
        <v>89</v>
      </c>
      <c r="G69" s="34"/>
    </row>
    <row r="70" spans="1:9" ht="38.25">
      <c r="C70" s="19"/>
      <c r="D70" s="27" t="s">
        <v>90</v>
      </c>
      <c r="E70" s="27"/>
      <c r="F70" s="27"/>
      <c r="G70" s="18"/>
      <c r="H70" s="101"/>
    </row>
    <row r="71" spans="1:9" ht="15.75">
      <c r="A71" s="106"/>
      <c r="C71" s="107"/>
      <c r="D71" s="27"/>
      <c r="E71" s="91">
        <f>367*1.2</f>
        <v>440.4</v>
      </c>
      <c r="F71" s="19" t="s">
        <v>147</v>
      </c>
      <c r="G71" s="34"/>
      <c r="H71" s="91">
        <f>E71*G71</f>
        <v>0</v>
      </c>
      <c r="I71" s="91"/>
    </row>
    <row r="72" spans="1:9">
      <c r="A72" s="106" t="s">
        <v>55</v>
      </c>
      <c r="B72" s="106" t="s">
        <v>56</v>
      </c>
      <c r="C72" s="107">
        <f>MAX(C63:C70)+1</f>
        <v>13</v>
      </c>
      <c r="D72" s="23" t="s">
        <v>91</v>
      </c>
      <c r="G72" s="34"/>
    </row>
    <row r="73" spans="1:9" ht="51">
      <c r="C73" s="19"/>
      <c r="D73" s="27" t="s">
        <v>92</v>
      </c>
      <c r="E73" s="27"/>
      <c r="F73" s="27"/>
      <c r="G73" s="18"/>
      <c r="H73" s="101"/>
    </row>
    <row r="74" spans="1:9" ht="15.75">
      <c r="A74" s="106"/>
      <c r="C74" s="107"/>
      <c r="D74" s="27"/>
      <c r="E74" s="91">
        <f>(E37+E41+E45-E67)*1.25</f>
        <v>545.63</v>
      </c>
      <c r="F74" s="19" t="s">
        <v>147</v>
      </c>
      <c r="G74" s="34"/>
      <c r="H74" s="91">
        <f>E74*G74</f>
        <v>0</v>
      </c>
      <c r="I74" s="91"/>
    </row>
    <row r="75" spans="1:9" s="21" customFormat="1" ht="13.5" thickBot="1">
      <c r="B75" s="19"/>
      <c r="C75" s="19"/>
      <c r="D75" s="19"/>
      <c r="E75" s="31"/>
      <c r="F75" s="19"/>
      <c r="G75" s="34"/>
      <c r="H75" s="91"/>
    </row>
    <row r="76" spans="1:9">
      <c r="A76" s="108" t="s">
        <v>55</v>
      </c>
      <c r="B76" s="108" t="s">
        <v>56</v>
      </c>
      <c r="C76" s="109"/>
      <c r="D76" s="32" t="s">
        <v>93</v>
      </c>
      <c r="E76" s="110"/>
      <c r="F76" s="111"/>
      <c r="G76" s="110"/>
      <c r="H76" s="112">
        <f>SUM(H1:H75)</f>
        <v>0</v>
      </c>
    </row>
    <row r="77" spans="1:9">
      <c r="A77" s="26" t="s">
        <v>61</v>
      </c>
      <c r="B77" s="21" t="s">
        <v>61</v>
      </c>
    </row>
    <row r="78" spans="1:9">
      <c r="A78" s="26" t="s">
        <v>61</v>
      </c>
      <c r="B78" s="21" t="s">
        <v>61</v>
      </c>
      <c r="D78" s="21"/>
    </row>
    <row r="79" spans="1:9">
      <c r="A79" s="21"/>
      <c r="B79" s="21"/>
      <c r="D79" s="21"/>
      <c r="E79" s="31"/>
      <c r="F79" s="113"/>
      <c r="G79" s="31"/>
      <c r="H79" s="31"/>
    </row>
    <row r="80" spans="1:9">
      <c r="D80" s="33"/>
    </row>
    <row r="81" spans="4:4">
      <c r="D81" s="33"/>
    </row>
    <row r="82" spans="4:4">
      <c r="D82" s="33"/>
    </row>
  </sheetData>
  <sheetProtection algorithmName="SHA-512" hashValue="E/2h3TQ+uawcovbq5YLySAh0nM2R3la87Bw1IMBiRKEHQ5QKw01dsOuYo7D9cERJuogiVtJfGy2Bj358piGdmw==" saltValue="2Lnz2cHbt9/8Y93gk2ji/Q==" spinCount="100000" sheet="1" objects="1" scenarios="1"/>
  <pageMargins left="0.74803149606299213" right="0.74803149606299213" top="1.2204724409448819" bottom="0.98425196850393704" header="0.51181102362204722" footer="0.51181102362204722"/>
  <pageSetup paperSize="9" scale="97" orientation="portrait" r:id="rId1"/>
  <headerFooter alignWithMargins="0">
    <oddHeader xml:space="preserve">&amp;C&amp;"Arial,Regular"&amp;8NADSTREŠNICA
 ZA PROSUŠIVANJE DRVETA
&amp;R&amp;"Arial,Regular"&amp;8TD: 16/21 
svibanj 2021
</oddHeader>
    <oddFooter>&amp;C&amp;9TROŠKOVNIK GRAĐEVINSKO OBRTNIČKIH RADOVA&amp;R&amp;9&amp;P</oddFooter>
  </headerFooter>
  <rowBreaks count="3" manualBreakCount="3">
    <brk id="35" max="7" man="1"/>
    <brk id="49" max="7" man="1"/>
    <brk id="58" max="7"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8"/>
  <sheetViews>
    <sheetView view="pageBreakPreview" zoomScaleNormal="115" zoomScaleSheetLayoutView="100" zoomScalePageLayoutView="115" workbookViewId="0">
      <pane xSplit="3" ySplit="4" topLeftCell="D71" activePane="bottomRight" state="frozen"/>
      <selection activeCell="B36" sqref="B36"/>
      <selection pane="topRight" activeCell="B36" sqref="B36"/>
      <selection pane="bottomLeft" activeCell="B36" sqref="B36"/>
      <selection pane="bottomRight" activeCell="B36" sqref="B36"/>
    </sheetView>
  </sheetViews>
  <sheetFormatPr defaultColWidth="8.77734375" defaultRowHeight="12.75"/>
  <cols>
    <col min="1" max="1" width="2" style="65" customWidth="1"/>
    <col min="2" max="2" width="2.77734375" style="65" bestFit="1" customWidth="1"/>
    <col min="3" max="3" width="1.6640625" style="65" customWidth="1"/>
    <col min="4" max="4" width="38.77734375" style="60" customWidth="1"/>
    <col min="5" max="5" width="7.21875" style="67" customWidth="1"/>
    <col min="6" max="6" width="8.44140625" style="125" customWidth="1"/>
    <col min="7" max="7" width="9.5546875" style="126" bestFit="1" customWidth="1"/>
    <col min="8" max="8" width="11.88671875" style="126" bestFit="1" customWidth="1"/>
    <col min="9" max="16384" width="8.77734375" style="65"/>
  </cols>
  <sheetData>
    <row r="1" spans="1:8" ht="13.5" thickBot="1">
      <c r="A1" s="51"/>
      <c r="B1" s="51"/>
      <c r="C1" s="51"/>
      <c r="D1" s="114"/>
      <c r="E1" s="115"/>
      <c r="F1" s="116"/>
      <c r="G1" s="117"/>
      <c r="H1" s="118"/>
    </row>
    <row r="2" spans="1:8" s="60" customFormat="1" ht="26.25" thickBot="1">
      <c r="A2" s="119" t="s">
        <v>55</v>
      </c>
      <c r="B2" s="120" t="s">
        <v>94</v>
      </c>
      <c r="C2" s="50"/>
      <c r="D2" s="121" t="s">
        <v>95</v>
      </c>
      <c r="E2" s="121"/>
      <c r="F2" s="122"/>
      <c r="G2" s="123"/>
      <c r="H2" s="124"/>
    </row>
    <row r="3" spans="1:8">
      <c r="A3" s="67" t="s">
        <v>61</v>
      </c>
      <c r="B3" s="64" t="s">
        <v>61</v>
      </c>
    </row>
    <row r="4" spans="1:8" s="60" customFormat="1" ht="25.5">
      <c r="A4" s="58"/>
      <c r="B4" s="59"/>
      <c r="D4" s="61"/>
      <c r="E4" s="127" t="s">
        <v>58</v>
      </c>
      <c r="F4" s="25" t="s">
        <v>310</v>
      </c>
      <c r="G4" s="69" t="s">
        <v>59</v>
      </c>
      <c r="H4" s="69" t="s">
        <v>60</v>
      </c>
    </row>
    <row r="5" spans="1:8">
      <c r="A5" s="63" t="s">
        <v>61</v>
      </c>
      <c r="B5" s="64" t="s">
        <v>61</v>
      </c>
      <c r="D5" s="128"/>
      <c r="F5" s="125" t="s">
        <v>62</v>
      </c>
    </row>
    <row r="6" spans="1:8">
      <c r="A6" s="63"/>
      <c r="B6" s="64"/>
      <c r="D6" s="59" t="s">
        <v>96</v>
      </c>
    </row>
    <row r="7" spans="1:8">
      <c r="A7" s="63"/>
      <c r="B7" s="64"/>
      <c r="D7" s="64" t="s">
        <v>97</v>
      </c>
    </row>
    <row r="8" spans="1:8" ht="25.5">
      <c r="A8" s="63"/>
      <c r="B8" s="64"/>
      <c r="D8" s="128" t="s">
        <v>98</v>
      </c>
      <c r="E8" s="129"/>
      <c r="F8" s="129"/>
      <c r="G8" s="40"/>
      <c r="H8" s="130"/>
    </row>
    <row r="9" spans="1:8" ht="38.25">
      <c r="A9" s="63"/>
      <c r="B9" s="64"/>
      <c r="D9" s="61" t="s">
        <v>99</v>
      </c>
      <c r="E9" s="61"/>
      <c r="F9" s="61"/>
      <c r="G9" s="41"/>
      <c r="H9" s="131"/>
    </row>
    <row r="10" spans="1:8" ht="51">
      <c r="A10" s="63" t="s">
        <v>61</v>
      </c>
      <c r="B10" s="64" t="s">
        <v>61</v>
      </c>
      <c r="D10" s="128" t="s">
        <v>100</v>
      </c>
      <c r="E10" s="128"/>
      <c r="F10" s="128"/>
      <c r="G10" s="42"/>
      <c r="H10" s="132"/>
    </row>
    <row r="11" spans="1:8" ht="51">
      <c r="C11" s="60"/>
      <c r="D11" s="59" t="s">
        <v>101</v>
      </c>
      <c r="E11" s="59"/>
      <c r="F11" s="59"/>
      <c r="G11" s="16"/>
      <c r="H11" s="133"/>
    </row>
    <row r="12" spans="1:8" ht="63.75">
      <c r="C12" s="60"/>
      <c r="D12" s="59" t="s">
        <v>102</v>
      </c>
      <c r="E12" s="59"/>
      <c r="F12" s="59"/>
      <c r="G12" s="16"/>
      <c r="H12" s="133"/>
    </row>
    <row r="13" spans="1:8" ht="63.75">
      <c r="C13" s="60"/>
      <c r="D13" s="59" t="s">
        <v>103</v>
      </c>
      <c r="E13" s="59"/>
      <c r="F13" s="59"/>
      <c r="G13" s="16"/>
      <c r="H13" s="133"/>
    </row>
    <row r="14" spans="1:8" ht="63.75">
      <c r="C14" s="60"/>
      <c r="D14" s="59" t="s">
        <v>104</v>
      </c>
      <c r="E14" s="59"/>
      <c r="F14" s="59"/>
      <c r="G14" s="16"/>
      <c r="H14" s="133"/>
    </row>
    <row r="15" spans="1:8" ht="114.75">
      <c r="C15" s="60"/>
      <c r="D15" s="60" t="s">
        <v>105</v>
      </c>
      <c r="E15" s="60"/>
      <c r="F15" s="60"/>
      <c r="G15" s="17"/>
      <c r="H15" s="69"/>
    </row>
    <row r="16" spans="1:8" ht="140.25">
      <c r="C16" s="60"/>
      <c r="D16" s="60" t="s">
        <v>106</v>
      </c>
      <c r="E16" s="60"/>
      <c r="F16" s="60"/>
      <c r="G16" s="17"/>
      <c r="H16" s="69"/>
    </row>
    <row r="17" spans="1:8" ht="51">
      <c r="C17" s="60"/>
      <c r="D17" s="134" t="s">
        <v>315</v>
      </c>
      <c r="E17" s="59"/>
      <c r="F17" s="59"/>
      <c r="G17" s="16"/>
      <c r="H17" s="133"/>
    </row>
    <row r="18" spans="1:8" ht="25.5">
      <c r="C18" s="60"/>
      <c r="D18" s="59" t="s">
        <v>107</v>
      </c>
      <c r="E18" s="59"/>
      <c r="F18" s="59"/>
      <c r="G18" s="16"/>
      <c r="H18" s="133"/>
    </row>
    <row r="19" spans="1:8">
      <c r="A19" s="63"/>
      <c r="B19" s="64"/>
      <c r="D19" s="128"/>
      <c r="G19" s="39"/>
    </row>
    <row r="20" spans="1:8">
      <c r="A20" s="65" t="s">
        <v>55</v>
      </c>
      <c r="B20" s="67" t="s">
        <v>94</v>
      </c>
      <c r="C20" s="65">
        <v>1</v>
      </c>
      <c r="D20" s="61" t="s">
        <v>108</v>
      </c>
      <c r="F20" s="65"/>
      <c r="G20" s="39"/>
    </row>
    <row r="21" spans="1:8" ht="63.75">
      <c r="D21" s="60" t="s">
        <v>165</v>
      </c>
      <c r="E21" s="60"/>
      <c r="F21" s="60"/>
      <c r="G21" s="17"/>
      <c r="H21" s="69"/>
    </row>
    <row r="22" spans="1:8" ht="14.25">
      <c r="A22" s="67" t="s">
        <v>61</v>
      </c>
      <c r="D22" s="128" t="s">
        <v>109</v>
      </c>
      <c r="E22" s="67">
        <f>2.5*2.5*0.1*14</f>
        <v>8.75</v>
      </c>
      <c r="F22" s="65" t="s">
        <v>83</v>
      </c>
      <c r="G22" s="34"/>
      <c r="H22" s="126">
        <f t="shared" ref="H22:H23" si="0">E22*G22</f>
        <v>0</v>
      </c>
    </row>
    <row r="23" spans="1:8" ht="14.25">
      <c r="A23" s="67" t="s">
        <v>61</v>
      </c>
      <c r="D23" s="128" t="s">
        <v>166</v>
      </c>
      <c r="E23" s="67">
        <f>(86.2-9)*0.4*0.1</f>
        <v>3.0880000000000005</v>
      </c>
      <c r="F23" s="65" t="s">
        <v>83</v>
      </c>
      <c r="G23" s="34"/>
      <c r="H23" s="126">
        <f t="shared" si="0"/>
        <v>0</v>
      </c>
    </row>
    <row r="24" spans="1:8">
      <c r="A24" s="67"/>
      <c r="D24" s="128"/>
      <c r="F24" s="65"/>
      <c r="G24" s="39"/>
    </row>
    <row r="25" spans="1:8">
      <c r="A25" s="65" t="s">
        <v>55</v>
      </c>
      <c r="B25" s="67" t="s">
        <v>94</v>
      </c>
      <c r="C25" s="65">
        <v>2</v>
      </c>
      <c r="D25" s="61" t="s">
        <v>110</v>
      </c>
      <c r="F25" s="65"/>
      <c r="G25" s="39"/>
    </row>
    <row r="26" spans="1:8" ht="89.25">
      <c r="D26" s="60" t="s">
        <v>167</v>
      </c>
      <c r="E26" s="60"/>
      <c r="F26" s="60"/>
      <c r="G26" s="17"/>
      <c r="H26" s="69"/>
    </row>
    <row r="27" spans="1:8">
      <c r="D27" s="70" t="s">
        <v>316</v>
      </c>
      <c r="E27" s="127"/>
      <c r="F27" s="60"/>
      <c r="G27" s="17"/>
      <c r="H27" s="69"/>
    </row>
    <row r="28" spans="1:8" ht="14.25">
      <c r="A28" s="67" t="s">
        <v>61</v>
      </c>
      <c r="D28" s="128" t="s">
        <v>111</v>
      </c>
      <c r="E28" s="67">
        <f>14*2.3*2.3*0.5</f>
        <v>37.029999999999994</v>
      </c>
      <c r="F28" s="65" t="s">
        <v>83</v>
      </c>
      <c r="G28" s="34"/>
      <c r="H28" s="126">
        <f>E28*G28</f>
        <v>0</v>
      </c>
    </row>
    <row r="29" spans="1:8" ht="14.25">
      <c r="A29" s="67"/>
      <c r="D29" s="128" t="s">
        <v>112</v>
      </c>
      <c r="E29" s="67">
        <f>14*2.3*4*0.5</f>
        <v>64.399999999999991</v>
      </c>
      <c r="F29" s="65" t="s">
        <v>78</v>
      </c>
      <c r="G29" s="34"/>
      <c r="H29" s="126">
        <f>E29*G29</f>
        <v>0</v>
      </c>
    </row>
    <row r="30" spans="1:8">
      <c r="A30" s="67"/>
      <c r="D30" s="128"/>
      <c r="F30" s="65"/>
      <c r="G30" s="39"/>
    </row>
    <row r="31" spans="1:8">
      <c r="A31" s="65" t="s">
        <v>55</v>
      </c>
      <c r="B31" s="67" t="s">
        <v>94</v>
      </c>
      <c r="C31" s="107">
        <f>MAX(C25:C30)+1</f>
        <v>3</v>
      </c>
      <c r="D31" s="61" t="s">
        <v>113</v>
      </c>
      <c r="F31" s="65"/>
      <c r="G31" s="39"/>
    </row>
    <row r="32" spans="1:8" ht="89.25">
      <c r="D32" s="60" t="s">
        <v>226</v>
      </c>
      <c r="E32" s="60"/>
      <c r="F32" s="60"/>
      <c r="G32" s="17"/>
      <c r="H32" s="69"/>
    </row>
    <row r="33" spans="1:8" ht="14.25">
      <c r="A33" s="67" t="s">
        <v>61</v>
      </c>
      <c r="D33" s="128" t="s">
        <v>114</v>
      </c>
      <c r="E33" s="67">
        <f>(86.2-9)*0.4*0.8</f>
        <v>24.704000000000004</v>
      </c>
      <c r="F33" s="65" t="s">
        <v>83</v>
      </c>
      <c r="G33" s="34"/>
      <c r="H33" s="126">
        <f>E33*G33</f>
        <v>0</v>
      </c>
    </row>
    <row r="34" spans="1:8" ht="14.25">
      <c r="A34" s="67"/>
      <c r="D34" s="128" t="s">
        <v>115</v>
      </c>
      <c r="E34" s="67">
        <f>(86.2-9)*2*0.8</f>
        <v>123.52000000000001</v>
      </c>
      <c r="F34" s="65" t="s">
        <v>78</v>
      </c>
      <c r="G34" s="34"/>
      <c r="H34" s="126">
        <f>E34*G34</f>
        <v>0</v>
      </c>
    </row>
    <row r="35" spans="1:8">
      <c r="A35" s="67"/>
      <c r="D35" s="128"/>
      <c r="F35" s="65"/>
      <c r="G35" s="39"/>
    </row>
    <row r="36" spans="1:8" ht="16.149999999999999" customHeight="1">
      <c r="A36" s="65" t="s">
        <v>55</v>
      </c>
      <c r="B36" s="67" t="s">
        <v>94</v>
      </c>
      <c r="C36" s="107">
        <f>MAX(C30:C35)+1</f>
        <v>4</v>
      </c>
      <c r="D36" s="61" t="s">
        <v>174</v>
      </c>
      <c r="E36" s="61"/>
      <c r="F36" s="65"/>
      <c r="G36" s="39"/>
    </row>
    <row r="37" spans="1:8" ht="110.45" customHeight="1">
      <c r="D37" s="70" t="s">
        <v>320</v>
      </c>
      <c r="E37" s="60"/>
      <c r="F37" s="60"/>
      <c r="G37" s="17"/>
      <c r="H37" s="69"/>
    </row>
    <row r="38" spans="1:8" ht="51">
      <c r="D38" s="70" t="s">
        <v>168</v>
      </c>
      <c r="E38" s="60"/>
      <c r="F38" s="60"/>
      <c r="G38" s="17"/>
      <c r="H38" s="69"/>
    </row>
    <row r="39" spans="1:8" ht="245.45" customHeight="1">
      <c r="D39" s="70" t="s">
        <v>324</v>
      </c>
      <c r="E39" s="60"/>
      <c r="F39" s="60"/>
      <c r="G39" s="17"/>
      <c r="H39" s="69"/>
    </row>
    <row r="40" spans="1:8" ht="25.5">
      <c r="A40" s="67" t="s">
        <v>61</v>
      </c>
      <c r="D40" s="128" t="s">
        <v>116</v>
      </c>
      <c r="F40" s="65"/>
      <c r="G40" s="39"/>
    </row>
    <row r="41" spans="1:8" ht="25.5">
      <c r="A41" s="67"/>
      <c r="D41" s="60" t="s">
        <v>171</v>
      </c>
      <c r="E41" s="60"/>
      <c r="F41" s="60"/>
      <c r="G41" s="17"/>
      <c r="H41" s="69"/>
    </row>
    <row r="42" spans="1:8" ht="98.45" customHeight="1">
      <c r="A42" s="67"/>
      <c r="D42" s="70" t="s">
        <v>325</v>
      </c>
      <c r="E42" s="60"/>
      <c r="F42" s="60"/>
      <c r="G42" s="17"/>
      <c r="H42" s="69"/>
    </row>
    <row r="43" spans="1:8" ht="204">
      <c r="A43" s="67"/>
      <c r="D43" s="70" t="s">
        <v>317</v>
      </c>
      <c r="E43" s="60"/>
      <c r="F43" s="60"/>
      <c r="G43" s="17"/>
      <c r="H43" s="69"/>
    </row>
    <row r="44" spans="1:8">
      <c r="A44" s="67"/>
      <c r="D44" s="60" t="s">
        <v>173</v>
      </c>
      <c r="E44" s="60"/>
      <c r="F44" s="60"/>
      <c r="G44" s="17"/>
      <c r="H44" s="69"/>
    </row>
    <row r="45" spans="1:8" ht="14.25">
      <c r="A45" s="67"/>
      <c r="D45" s="128" t="s">
        <v>114</v>
      </c>
      <c r="E45" s="68">
        <f>897*0.2-14*0.5*0.5</f>
        <v>175.9</v>
      </c>
      <c r="F45" s="65" t="s">
        <v>83</v>
      </c>
      <c r="G45" s="34"/>
      <c r="H45" s="126">
        <f>E45*G45</f>
        <v>0</v>
      </c>
    </row>
    <row r="46" spans="1:8" ht="14.25">
      <c r="A46" s="67"/>
      <c r="D46" s="135" t="s">
        <v>169</v>
      </c>
      <c r="E46" s="68">
        <v>897</v>
      </c>
      <c r="F46" s="65" t="s">
        <v>78</v>
      </c>
      <c r="G46" s="34"/>
      <c r="H46" s="126">
        <f>E46*G46</f>
        <v>0</v>
      </c>
    </row>
    <row r="47" spans="1:8" ht="14.25">
      <c r="A47" s="67"/>
      <c r="D47" s="135" t="s">
        <v>170</v>
      </c>
      <c r="E47" s="68">
        <f>14*2*0.2</f>
        <v>5.6000000000000005</v>
      </c>
      <c r="F47" s="65" t="s">
        <v>78</v>
      </c>
      <c r="G47" s="34"/>
      <c r="H47" s="126">
        <f>E47*G47</f>
        <v>0</v>
      </c>
    </row>
    <row r="48" spans="1:8" ht="14.25">
      <c r="A48" s="67"/>
      <c r="D48" s="128" t="s">
        <v>172</v>
      </c>
      <c r="E48" s="68">
        <f>897-14*0.5*0.5</f>
        <v>893.5</v>
      </c>
      <c r="F48" s="65" t="s">
        <v>78</v>
      </c>
      <c r="G48" s="34"/>
      <c r="H48" s="126">
        <f>E48*G48</f>
        <v>0</v>
      </c>
    </row>
    <row r="49" spans="1:8">
      <c r="A49" s="67"/>
      <c r="D49" s="128"/>
      <c r="F49" s="65"/>
      <c r="G49" s="39"/>
    </row>
    <row r="50" spans="1:8">
      <c r="A50" s="67"/>
      <c r="D50" s="128"/>
      <c r="F50" s="65"/>
      <c r="G50" s="39"/>
    </row>
    <row r="51" spans="1:8" s="138" customFormat="1" ht="15">
      <c r="A51" s="136"/>
      <c r="B51" s="137"/>
      <c r="D51" s="139" t="s">
        <v>117</v>
      </c>
      <c r="E51" s="140"/>
      <c r="F51" s="141"/>
      <c r="G51" s="43"/>
      <c r="H51" s="142"/>
    </row>
    <row r="52" spans="1:8" s="138" customFormat="1" ht="15">
      <c r="A52" s="136"/>
      <c r="B52" s="137"/>
      <c r="D52" s="143"/>
      <c r="E52" s="140"/>
      <c r="F52" s="141"/>
      <c r="G52" s="43"/>
      <c r="H52" s="142"/>
    </row>
    <row r="53" spans="1:8" ht="178.5">
      <c r="A53" s="63"/>
      <c r="B53" s="64"/>
      <c r="D53" s="70" t="s">
        <v>326</v>
      </c>
      <c r="E53" s="60"/>
      <c r="F53" s="60"/>
      <c r="G53" s="17"/>
      <c r="H53" s="69"/>
    </row>
    <row r="54" spans="1:8" ht="102">
      <c r="A54" s="63"/>
      <c r="B54" s="64"/>
      <c r="D54" s="60" t="s">
        <v>118</v>
      </c>
      <c r="E54" s="60"/>
      <c r="F54" s="60"/>
      <c r="G54" s="17"/>
      <c r="H54" s="69"/>
    </row>
    <row r="55" spans="1:8" ht="102">
      <c r="A55" s="63"/>
      <c r="B55" s="64"/>
      <c r="D55" s="59" t="s">
        <v>119</v>
      </c>
      <c r="E55" s="59"/>
      <c r="F55" s="59"/>
      <c r="G55" s="16"/>
      <c r="H55" s="133"/>
    </row>
    <row r="56" spans="1:8" ht="153">
      <c r="A56" s="63"/>
      <c r="B56" s="64"/>
      <c r="D56" s="60" t="s">
        <v>120</v>
      </c>
      <c r="E56" s="60"/>
      <c r="F56" s="60"/>
      <c r="G56" s="17"/>
      <c r="H56" s="69"/>
    </row>
    <row r="57" spans="1:8" ht="140.25">
      <c r="A57" s="63"/>
      <c r="B57" s="64"/>
      <c r="D57" s="60" t="s">
        <v>121</v>
      </c>
      <c r="E57" s="60"/>
      <c r="F57" s="60"/>
      <c r="G57" s="17"/>
      <c r="H57" s="69"/>
    </row>
    <row r="58" spans="1:8" ht="153">
      <c r="A58" s="63"/>
      <c r="B58" s="64"/>
      <c r="D58" s="128" t="s">
        <v>122</v>
      </c>
      <c r="E58" s="128"/>
      <c r="F58" s="128"/>
      <c r="G58" s="42"/>
      <c r="H58" s="132"/>
    </row>
    <row r="59" spans="1:8" ht="38.25">
      <c r="A59" s="63"/>
      <c r="B59" s="64"/>
      <c r="D59" s="128" t="s">
        <v>123</v>
      </c>
      <c r="E59" s="144"/>
      <c r="F59" s="128"/>
      <c r="G59" s="42"/>
      <c r="H59" s="132"/>
    </row>
    <row r="60" spans="1:8">
      <c r="A60" s="63"/>
      <c r="B60" s="64"/>
      <c r="D60" s="128"/>
      <c r="E60" s="144"/>
      <c r="F60" s="128"/>
      <c r="G60" s="42"/>
      <c r="H60" s="132"/>
    </row>
    <row r="61" spans="1:8" ht="51">
      <c r="A61" s="65" t="s">
        <v>55</v>
      </c>
      <c r="B61" s="67" t="s">
        <v>94</v>
      </c>
      <c r="C61" s="145">
        <f>MAX(C6:C56)+1</f>
        <v>5</v>
      </c>
      <c r="D61" s="60" t="s">
        <v>175</v>
      </c>
      <c r="E61" s="60"/>
      <c r="F61" s="60"/>
      <c r="G61" s="17"/>
      <c r="H61" s="69"/>
    </row>
    <row r="62" spans="1:8" ht="63.75">
      <c r="B62" s="67"/>
      <c r="D62" s="60" t="s">
        <v>176</v>
      </c>
      <c r="E62" s="60"/>
      <c r="F62" s="60"/>
      <c r="G62" s="17"/>
      <c r="H62" s="69"/>
    </row>
    <row r="63" spans="1:8">
      <c r="A63" s="67"/>
      <c r="D63" s="23"/>
      <c r="F63" s="65"/>
      <c r="G63" s="39"/>
    </row>
    <row r="64" spans="1:8">
      <c r="A64" s="67" t="s">
        <v>61</v>
      </c>
      <c r="E64" s="67">
        <v>14</v>
      </c>
      <c r="F64" s="65" t="s">
        <v>80</v>
      </c>
      <c r="G64" s="34"/>
      <c r="H64" s="126">
        <f t="shared" ref="H64" si="1">E64*G64</f>
        <v>0</v>
      </c>
    </row>
    <row r="65" spans="1:8" ht="153">
      <c r="A65" s="65" t="s">
        <v>55</v>
      </c>
      <c r="B65" s="67" t="s">
        <v>94</v>
      </c>
      <c r="C65" s="145">
        <f>MAX(C50:C64)+1</f>
        <v>6</v>
      </c>
      <c r="D65" s="70" t="s">
        <v>331</v>
      </c>
      <c r="E65" s="60"/>
      <c r="F65" s="60"/>
      <c r="G65" s="17"/>
      <c r="H65" s="69"/>
    </row>
    <row r="66" spans="1:8" ht="127.5">
      <c r="B66" s="67"/>
      <c r="D66" s="60" t="s">
        <v>124</v>
      </c>
      <c r="E66" s="60"/>
      <c r="F66" s="60"/>
      <c r="G66" s="17"/>
      <c r="H66" s="69"/>
    </row>
    <row r="67" spans="1:8">
      <c r="A67" s="67" t="s">
        <v>61</v>
      </c>
      <c r="D67" s="60" t="s">
        <v>177</v>
      </c>
      <c r="E67" s="67">
        <v>7</v>
      </c>
      <c r="F67" s="65" t="s">
        <v>80</v>
      </c>
      <c r="G67" s="34"/>
      <c r="H67" s="126">
        <f t="shared" ref="H67:H68" si="2">E67*G67</f>
        <v>0</v>
      </c>
    </row>
    <row r="68" spans="1:8">
      <c r="A68" s="67" t="s">
        <v>61</v>
      </c>
      <c r="D68" s="65" t="s">
        <v>178</v>
      </c>
      <c r="E68" s="67">
        <v>7</v>
      </c>
      <c r="F68" s="65" t="s">
        <v>80</v>
      </c>
      <c r="G68" s="34"/>
      <c r="H68" s="126">
        <f t="shared" si="2"/>
        <v>0</v>
      </c>
    </row>
    <row r="69" spans="1:8">
      <c r="A69" s="67"/>
      <c r="F69" s="65"/>
      <c r="G69" s="34"/>
    </row>
    <row r="70" spans="1:8" ht="165.75">
      <c r="A70" s="65" t="s">
        <v>55</v>
      </c>
      <c r="B70" s="67" t="s">
        <v>94</v>
      </c>
      <c r="C70" s="145">
        <f>MAX(C53:C68)+1</f>
        <v>7</v>
      </c>
      <c r="D70" s="70" t="s">
        <v>185</v>
      </c>
      <c r="E70" s="60"/>
      <c r="F70" s="60"/>
      <c r="G70" s="17"/>
      <c r="H70" s="69"/>
    </row>
    <row r="71" spans="1:8" ht="89.25">
      <c r="B71" s="67"/>
      <c r="C71" s="145"/>
      <c r="D71" s="60" t="s">
        <v>179</v>
      </c>
      <c r="E71" s="60"/>
      <c r="F71" s="60"/>
      <c r="G71" s="17"/>
      <c r="H71" s="69"/>
    </row>
    <row r="72" spans="1:8" ht="25.5">
      <c r="B72" s="67"/>
      <c r="C72" s="145"/>
      <c r="D72" s="70" t="s">
        <v>180</v>
      </c>
      <c r="E72" s="67">
        <v>7</v>
      </c>
      <c r="F72" s="65" t="s">
        <v>80</v>
      </c>
      <c r="G72" s="34"/>
      <c r="H72" s="126">
        <f t="shared" ref="H72" si="3">E72*G72</f>
        <v>0</v>
      </c>
    </row>
    <row r="73" spans="1:8" ht="25.5">
      <c r="B73" s="67"/>
      <c r="C73" s="145"/>
      <c r="D73" s="70" t="s">
        <v>181</v>
      </c>
      <c r="E73" s="67">
        <v>2</v>
      </c>
      <c r="F73" s="65" t="s">
        <v>80</v>
      </c>
      <c r="G73" s="34"/>
      <c r="H73" s="126">
        <f t="shared" ref="H73:H76" si="4">E73*G73</f>
        <v>0</v>
      </c>
    </row>
    <row r="74" spans="1:8" ht="25.5">
      <c r="B74" s="67"/>
      <c r="C74" s="145"/>
      <c r="D74" s="70" t="s">
        <v>182</v>
      </c>
      <c r="E74" s="67">
        <v>4</v>
      </c>
      <c r="F74" s="65" t="s">
        <v>80</v>
      </c>
      <c r="G74" s="34"/>
      <c r="H74" s="126">
        <f t="shared" si="4"/>
        <v>0</v>
      </c>
    </row>
    <row r="75" spans="1:8" ht="25.5">
      <c r="A75" s="67"/>
      <c r="D75" s="135" t="s">
        <v>183</v>
      </c>
      <c r="E75" s="67">
        <v>12</v>
      </c>
      <c r="F75" s="65" t="s">
        <v>80</v>
      </c>
      <c r="G75" s="34"/>
      <c r="H75" s="126">
        <f t="shared" si="4"/>
        <v>0</v>
      </c>
    </row>
    <row r="76" spans="1:8" ht="25.5">
      <c r="A76" s="67"/>
      <c r="D76" s="135" t="s">
        <v>184</v>
      </c>
      <c r="E76" s="67">
        <v>24</v>
      </c>
      <c r="F76" s="65" t="s">
        <v>80</v>
      </c>
      <c r="G76" s="34"/>
      <c r="H76" s="126">
        <f t="shared" si="4"/>
        <v>0</v>
      </c>
    </row>
    <row r="77" spans="1:8" s="138" customFormat="1" ht="12">
      <c r="A77" s="140"/>
      <c r="D77" s="146"/>
      <c r="E77" s="140"/>
      <c r="G77" s="43"/>
      <c r="H77" s="142"/>
    </row>
    <row r="78" spans="1:8" ht="63.75">
      <c r="A78" s="65" t="s">
        <v>55</v>
      </c>
      <c r="B78" s="67" t="s">
        <v>94</v>
      </c>
      <c r="C78" s="145">
        <f>MAX(C61:C76)+1</f>
        <v>8</v>
      </c>
      <c r="D78" s="59" t="s">
        <v>186</v>
      </c>
      <c r="E78" s="60"/>
      <c r="F78" s="60"/>
      <c r="G78" s="17"/>
      <c r="H78" s="69"/>
    </row>
    <row r="79" spans="1:8">
      <c r="A79" s="67"/>
      <c r="D79" s="128"/>
      <c r="E79" s="67">
        <v>140</v>
      </c>
      <c r="F79" s="65" t="s">
        <v>132</v>
      </c>
      <c r="G79" s="34"/>
      <c r="H79" s="126">
        <f t="shared" ref="H79" si="5">E79*G79</f>
        <v>0</v>
      </c>
    </row>
    <row r="80" spans="1:8" s="138" customFormat="1" thickBot="1">
      <c r="A80" s="140"/>
      <c r="D80" s="146"/>
      <c r="E80" s="140"/>
      <c r="G80" s="43"/>
      <c r="H80" s="142"/>
    </row>
    <row r="81" spans="1:8">
      <c r="A81" s="71" t="s">
        <v>55</v>
      </c>
      <c r="B81" s="71" t="s">
        <v>94</v>
      </c>
      <c r="C81" s="72"/>
      <c r="D81" s="72" t="s">
        <v>125</v>
      </c>
      <c r="E81" s="72"/>
      <c r="F81" s="72"/>
      <c r="G81" s="73"/>
      <c r="H81" s="73">
        <f>SUM(H1:H80)</f>
        <v>0</v>
      </c>
    </row>
    <row r="82" spans="1:8">
      <c r="A82" s="63" t="s">
        <v>61</v>
      </c>
      <c r="B82" s="64" t="s">
        <v>61</v>
      </c>
      <c r="C82" s="60"/>
    </row>
    <row r="83" spans="1:8">
      <c r="A83" s="63" t="s">
        <v>61</v>
      </c>
      <c r="B83" s="64" t="s">
        <v>61</v>
      </c>
      <c r="C83" s="60"/>
    </row>
    <row r="84" spans="1:8">
      <c r="C84" s="60"/>
      <c r="F84" s="65"/>
    </row>
    <row r="85" spans="1:8">
      <c r="C85" s="60"/>
    </row>
    <row r="86" spans="1:8">
      <c r="C86" s="60"/>
      <c r="D86" s="65"/>
    </row>
    <row r="87" spans="1:8">
      <c r="C87" s="60"/>
      <c r="D87" s="65"/>
    </row>
    <row r="88" spans="1:8">
      <c r="C88" s="60"/>
      <c r="D88" s="65"/>
    </row>
    <row r="89" spans="1:8">
      <c r="C89" s="60"/>
      <c r="D89" s="65"/>
    </row>
    <row r="90" spans="1:8">
      <c r="C90" s="60"/>
    </row>
    <row r="91" spans="1:8">
      <c r="C91" s="60"/>
    </row>
    <row r="92" spans="1:8">
      <c r="C92" s="60"/>
      <c r="D92" s="65"/>
      <c r="F92" s="65"/>
    </row>
    <row r="93" spans="1:8">
      <c r="C93" s="60"/>
      <c r="D93" s="65"/>
      <c r="F93" s="65"/>
    </row>
    <row r="94" spans="1:8">
      <c r="C94" s="60"/>
      <c r="D94" s="65"/>
      <c r="F94" s="65"/>
    </row>
    <row r="95" spans="1:8">
      <c r="C95" s="60"/>
      <c r="D95" s="65"/>
      <c r="F95" s="65"/>
    </row>
    <row r="96" spans="1:8">
      <c r="C96" s="60"/>
      <c r="D96" s="65"/>
      <c r="F96" s="65"/>
    </row>
    <row r="97" spans="3:6">
      <c r="C97" s="60"/>
      <c r="D97" s="65"/>
      <c r="F97" s="65"/>
    </row>
    <row r="98" spans="3:6">
      <c r="C98" s="60"/>
      <c r="D98" s="65"/>
      <c r="F98" s="65"/>
    </row>
    <row r="99" spans="3:6">
      <c r="C99" s="60"/>
      <c r="D99" s="65"/>
      <c r="F99" s="65"/>
    </row>
    <row r="100" spans="3:6">
      <c r="C100" s="60"/>
      <c r="D100" s="65"/>
      <c r="F100" s="65"/>
    </row>
    <row r="101" spans="3:6">
      <c r="C101" s="60"/>
      <c r="D101" s="65"/>
      <c r="F101" s="65"/>
    </row>
    <row r="102" spans="3:6">
      <c r="C102" s="60"/>
      <c r="D102" s="65"/>
      <c r="F102" s="65"/>
    </row>
    <row r="103" spans="3:6">
      <c r="C103" s="60"/>
      <c r="D103" s="65"/>
      <c r="F103" s="65"/>
    </row>
    <row r="104" spans="3:6">
      <c r="C104" s="60"/>
      <c r="D104" s="65"/>
      <c r="F104" s="65"/>
    </row>
    <row r="105" spans="3:6">
      <c r="C105" s="60"/>
      <c r="D105" s="65"/>
      <c r="F105" s="65"/>
    </row>
    <row r="106" spans="3:6">
      <c r="C106" s="60"/>
      <c r="D106" s="65"/>
      <c r="F106" s="65"/>
    </row>
    <row r="107" spans="3:6">
      <c r="C107" s="60"/>
      <c r="D107" s="65"/>
      <c r="F107" s="65"/>
    </row>
    <row r="108" spans="3:6">
      <c r="C108" s="60"/>
      <c r="D108" s="65"/>
      <c r="F108" s="65"/>
    </row>
    <row r="109" spans="3:6">
      <c r="C109" s="60"/>
      <c r="D109" s="65"/>
      <c r="F109" s="65"/>
    </row>
    <row r="110" spans="3:6">
      <c r="C110" s="60"/>
      <c r="D110" s="65"/>
      <c r="F110" s="65"/>
    </row>
    <row r="111" spans="3:6">
      <c r="C111" s="60"/>
      <c r="D111" s="65"/>
      <c r="F111" s="65"/>
    </row>
    <row r="112" spans="3:6">
      <c r="C112" s="60"/>
      <c r="D112" s="65"/>
      <c r="F112" s="65"/>
    </row>
    <row r="113" spans="3:6">
      <c r="C113" s="60"/>
      <c r="D113" s="65"/>
      <c r="F113" s="65"/>
    </row>
    <row r="114" spans="3:6">
      <c r="C114" s="60"/>
      <c r="D114" s="65"/>
      <c r="F114" s="65"/>
    </row>
    <row r="115" spans="3:6">
      <c r="C115" s="60"/>
      <c r="D115" s="65"/>
      <c r="F115" s="65"/>
    </row>
    <row r="116" spans="3:6">
      <c r="C116" s="60"/>
      <c r="D116" s="65"/>
      <c r="F116" s="65"/>
    </row>
    <row r="117" spans="3:6">
      <c r="C117" s="60"/>
      <c r="D117" s="65"/>
      <c r="F117" s="65"/>
    </row>
    <row r="118" spans="3:6">
      <c r="C118" s="60"/>
      <c r="D118" s="65"/>
      <c r="F118" s="65"/>
    </row>
    <row r="119" spans="3:6">
      <c r="C119" s="60"/>
      <c r="D119" s="65"/>
      <c r="F119" s="65"/>
    </row>
    <row r="120" spans="3:6">
      <c r="C120" s="60"/>
      <c r="D120" s="65"/>
      <c r="F120" s="65"/>
    </row>
    <row r="121" spans="3:6">
      <c r="C121" s="60"/>
      <c r="D121" s="65"/>
      <c r="F121" s="65"/>
    </row>
    <row r="122" spans="3:6">
      <c r="C122" s="60"/>
      <c r="D122" s="65"/>
      <c r="F122" s="65"/>
    </row>
    <row r="123" spans="3:6">
      <c r="C123" s="60"/>
      <c r="D123" s="65"/>
      <c r="F123" s="65"/>
    </row>
    <row r="124" spans="3:6">
      <c r="C124" s="60"/>
      <c r="D124" s="65"/>
      <c r="F124" s="65"/>
    </row>
    <row r="125" spans="3:6">
      <c r="C125" s="60"/>
      <c r="D125" s="65"/>
      <c r="F125" s="65"/>
    </row>
    <row r="126" spans="3:6">
      <c r="C126" s="60"/>
      <c r="D126" s="65"/>
      <c r="F126" s="65"/>
    </row>
    <row r="127" spans="3:6">
      <c r="C127" s="60"/>
      <c r="D127" s="65"/>
      <c r="F127" s="65"/>
    </row>
    <row r="128" spans="3:6">
      <c r="C128" s="60"/>
      <c r="D128" s="65"/>
      <c r="F128" s="65"/>
    </row>
    <row r="129" spans="3:6">
      <c r="C129" s="60"/>
      <c r="D129" s="65"/>
      <c r="F129" s="65"/>
    </row>
    <row r="130" spans="3:6">
      <c r="C130" s="60"/>
      <c r="D130" s="65"/>
      <c r="F130" s="65"/>
    </row>
    <row r="131" spans="3:6">
      <c r="C131" s="60"/>
      <c r="D131" s="65"/>
      <c r="F131" s="65"/>
    </row>
    <row r="132" spans="3:6">
      <c r="C132" s="60"/>
      <c r="D132" s="65"/>
      <c r="F132" s="65"/>
    </row>
    <row r="133" spans="3:6">
      <c r="C133" s="60"/>
      <c r="D133" s="65"/>
      <c r="F133" s="65"/>
    </row>
    <row r="134" spans="3:6">
      <c r="C134" s="60"/>
      <c r="D134" s="65"/>
      <c r="F134" s="65"/>
    </row>
    <row r="135" spans="3:6">
      <c r="C135" s="60"/>
      <c r="D135" s="65"/>
      <c r="F135" s="65"/>
    </row>
    <row r="136" spans="3:6">
      <c r="C136" s="60"/>
      <c r="D136" s="65"/>
      <c r="F136" s="65"/>
    </row>
    <row r="137" spans="3:6">
      <c r="C137" s="60"/>
      <c r="D137" s="65"/>
      <c r="F137" s="65"/>
    </row>
    <row r="138" spans="3:6">
      <c r="C138" s="60"/>
      <c r="D138" s="65"/>
      <c r="F138" s="65"/>
    </row>
    <row r="139" spans="3:6">
      <c r="C139" s="60"/>
      <c r="D139" s="65"/>
      <c r="F139" s="65"/>
    </row>
    <row r="140" spans="3:6">
      <c r="C140" s="60"/>
      <c r="D140" s="65"/>
      <c r="F140" s="65"/>
    </row>
    <row r="141" spans="3:6">
      <c r="C141" s="60"/>
      <c r="D141" s="65"/>
      <c r="F141" s="65"/>
    </row>
    <row r="142" spans="3:6">
      <c r="C142" s="60"/>
      <c r="D142" s="65"/>
      <c r="F142" s="65"/>
    </row>
    <row r="143" spans="3:6">
      <c r="C143" s="60"/>
      <c r="D143" s="65"/>
      <c r="F143" s="65"/>
    </row>
    <row r="144" spans="3:6">
      <c r="C144" s="60"/>
      <c r="D144" s="65"/>
      <c r="F144" s="65"/>
    </row>
    <row r="145" spans="3:6">
      <c r="C145" s="60"/>
      <c r="D145" s="65"/>
      <c r="F145" s="65"/>
    </row>
    <row r="146" spans="3:6">
      <c r="C146" s="60"/>
      <c r="D146" s="65"/>
      <c r="F146" s="65"/>
    </row>
    <row r="147" spans="3:6">
      <c r="C147" s="60"/>
      <c r="D147" s="65"/>
      <c r="F147" s="65"/>
    </row>
    <row r="148" spans="3:6">
      <c r="C148" s="60"/>
      <c r="D148" s="65"/>
      <c r="F148" s="65"/>
    </row>
    <row r="149" spans="3:6">
      <c r="C149" s="60"/>
      <c r="D149" s="65"/>
      <c r="F149" s="65"/>
    </row>
    <row r="150" spans="3:6">
      <c r="C150" s="60"/>
      <c r="D150" s="65"/>
      <c r="F150" s="65"/>
    </row>
    <row r="151" spans="3:6">
      <c r="C151" s="60"/>
      <c r="D151" s="65"/>
      <c r="F151" s="65"/>
    </row>
    <row r="152" spans="3:6">
      <c r="C152" s="60"/>
      <c r="D152" s="65"/>
      <c r="F152" s="65"/>
    </row>
    <row r="153" spans="3:6">
      <c r="C153" s="60"/>
      <c r="D153" s="65"/>
      <c r="F153" s="65"/>
    </row>
    <row r="154" spans="3:6">
      <c r="C154" s="60"/>
      <c r="D154" s="65"/>
      <c r="F154" s="65"/>
    </row>
    <row r="155" spans="3:6">
      <c r="C155" s="60"/>
      <c r="D155" s="65"/>
      <c r="F155" s="65"/>
    </row>
    <row r="156" spans="3:6">
      <c r="C156" s="60"/>
      <c r="D156" s="65"/>
      <c r="F156" s="65"/>
    </row>
    <row r="157" spans="3:6">
      <c r="C157" s="60"/>
      <c r="D157" s="65"/>
      <c r="F157" s="65"/>
    </row>
    <row r="158" spans="3:6">
      <c r="C158" s="60"/>
      <c r="D158" s="65"/>
      <c r="F158" s="65"/>
    </row>
    <row r="159" spans="3:6">
      <c r="C159" s="60"/>
      <c r="D159" s="65"/>
      <c r="F159" s="65"/>
    </row>
    <row r="160" spans="3:6">
      <c r="C160" s="60"/>
      <c r="D160" s="65"/>
      <c r="F160" s="65"/>
    </row>
    <row r="161" spans="3:6">
      <c r="C161" s="60"/>
      <c r="D161" s="65"/>
      <c r="F161" s="65"/>
    </row>
    <row r="162" spans="3:6">
      <c r="C162" s="60"/>
      <c r="D162" s="65"/>
      <c r="F162" s="65"/>
    </row>
    <row r="163" spans="3:6">
      <c r="C163" s="60"/>
      <c r="D163" s="65"/>
      <c r="F163" s="65"/>
    </row>
    <row r="164" spans="3:6">
      <c r="C164" s="60"/>
      <c r="D164" s="65"/>
      <c r="F164" s="65"/>
    </row>
    <row r="165" spans="3:6">
      <c r="C165" s="60"/>
      <c r="D165" s="65"/>
      <c r="F165" s="65"/>
    </row>
    <row r="166" spans="3:6">
      <c r="C166" s="60"/>
      <c r="D166" s="65"/>
      <c r="F166" s="65"/>
    </row>
    <row r="167" spans="3:6">
      <c r="C167" s="60"/>
      <c r="D167" s="65"/>
      <c r="F167" s="65"/>
    </row>
    <row r="168" spans="3:6">
      <c r="C168" s="60"/>
      <c r="D168" s="65"/>
      <c r="F168" s="65"/>
    </row>
    <row r="169" spans="3:6">
      <c r="C169" s="60"/>
      <c r="D169" s="65"/>
      <c r="F169" s="65"/>
    </row>
    <row r="170" spans="3:6">
      <c r="C170" s="60"/>
      <c r="D170" s="65"/>
      <c r="F170" s="65"/>
    </row>
    <row r="171" spans="3:6">
      <c r="C171" s="60"/>
      <c r="D171" s="65"/>
      <c r="F171" s="65"/>
    </row>
    <row r="172" spans="3:6">
      <c r="C172" s="60"/>
      <c r="D172" s="65"/>
      <c r="F172" s="65"/>
    </row>
    <row r="173" spans="3:6">
      <c r="C173" s="60"/>
      <c r="D173" s="65"/>
      <c r="F173" s="65"/>
    </row>
    <row r="174" spans="3:6">
      <c r="C174" s="60"/>
      <c r="D174" s="65"/>
      <c r="F174" s="65"/>
    </row>
    <row r="175" spans="3:6">
      <c r="C175" s="60"/>
      <c r="D175" s="65"/>
      <c r="F175" s="65"/>
    </row>
    <row r="176" spans="3:6">
      <c r="C176" s="60"/>
      <c r="D176" s="65"/>
      <c r="F176" s="65"/>
    </row>
    <row r="177" spans="3:6">
      <c r="C177" s="60"/>
      <c r="D177" s="65"/>
      <c r="F177" s="65"/>
    </row>
    <row r="178" spans="3:6">
      <c r="C178" s="60"/>
      <c r="D178" s="65"/>
      <c r="F178" s="65"/>
    </row>
    <row r="179" spans="3:6">
      <c r="C179" s="60"/>
      <c r="D179" s="65"/>
      <c r="F179" s="65"/>
    </row>
    <row r="180" spans="3:6">
      <c r="C180" s="60"/>
      <c r="D180" s="65"/>
      <c r="F180" s="65"/>
    </row>
    <row r="181" spans="3:6">
      <c r="C181" s="60"/>
      <c r="D181" s="65"/>
      <c r="F181" s="65"/>
    </row>
    <row r="182" spans="3:6">
      <c r="C182" s="60"/>
      <c r="D182" s="65"/>
      <c r="F182" s="65"/>
    </row>
    <row r="183" spans="3:6">
      <c r="C183" s="60"/>
      <c r="D183" s="65"/>
      <c r="F183" s="65"/>
    </row>
    <row r="184" spans="3:6">
      <c r="C184" s="60"/>
      <c r="D184" s="65"/>
      <c r="F184" s="65"/>
    </row>
    <row r="185" spans="3:6">
      <c r="C185" s="60"/>
      <c r="D185" s="65"/>
      <c r="F185" s="65"/>
    </row>
    <row r="186" spans="3:6">
      <c r="C186" s="60"/>
      <c r="D186" s="65"/>
      <c r="F186" s="65"/>
    </row>
    <row r="187" spans="3:6">
      <c r="C187" s="60"/>
      <c r="D187" s="65"/>
      <c r="F187" s="65"/>
    </row>
    <row r="188" spans="3:6">
      <c r="C188" s="60"/>
      <c r="D188" s="65"/>
      <c r="F188" s="65"/>
    </row>
    <row r="189" spans="3:6">
      <c r="C189" s="60"/>
      <c r="D189" s="65"/>
      <c r="F189" s="65"/>
    </row>
    <row r="190" spans="3:6">
      <c r="C190" s="60"/>
      <c r="D190" s="65"/>
      <c r="F190" s="65"/>
    </row>
    <row r="191" spans="3:6">
      <c r="C191" s="60"/>
      <c r="D191" s="65"/>
      <c r="F191" s="65"/>
    </row>
    <row r="192" spans="3:6">
      <c r="C192" s="60"/>
      <c r="D192" s="65"/>
      <c r="F192" s="65"/>
    </row>
    <row r="193" spans="3:6">
      <c r="C193" s="60"/>
      <c r="D193" s="65"/>
      <c r="F193" s="65"/>
    </row>
    <row r="194" spans="3:6">
      <c r="C194" s="60"/>
      <c r="D194" s="65"/>
      <c r="F194" s="65"/>
    </row>
    <row r="195" spans="3:6">
      <c r="C195" s="60"/>
      <c r="D195" s="65"/>
      <c r="F195" s="65"/>
    </row>
    <row r="196" spans="3:6">
      <c r="C196" s="60"/>
      <c r="D196" s="65"/>
      <c r="F196" s="65"/>
    </row>
    <row r="197" spans="3:6">
      <c r="C197" s="60"/>
      <c r="D197" s="65"/>
      <c r="F197" s="65"/>
    </row>
    <row r="198" spans="3:6">
      <c r="C198" s="60"/>
      <c r="D198" s="65"/>
      <c r="F198" s="65"/>
    </row>
    <row r="199" spans="3:6">
      <c r="C199" s="60"/>
      <c r="D199" s="65"/>
      <c r="F199" s="65"/>
    </row>
    <row r="200" spans="3:6">
      <c r="C200" s="60"/>
      <c r="D200" s="65"/>
      <c r="F200" s="65"/>
    </row>
    <row r="201" spans="3:6">
      <c r="C201" s="60"/>
      <c r="D201" s="65"/>
      <c r="F201" s="65"/>
    </row>
    <row r="202" spans="3:6">
      <c r="C202" s="60"/>
      <c r="D202" s="65"/>
      <c r="F202" s="65"/>
    </row>
    <row r="203" spans="3:6">
      <c r="C203" s="60"/>
      <c r="D203" s="65"/>
      <c r="F203" s="65"/>
    </row>
    <row r="204" spans="3:6">
      <c r="C204" s="60"/>
      <c r="D204" s="65"/>
      <c r="F204" s="65"/>
    </row>
    <row r="205" spans="3:6">
      <c r="C205" s="60"/>
      <c r="D205" s="65"/>
      <c r="F205" s="65"/>
    </row>
    <row r="206" spans="3:6">
      <c r="C206" s="60"/>
      <c r="D206" s="65"/>
      <c r="F206" s="65"/>
    </row>
    <row r="207" spans="3:6">
      <c r="C207" s="60"/>
      <c r="D207" s="65"/>
      <c r="F207" s="65"/>
    </row>
    <row r="208" spans="3:6">
      <c r="C208" s="60"/>
      <c r="D208" s="65"/>
      <c r="F208" s="65"/>
    </row>
    <row r="209" spans="3:6">
      <c r="C209" s="60"/>
      <c r="D209" s="65"/>
      <c r="F209" s="65"/>
    </row>
    <row r="210" spans="3:6">
      <c r="C210" s="60"/>
      <c r="D210" s="65"/>
      <c r="F210" s="65"/>
    </row>
    <row r="211" spans="3:6">
      <c r="C211" s="60"/>
      <c r="D211" s="65"/>
      <c r="F211" s="65"/>
    </row>
    <row r="212" spans="3:6">
      <c r="C212" s="60"/>
      <c r="D212" s="65"/>
      <c r="F212" s="65"/>
    </row>
    <row r="213" spans="3:6">
      <c r="C213" s="60"/>
      <c r="D213" s="65"/>
      <c r="F213" s="65"/>
    </row>
    <row r="214" spans="3:6">
      <c r="C214" s="60"/>
      <c r="D214" s="65"/>
      <c r="F214" s="65"/>
    </row>
    <row r="215" spans="3:6">
      <c r="C215" s="60"/>
      <c r="D215" s="65"/>
      <c r="F215" s="65"/>
    </row>
    <row r="216" spans="3:6">
      <c r="C216" s="60"/>
      <c r="D216" s="65"/>
      <c r="F216" s="65"/>
    </row>
    <row r="217" spans="3:6">
      <c r="C217" s="60"/>
      <c r="D217" s="65"/>
      <c r="F217" s="65"/>
    </row>
    <row r="218" spans="3:6">
      <c r="C218" s="60"/>
      <c r="D218" s="65"/>
      <c r="F218" s="65"/>
    </row>
    <row r="219" spans="3:6">
      <c r="C219" s="60"/>
      <c r="D219" s="65"/>
      <c r="F219" s="65"/>
    </row>
    <row r="220" spans="3:6">
      <c r="C220" s="60"/>
      <c r="D220" s="65"/>
      <c r="F220" s="65"/>
    </row>
    <row r="221" spans="3:6">
      <c r="C221" s="60"/>
      <c r="D221" s="65"/>
      <c r="F221" s="65"/>
    </row>
    <row r="222" spans="3:6">
      <c r="C222" s="60"/>
      <c r="D222" s="65"/>
      <c r="F222" s="65"/>
    </row>
    <row r="223" spans="3:6">
      <c r="C223" s="60"/>
      <c r="D223" s="65"/>
      <c r="F223" s="65"/>
    </row>
    <row r="224" spans="3:6">
      <c r="C224" s="60"/>
      <c r="D224" s="65"/>
      <c r="F224" s="65"/>
    </row>
    <row r="225" spans="3:6">
      <c r="C225" s="60"/>
      <c r="D225" s="65"/>
      <c r="F225" s="65"/>
    </row>
    <row r="226" spans="3:6">
      <c r="C226" s="60"/>
      <c r="D226" s="65"/>
      <c r="F226" s="65"/>
    </row>
    <row r="227" spans="3:6">
      <c r="C227" s="60"/>
      <c r="D227" s="65"/>
      <c r="F227" s="65"/>
    </row>
    <row r="228" spans="3:6">
      <c r="C228" s="60"/>
      <c r="D228" s="65"/>
      <c r="F228" s="65"/>
    </row>
    <row r="229" spans="3:6">
      <c r="C229" s="60"/>
      <c r="D229" s="65"/>
      <c r="F229" s="65"/>
    </row>
    <row r="230" spans="3:6">
      <c r="C230" s="60"/>
      <c r="D230" s="65"/>
      <c r="F230" s="65"/>
    </row>
    <row r="231" spans="3:6">
      <c r="C231" s="60"/>
      <c r="D231" s="65"/>
      <c r="F231" s="65"/>
    </row>
    <row r="232" spans="3:6">
      <c r="C232" s="60"/>
      <c r="D232" s="65"/>
      <c r="F232" s="65"/>
    </row>
    <row r="233" spans="3:6">
      <c r="C233" s="60"/>
      <c r="D233" s="65"/>
      <c r="F233" s="65"/>
    </row>
    <row r="234" spans="3:6">
      <c r="C234" s="60"/>
      <c r="D234" s="65"/>
      <c r="F234" s="65"/>
    </row>
    <row r="235" spans="3:6">
      <c r="C235" s="60"/>
      <c r="D235" s="65"/>
      <c r="F235" s="65"/>
    </row>
    <row r="236" spans="3:6">
      <c r="C236" s="60"/>
      <c r="D236" s="65"/>
      <c r="F236" s="65"/>
    </row>
    <row r="237" spans="3:6">
      <c r="C237" s="60"/>
      <c r="D237" s="65"/>
      <c r="F237" s="65"/>
    </row>
    <row r="238" spans="3:6">
      <c r="C238" s="60"/>
      <c r="D238" s="65"/>
      <c r="F238" s="65"/>
    </row>
    <row r="239" spans="3:6">
      <c r="C239" s="60"/>
      <c r="D239" s="65"/>
      <c r="F239" s="65"/>
    </row>
    <row r="240" spans="3:6">
      <c r="C240" s="60"/>
      <c r="D240" s="65"/>
      <c r="F240" s="65"/>
    </row>
    <row r="241" spans="3:6">
      <c r="C241" s="60"/>
      <c r="D241" s="65"/>
      <c r="F241" s="65"/>
    </row>
    <row r="242" spans="3:6">
      <c r="C242" s="60"/>
      <c r="D242" s="65"/>
      <c r="F242" s="65"/>
    </row>
    <row r="243" spans="3:6">
      <c r="C243" s="60"/>
      <c r="D243" s="65"/>
      <c r="F243" s="65"/>
    </row>
    <row r="244" spans="3:6">
      <c r="C244" s="60"/>
      <c r="D244" s="65"/>
      <c r="F244" s="65"/>
    </row>
    <row r="245" spans="3:6">
      <c r="C245" s="60"/>
      <c r="D245" s="65"/>
      <c r="F245" s="65"/>
    </row>
    <row r="246" spans="3:6">
      <c r="C246" s="60"/>
      <c r="D246" s="65"/>
      <c r="F246" s="65"/>
    </row>
    <row r="247" spans="3:6">
      <c r="C247" s="60"/>
      <c r="D247" s="65"/>
      <c r="F247" s="65"/>
    </row>
    <row r="248" spans="3:6">
      <c r="C248" s="60"/>
      <c r="D248" s="65"/>
      <c r="F248" s="65"/>
    </row>
    <row r="249" spans="3:6">
      <c r="C249" s="60"/>
      <c r="D249" s="65"/>
      <c r="F249" s="65"/>
    </row>
    <row r="250" spans="3:6">
      <c r="C250" s="60"/>
      <c r="D250" s="65"/>
      <c r="F250" s="65"/>
    </row>
    <row r="251" spans="3:6">
      <c r="C251" s="60"/>
      <c r="D251" s="65"/>
      <c r="F251" s="65"/>
    </row>
    <row r="252" spans="3:6">
      <c r="C252" s="60"/>
      <c r="D252" s="65"/>
      <c r="F252" s="65"/>
    </row>
    <row r="253" spans="3:6">
      <c r="C253" s="60"/>
      <c r="D253" s="65"/>
      <c r="F253" s="65"/>
    </row>
    <row r="254" spans="3:6">
      <c r="C254" s="60"/>
      <c r="D254" s="65"/>
      <c r="F254" s="65"/>
    </row>
    <row r="255" spans="3:6">
      <c r="C255" s="60"/>
      <c r="D255" s="65"/>
      <c r="F255" s="65"/>
    </row>
    <row r="256" spans="3:6">
      <c r="C256" s="60"/>
      <c r="D256" s="65"/>
      <c r="F256" s="65"/>
    </row>
    <row r="257" spans="3:6">
      <c r="C257" s="60"/>
      <c r="D257" s="65"/>
      <c r="F257" s="65"/>
    </row>
    <row r="258" spans="3:6">
      <c r="C258" s="60"/>
      <c r="D258" s="65"/>
      <c r="F258" s="65"/>
    </row>
    <row r="259" spans="3:6">
      <c r="C259" s="60"/>
      <c r="D259" s="65"/>
      <c r="F259" s="65"/>
    </row>
    <row r="260" spans="3:6">
      <c r="C260" s="60"/>
      <c r="D260" s="65"/>
      <c r="F260" s="65"/>
    </row>
    <row r="261" spans="3:6">
      <c r="C261" s="60"/>
      <c r="D261" s="65"/>
      <c r="F261" s="65"/>
    </row>
    <row r="262" spans="3:6">
      <c r="C262" s="60"/>
      <c r="D262" s="65"/>
      <c r="F262" s="65"/>
    </row>
    <row r="263" spans="3:6">
      <c r="C263" s="60"/>
      <c r="D263" s="65"/>
      <c r="F263" s="65"/>
    </row>
    <row r="264" spans="3:6">
      <c r="C264" s="60"/>
      <c r="D264" s="65"/>
      <c r="F264" s="65"/>
    </row>
    <row r="265" spans="3:6">
      <c r="C265" s="60"/>
      <c r="D265" s="65"/>
      <c r="F265" s="65"/>
    </row>
    <row r="266" spans="3:6">
      <c r="C266" s="60"/>
      <c r="D266" s="65"/>
      <c r="F266" s="65"/>
    </row>
    <row r="267" spans="3:6">
      <c r="C267" s="60"/>
      <c r="D267" s="65"/>
      <c r="F267" s="65"/>
    </row>
    <row r="268" spans="3:6">
      <c r="C268" s="60"/>
      <c r="D268" s="65"/>
      <c r="F268" s="65"/>
    </row>
    <row r="269" spans="3:6">
      <c r="C269" s="60"/>
      <c r="D269" s="65"/>
      <c r="F269" s="65"/>
    </row>
    <row r="270" spans="3:6">
      <c r="C270" s="60"/>
      <c r="D270" s="65"/>
      <c r="F270" s="65"/>
    </row>
    <row r="271" spans="3:6">
      <c r="C271" s="60"/>
      <c r="D271" s="65"/>
      <c r="F271" s="65"/>
    </row>
    <row r="272" spans="3:6">
      <c r="C272" s="60"/>
      <c r="D272" s="65"/>
      <c r="F272" s="65"/>
    </row>
    <row r="273" spans="3:6">
      <c r="C273" s="60"/>
      <c r="D273" s="65"/>
      <c r="F273" s="65"/>
    </row>
    <row r="274" spans="3:6">
      <c r="C274" s="60"/>
      <c r="D274" s="65"/>
      <c r="F274" s="65"/>
    </row>
    <row r="275" spans="3:6">
      <c r="C275" s="60"/>
      <c r="D275" s="65"/>
      <c r="F275" s="65"/>
    </row>
    <row r="276" spans="3:6">
      <c r="C276" s="60"/>
      <c r="D276" s="65"/>
      <c r="F276" s="65"/>
    </row>
    <row r="277" spans="3:6">
      <c r="C277" s="60"/>
      <c r="D277" s="65"/>
      <c r="F277" s="65"/>
    </row>
    <row r="278" spans="3:6">
      <c r="C278" s="60"/>
      <c r="D278" s="65"/>
      <c r="F278" s="65"/>
    </row>
    <row r="279" spans="3:6">
      <c r="C279" s="60"/>
      <c r="D279" s="65"/>
      <c r="F279" s="65"/>
    </row>
    <row r="280" spans="3:6">
      <c r="C280" s="60"/>
      <c r="D280" s="65"/>
      <c r="F280" s="65"/>
    </row>
    <row r="281" spans="3:6">
      <c r="C281" s="60"/>
      <c r="D281" s="65"/>
      <c r="F281" s="65"/>
    </row>
    <row r="282" spans="3:6">
      <c r="C282" s="60"/>
      <c r="D282" s="65"/>
      <c r="F282" s="65"/>
    </row>
    <row r="283" spans="3:6">
      <c r="C283" s="60"/>
      <c r="D283" s="65"/>
      <c r="F283" s="65"/>
    </row>
    <row r="284" spans="3:6">
      <c r="C284" s="60"/>
      <c r="D284" s="65"/>
      <c r="F284" s="65"/>
    </row>
    <row r="285" spans="3:6">
      <c r="C285" s="60"/>
      <c r="D285" s="65"/>
      <c r="F285" s="65"/>
    </row>
    <row r="286" spans="3:6">
      <c r="C286" s="60"/>
      <c r="D286" s="65"/>
      <c r="F286" s="65"/>
    </row>
    <row r="287" spans="3:6">
      <c r="C287" s="60"/>
      <c r="D287" s="65"/>
      <c r="F287" s="65"/>
    </row>
    <row r="288" spans="3:6">
      <c r="C288" s="60"/>
      <c r="D288" s="65"/>
      <c r="F288" s="65"/>
    </row>
    <row r="289" spans="3:6">
      <c r="C289" s="60"/>
      <c r="D289" s="65"/>
      <c r="F289" s="65"/>
    </row>
    <row r="290" spans="3:6">
      <c r="C290" s="60"/>
      <c r="D290" s="65"/>
      <c r="F290" s="65"/>
    </row>
    <row r="291" spans="3:6">
      <c r="C291" s="60"/>
      <c r="D291" s="65"/>
      <c r="F291" s="65"/>
    </row>
    <row r="292" spans="3:6">
      <c r="C292" s="60"/>
      <c r="D292" s="65"/>
      <c r="F292" s="65"/>
    </row>
    <row r="293" spans="3:6">
      <c r="C293" s="60"/>
      <c r="D293" s="65"/>
      <c r="F293" s="65"/>
    </row>
    <row r="294" spans="3:6">
      <c r="C294" s="60"/>
      <c r="D294" s="65"/>
      <c r="F294" s="65"/>
    </row>
    <row r="295" spans="3:6">
      <c r="C295" s="60"/>
      <c r="D295" s="65"/>
      <c r="F295" s="65"/>
    </row>
    <row r="296" spans="3:6">
      <c r="C296" s="60"/>
      <c r="D296" s="65"/>
      <c r="F296" s="65"/>
    </row>
    <row r="297" spans="3:6">
      <c r="C297" s="60"/>
      <c r="D297" s="65"/>
      <c r="F297" s="65"/>
    </row>
    <row r="298" spans="3:6">
      <c r="C298" s="60"/>
      <c r="D298" s="65"/>
      <c r="F298" s="65"/>
    </row>
    <row r="299" spans="3:6">
      <c r="C299" s="60"/>
      <c r="D299" s="65"/>
      <c r="F299" s="65"/>
    </row>
    <row r="300" spans="3:6">
      <c r="C300" s="60"/>
      <c r="D300" s="65"/>
      <c r="F300" s="65"/>
    </row>
    <row r="301" spans="3:6">
      <c r="C301" s="60"/>
      <c r="D301" s="65"/>
      <c r="F301" s="65"/>
    </row>
    <row r="302" spans="3:6">
      <c r="C302" s="60"/>
      <c r="D302" s="65"/>
      <c r="F302" s="65"/>
    </row>
    <row r="303" spans="3:6">
      <c r="C303" s="60"/>
      <c r="D303" s="65"/>
      <c r="F303" s="65"/>
    </row>
    <row r="304" spans="3:6">
      <c r="C304" s="60"/>
      <c r="D304" s="65"/>
      <c r="F304" s="65"/>
    </row>
    <row r="305" spans="3:6">
      <c r="C305" s="60"/>
      <c r="D305" s="65"/>
      <c r="F305" s="65"/>
    </row>
    <row r="306" spans="3:6">
      <c r="C306" s="60"/>
      <c r="D306" s="65"/>
      <c r="F306" s="65"/>
    </row>
    <row r="307" spans="3:6">
      <c r="C307" s="60"/>
      <c r="D307" s="65"/>
      <c r="F307" s="65"/>
    </row>
    <row r="308" spans="3:6">
      <c r="C308" s="60"/>
      <c r="D308" s="65"/>
      <c r="F308" s="65"/>
    </row>
    <row r="309" spans="3:6">
      <c r="C309" s="60"/>
      <c r="D309" s="65"/>
      <c r="F309" s="65"/>
    </row>
    <row r="310" spans="3:6">
      <c r="C310" s="60"/>
      <c r="D310" s="65"/>
      <c r="F310" s="65"/>
    </row>
    <row r="311" spans="3:6">
      <c r="C311" s="60"/>
      <c r="D311" s="65"/>
      <c r="F311" s="65"/>
    </row>
    <row r="312" spans="3:6">
      <c r="C312" s="60"/>
      <c r="D312" s="65"/>
      <c r="F312" s="65"/>
    </row>
    <row r="313" spans="3:6">
      <c r="C313" s="60"/>
      <c r="D313" s="65"/>
      <c r="F313" s="65"/>
    </row>
    <row r="314" spans="3:6">
      <c r="C314" s="60"/>
      <c r="D314" s="65"/>
      <c r="F314" s="65"/>
    </row>
    <row r="315" spans="3:6">
      <c r="C315" s="60"/>
      <c r="D315" s="65"/>
      <c r="F315" s="65"/>
    </row>
    <row r="316" spans="3:6">
      <c r="C316" s="60"/>
      <c r="D316" s="65"/>
      <c r="F316" s="65"/>
    </row>
    <row r="317" spans="3:6">
      <c r="C317" s="60"/>
      <c r="D317" s="65"/>
      <c r="F317" s="65"/>
    </row>
    <row r="318" spans="3:6">
      <c r="C318" s="60"/>
      <c r="D318" s="65"/>
      <c r="F318" s="65"/>
    </row>
    <row r="319" spans="3:6">
      <c r="C319" s="60"/>
      <c r="D319" s="65"/>
      <c r="F319" s="65"/>
    </row>
    <row r="320" spans="3:6">
      <c r="C320" s="60"/>
      <c r="D320" s="65"/>
      <c r="F320" s="65"/>
    </row>
    <row r="321" spans="3:6">
      <c r="C321" s="60"/>
      <c r="D321" s="65"/>
      <c r="F321" s="65"/>
    </row>
    <row r="322" spans="3:6">
      <c r="C322" s="60"/>
      <c r="D322" s="65"/>
      <c r="F322" s="65"/>
    </row>
    <row r="323" spans="3:6">
      <c r="C323" s="60"/>
      <c r="D323" s="65"/>
      <c r="F323" s="65"/>
    </row>
    <row r="324" spans="3:6">
      <c r="C324" s="60"/>
      <c r="D324" s="65"/>
      <c r="F324" s="65"/>
    </row>
    <row r="325" spans="3:6">
      <c r="C325" s="60"/>
      <c r="D325" s="65"/>
      <c r="F325" s="65"/>
    </row>
    <row r="326" spans="3:6">
      <c r="C326" s="60"/>
      <c r="D326" s="65"/>
      <c r="F326" s="65"/>
    </row>
    <row r="327" spans="3:6">
      <c r="C327" s="60"/>
      <c r="D327" s="65"/>
      <c r="F327" s="65"/>
    </row>
    <row r="328" spans="3:6">
      <c r="C328" s="60"/>
      <c r="D328" s="65"/>
      <c r="F328" s="65"/>
    </row>
    <row r="329" spans="3:6">
      <c r="C329" s="60"/>
      <c r="D329" s="65"/>
      <c r="F329" s="65"/>
    </row>
    <row r="330" spans="3:6">
      <c r="C330" s="60"/>
      <c r="D330" s="65"/>
      <c r="F330" s="65"/>
    </row>
    <row r="331" spans="3:6">
      <c r="C331" s="60"/>
      <c r="D331" s="65"/>
      <c r="F331" s="65"/>
    </row>
    <row r="332" spans="3:6">
      <c r="C332" s="60"/>
      <c r="D332" s="65"/>
      <c r="F332" s="65"/>
    </row>
    <row r="333" spans="3:6">
      <c r="C333" s="60"/>
      <c r="D333" s="65"/>
      <c r="F333" s="65"/>
    </row>
    <row r="334" spans="3:6">
      <c r="C334" s="60"/>
      <c r="D334" s="65"/>
      <c r="F334" s="65"/>
    </row>
    <row r="335" spans="3:6">
      <c r="C335" s="60"/>
      <c r="D335" s="65"/>
      <c r="F335" s="65"/>
    </row>
    <row r="336" spans="3:6">
      <c r="C336" s="60"/>
      <c r="D336" s="65"/>
      <c r="F336" s="65"/>
    </row>
    <row r="337" spans="3:6">
      <c r="C337" s="60"/>
      <c r="D337" s="65"/>
      <c r="F337" s="65"/>
    </row>
    <row r="338" spans="3:6">
      <c r="C338" s="60"/>
      <c r="D338" s="65"/>
      <c r="F338" s="65"/>
    </row>
    <row r="339" spans="3:6">
      <c r="C339" s="60"/>
      <c r="D339" s="65"/>
      <c r="F339" s="65"/>
    </row>
    <row r="340" spans="3:6">
      <c r="C340" s="60"/>
      <c r="D340" s="65"/>
      <c r="F340" s="65"/>
    </row>
    <row r="341" spans="3:6">
      <c r="C341" s="60"/>
      <c r="D341" s="65"/>
      <c r="F341" s="65"/>
    </row>
    <row r="342" spans="3:6">
      <c r="C342" s="60"/>
      <c r="D342" s="65"/>
      <c r="F342" s="65"/>
    </row>
    <row r="343" spans="3:6">
      <c r="C343" s="60"/>
      <c r="D343" s="65"/>
      <c r="F343" s="65"/>
    </row>
    <row r="344" spans="3:6">
      <c r="C344" s="60"/>
      <c r="D344" s="65"/>
      <c r="F344" s="65"/>
    </row>
    <row r="345" spans="3:6">
      <c r="C345" s="60"/>
      <c r="D345" s="65"/>
      <c r="F345" s="65"/>
    </row>
    <row r="346" spans="3:6">
      <c r="C346" s="60"/>
      <c r="D346" s="65"/>
      <c r="F346" s="65"/>
    </row>
    <row r="347" spans="3:6">
      <c r="C347" s="60"/>
      <c r="D347" s="65"/>
      <c r="F347" s="65"/>
    </row>
    <row r="348" spans="3:6">
      <c r="C348" s="60"/>
      <c r="D348" s="65"/>
      <c r="F348" s="65"/>
    </row>
    <row r="349" spans="3:6">
      <c r="C349" s="60"/>
      <c r="D349" s="65"/>
      <c r="F349" s="65"/>
    </row>
    <row r="350" spans="3:6">
      <c r="C350" s="60"/>
      <c r="D350" s="65"/>
      <c r="F350" s="65"/>
    </row>
    <row r="351" spans="3:6">
      <c r="C351" s="60"/>
      <c r="D351" s="65"/>
      <c r="F351" s="65"/>
    </row>
    <row r="352" spans="3:6">
      <c r="C352" s="60"/>
      <c r="D352" s="65"/>
      <c r="F352" s="65"/>
    </row>
    <row r="353" spans="3:6">
      <c r="C353" s="60"/>
      <c r="D353" s="65"/>
      <c r="F353" s="65"/>
    </row>
    <row r="354" spans="3:6">
      <c r="C354" s="60"/>
      <c r="D354" s="65"/>
      <c r="F354" s="65"/>
    </row>
    <row r="355" spans="3:6">
      <c r="C355" s="60"/>
      <c r="D355" s="65"/>
      <c r="F355" s="65"/>
    </row>
    <row r="356" spans="3:6">
      <c r="C356" s="60"/>
      <c r="D356" s="65"/>
      <c r="F356" s="65"/>
    </row>
    <row r="357" spans="3:6">
      <c r="C357" s="60"/>
      <c r="D357" s="65"/>
      <c r="F357" s="65"/>
    </row>
    <row r="358" spans="3:6">
      <c r="C358" s="60"/>
      <c r="D358" s="65"/>
      <c r="F358" s="65"/>
    </row>
    <row r="359" spans="3:6">
      <c r="C359" s="60"/>
      <c r="D359" s="65"/>
      <c r="F359" s="65"/>
    </row>
    <row r="360" spans="3:6">
      <c r="C360" s="60"/>
      <c r="D360" s="65"/>
      <c r="F360" s="65"/>
    </row>
    <row r="361" spans="3:6">
      <c r="C361" s="60"/>
      <c r="D361" s="65"/>
      <c r="F361" s="65"/>
    </row>
    <row r="362" spans="3:6">
      <c r="C362" s="60"/>
      <c r="D362" s="65"/>
      <c r="F362" s="65"/>
    </row>
    <row r="363" spans="3:6">
      <c r="C363" s="60"/>
      <c r="D363" s="65"/>
      <c r="F363" s="65"/>
    </row>
    <row r="364" spans="3:6">
      <c r="C364" s="60"/>
      <c r="D364" s="65"/>
      <c r="F364" s="65"/>
    </row>
    <row r="365" spans="3:6">
      <c r="C365" s="60"/>
      <c r="D365" s="65"/>
      <c r="F365" s="65"/>
    </row>
    <row r="366" spans="3:6">
      <c r="C366" s="60"/>
      <c r="D366" s="65"/>
      <c r="F366" s="65"/>
    </row>
    <row r="367" spans="3:6">
      <c r="C367" s="60"/>
      <c r="D367" s="65"/>
      <c r="F367" s="65"/>
    </row>
    <row r="368" spans="3:6">
      <c r="C368" s="60"/>
      <c r="D368" s="65"/>
      <c r="F368" s="65"/>
    </row>
    <row r="369" spans="3:6">
      <c r="C369" s="60"/>
      <c r="D369" s="65"/>
      <c r="F369" s="65"/>
    </row>
    <row r="370" spans="3:6">
      <c r="C370" s="60"/>
      <c r="D370" s="65"/>
      <c r="F370" s="65"/>
    </row>
    <row r="371" spans="3:6">
      <c r="C371" s="60"/>
      <c r="D371" s="65"/>
      <c r="F371" s="65"/>
    </row>
    <row r="372" spans="3:6">
      <c r="C372" s="60"/>
      <c r="D372" s="65"/>
      <c r="F372" s="65"/>
    </row>
    <row r="373" spans="3:6">
      <c r="C373" s="60"/>
      <c r="D373" s="65"/>
      <c r="F373" s="65"/>
    </row>
    <row r="374" spans="3:6">
      <c r="C374" s="60"/>
      <c r="D374" s="65"/>
      <c r="F374" s="65"/>
    </row>
    <row r="375" spans="3:6">
      <c r="C375" s="60"/>
      <c r="D375" s="65"/>
      <c r="F375" s="65"/>
    </row>
    <row r="376" spans="3:6">
      <c r="C376" s="60"/>
      <c r="D376" s="65"/>
      <c r="F376" s="65"/>
    </row>
    <row r="377" spans="3:6">
      <c r="C377" s="60"/>
      <c r="D377" s="65"/>
      <c r="F377" s="65"/>
    </row>
    <row r="378" spans="3:6">
      <c r="C378" s="60"/>
      <c r="D378" s="65"/>
      <c r="F378" s="65"/>
    </row>
    <row r="379" spans="3:6">
      <c r="C379" s="60"/>
      <c r="D379" s="65"/>
      <c r="F379" s="65"/>
    </row>
    <row r="380" spans="3:6">
      <c r="C380" s="60"/>
      <c r="D380" s="65"/>
      <c r="F380" s="65"/>
    </row>
    <row r="381" spans="3:6">
      <c r="C381" s="60"/>
      <c r="D381" s="65"/>
      <c r="F381" s="65"/>
    </row>
    <row r="382" spans="3:6">
      <c r="C382" s="60"/>
      <c r="D382" s="65"/>
      <c r="F382" s="65"/>
    </row>
    <row r="383" spans="3:6">
      <c r="C383" s="60"/>
      <c r="D383" s="65"/>
      <c r="F383" s="65"/>
    </row>
    <row r="384" spans="3:6">
      <c r="C384" s="60"/>
      <c r="D384" s="65"/>
      <c r="F384" s="65"/>
    </row>
    <row r="385" spans="3:6">
      <c r="C385" s="60"/>
      <c r="D385" s="65"/>
      <c r="F385" s="65"/>
    </row>
    <row r="386" spans="3:6">
      <c r="C386" s="60"/>
      <c r="D386" s="65"/>
      <c r="F386" s="65"/>
    </row>
    <row r="387" spans="3:6">
      <c r="C387" s="60"/>
      <c r="D387" s="65"/>
      <c r="F387" s="65"/>
    </row>
    <row r="388" spans="3:6">
      <c r="C388" s="60"/>
      <c r="D388" s="65"/>
      <c r="F388" s="65"/>
    </row>
    <row r="389" spans="3:6">
      <c r="C389" s="60"/>
      <c r="D389" s="65"/>
      <c r="F389" s="65"/>
    </row>
    <row r="390" spans="3:6">
      <c r="C390" s="60"/>
      <c r="D390" s="65"/>
      <c r="F390" s="65"/>
    </row>
    <row r="391" spans="3:6">
      <c r="C391" s="60"/>
      <c r="D391" s="65"/>
      <c r="F391" s="65"/>
    </row>
    <row r="392" spans="3:6">
      <c r="C392" s="60"/>
      <c r="D392" s="65"/>
      <c r="F392" s="65"/>
    </row>
    <row r="393" spans="3:6">
      <c r="C393" s="60"/>
      <c r="D393" s="65"/>
      <c r="F393" s="65"/>
    </row>
    <row r="394" spans="3:6">
      <c r="C394" s="60"/>
      <c r="D394" s="65"/>
      <c r="F394" s="65"/>
    </row>
    <row r="395" spans="3:6">
      <c r="C395" s="60"/>
      <c r="D395" s="65"/>
      <c r="F395" s="65"/>
    </row>
    <row r="396" spans="3:6">
      <c r="C396" s="60"/>
      <c r="D396" s="65"/>
      <c r="F396" s="65"/>
    </row>
    <row r="397" spans="3:6">
      <c r="C397" s="60"/>
      <c r="D397" s="65"/>
      <c r="F397" s="65"/>
    </row>
    <row r="398" spans="3:6">
      <c r="C398" s="60"/>
      <c r="D398" s="65"/>
      <c r="F398" s="65"/>
    </row>
    <row r="399" spans="3:6">
      <c r="C399" s="60"/>
      <c r="D399" s="65"/>
      <c r="F399" s="65"/>
    </row>
    <row r="400" spans="3:6">
      <c r="C400" s="60"/>
      <c r="D400" s="65"/>
      <c r="F400" s="65"/>
    </row>
    <row r="401" spans="3:6">
      <c r="C401" s="60"/>
      <c r="D401" s="65"/>
      <c r="F401" s="65"/>
    </row>
    <row r="402" spans="3:6">
      <c r="C402" s="60"/>
      <c r="D402" s="65"/>
      <c r="F402" s="65"/>
    </row>
    <row r="403" spans="3:6">
      <c r="C403" s="60"/>
      <c r="D403" s="65"/>
      <c r="F403" s="65"/>
    </row>
    <row r="404" spans="3:6">
      <c r="C404" s="60"/>
      <c r="D404" s="65"/>
      <c r="F404" s="65"/>
    </row>
    <row r="405" spans="3:6">
      <c r="C405" s="60"/>
      <c r="D405" s="65"/>
      <c r="F405" s="65"/>
    </row>
    <row r="406" spans="3:6">
      <c r="C406" s="60"/>
      <c r="D406" s="65"/>
      <c r="F406" s="65"/>
    </row>
    <row r="407" spans="3:6">
      <c r="C407" s="60"/>
      <c r="D407" s="65"/>
      <c r="F407" s="65"/>
    </row>
    <row r="408" spans="3:6">
      <c r="C408" s="60"/>
      <c r="D408" s="65"/>
      <c r="F408" s="65"/>
    </row>
    <row r="409" spans="3:6">
      <c r="C409" s="60"/>
      <c r="D409" s="65"/>
      <c r="F409" s="65"/>
    </row>
    <row r="410" spans="3:6">
      <c r="C410" s="60"/>
      <c r="D410" s="65"/>
      <c r="F410" s="65"/>
    </row>
    <row r="411" spans="3:6">
      <c r="C411" s="60"/>
      <c r="D411" s="65"/>
      <c r="F411" s="65"/>
    </row>
    <row r="412" spans="3:6">
      <c r="C412" s="60"/>
      <c r="D412" s="65"/>
      <c r="F412" s="65"/>
    </row>
    <row r="413" spans="3:6">
      <c r="C413" s="60"/>
      <c r="D413" s="65"/>
      <c r="F413" s="65"/>
    </row>
    <row r="414" spans="3:6">
      <c r="C414" s="60"/>
      <c r="D414" s="65"/>
      <c r="F414" s="65"/>
    </row>
    <row r="415" spans="3:6">
      <c r="C415" s="60"/>
      <c r="D415" s="65"/>
      <c r="F415" s="65"/>
    </row>
    <row r="416" spans="3:6">
      <c r="C416" s="60"/>
      <c r="D416" s="65"/>
      <c r="F416" s="65"/>
    </row>
    <row r="417" spans="3:6">
      <c r="C417" s="60"/>
      <c r="D417" s="65"/>
      <c r="F417" s="65"/>
    </row>
    <row r="418" spans="3:6">
      <c r="C418" s="60"/>
      <c r="D418" s="65"/>
      <c r="F418" s="65"/>
    </row>
    <row r="419" spans="3:6">
      <c r="C419" s="60"/>
      <c r="D419" s="65"/>
      <c r="F419" s="65"/>
    </row>
    <row r="420" spans="3:6">
      <c r="C420" s="60"/>
      <c r="D420" s="65"/>
      <c r="F420" s="65"/>
    </row>
    <row r="421" spans="3:6">
      <c r="C421" s="60"/>
      <c r="D421" s="65"/>
      <c r="F421" s="65"/>
    </row>
    <row r="422" spans="3:6">
      <c r="C422" s="60"/>
      <c r="D422" s="65"/>
      <c r="F422" s="65"/>
    </row>
    <row r="423" spans="3:6">
      <c r="C423" s="60"/>
      <c r="D423" s="65"/>
      <c r="F423" s="65"/>
    </row>
    <row r="424" spans="3:6">
      <c r="C424" s="60"/>
      <c r="D424" s="65"/>
      <c r="F424" s="65"/>
    </row>
    <row r="425" spans="3:6">
      <c r="C425" s="60"/>
      <c r="D425" s="65"/>
      <c r="F425" s="65"/>
    </row>
    <row r="426" spans="3:6">
      <c r="C426" s="60"/>
      <c r="D426" s="65"/>
      <c r="F426" s="65"/>
    </row>
    <row r="427" spans="3:6">
      <c r="C427" s="60"/>
      <c r="D427" s="65"/>
      <c r="F427" s="65"/>
    </row>
    <row r="428" spans="3:6">
      <c r="C428" s="60"/>
      <c r="D428" s="65"/>
      <c r="F428" s="65"/>
    </row>
    <row r="429" spans="3:6">
      <c r="C429" s="60"/>
      <c r="D429" s="65"/>
      <c r="F429" s="65"/>
    </row>
    <row r="430" spans="3:6">
      <c r="C430" s="60"/>
      <c r="D430" s="65"/>
      <c r="F430" s="65"/>
    </row>
    <row r="431" spans="3:6">
      <c r="C431" s="60"/>
      <c r="D431" s="65"/>
      <c r="F431" s="65"/>
    </row>
    <row r="432" spans="3:6">
      <c r="C432" s="60"/>
      <c r="D432" s="65"/>
      <c r="F432" s="65"/>
    </row>
    <row r="433" spans="3:6">
      <c r="C433" s="60"/>
      <c r="D433" s="65"/>
      <c r="F433" s="65"/>
    </row>
    <row r="434" spans="3:6">
      <c r="C434" s="60"/>
      <c r="D434" s="65"/>
      <c r="F434" s="65"/>
    </row>
    <row r="435" spans="3:6">
      <c r="C435" s="60"/>
      <c r="D435" s="65"/>
      <c r="F435" s="65"/>
    </row>
    <row r="436" spans="3:6">
      <c r="C436" s="60"/>
      <c r="D436" s="65"/>
      <c r="F436" s="65"/>
    </row>
    <row r="437" spans="3:6">
      <c r="C437" s="60"/>
      <c r="D437" s="65"/>
      <c r="F437" s="65"/>
    </row>
    <row r="438" spans="3:6">
      <c r="C438" s="60"/>
      <c r="D438" s="65"/>
      <c r="F438" s="65"/>
    </row>
  </sheetData>
  <sheetProtection algorithmName="SHA-512" hashValue="JAqQaP5/dT56DgdAUe721ql9atOuqeyE2M59PKf/rLYG9hBKY/E8keH43UG/jpKgz1Z9T1gwvqqNSwFpWGv+qA==" saltValue="odrayNv87RocgRyGlaZ67A==" spinCount="100000" sheet="1" objects="1" scenarios="1"/>
  <pageMargins left="0.74803149606299213" right="0.74803149606299213" top="1.2204724409448819" bottom="0.98425196850393704" header="0.51181102362204722" footer="0.51181102362204722"/>
  <pageSetup paperSize="9" scale="93" orientation="portrait" r:id="rId1"/>
  <headerFooter alignWithMargins="0">
    <oddHeader xml:space="preserve">&amp;C&amp;"Arial,Regular"&amp;8NADSTREŠNICA
 ZA PROSUŠIVANJE DRVETA
&amp;R&amp;"Arial,Regular"&amp;8TD: 16/21 
svibanj 2021
</oddHeader>
    <oddFooter>&amp;C&amp;9TROŠKOVNIK GRAĐEVINSKO OBRTNIČKIH RADOVA&amp;R&amp;9&amp;P</oddFooter>
  </headerFooter>
  <rowBreaks count="2" manualBreakCount="2">
    <brk id="50" max="7" man="1"/>
    <brk id="55" max="7"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view="pageBreakPreview" zoomScaleNormal="100" zoomScaleSheetLayoutView="100" workbookViewId="0">
      <pane xSplit="3" ySplit="4" topLeftCell="D11" activePane="bottomRight" state="frozen"/>
      <selection activeCell="B36" sqref="B36"/>
      <selection pane="topRight" activeCell="B36" sqref="B36"/>
      <selection pane="bottomLeft" activeCell="B36" sqref="B36"/>
      <selection pane="bottomRight" activeCell="B36" sqref="B36"/>
    </sheetView>
  </sheetViews>
  <sheetFormatPr defaultColWidth="8.77734375" defaultRowHeight="12.75"/>
  <cols>
    <col min="1" max="1" width="2.21875" style="64" bestFit="1" customWidth="1"/>
    <col min="2" max="2" width="2.5546875" style="64" customWidth="1"/>
    <col min="3" max="3" width="1.5546875" style="65" bestFit="1" customWidth="1"/>
    <col min="4" max="4" width="33.5546875" style="65" customWidth="1"/>
    <col min="5" max="5" width="9.88671875" style="67" customWidth="1"/>
    <col min="6" max="6" width="8.44140625" style="65" customWidth="1"/>
    <col min="7" max="7" width="7.77734375" style="126" bestFit="1" customWidth="1"/>
    <col min="8" max="8" width="11.6640625" style="126" bestFit="1" customWidth="1"/>
    <col min="9" max="16384" width="8.77734375" style="65"/>
  </cols>
  <sheetData>
    <row r="1" spans="1:8" ht="13.5" thickBot="1">
      <c r="A1" s="50"/>
      <c r="B1" s="50"/>
      <c r="C1" s="51"/>
      <c r="D1" s="51"/>
      <c r="E1" s="52"/>
      <c r="F1" s="51"/>
      <c r="G1" s="118"/>
      <c r="H1" s="118"/>
    </row>
    <row r="2" spans="1:8" ht="13.5" thickBot="1">
      <c r="A2" s="53" t="s">
        <v>55</v>
      </c>
      <c r="B2" s="54" t="s">
        <v>126</v>
      </c>
      <c r="C2" s="55"/>
      <c r="D2" s="56" t="s">
        <v>127</v>
      </c>
      <c r="E2" s="54"/>
      <c r="F2" s="57"/>
      <c r="G2" s="57"/>
      <c r="H2" s="57"/>
    </row>
    <row r="3" spans="1:8">
      <c r="A3" s="26"/>
      <c r="B3" s="31"/>
      <c r="C3" s="21"/>
      <c r="D3" s="23"/>
      <c r="E3" s="26"/>
      <c r="F3" s="31"/>
      <c r="G3" s="31"/>
      <c r="H3" s="31"/>
    </row>
    <row r="4" spans="1:8" s="60" customFormat="1" ht="25.5">
      <c r="A4" s="58"/>
      <c r="B4" s="59"/>
      <c r="D4" s="61"/>
      <c r="E4" s="62" t="s">
        <v>58</v>
      </c>
      <c r="F4" s="25" t="s">
        <v>310</v>
      </c>
      <c r="G4" s="69" t="s">
        <v>59</v>
      </c>
      <c r="H4" s="69" t="s">
        <v>60</v>
      </c>
    </row>
    <row r="5" spans="1:8">
      <c r="A5" s="63"/>
      <c r="D5" s="61"/>
      <c r="E5" s="66"/>
    </row>
    <row r="6" spans="1:8" ht="76.5">
      <c r="B6" s="65"/>
      <c r="D6" s="59" t="s">
        <v>73</v>
      </c>
      <c r="E6" s="59"/>
      <c r="F6" s="59"/>
      <c r="G6" s="16"/>
      <c r="H6" s="133"/>
    </row>
    <row r="7" spans="1:8">
      <c r="B7" s="65"/>
      <c r="D7" s="59"/>
      <c r="G7" s="39"/>
    </row>
    <row r="8" spans="1:8" ht="216.75">
      <c r="D8" s="60" t="s">
        <v>128</v>
      </c>
      <c r="E8" s="60"/>
      <c r="F8" s="60"/>
      <c r="G8" s="17"/>
      <c r="H8" s="69"/>
    </row>
    <row r="9" spans="1:8">
      <c r="D9" s="29" t="s">
        <v>129</v>
      </c>
      <c r="E9" s="23"/>
      <c r="F9" s="68" t="s">
        <v>62</v>
      </c>
      <c r="G9" s="44"/>
    </row>
    <row r="10" spans="1:8">
      <c r="A10" s="63"/>
      <c r="D10" s="61"/>
      <c r="F10" s="68"/>
      <c r="G10" s="44"/>
    </row>
    <row r="11" spans="1:8">
      <c r="A11" s="64" t="s">
        <v>55</v>
      </c>
      <c r="B11" s="63" t="s">
        <v>126</v>
      </c>
      <c r="C11" s="64">
        <v>1</v>
      </c>
      <c r="D11" s="23" t="s">
        <v>130</v>
      </c>
      <c r="F11" s="68" t="s">
        <v>62</v>
      </c>
      <c r="G11" s="44"/>
    </row>
    <row r="12" spans="1:8" ht="165.75">
      <c r="A12" s="63"/>
      <c r="B12" s="64" t="s">
        <v>61</v>
      </c>
      <c r="D12" s="30" t="s">
        <v>327</v>
      </c>
      <c r="E12" s="23"/>
      <c r="F12" s="23"/>
      <c r="G12" s="37"/>
      <c r="H12" s="103"/>
    </row>
    <row r="13" spans="1:8">
      <c r="A13" s="63"/>
      <c r="D13" s="22" t="s">
        <v>131</v>
      </c>
      <c r="E13" s="23"/>
      <c r="F13" s="23"/>
      <c r="G13" s="37"/>
      <c r="H13" s="103"/>
    </row>
    <row r="14" spans="1:8">
      <c r="A14" s="63"/>
      <c r="D14" s="22" t="s">
        <v>188</v>
      </c>
      <c r="E14" s="23"/>
      <c r="F14" s="23"/>
      <c r="G14" s="37"/>
      <c r="H14" s="103"/>
    </row>
    <row r="15" spans="1:8">
      <c r="A15" s="63"/>
      <c r="D15" s="23" t="s">
        <v>330</v>
      </c>
      <c r="E15" s="69">
        <v>6600</v>
      </c>
      <c r="F15" s="60" t="s">
        <v>132</v>
      </c>
      <c r="G15" s="17"/>
      <c r="H15" s="69">
        <f>E15*G15</f>
        <v>0</v>
      </c>
    </row>
    <row r="16" spans="1:8">
      <c r="A16" s="64" t="s">
        <v>55</v>
      </c>
      <c r="B16" s="63" t="s">
        <v>126</v>
      </c>
      <c r="C16" s="64">
        <v>2</v>
      </c>
      <c r="D16" s="23" t="s">
        <v>133</v>
      </c>
      <c r="F16" s="68" t="s">
        <v>62</v>
      </c>
      <c r="G16" s="44"/>
    </row>
    <row r="17" spans="1:8" ht="76.5">
      <c r="A17" s="63"/>
      <c r="B17" s="64" t="s">
        <v>61</v>
      </c>
      <c r="D17" s="70" t="s">
        <v>328</v>
      </c>
      <c r="E17" s="60"/>
      <c r="F17" s="60"/>
      <c r="G17" s="17"/>
      <c r="H17" s="69"/>
    </row>
    <row r="18" spans="1:8">
      <c r="A18" s="63"/>
      <c r="D18" s="22" t="s">
        <v>187</v>
      </c>
      <c r="E18" s="69">
        <f>175.9*20</f>
        <v>3518</v>
      </c>
      <c r="F18" s="60" t="s">
        <v>132</v>
      </c>
      <c r="G18" s="17"/>
      <c r="H18" s="69">
        <f>E18*G18</f>
        <v>0</v>
      </c>
    </row>
    <row r="19" spans="1:8">
      <c r="A19" s="63"/>
      <c r="D19" s="23"/>
      <c r="E19" s="23"/>
      <c r="F19" s="23"/>
      <c r="G19" s="103"/>
      <c r="H19" s="103"/>
    </row>
    <row r="20" spans="1:8" ht="13.5" thickBot="1">
      <c r="A20" s="63"/>
      <c r="D20" s="23"/>
      <c r="E20" s="23"/>
      <c r="F20" s="23"/>
      <c r="G20" s="103"/>
      <c r="H20" s="103"/>
    </row>
    <row r="21" spans="1:8">
      <c r="A21" s="71" t="s">
        <v>55</v>
      </c>
      <c r="B21" s="71" t="s">
        <v>126</v>
      </c>
      <c r="C21" s="72"/>
      <c r="D21" s="72" t="s">
        <v>134</v>
      </c>
      <c r="E21" s="71"/>
      <c r="F21" s="73"/>
      <c r="G21" s="73"/>
      <c r="H21" s="73">
        <f>SUM(H3:H20)</f>
        <v>0</v>
      </c>
    </row>
    <row r="22" spans="1:8">
      <c r="F22" s="68" t="s">
        <v>62</v>
      </c>
      <c r="G22" s="147"/>
    </row>
    <row r="23" spans="1:8">
      <c r="F23" s="68" t="s">
        <v>62</v>
      </c>
      <c r="G23" s="147"/>
    </row>
    <row r="24" spans="1:8">
      <c r="F24" s="68" t="s">
        <v>62</v>
      </c>
      <c r="G24" s="147"/>
    </row>
  </sheetData>
  <sheetProtection algorithmName="SHA-512" hashValue="svyXqfKEZP+Sk1wCuszACilF4C594rLl9LhiDbIjBghg02i+zy+UReQWlE6EF/7dzf35vZk0fusfvPtT1AxGGw==" saltValue="U3atd2M5MpAyRF1oOqTXTg==" spinCount="100000" sheet="1" objects="1" scenarios="1"/>
  <pageMargins left="0.74803149606299213" right="0.74803149606299213" top="1.2204724409448819" bottom="0.98425196850393704" header="0.51181102362204722" footer="0.51181102362204722"/>
  <pageSetup paperSize="9" scale="99" orientation="portrait" r:id="rId1"/>
  <headerFooter alignWithMargins="0">
    <oddHeader xml:space="preserve">&amp;C&amp;"Arial,Regular"&amp;8NADSTREŠNICA
 ZA PROSUŠIVANJE DRVETA
&amp;R&amp;"Arial,Regular"&amp;8TD: 16/21 
svibanj 2021
</oddHeader>
    <oddFooter>&amp;C&amp;9TROŠKOVNIK GRAĐEVINSKO OBRTNIČKIH RADOVA&amp;R&amp;9&amp;P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BreakPreview" zoomScaleNormal="100" zoomScaleSheetLayoutView="100" workbookViewId="0">
      <pane xSplit="3" ySplit="4" topLeftCell="D38" activePane="bottomRight" state="frozen"/>
      <selection activeCell="B36" sqref="B36"/>
      <selection pane="topRight" activeCell="B36" sqref="B36"/>
      <selection pane="bottomLeft" activeCell="B36" sqref="B36"/>
      <selection pane="bottomRight" activeCell="B36" sqref="B36"/>
    </sheetView>
  </sheetViews>
  <sheetFormatPr defaultColWidth="8.77734375" defaultRowHeight="12.75"/>
  <cols>
    <col min="1" max="2" width="2.77734375" style="65" bestFit="1" customWidth="1"/>
    <col min="3" max="3" width="1.6640625" style="21" customWidth="1"/>
    <col min="4" max="4" width="35.33203125" style="65" customWidth="1"/>
    <col min="5" max="5" width="7.5546875" style="67" bestFit="1" customWidth="1"/>
    <col min="6" max="6" width="8.5546875" style="125" customWidth="1"/>
    <col min="7" max="7" width="7.33203125" style="126" bestFit="1" customWidth="1"/>
    <col min="8" max="8" width="11.6640625" style="126" bestFit="1" customWidth="1"/>
    <col min="9" max="248" width="8.77734375" style="65"/>
    <col min="249" max="250" width="2.77734375" style="65" bestFit="1" customWidth="1"/>
    <col min="251" max="251" width="2.44140625" style="65" bestFit="1" customWidth="1"/>
    <col min="252" max="252" width="35.33203125" style="65" customWidth="1"/>
    <col min="253" max="253" width="7.5546875" style="65" bestFit="1" customWidth="1"/>
    <col min="254" max="254" width="3.5546875" style="65" bestFit="1" customWidth="1"/>
    <col min="255" max="255" width="6.88671875" style="65" bestFit="1" customWidth="1"/>
    <col min="256" max="256" width="10.21875" style="65" customWidth="1"/>
    <col min="257" max="504" width="8.77734375" style="65"/>
    <col min="505" max="506" width="2.77734375" style="65" bestFit="1" customWidth="1"/>
    <col min="507" max="507" width="2.44140625" style="65" bestFit="1" customWidth="1"/>
    <col min="508" max="508" width="35.33203125" style="65" customWidth="1"/>
    <col min="509" max="509" width="7.5546875" style="65" bestFit="1" customWidth="1"/>
    <col min="510" max="510" width="3.5546875" style="65" bestFit="1" customWidth="1"/>
    <col min="511" max="511" width="6.88671875" style="65" bestFit="1" customWidth="1"/>
    <col min="512" max="512" width="10.21875" style="65" customWidth="1"/>
    <col min="513" max="760" width="8.77734375" style="65"/>
    <col min="761" max="762" width="2.77734375" style="65" bestFit="1" customWidth="1"/>
    <col min="763" max="763" width="2.44140625" style="65" bestFit="1" customWidth="1"/>
    <col min="764" max="764" width="35.33203125" style="65" customWidth="1"/>
    <col min="765" max="765" width="7.5546875" style="65" bestFit="1" customWidth="1"/>
    <col min="766" max="766" width="3.5546875" style="65" bestFit="1" customWidth="1"/>
    <col min="767" max="767" width="6.88671875" style="65" bestFit="1" customWidth="1"/>
    <col min="768" max="768" width="10.21875" style="65" customWidth="1"/>
    <col min="769" max="1016" width="8.77734375" style="65"/>
    <col min="1017" max="1018" width="2.77734375" style="65" bestFit="1" customWidth="1"/>
    <col min="1019" max="1019" width="2.44140625" style="65" bestFit="1" customWidth="1"/>
    <col min="1020" max="1020" width="35.33203125" style="65" customWidth="1"/>
    <col min="1021" max="1021" width="7.5546875" style="65" bestFit="1" customWidth="1"/>
    <col min="1022" max="1022" width="3.5546875" style="65" bestFit="1" customWidth="1"/>
    <col min="1023" max="1023" width="6.88671875" style="65" bestFit="1" customWidth="1"/>
    <col min="1024" max="1024" width="10.21875" style="65" customWidth="1"/>
    <col min="1025" max="1272" width="8.77734375" style="65"/>
    <col min="1273" max="1274" width="2.77734375" style="65" bestFit="1" customWidth="1"/>
    <col min="1275" max="1275" width="2.44140625" style="65" bestFit="1" customWidth="1"/>
    <col min="1276" max="1276" width="35.33203125" style="65" customWidth="1"/>
    <col min="1277" max="1277" width="7.5546875" style="65" bestFit="1" customWidth="1"/>
    <col min="1278" max="1278" width="3.5546875" style="65" bestFit="1" customWidth="1"/>
    <col min="1279" max="1279" width="6.88671875" style="65" bestFit="1" customWidth="1"/>
    <col min="1280" max="1280" width="10.21875" style="65" customWidth="1"/>
    <col min="1281" max="1528" width="8.77734375" style="65"/>
    <col min="1529" max="1530" width="2.77734375" style="65" bestFit="1" customWidth="1"/>
    <col min="1531" max="1531" width="2.44140625" style="65" bestFit="1" customWidth="1"/>
    <col min="1532" max="1532" width="35.33203125" style="65" customWidth="1"/>
    <col min="1533" max="1533" width="7.5546875" style="65" bestFit="1" customWidth="1"/>
    <col min="1534" max="1534" width="3.5546875" style="65" bestFit="1" customWidth="1"/>
    <col min="1535" max="1535" width="6.88671875" style="65" bestFit="1" customWidth="1"/>
    <col min="1536" max="1536" width="10.21875" style="65" customWidth="1"/>
    <col min="1537" max="1784" width="8.77734375" style="65"/>
    <col min="1785" max="1786" width="2.77734375" style="65" bestFit="1" customWidth="1"/>
    <col min="1787" max="1787" width="2.44140625" style="65" bestFit="1" customWidth="1"/>
    <col min="1788" max="1788" width="35.33203125" style="65" customWidth="1"/>
    <col min="1789" max="1789" width="7.5546875" style="65" bestFit="1" customWidth="1"/>
    <col min="1790" max="1790" width="3.5546875" style="65" bestFit="1" customWidth="1"/>
    <col min="1791" max="1791" width="6.88671875" style="65" bestFit="1" customWidth="1"/>
    <col min="1792" max="1792" width="10.21875" style="65" customWidth="1"/>
    <col min="1793" max="2040" width="8.77734375" style="65"/>
    <col min="2041" max="2042" width="2.77734375" style="65" bestFit="1" customWidth="1"/>
    <col min="2043" max="2043" width="2.44140625" style="65" bestFit="1" customWidth="1"/>
    <col min="2044" max="2044" width="35.33203125" style="65" customWidth="1"/>
    <col min="2045" max="2045" width="7.5546875" style="65" bestFit="1" customWidth="1"/>
    <col min="2046" max="2046" width="3.5546875" style="65" bestFit="1" customWidth="1"/>
    <col min="2047" max="2047" width="6.88671875" style="65" bestFit="1" customWidth="1"/>
    <col min="2048" max="2048" width="10.21875" style="65" customWidth="1"/>
    <col min="2049" max="2296" width="8.77734375" style="65"/>
    <col min="2297" max="2298" width="2.77734375" style="65" bestFit="1" customWidth="1"/>
    <col min="2299" max="2299" width="2.44140625" style="65" bestFit="1" customWidth="1"/>
    <col min="2300" max="2300" width="35.33203125" style="65" customWidth="1"/>
    <col min="2301" max="2301" width="7.5546875" style="65" bestFit="1" customWidth="1"/>
    <col min="2302" max="2302" width="3.5546875" style="65" bestFit="1" customWidth="1"/>
    <col min="2303" max="2303" width="6.88671875" style="65" bestFit="1" customWidth="1"/>
    <col min="2304" max="2304" width="10.21875" style="65" customWidth="1"/>
    <col min="2305" max="2552" width="8.77734375" style="65"/>
    <col min="2553" max="2554" width="2.77734375" style="65" bestFit="1" customWidth="1"/>
    <col min="2555" max="2555" width="2.44140625" style="65" bestFit="1" customWidth="1"/>
    <col min="2556" max="2556" width="35.33203125" style="65" customWidth="1"/>
    <col min="2557" max="2557" width="7.5546875" style="65" bestFit="1" customWidth="1"/>
    <col min="2558" max="2558" width="3.5546875" style="65" bestFit="1" customWidth="1"/>
    <col min="2559" max="2559" width="6.88671875" style="65" bestFit="1" customWidth="1"/>
    <col min="2560" max="2560" width="10.21875" style="65" customWidth="1"/>
    <col min="2561" max="2808" width="8.77734375" style="65"/>
    <col min="2809" max="2810" width="2.77734375" style="65" bestFit="1" customWidth="1"/>
    <col min="2811" max="2811" width="2.44140625" style="65" bestFit="1" customWidth="1"/>
    <col min="2812" max="2812" width="35.33203125" style="65" customWidth="1"/>
    <col min="2813" max="2813" width="7.5546875" style="65" bestFit="1" customWidth="1"/>
    <col min="2814" max="2814" width="3.5546875" style="65" bestFit="1" customWidth="1"/>
    <col min="2815" max="2815" width="6.88671875" style="65" bestFit="1" customWidth="1"/>
    <col min="2816" max="2816" width="10.21875" style="65" customWidth="1"/>
    <col min="2817" max="3064" width="8.77734375" style="65"/>
    <col min="3065" max="3066" width="2.77734375" style="65" bestFit="1" customWidth="1"/>
    <col min="3067" max="3067" width="2.44140625" style="65" bestFit="1" customWidth="1"/>
    <col min="3068" max="3068" width="35.33203125" style="65" customWidth="1"/>
    <col min="3069" max="3069" width="7.5546875" style="65" bestFit="1" customWidth="1"/>
    <col min="3070" max="3070" width="3.5546875" style="65" bestFit="1" customWidth="1"/>
    <col min="3071" max="3071" width="6.88671875" style="65" bestFit="1" customWidth="1"/>
    <col min="3072" max="3072" width="10.21875" style="65" customWidth="1"/>
    <col min="3073" max="3320" width="8.77734375" style="65"/>
    <col min="3321" max="3322" width="2.77734375" style="65" bestFit="1" customWidth="1"/>
    <col min="3323" max="3323" width="2.44140625" style="65" bestFit="1" customWidth="1"/>
    <col min="3324" max="3324" width="35.33203125" style="65" customWidth="1"/>
    <col min="3325" max="3325" width="7.5546875" style="65" bestFit="1" customWidth="1"/>
    <col min="3326" max="3326" width="3.5546875" style="65" bestFit="1" customWidth="1"/>
    <col min="3327" max="3327" width="6.88671875" style="65" bestFit="1" customWidth="1"/>
    <col min="3328" max="3328" width="10.21875" style="65" customWidth="1"/>
    <col min="3329" max="3576" width="8.77734375" style="65"/>
    <col min="3577" max="3578" width="2.77734375" style="65" bestFit="1" customWidth="1"/>
    <col min="3579" max="3579" width="2.44140625" style="65" bestFit="1" customWidth="1"/>
    <col min="3580" max="3580" width="35.33203125" style="65" customWidth="1"/>
    <col min="3581" max="3581" width="7.5546875" style="65" bestFit="1" customWidth="1"/>
    <col min="3582" max="3582" width="3.5546875" style="65" bestFit="1" customWidth="1"/>
    <col min="3583" max="3583" width="6.88671875" style="65" bestFit="1" customWidth="1"/>
    <col min="3584" max="3584" width="10.21875" style="65" customWidth="1"/>
    <col min="3585" max="3832" width="8.77734375" style="65"/>
    <col min="3833" max="3834" width="2.77734375" style="65" bestFit="1" customWidth="1"/>
    <col min="3835" max="3835" width="2.44140625" style="65" bestFit="1" customWidth="1"/>
    <col min="3836" max="3836" width="35.33203125" style="65" customWidth="1"/>
    <col min="3837" max="3837" width="7.5546875" style="65" bestFit="1" customWidth="1"/>
    <col min="3838" max="3838" width="3.5546875" style="65" bestFit="1" customWidth="1"/>
    <col min="3839" max="3839" width="6.88671875" style="65" bestFit="1" customWidth="1"/>
    <col min="3840" max="3840" width="10.21875" style="65" customWidth="1"/>
    <col min="3841" max="4088" width="8.77734375" style="65"/>
    <col min="4089" max="4090" width="2.77734375" style="65" bestFit="1" customWidth="1"/>
    <col min="4091" max="4091" width="2.44140625" style="65" bestFit="1" customWidth="1"/>
    <col min="4092" max="4092" width="35.33203125" style="65" customWidth="1"/>
    <col min="4093" max="4093" width="7.5546875" style="65" bestFit="1" customWidth="1"/>
    <col min="4094" max="4094" width="3.5546875" style="65" bestFit="1" customWidth="1"/>
    <col min="4095" max="4095" width="6.88671875" style="65" bestFit="1" customWidth="1"/>
    <col min="4096" max="4096" width="10.21875" style="65" customWidth="1"/>
    <col min="4097" max="4344" width="8.77734375" style="65"/>
    <col min="4345" max="4346" width="2.77734375" style="65" bestFit="1" customWidth="1"/>
    <col min="4347" max="4347" width="2.44140625" style="65" bestFit="1" customWidth="1"/>
    <col min="4348" max="4348" width="35.33203125" style="65" customWidth="1"/>
    <col min="4349" max="4349" width="7.5546875" style="65" bestFit="1" customWidth="1"/>
    <col min="4350" max="4350" width="3.5546875" style="65" bestFit="1" customWidth="1"/>
    <col min="4351" max="4351" width="6.88671875" style="65" bestFit="1" customWidth="1"/>
    <col min="4352" max="4352" width="10.21875" style="65" customWidth="1"/>
    <col min="4353" max="4600" width="8.77734375" style="65"/>
    <col min="4601" max="4602" width="2.77734375" style="65" bestFit="1" customWidth="1"/>
    <col min="4603" max="4603" width="2.44140625" style="65" bestFit="1" customWidth="1"/>
    <col min="4604" max="4604" width="35.33203125" style="65" customWidth="1"/>
    <col min="4605" max="4605" width="7.5546875" style="65" bestFit="1" customWidth="1"/>
    <col min="4606" max="4606" width="3.5546875" style="65" bestFit="1" customWidth="1"/>
    <col min="4607" max="4607" width="6.88671875" style="65" bestFit="1" customWidth="1"/>
    <col min="4608" max="4608" width="10.21875" style="65" customWidth="1"/>
    <col min="4609" max="4856" width="8.77734375" style="65"/>
    <col min="4857" max="4858" width="2.77734375" style="65" bestFit="1" customWidth="1"/>
    <col min="4859" max="4859" width="2.44140625" style="65" bestFit="1" customWidth="1"/>
    <col min="4860" max="4860" width="35.33203125" style="65" customWidth="1"/>
    <col min="4861" max="4861" width="7.5546875" style="65" bestFit="1" customWidth="1"/>
    <col min="4862" max="4862" width="3.5546875" style="65" bestFit="1" customWidth="1"/>
    <col min="4863" max="4863" width="6.88671875" style="65" bestFit="1" customWidth="1"/>
    <col min="4864" max="4864" width="10.21875" style="65" customWidth="1"/>
    <col min="4865" max="5112" width="8.77734375" style="65"/>
    <col min="5113" max="5114" width="2.77734375" style="65" bestFit="1" customWidth="1"/>
    <col min="5115" max="5115" width="2.44140625" style="65" bestFit="1" customWidth="1"/>
    <col min="5116" max="5116" width="35.33203125" style="65" customWidth="1"/>
    <col min="5117" max="5117" width="7.5546875" style="65" bestFit="1" customWidth="1"/>
    <col min="5118" max="5118" width="3.5546875" style="65" bestFit="1" customWidth="1"/>
    <col min="5119" max="5119" width="6.88671875" style="65" bestFit="1" customWidth="1"/>
    <col min="5120" max="5120" width="10.21875" style="65" customWidth="1"/>
    <col min="5121" max="5368" width="8.77734375" style="65"/>
    <col min="5369" max="5370" width="2.77734375" style="65" bestFit="1" customWidth="1"/>
    <col min="5371" max="5371" width="2.44140625" style="65" bestFit="1" customWidth="1"/>
    <col min="5372" max="5372" width="35.33203125" style="65" customWidth="1"/>
    <col min="5373" max="5373" width="7.5546875" style="65" bestFit="1" customWidth="1"/>
    <col min="5374" max="5374" width="3.5546875" style="65" bestFit="1" customWidth="1"/>
    <col min="5375" max="5375" width="6.88671875" style="65" bestFit="1" customWidth="1"/>
    <col min="5376" max="5376" width="10.21875" style="65" customWidth="1"/>
    <col min="5377" max="5624" width="8.77734375" style="65"/>
    <col min="5625" max="5626" width="2.77734375" style="65" bestFit="1" customWidth="1"/>
    <col min="5627" max="5627" width="2.44140625" style="65" bestFit="1" customWidth="1"/>
    <col min="5628" max="5628" width="35.33203125" style="65" customWidth="1"/>
    <col min="5629" max="5629" width="7.5546875" style="65" bestFit="1" customWidth="1"/>
    <col min="5630" max="5630" width="3.5546875" style="65" bestFit="1" customWidth="1"/>
    <col min="5631" max="5631" width="6.88671875" style="65" bestFit="1" customWidth="1"/>
    <col min="5632" max="5632" width="10.21875" style="65" customWidth="1"/>
    <col min="5633" max="5880" width="8.77734375" style="65"/>
    <col min="5881" max="5882" width="2.77734375" style="65" bestFit="1" customWidth="1"/>
    <col min="5883" max="5883" width="2.44140625" style="65" bestFit="1" customWidth="1"/>
    <col min="5884" max="5884" width="35.33203125" style="65" customWidth="1"/>
    <col min="5885" max="5885" width="7.5546875" style="65" bestFit="1" customWidth="1"/>
    <col min="5886" max="5886" width="3.5546875" style="65" bestFit="1" customWidth="1"/>
    <col min="5887" max="5887" width="6.88671875" style="65" bestFit="1" customWidth="1"/>
    <col min="5888" max="5888" width="10.21875" style="65" customWidth="1"/>
    <col min="5889" max="6136" width="8.77734375" style="65"/>
    <col min="6137" max="6138" width="2.77734375" style="65" bestFit="1" customWidth="1"/>
    <col min="6139" max="6139" width="2.44140625" style="65" bestFit="1" customWidth="1"/>
    <col min="6140" max="6140" width="35.33203125" style="65" customWidth="1"/>
    <col min="6141" max="6141" width="7.5546875" style="65" bestFit="1" customWidth="1"/>
    <col min="6142" max="6142" width="3.5546875" style="65" bestFit="1" customWidth="1"/>
    <col min="6143" max="6143" width="6.88671875" style="65" bestFit="1" customWidth="1"/>
    <col min="6144" max="6144" width="10.21875" style="65" customWidth="1"/>
    <col min="6145" max="6392" width="8.77734375" style="65"/>
    <col min="6393" max="6394" width="2.77734375" style="65" bestFit="1" customWidth="1"/>
    <col min="6395" max="6395" width="2.44140625" style="65" bestFit="1" customWidth="1"/>
    <col min="6396" max="6396" width="35.33203125" style="65" customWidth="1"/>
    <col min="6397" max="6397" width="7.5546875" style="65" bestFit="1" customWidth="1"/>
    <col min="6398" max="6398" width="3.5546875" style="65" bestFit="1" customWidth="1"/>
    <col min="6399" max="6399" width="6.88671875" style="65" bestFit="1" customWidth="1"/>
    <col min="6400" max="6400" width="10.21875" style="65" customWidth="1"/>
    <col min="6401" max="6648" width="8.77734375" style="65"/>
    <col min="6649" max="6650" width="2.77734375" style="65" bestFit="1" customWidth="1"/>
    <col min="6651" max="6651" width="2.44140625" style="65" bestFit="1" customWidth="1"/>
    <col min="6652" max="6652" width="35.33203125" style="65" customWidth="1"/>
    <col min="6653" max="6653" width="7.5546875" style="65" bestFit="1" customWidth="1"/>
    <col min="6654" max="6654" width="3.5546875" style="65" bestFit="1" customWidth="1"/>
    <col min="6655" max="6655" width="6.88671875" style="65" bestFit="1" customWidth="1"/>
    <col min="6656" max="6656" width="10.21875" style="65" customWidth="1"/>
    <col min="6657" max="6904" width="8.77734375" style="65"/>
    <col min="6905" max="6906" width="2.77734375" style="65" bestFit="1" customWidth="1"/>
    <col min="6907" max="6907" width="2.44140625" style="65" bestFit="1" customWidth="1"/>
    <col min="6908" max="6908" width="35.33203125" style="65" customWidth="1"/>
    <col min="6909" max="6909" width="7.5546875" style="65" bestFit="1" customWidth="1"/>
    <col min="6910" max="6910" width="3.5546875" style="65" bestFit="1" customWidth="1"/>
    <col min="6911" max="6911" width="6.88671875" style="65" bestFit="1" customWidth="1"/>
    <col min="6912" max="6912" width="10.21875" style="65" customWidth="1"/>
    <col min="6913" max="7160" width="8.77734375" style="65"/>
    <col min="7161" max="7162" width="2.77734375" style="65" bestFit="1" customWidth="1"/>
    <col min="7163" max="7163" width="2.44140625" style="65" bestFit="1" customWidth="1"/>
    <col min="7164" max="7164" width="35.33203125" style="65" customWidth="1"/>
    <col min="7165" max="7165" width="7.5546875" style="65" bestFit="1" customWidth="1"/>
    <col min="7166" max="7166" width="3.5546875" style="65" bestFit="1" customWidth="1"/>
    <col min="7167" max="7167" width="6.88671875" style="65" bestFit="1" customWidth="1"/>
    <col min="7168" max="7168" width="10.21875" style="65" customWidth="1"/>
    <col min="7169" max="7416" width="8.77734375" style="65"/>
    <col min="7417" max="7418" width="2.77734375" style="65" bestFit="1" customWidth="1"/>
    <col min="7419" max="7419" width="2.44140625" style="65" bestFit="1" customWidth="1"/>
    <col min="7420" max="7420" width="35.33203125" style="65" customWidth="1"/>
    <col min="7421" max="7421" width="7.5546875" style="65" bestFit="1" customWidth="1"/>
    <col min="7422" max="7422" width="3.5546875" style="65" bestFit="1" customWidth="1"/>
    <col min="7423" max="7423" width="6.88671875" style="65" bestFit="1" customWidth="1"/>
    <col min="7424" max="7424" width="10.21875" style="65" customWidth="1"/>
    <col min="7425" max="7672" width="8.77734375" style="65"/>
    <col min="7673" max="7674" width="2.77734375" style="65" bestFit="1" customWidth="1"/>
    <col min="7675" max="7675" width="2.44140625" style="65" bestFit="1" customWidth="1"/>
    <col min="7676" max="7676" width="35.33203125" style="65" customWidth="1"/>
    <col min="7677" max="7677" width="7.5546875" style="65" bestFit="1" customWidth="1"/>
    <col min="7678" max="7678" width="3.5546875" style="65" bestFit="1" customWidth="1"/>
    <col min="7679" max="7679" width="6.88671875" style="65" bestFit="1" customWidth="1"/>
    <col min="7680" max="7680" width="10.21875" style="65" customWidth="1"/>
    <col min="7681" max="7928" width="8.77734375" style="65"/>
    <col min="7929" max="7930" width="2.77734375" style="65" bestFit="1" customWidth="1"/>
    <col min="7931" max="7931" width="2.44140625" style="65" bestFit="1" customWidth="1"/>
    <col min="7932" max="7932" width="35.33203125" style="65" customWidth="1"/>
    <col min="7933" max="7933" width="7.5546875" style="65" bestFit="1" customWidth="1"/>
    <col min="7934" max="7934" width="3.5546875" style="65" bestFit="1" customWidth="1"/>
    <col min="7935" max="7935" width="6.88671875" style="65" bestFit="1" customWidth="1"/>
    <col min="7936" max="7936" width="10.21875" style="65" customWidth="1"/>
    <col min="7937" max="8184" width="8.77734375" style="65"/>
    <col min="8185" max="8186" width="2.77734375" style="65" bestFit="1" customWidth="1"/>
    <col min="8187" max="8187" width="2.44140625" style="65" bestFit="1" customWidth="1"/>
    <col min="8188" max="8188" width="35.33203125" style="65" customWidth="1"/>
    <col min="8189" max="8189" width="7.5546875" style="65" bestFit="1" customWidth="1"/>
    <col min="8190" max="8190" width="3.5546875" style="65" bestFit="1" customWidth="1"/>
    <col min="8191" max="8191" width="6.88671875" style="65" bestFit="1" customWidth="1"/>
    <col min="8192" max="8192" width="10.21875" style="65" customWidth="1"/>
    <col min="8193" max="8440" width="8.77734375" style="65"/>
    <col min="8441" max="8442" width="2.77734375" style="65" bestFit="1" customWidth="1"/>
    <col min="8443" max="8443" width="2.44140625" style="65" bestFit="1" customWidth="1"/>
    <col min="8444" max="8444" width="35.33203125" style="65" customWidth="1"/>
    <col min="8445" max="8445" width="7.5546875" style="65" bestFit="1" customWidth="1"/>
    <col min="8446" max="8446" width="3.5546875" style="65" bestFit="1" customWidth="1"/>
    <col min="8447" max="8447" width="6.88671875" style="65" bestFit="1" customWidth="1"/>
    <col min="8448" max="8448" width="10.21875" style="65" customWidth="1"/>
    <col min="8449" max="8696" width="8.77734375" style="65"/>
    <col min="8697" max="8698" width="2.77734375" style="65" bestFit="1" customWidth="1"/>
    <col min="8699" max="8699" width="2.44140625" style="65" bestFit="1" customWidth="1"/>
    <col min="8700" max="8700" width="35.33203125" style="65" customWidth="1"/>
    <col min="8701" max="8701" width="7.5546875" style="65" bestFit="1" customWidth="1"/>
    <col min="8702" max="8702" width="3.5546875" style="65" bestFit="1" customWidth="1"/>
    <col min="8703" max="8703" width="6.88671875" style="65" bestFit="1" customWidth="1"/>
    <col min="8704" max="8704" width="10.21875" style="65" customWidth="1"/>
    <col min="8705" max="8952" width="8.77734375" style="65"/>
    <col min="8953" max="8954" width="2.77734375" style="65" bestFit="1" customWidth="1"/>
    <col min="8955" max="8955" width="2.44140625" style="65" bestFit="1" customWidth="1"/>
    <col min="8956" max="8956" width="35.33203125" style="65" customWidth="1"/>
    <col min="8957" max="8957" width="7.5546875" style="65" bestFit="1" customWidth="1"/>
    <col min="8958" max="8958" width="3.5546875" style="65" bestFit="1" customWidth="1"/>
    <col min="8959" max="8959" width="6.88671875" style="65" bestFit="1" customWidth="1"/>
    <col min="8960" max="8960" width="10.21875" style="65" customWidth="1"/>
    <col min="8961" max="9208" width="8.77734375" style="65"/>
    <col min="9209" max="9210" width="2.77734375" style="65" bestFit="1" customWidth="1"/>
    <col min="9211" max="9211" width="2.44140625" style="65" bestFit="1" customWidth="1"/>
    <col min="9212" max="9212" width="35.33203125" style="65" customWidth="1"/>
    <col min="9213" max="9213" width="7.5546875" style="65" bestFit="1" customWidth="1"/>
    <col min="9214" max="9214" width="3.5546875" style="65" bestFit="1" customWidth="1"/>
    <col min="9215" max="9215" width="6.88671875" style="65" bestFit="1" customWidth="1"/>
    <col min="9216" max="9216" width="10.21875" style="65" customWidth="1"/>
    <col min="9217" max="9464" width="8.77734375" style="65"/>
    <col min="9465" max="9466" width="2.77734375" style="65" bestFit="1" customWidth="1"/>
    <col min="9467" max="9467" width="2.44140625" style="65" bestFit="1" customWidth="1"/>
    <col min="9468" max="9468" width="35.33203125" style="65" customWidth="1"/>
    <col min="9469" max="9469" width="7.5546875" style="65" bestFit="1" customWidth="1"/>
    <col min="9470" max="9470" width="3.5546875" style="65" bestFit="1" customWidth="1"/>
    <col min="9471" max="9471" width="6.88671875" style="65" bestFit="1" customWidth="1"/>
    <col min="9472" max="9472" width="10.21875" style="65" customWidth="1"/>
    <col min="9473" max="9720" width="8.77734375" style="65"/>
    <col min="9721" max="9722" width="2.77734375" style="65" bestFit="1" customWidth="1"/>
    <col min="9723" max="9723" width="2.44140625" style="65" bestFit="1" customWidth="1"/>
    <col min="9724" max="9724" width="35.33203125" style="65" customWidth="1"/>
    <col min="9725" max="9725" width="7.5546875" style="65" bestFit="1" customWidth="1"/>
    <col min="9726" max="9726" width="3.5546875" style="65" bestFit="1" customWidth="1"/>
    <col min="9727" max="9727" width="6.88671875" style="65" bestFit="1" customWidth="1"/>
    <col min="9728" max="9728" width="10.21875" style="65" customWidth="1"/>
    <col min="9729" max="9976" width="8.77734375" style="65"/>
    <col min="9977" max="9978" width="2.77734375" style="65" bestFit="1" customWidth="1"/>
    <col min="9979" max="9979" width="2.44140625" style="65" bestFit="1" customWidth="1"/>
    <col min="9980" max="9980" width="35.33203125" style="65" customWidth="1"/>
    <col min="9981" max="9981" width="7.5546875" style="65" bestFit="1" customWidth="1"/>
    <col min="9982" max="9982" width="3.5546875" style="65" bestFit="1" customWidth="1"/>
    <col min="9983" max="9983" width="6.88671875" style="65" bestFit="1" customWidth="1"/>
    <col min="9984" max="9984" width="10.21875" style="65" customWidth="1"/>
    <col min="9985" max="10232" width="8.77734375" style="65"/>
    <col min="10233" max="10234" width="2.77734375" style="65" bestFit="1" customWidth="1"/>
    <col min="10235" max="10235" width="2.44140625" style="65" bestFit="1" customWidth="1"/>
    <col min="10236" max="10236" width="35.33203125" style="65" customWidth="1"/>
    <col min="10237" max="10237" width="7.5546875" style="65" bestFit="1" customWidth="1"/>
    <col min="10238" max="10238" width="3.5546875" style="65" bestFit="1" customWidth="1"/>
    <col min="10239" max="10239" width="6.88671875" style="65" bestFit="1" customWidth="1"/>
    <col min="10240" max="10240" width="10.21875" style="65" customWidth="1"/>
    <col min="10241" max="10488" width="8.77734375" style="65"/>
    <col min="10489" max="10490" width="2.77734375" style="65" bestFit="1" customWidth="1"/>
    <col min="10491" max="10491" width="2.44140625" style="65" bestFit="1" customWidth="1"/>
    <col min="10492" max="10492" width="35.33203125" style="65" customWidth="1"/>
    <col min="10493" max="10493" width="7.5546875" style="65" bestFit="1" customWidth="1"/>
    <col min="10494" max="10494" width="3.5546875" style="65" bestFit="1" customWidth="1"/>
    <col min="10495" max="10495" width="6.88671875" style="65" bestFit="1" customWidth="1"/>
    <col min="10496" max="10496" width="10.21875" style="65" customWidth="1"/>
    <col min="10497" max="10744" width="8.77734375" style="65"/>
    <col min="10745" max="10746" width="2.77734375" style="65" bestFit="1" customWidth="1"/>
    <col min="10747" max="10747" width="2.44140625" style="65" bestFit="1" customWidth="1"/>
    <col min="10748" max="10748" width="35.33203125" style="65" customWidth="1"/>
    <col min="10749" max="10749" width="7.5546875" style="65" bestFit="1" customWidth="1"/>
    <col min="10750" max="10750" width="3.5546875" style="65" bestFit="1" customWidth="1"/>
    <col min="10751" max="10751" width="6.88671875" style="65" bestFit="1" customWidth="1"/>
    <col min="10752" max="10752" width="10.21875" style="65" customWidth="1"/>
    <col min="10753" max="11000" width="8.77734375" style="65"/>
    <col min="11001" max="11002" width="2.77734375" style="65" bestFit="1" customWidth="1"/>
    <col min="11003" max="11003" width="2.44140625" style="65" bestFit="1" customWidth="1"/>
    <col min="11004" max="11004" width="35.33203125" style="65" customWidth="1"/>
    <col min="11005" max="11005" width="7.5546875" style="65" bestFit="1" customWidth="1"/>
    <col min="11006" max="11006" width="3.5546875" style="65" bestFit="1" customWidth="1"/>
    <col min="11007" max="11007" width="6.88671875" style="65" bestFit="1" customWidth="1"/>
    <col min="11008" max="11008" width="10.21875" style="65" customWidth="1"/>
    <col min="11009" max="11256" width="8.77734375" style="65"/>
    <col min="11257" max="11258" width="2.77734375" style="65" bestFit="1" customWidth="1"/>
    <col min="11259" max="11259" width="2.44140625" style="65" bestFit="1" customWidth="1"/>
    <col min="11260" max="11260" width="35.33203125" style="65" customWidth="1"/>
    <col min="11261" max="11261" width="7.5546875" style="65" bestFit="1" customWidth="1"/>
    <col min="11262" max="11262" width="3.5546875" style="65" bestFit="1" customWidth="1"/>
    <col min="11263" max="11263" width="6.88671875" style="65" bestFit="1" customWidth="1"/>
    <col min="11264" max="11264" width="10.21875" style="65" customWidth="1"/>
    <col min="11265" max="11512" width="8.77734375" style="65"/>
    <col min="11513" max="11514" width="2.77734375" style="65" bestFit="1" customWidth="1"/>
    <col min="11515" max="11515" width="2.44140625" style="65" bestFit="1" customWidth="1"/>
    <col min="11516" max="11516" width="35.33203125" style="65" customWidth="1"/>
    <col min="11517" max="11517" width="7.5546875" style="65" bestFit="1" customWidth="1"/>
    <col min="11518" max="11518" width="3.5546875" style="65" bestFit="1" customWidth="1"/>
    <col min="11519" max="11519" width="6.88671875" style="65" bestFit="1" customWidth="1"/>
    <col min="11520" max="11520" width="10.21875" style="65" customWidth="1"/>
    <col min="11521" max="11768" width="8.77734375" style="65"/>
    <col min="11769" max="11770" width="2.77734375" style="65" bestFit="1" customWidth="1"/>
    <col min="11771" max="11771" width="2.44140625" style="65" bestFit="1" customWidth="1"/>
    <col min="11772" max="11772" width="35.33203125" style="65" customWidth="1"/>
    <col min="11773" max="11773" width="7.5546875" style="65" bestFit="1" customWidth="1"/>
    <col min="11774" max="11774" width="3.5546875" style="65" bestFit="1" customWidth="1"/>
    <col min="11775" max="11775" width="6.88671875" style="65" bestFit="1" customWidth="1"/>
    <col min="11776" max="11776" width="10.21875" style="65" customWidth="1"/>
    <col min="11777" max="12024" width="8.77734375" style="65"/>
    <col min="12025" max="12026" width="2.77734375" style="65" bestFit="1" customWidth="1"/>
    <col min="12027" max="12027" width="2.44140625" style="65" bestFit="1" customWidth="1"/>
    <col min="12028" max="12028" width="35.33203125" style="65" customWidth="1"/>
    <col min="12029" max="12029" width="7.5546875" style="65" bestFit="1" customWidth="1"/>
    <col min="12030" max="12030" width="3.5546875" style="65" bestFit="1" customWidth="1"/>
    <col min="12031" max="12031" width="6.88671875" style="65" bestFit="1" customWidth="1"/>
    <col min="12032" max="12032" width="10.21875" style="65" customWidth="1"/>
    <col min="12033" max="12280" width="8.77734375" style="65"/>
    <col min="12281" max="12282" width="2.77734375" style="65" bestFit="1" customWidth="1"/>
    <col min="12283" max="12283" width="2.44140625" style="65" bestFit="1" customWidth="1"/>
    <col min="12284" max="12284" width="35.33203125" style="65" customWidth="1"/>
    <col min="12285" max="12285" width="7.5546875" style="65" bestFit="1" customWidth="1"/>
    <col min="12286" max="12286" width="3.5546875" style="65" bestFit="1" customWidth="1"/>
    <col min="12287" max="12287" width="6.88671875" style="65" bestFit="1" customWidth="1"/>
    <col min="12288" max="12288" width="10.21875" style="65" customWidth="1"/>
    <col min="12289" max="12536" width="8.77734375" style="65"/>
    <col min="12537" max="12538" width="2.77734375" style="65" bestFit="1" customWidth="1"/>
    <col min="12539" max="12539" width="2.44140625" style="65" bestFit="1" customWidth="1"/>
    <col min="12540" max="12540" width="35.33203125" style="65" customWidth="1"/>
    <col min="12541" max="12541" width="7.5546875" style="65" bestFit="1" customWidth="1"/>
    <col min="12542" max="12542" width="3.5546875" style="65" bestFit="1" customWidth="1"/>
    <col min="12543" max="12543" width="6.88671875" style="65" bestFit="1" customWidth="1"/>
    <col min="12544" max="12544" width="10.21875" style="65" customWidth="1"/>
    <col min="12545" max="12792" width="8.77734375" style="65"/>
    <col min="12793" max="12794" width="2.77734375" style="65" bestFit="1" customWidth="1"/>
    <col min="12795" max="12795" width="2.44140625" style="65" bestFit="1" customWidth="1"/>
    <col min="12796" max="12796" width="35.33203125" style="65" customWidth="1"/>
    <col min="12797" max="12797" width="7.5546875" style="65" bestFit="1" customWidth="1"/>
    <col min="12798" max="12798" width="3.5546875" style="65" bestFit="1" customWidth="1"/>
    <col min="12799" max="12799" width="6.88671875" style="65" bestFit="1" customWidth="1"/>
    <col min="12800" max="12800" width="10.21875" style="65" customWidth="1"/>
    <col min="12801" max="13048" width="8.77734375" style="65"/>
    <col min="13049" max="13050" width="2.77734375" style="65" bestFit="1" customWidth="1"/>
    <col min="13051" max="13051" width="2.44140625" style="65" bestFit="1" customWidth="1"/>
    <col min="13052" max="13052" width="35.33203125" style="65" customWidth="1"/>
    <col min="13053" max="13053" width="7.5546875" style="65" bestFit="1" customWidth="1"/>
    <col min="13054" max="13054" width="3.5546875" style="65" bestFit="1" customWidth="1"/>
    <col min="13055" max="13055" width="6.88671875" style="65" bestFit="1" customWidth="1"/>
    <col min="13056" max="13056" width="10.21875" style="65" customWidth="1"/>
    <col min="13057" max="13304" width="8.77734375" style="65"/>
    <col min="13305" max="13306" width="2.77734375" style="65" bestFit="1" customWidth="1"/>
    <col min="13307" max="13307" width="2.44140625" style="65" bestFit="1" customWidth="1"/>
    <col min="13308" max="13308" width="35.33203125" style="65" customWidth="1"/>
    <col min="13309" max="13309" width="7.5546875" style="65" bestFit="1" customWidth="1"/>
    <col min="13310" max="13310" width="3.5546875" style="65" bestFit="1" customWidth="1"/>
    <col min="13311" max="13311" width="6.88671875" style="65" bestFit="1" customWidth="1"/>
    <col min="13312" max="13312" width="10.21875" style="65" customWidth="1"/>
    <col min="13313" max="13560" width="8.77734375" style="65"/>
    <col min="13561" max="13562" width="2.77734375" style="65" bestFit="1" customWidth="1"/>
    <col min="13563" max="13563" width="2.44140625" style="65" bestFit="1" customWidth="1"/>
    <col min="13564" max="13564" width="35.33203125" style="65" customWidth="1"/>
    <col min="13565" max="13565" width="7.5546875" style="65" bestFit="1" customWidth="1"/>
    <col min="13566" max="13566" width="3.5546875" style="65" bestFit="1" customWidth="1"/>
    <col min="13567" max="13567" width="6.88671875" style="65" bestFit="1" customWidth="1"/>
    <col min="13568" max="13568" width="10.21875" style="65" customWidth="1"/>
    <col min="13569" max="13816" width="8.77734375" style="65"/>
    <col min="13817" max="13818" width="2.77734375" style="65" bestFit="1" customWidth="1"/>
    <col min="13819" max="13819" width="2.44140625" style="65" bestFit="1" customWidth="1"/>
    <col min="13820" max="13820" width="35.33203125" style="65" customWidth="1"/>
    <col min="13821" max="13821" width="7.5546875" style="65" bestFit="1" customWidth="1"/>
    <col min="13822" max="13822" width="3.5546875" style="65" bestFit="1" customWidth="1"/>
    <col min="13823" max="13823" width="6.88671875" style="65" bestFit="1" customWidth="1"/>
    <col min="13824" max="13824" width="10.21875" style="65" customWidth="1"/>
    <col min="13825" max="14072" width="8.77734375" style="65"/>
    <col min="14073" max="14074" width="2.77734375" style="65" bestFit="1" customWidth="1"/>
    <col min="14075" max="14075" width="2.44140625" style="65" bestFit="1" customWidth="1"/>
    <col min="14076" max="14076" width="35.33203125" style="65" customWidth="1"/>
    <col min="14077" max="14077" width="7.5546875" style="65" bestFit="1" customWidth="1"/>
    <col min="14078" max="14078" width="3.5546875" style="65" bestFit="1" customWidth="1"/>
    <col min="14079" max="14079" width="6.88671875" style="65" bestFit="1" customWidth="1"/>
    <col min="14080" max="14080" width="10.21875" style="65" customWidth="1"/>
    <col min="14081" max="14328" width="8.77734375" style="65"/>
    <col min="14329" max="14330" width="2.77734375" style="65" bestFit="1" customWidth="1"/>
    <col min="14331" max="14331" width="2.44140625" style="65" bestFit="1" customWidth="1"/>
    <col min="14332" max="14332" width="35.33203125" style="65" customWidth="1"/>
    <col min="14333" max="14333" width="7.5546875" style="65" bestFit="1" customWidth="1"/>
    <col min="14334" max="14334" width="3.5546875" style="65" bestFit="1" customWidth="1"/>
    <col min="14335" max="14335" width="6.88671875" style="65" bestFit="1" customWidth="1"/>
    <col min="14336" max="14336" width="10.21875" style="65" customWidth="1"/>
    <col min="14337" max="14584" width="8.77734375" style="65"/>
    <col min="14585" max="14586" width="2.77734375" style="65" bestFit="1" customWidth="1"/>
    <col min="14587" max="14587" width="2.44140625" style="65" bestFit="1" customWidth="1"/>
    <col min="14588" max="14588" width="35.33203125" style="65" customWidth="1"/>
    <col min="14589" max="14589" width="7.5546875" style="65" bestFit="1" customWidth="1"/>
    <col min="14590" max="14590" width="3.5546875" style="65" bestFit="1" customWidth="1"/>
    <col min="14591" max="14591" width="6.88671875" style="65" bestFit="1" customWidth="1"/>
    <col min="14592" max="14592" width="10.21875" style="65" customWidth="1"/>
    <col min="14593" max="14840" width="8.77734375" style="65"/>
    <col min="14841" max="14842" width="2.77734375" style="65" bestFit="1" customWidth="1"/>
    <col min="14843" max="14843" width="2.44140625" style="65" bestFit="1" customWidth="1"/>
    <col min="14844" max="14844" width="35.33203125" style="65" customWidth="1"/>
    <col min="14845" max="14845" width="7.5546875" style="65" bestFit="1" customWidth="1"/>
    <col min="14846" max="14846" width="3.5546875" style="65" bestFit="1" customWidth="1"/>
    <col min="14847" max="14847" width="6.88671875" style="65" bestFit="1" customWidth="1"/>
    <col min="14848" max="14848" width="10.21875" style="65" customWidth="1"/>
    <col min="14849" max="15096" width="8.77734375" style="65"/>
    <col min="15097" max="15098" width="2.77734375" style="65" bestFit="1" customWidth="1"/>
    <col min="15099" max="15099" width="2.44140625" style="65" bestFit="1" customWidth="1"/>
    <col min="15100" max="15100" width="35.33203125" style="65" customWidth="1"/>
    <col min="15101" max="15101" width="7.5546875" style="65" bestFit="1" customWidth="1"/>
    <col min="15102" max="15102" width="3.5546875" style="65" bestFit="1" customWidth="1"/>
    <col min="15103" max="15103" width="6.88671875" style="65" bestFit="1" customWidth="1"/>
    <col min="15104" max="15104" width="10.21875" style="65" customWidth="1"/>
    <col min="15105" max="15352" width="8.77734375" style="65"/>
    <col min="15353" max="15354" width="2.77734375" style="65" bestFit="1" customWidth="1"/>
    <col min="15355" max="15355" width="2.44140625" style="65" bestFit="1" customWidth="1"/>
    <col min="15356" max="15356" width="35.33203125" style="65" customWidth="1"/>
    <col min="15357" max="15357" width="7.5546875" style="65" bestFit="1" customWidth="1"/>
    <col min="15358" max="15358" width="3.5546875" style="65" bestFit="1" customWidth="1"/>
    <col min="15359" max="15359" width="6.88671875" style="65" bestFit="1" customWidth="1"/>
    <col min="15360" max="15360" width="10.21875" style="65" customWidth="1"/>
    <col min="15361" max="15608" width="8.77734375" style="65"/>
    <col min="15609" max="15610" width="2.77734375" style="65" bestFit="1" customWidth="1"/>
    <col min="15611" max="15611" width="2.44140625" style="65" bestFit="1" customWidth="1"/>
    <col min="15612" max="15612" width="35.33203125" style="65" customWidth="1"/>
    <col min="15613" max="15613" width="7.5546875" style="65" bestFit="1" customWidth="1"/>
    <col min="15614" max="15614" width="3.5546875" style="65" bestFit="1" customWidth="1"/>
    <col min="15615" max="15615" width="6.88671875" style="65" bestFit="1" customWidth="1"/>
    <col min="15616" max="15616" width="10.21875" style="65" customWidth="1"/>
    <col min="15617" max="15864" width="8.77734375" style="65"/>
    <col min="15865" max="15866" width="2.77734375" style="65" bestFit="1" customWidth="1"/>
    <col min="15867" max="15867" width="2.44140625" style="65" bestFit="1" customWidth="1"/>
    <col min="15868" max="15868" width="35.33203125" style="65" customWidth="1"/>
    <col min="15869" max="15869" width="7.5546875" style="65" bestFit="1" customWidth="1"/>
    <col min="15870" max="15870" width="3.5546875" style="65" bestFit="1" customWidth="1"/>
    <col min="15871" max="15871" width="6.88671875" style="65" bestFit="1" customWidth="1"/>
    <col min="15872" max="15872" width="10.21875" style="65" customWidth="1"/>
    <col min="15873" max="16120" width="8.77734375" style="65"/>
    <col min="16121" max="16122" width="2.77734375" style="65" bestFit="1" customWidth="1"/>
    <col min="16123" max="16123" width="2.44140625" style="65" bestFit="1" customWidth="1"/>
    <col min="16124" max="16124" width="35.33203125" style="65" customWidth="1"/>
    <col min="16125" max="16125" width="7.5546875" style="65" bestFit="1" customWidth="1"/>
    <col min="16126" max="16126" width="3.5546875" style="65" bestFit="1" customWidth="1"/>
    <col min="16127" max="16127" width="6.88671875" style="65" bestFit="1" customWidth="1"/>
    <col min="16128" max="16128" width="10.21875" style="65" customWidth="1"/>
    <col min="16129" max="16384" width="8.77734375" style="65"/>
  </cols>
  <sheetData>
    <row r="1" spans="1:8" s="60" customFormat="1" ht="13.5" thickBot="1">
      <c r="A1" s="114"/>
      <c r="B1" s="114"/>
      <c r="C1" s="56"/>
      <c r="D1" s="114"/>
      <c r="E1" s="115"/>
      <c r="F1" s="116"/>
      <c r="G1" s="117"/>
      <c r="H1" s="148"/>
    </row>
    <row r="2" spans="1:8" ht="13.5" thickBot="1">
      <c r="A2" s="149" t="s">
        <v>55</v>
      </c>
      <c r="B2" s="50" t="s">
        <v>135</v>
      </c>
      <c r="C2" s="55"/>
      <c r="D2" s="150" t="s">
        <v>189</v>
      </c>
      <c r="E2" s="52"/>
      <c r="F2" s="151"/>
      <c r="G2" s="118"/>
      <c r="H2" s="152"/>
    </row>
    <row r="3" spans="1:8">
      <c r="A3" s="63" t="s">
        <v>61</v>
      </c>
      <c r="B3" s="64" t="s">
        <v>61</v>
      </c>
      <c r="D3" s="60"/>
    </row>
    <row r="4" spans="1:8" ht="25.5">
      <c r="A4" s="63" t="s">
        <v>61</v>
      </c>
      <c r="B4" s="64" t="s">
        <v>61</v>
      </c>
      <c r="D4" s="128"/>
      <c r="E4" s="67" t="s">
        <v>58</v>
      </c>
      <c r="F4" s="25" t="s">
        <v>310</v>
      </c>
      <c r="G4" s="126" t="s">
        <v>59</v>
      </c>
      <c r="H4" s="126" t="s">
        <v>60</v>
      </c>
    </row>
    <row r="5" spans="1:8">
      <c r="A5" s="63"/>
      <c r="B5" s="64"/>
      <c r="D5" s="128"/>
    </row>
    <row r="6" spans="1:8">
      <c r="A6" s="63"/>
      <c r="B6" s="64"/>
      <c r="D6" s="59" t="s">
        <v>63</v>
      </c>
    </row>
    <row r="7" spans="1:8" ht="63.75">
      <c r="A7" s="64"/>
      <c r="D7" s="134" t="s">
        <v>318</v>
      </c>
      <c r="E7" s="59"/>
      <c r="F7" s="59"/>
      <c r="G7" s="16"/>
      <c r="H7" s="133"/>
    </row>
    <row r="8" spans="1:8">
      <c r="A8" s="63" t="s">
        <v>61</v>
      </c>
      <c r="B8" s="64" t="s">
        <v>61</v>
      </c>
      <c r="D8" s="60"/>
      <c r="F8" s="68" t="s">
        <v>62</v>
      </c>
      <c r="G8" s="39"/>
    </row>
    <row r="9" spans="1:8">
      <c r="A9" s="64" t="s">
        <v>55</v>
      </c>
      <c r="B9" s="63" t="s">
        <v>135</v>
      </c>
      <c r="C9" s="21">
        <v>1</v>
      </c>
      <c r="D9" s="61" t="s">
        <v>191</v>
      </c>
      <c r="F9" s="68"/>
      <c r="G9" s="39"/>
    </row>
    <row r="10" spans="1:8" ht="192">
      <c r="D10" s="153" t="s">
        <v>329</v>
      </c>
      <c r="E10" s="60"/>
      <c r="F10" s="60"/>
      <c r="G10" s="17"/>
      <c r="H10" s="69"/>
    </row>
    <row r="11" spans="1:8" ht="120">
      <c r="D11" s="154" t="s">
        <v>192</v>
      </c>
      <c r="E11" s="60"/>
      <c r="F11" s="60"/>
      <c r="G11" s="17"/>
      <c r="H11" s="69"/>
    </row>
    <row r="12" spans="1:8">
      <c r="A12" s="64"/>
      <c r="B12" s="63"/>
      <c r="D12" s="128"/>
      <c r="E12" s="69">
        <f>(105*2+425)*9</f>
        <v>5715</v>
      </c>
      <c r="F12" s="60" t="s">
        <v>132</v>
      </c>
      <c r="G12" s="17"/>
      <c r="H12" s="69">
        <f>E12*G12</f>
        <v>0</v>
      </c>
    </row>
    <row r="13" spans="1:8">
      <c r="A13" s="64"/>
      <c r="B13" s="63"/>
      <c r="D13" s="60"/>
      <c r="E13" s="60"/>
      <c r="F13" s="60"/>
      <c r="G13" s="17"/>
      <c r="H13" s="69"/>
    </row>
    <row r="14" spans="1:8" s="155" customFormat="1">
      <c r="A14" s="21" t="s">
        <v>55</v>
      </c>
      <c r="B14" s="26" t="s">
        <v>135</v>
      </c>
      <c r="C14" s="90">
        <f>MAX(C1:C13)+1</f>
        <v>2</v>
      </c>
      <c r="D14" s="61" t="s">
        <v>193</v>
      </c>
      <c r="E14" s="106"/>
      <c r="F14" s="92"/>
      <c r="G14" s="34"/>
      <c r="H14" s="91"/>
    </row>
    <row r="15" spans="1:8" s="155" customFormat="1" ht="191.25">
      <c r="A15" s="21"/>
      <c r="B15" s="26"/>
      <c r="C15" s="90"/>
      <c r="D15" s="22" t="s">
        <v>194</v>
      </c>
      <c r="E15" s="106"/>
      <c r="F15" s="92"/>
      <c r="G15" s="34"/>
      <c r="H15" s="91"/>
    </row>
    <row r="16" spans="1:8" s="155" customFormat="1">
      <c r="A16" s="21"/>
      <c r="B16" s="26"/>
      <c r="C16" s="90"/>
      <c r="D16" s="61"/>
      <c r="E16" s="106"/>
      <c r="F16" s="92"/>
      <c r="G16" s="34"/>
      <c r="H16" s="91"/>
    </row>
    <row r="17" spans="1:8" s="155" customFormat="1" ht="14.25">
      <c r="A17" s="21"/>
      <c r="B17" s="26"/>
      <c r="C17" s="90"/>
      <c r="D17" s="61"/>
      <c r="E17" s="69">
        <f>105*2+425</f>
        <v>635</v>
      </c>
      <c r="F17" s="65" t="s">
        <v>78</v>
      </c>
      <c r="G17" s="17"/>
      <c r="H17" s="69">
        <f>E17*G17</f>
        <v>0</v>
      </c>
    </row>
    <row r="18" spans="1:8" s="155" customFormat="1">
      <c r="A18" s="21"/>
      <c r="B18" s="26"/>
      <c r="C18" s="90"/>
      <c r="D18" s="61"/>
      <c r="E18" s="106"/>
      <c r="F18" s="92"/>
      <c r="G18" s="34"/>
      <c r="H18" s="91"/>
    </row>
    <row r="19" spans="1:8" s="155" customFormat="1" ht="25.5">
      <c r="A19" s="21" t="s">
        <v>55</v>
      </c>
      <c r="B19" s="26" t="s">
        <v>135</v>
      </c>
      <c r="C19" s="90">
        <f>MAX(C6:C18)+1</f>
        <v>3</v>
      </c>
      <c r="D19" s="61" t="s">
        <v>195</v>
      </c>
      <c r="E19" s="106"/>
      <c r="F19" s="92"/>
      <c r="G19" s="34"/>
      <c r="H19" s="91"/>
    </row>
    <row r="20" spans="1:8" s="155" customFormat="1" ht="204">
      <c r="A20" s="21"/>
      <c r="B20" s="26"/>
      <c r="C20" s="90"/>
      <c r="D20" s="22" t="s">
        <v>196</v>
      </c>
      <c r="E20" s="106"/>
      <c r="F20" s="92"/>
      <c r="G20" s="34"/>
      <c r="H20" s="91"/>
    </row>
    <row r="21" spans="1:8" s="155" customFormat="1" ht="14.25">
      <c r="A21" s="21"/>
      <c r="B21" s="26"/>
      <c r="C21" s="90"/>
      <c r="D21" s="61"/>
      <c r="E21" s="69">
        <f>60.4*15</f>
        <v>906</v>
      </c>
      <c r="F21" s="65" t="s">
        <v>78</v>
      </c>
      <c r="G21" s="17"/>
      <c r="H21" s="69">
        <f>E21*G21</f>
        <v>0</v>
      </c>
    </row>
    <row r="22" spans="1:8" s="155" customFormat="1">
      <c r="A22" s="21"/>
      <c r="B22" s="26"/>
      <c r="C22" s="90"/>
      <c r="D22" s="61"/>
      <c r="E22" s="106"/>
      <c r="F22" s="92"/>
      <c r="G22" s="34"/>
      <c r="H22" s="91"/>
    </row>
    <row r="23" spans="1:8" s="155" customFormat="1">
      <c r="A23" s="21" t="s">
        <v>55</v>
      </c>
      <c r="B23" s="26" t="s">
        <v>135</v>
      </c>
      <c r="C23" s="90">
        <f>MAX(C10:C22)+1</f>
        <v>4</v>
      </c>
      <c r="D23" s="61" t="s">
        <v>198</v>
      </c>
      <c r="E23" s="106"/>
      <c r="F23" s="92"/>
      <c r="G23" s="34"/>
      <c r="H23" s="91"/>
    </row>
    <row r="24" spans="1:8" s="155" customFormat="1" ht="89.25">
      <c r="A24" s="21"/>
      <c r="B24" s="26"/>
      <c r="C24" s="90"/>
      <c r="D24" s="22" t="s">
        <v>197</v>
      </c>
      <c r="E24" s="106"/>
      <c r="F24" s="92"/>
      <c r="G24" s="34"/>
      <c r="H24" s="91"/>
    </row>
    <row r="25" spans="1:8" s="155" customFormat="1" ht="14.25">
      <c r="A25" s="21"/>
      <c r="B25" s="26"/>
      <c r="C25" s="90"/>
      <c r="D25" s="61"/>
      <c r="E25" s="69">
        <v>60.5</v>
      </c>
      <c r="F25" s="65" t="s">
        <v>136</v>
      </c>
      <c r="G25" s="17"/>
      <c r="H25" s="69">
        <f>E25*G25</f>
        <v>0</v>
      </c>
    </row>
    <row r="26" spans="1:8" s="155" customFormat="1">
      <c r="A26" s="21"/>
      <c r="B26" s="26"/>
      <c r="C26" s="90"/>
      <c r="D26" s="61"/>
      <c r="E26" s="106"/>
      <c r="F26" s="92"/>
      <c r="G26" s="34"/>
      <c r="H26" s="91"/>
    </row>
    <row r="27" spans="1:8" s="155" customFormat="1">
      <c r="A27" s="21" t="s">
        <v>55</v>
      </c>
      <c r="B27" s="26" t="s">
        <v>135</v>
      </c>
      <c r="C27" s="90">
        <f>MAX(C14:C26)+1</f>
        <v>5</v>
      </c>
      <c r="D27" s="61" t="s">
        <v>199</v>
      </c>
      <c r="E27" s="106"/>
      <c r="F27" s="92"/>
      <c r="G27" s="34"/>
      <c r="H27" s="91"/>
    </row>
    <row r="28" spans="1:8" s="155" customFormat="1" ht="89.25">
      <c r="A28" s="21"/>
      <c r="B28" s="26"/>
      <c r="C28" s="90"/>
      <c r="D28" s="22" t="s">
        <v>200</v>
      </c>
      <c r="E28" s="106"/>
      <c r="F28" s="92"/>
      <c r="G28" s="34"/>
      <c r="H28" s="91"/>
    </row>
    <row r="29" spans="1:8" s="155" customFormat="1" ht="14.25">
      <c r="A29" s="21"/>
      <c r="B29" s="26"/>
      <c r="C29" s="90"/>
      <c r="D29" s="61"/>
      <c r="E29" s="69">
        <v>31</v>
      </c>
      <c r="F29" s="65" t="s">
        <v>136</v>
      </c>
      <c r="G29" s="17"/>
      <c r="H29" s="69">
        <f>E29*G29</f>
        <v>0</v>
      </c>
    </row>
    <row r="30" spans="1:8" s="155" customFormat="1">
      <c r="A30" s="21"/>
      <c r="B30" s="26"/>
      <c r="C30" s="90"/>
      <c r="D30" s="61"/>
      <c r="E30" s="106"/>
      <c r="F30" s="92"/>
      <c r="G30" s="34"/>
      <c r="H30" s="91"/>
    </row>
    <row r="31" spans="1:8" s="155" customFormat="1">
      <c r="A31" s="21" t="s">
        <v>55</v>
      </c>
      <c r="B31" s="26" t="s">
        <v>135</v>
      </c>
      <c r="C31" s="90">
        <f>MAX(C18:C30)+1</f>
        <v>6</v>
      </c>
      <c r="D31" s="61" t="s">
        <v>204</v>
      </c>
      <c r="E31" s="106"/>
      <c r="F31" s="92"/>
      <c r="G31" s="34"/>
      <c r="H31" s="91"/>
    </row>
    <row r="32" spans="1:8" s="155" customFormat="1" ht="89.25">
      <c r="A32" s="21"/>
      <c r="B32" s="26"/>
      <c r="C32" s="90"/>
      <c r="D32" s="22" t="s">
        <v>201</v>
      </c>
      <c r="E32" s="106"/>
      <c r="F32" s="92"/>
      <c r="G32" s="34"/>
      <c r="H32" s="91"/>
    </row>
    <row r="33" spans="1:8" s="155" customFormat="1" ht="14.25">
      <c r="A33" s="21"/>
      <c r="B33" s="26"/>
      <c r="C33" s="90"/>
      <c r="D33" s="61"/>
      <c r="E33" s="69">
        <v>75</v>
      </c>
      <c r="F33" s="65" t="s">
        <v>136</v>
      </c>
      <c r="G33" s="17"/>
      <c r="H33" s="69">
        <f>E33*G33</f>
        <v>0</v>
      </c>
    </row>
    <row r="34" spans="1:8" s="155" customFormat="1">
      <c r="A34" s="21"/>
      <c r="B34" s="26"/>
      <c r="C34" s="90"/>
      <c r="D34" s="61"/>
      <c r="E34" s="106"/>
      <c r="F34" s="92"/>
      <c r="G34" s="34"/>
      <c r="H34" s="91"/>
    </row>
    <row r="35" spans="1:8" s="155" customFormat="1">
      <c r="A35" s="21" t="s">
        <v>55</v>
      </c>
      <c r="B35" s="26" t="s">
        <v>135</v>
      </c>
      <c r="C35" s="90">
        <f>MAX(C22:C34)+1</f>
        <v>7</v>
      </c>
      <c r="D35" s="61" t="s">
        <v>202</v>
      </c>
      <c r="E35" s="106"/>
      <c r="F35" s="92"/>
      <c r="G35" s="34"/>
      <c r="H35" s="91"/>
    </row>
    <row r="36" spans="1:8" s="155" customFormat="1" ht="127.5">
      <c r="A36" s="21"/>
      <c r="B36" s="26"/>
      <c r="C36" s="90"/>
      <c r="D36" s="156" t="s">
        <v>203</v>
      </c>
      <c r="E36" s="106"/>
      <c r="F36" s="92"/>
      <c r="G36" s="34"/>
      <c r="H36" s="91"/>
    </row>
    <row r="37" spans="1:8" s="155" customFormat="1" ht="14.25">
      <c r="A37" s="21"/>
      <c r="B37" s="26"/>
      <c r="C37" s="90"/>
      <c r="D37" s="61"/>
      <c r="E37" s="69">
        <v>60.4</v>
      </c>
      <c r="F37" s="65" t="s">
        <v>136</v>
      </c>
      <c r="G37" s="17"/>
      <c r="H37" s="69">
        <f>E37*G37</f>
        <v>0</v>
      </c>
    </row>
    <row r="38" spans="1:8" s="155" customFormat="1">
      <c r="A38" s="21"/>
      <c r="B38" s="26"/>
      <c r="C38" s="90"/>
      <c r="D38" s="61"/>
      <c r="E38" s="106"/>
      <c r="F38" s="92"/>
      <c r="G38" s="34"/>
      <c r="H38" s="91"/>
    </row>
    <row r="39" spans="1:8" s="155" customFormat="1">
      <c r="A39" s="21" t="s">
        <v>55</v>
      </c>
      <c r="B39" s="26" t="s">
        <v>135</v>
      </c>
      <c r="C39" s="90">
        <f>MAX(C26:C38)+1</f>
        <v>8</v>
      </c>
      <c r="D39" s="61" t="s">
        <v>202</v>
      </c>
      <c r="E39" s="106"/>
      <c r="F39" s="92"/>
      <c r="G39" s="34"/>
      <c r="H39" s="91"/>
    </row>
    <row r="40" spans="1:8" s="155" customFormat="1" ht="127.5">
      <c r="A40" s="21"/>
      <c r="B40" s="26"/>
      <c r="C40" s="90"/>
      <c r="D40" s="156" t="s">
        <v>203</v>
      </c>
      <c r="E40" s="106"/>
      <c r="F40" s="92"/>
      <c r="G40" s="34"/>
      <c r="H40" s="91"/>
    </row>
    <row r="41" spans="1:8" s="155" customFormat="1" ht="14.25">
      <c r="A41" s="21"/>
      <c r="B41" s="26"/>
      <c r="C41" s="90"/>
      <c r="D41" s="61"/>
      <c r="E41" s="69">
        <v>60.4</v>
      </c>
      <c r="F41" s="65" t="s">
        <v>136</v>
      </c>
      <c r="G41" s="17"/>
      <c r="H41" s="69">
        <f>E41*G41</f>
        <v>0</v>
      </c>
    </row>
    <row r="42" spans="1:8" s="155" customFormat="1">
      <c r="A42" s="21"/>
      <c r="B42" s="26"/>
      <c r="C42" s="90"/>
      <c r="D42" s="61"/>
      <c r="E42" s="106"/>
      <c r="F42" s="92"/>
      <c r="G42" s="34"/>
      <c r="H42" s="91"/>
    </row>
    <row r="43" spans="1:8" s="155" customFormat="1">
      <c r="A43" s="21" t="s">
        <v>55</v>
      </c>
      <c r="B43" s="26" t="s">
        <v>135</v>
      </c>
      <c r="C43" s="90">
        <f>MAX(C30:C42)+1</f>
        <v>9</v>
      </c>
      <c r="D43" s="157" t="s">
        <v>205</v>
      </c>
      <c r="E43" s="106"/>
      <c r="F43" s="92"/>
      <c r="G43" s="34"/>
      <c r="H43" s="91"/>
    </row>
    <row r="44" spans="1:8" s="155" customFormat="1" ht="63.75">
      <c r="A44" s="19"/>
      <c r="B44" s="19"/>
      <c r="C44" s="21"/>
      <c r="D44" s="158" t="s">
        <v>206</v>
      </c>
      <c r="E44" s="27"/>
      <c r="F44" s="27"/>
      <c r="G44" s="18"/>
      <c r="H44" s="101"/>
    </row>
    <row r="45" spans="1:8" s="155" customFormat="1">
      <c r="A45" s="19"/>
      <c r="B45" s="19"/>
      <c r="C45" s="21"/>
      <c r="D45" s="159"/>
      <c r="E45" s="69">
        <v>2</v>
      </c>
      <c r="F45" s="65" t="s">
        <v>80</v>
      </c>
      <c r="G45" s="17"/>
      <c r="H45" s="69">
        <f>E45*G45</f>
        <v>0</v>
      </c>
    </row>
    <row r="46" spans="1:8" s="155" customFormat="1">
      <c r="A46" s="19"/>
      <c r="B46" s="19"/>
      <c r="C46" s="21"/>
      <c r="D46" s="159"/>
      <c r="E46" s="27"/>
      <c r="F46" s="27"/>
      <c r="G46" s="18"/>
      <c r="H46" s="101"/>
    </row>
    <row r="47" spans="1:8" s="155" customFormat="1">
      <c r="A47" s="21" t="s">
        <v>55</v>
      </c>
      <c r="B47" s="26" t="s">
        <v>135</v>
      </c>
      <c r="C47" s="90">
        <f>MAX(C34:C46)+1</f>
        <v>10</v>
      </c>
      <c r="D47" s="160" t="s">
        <v>207</v>
      </c>
      <c r="E47" s="106"/>
      <c r="F47" s="92"/>
      <c r="G47" s="34"/>
      <c r="H47" s="91"/>
    </row>
    <row r="48" spans="1:8" s="155" customFormat="1" ht="76.5">
      <c r="A48" s="19"/>
      <c r="B48" s="19"/>
      <c r="C48" s="21"/>
      <c r="D48" s="161" t="s">
        <v>208</v>
      </c>
      <c r="E48" s="27"/>
      <c r="F48" s="27"/>
      <c r="G48" s="18"/>
      <c r="H48" s="101"/>
    </row>
    <row r="49" spans="1:8" s="155" customFormat="1" ht="14.25">
      <c r="A49" s="19"/>
      <c r="B49" s="19"/>
      <c r="C49" s="21"/>
      <c r="D49" s="159"/>
      <c r="E49" s="69">
        <v>18</v>
      </c>
      <c r="F49" s="65" t="s">
        <v>136</v>
      </c>
      <c r="G49" s="17"/>
      <c r="H49" s="69">
        <f>E49*G49</f>
        <v>0</v>
      </c>
    </row>
    <row r="50" spans="1:8" s="155" customFormat="1" ht="13.5" thickBot="1">
      <c r="A50" s="19"/>
      <c r="B50" s="19"/>
      <c r="C50" s="21"/>
      <c r="D50" s="159"/>
      <c r="E50" s="27"/>
      <c r="F50" s="27"/>
      <c r="G50" s="18"/>
      <c r="H50" s="101"/>
    </row>
    <row r="51" spans="1:8" s="21" customFormat="1">
      <c r="A51" s="108" t="s">
        <v>55</v>
      </c>
      <c r="B51" s="108" t="s">
        <v>135</v>
      </c>
      <c r="C51" s="32"/>
      <c r="D51" s="162" t="s">
        <v>190</v>
      </c>
      <c r="E51" s="108"/>
      <c r="F51" s="163"/>
      <c r="G51" s="112"/>
      <c r="H51" s="112">
        <f>SUM(H1:H50)</f>
        <v>0</v>
      </c>
    </row>
    <row r="57" spans="1:8">
      <c r="D57" s="60"/>
    </row>
  </sheetData>
  <sheetProtection algorithmName="SHA-512" hashValue="kuJQsLAIjaiW+z/+RqN4LQRzQDeG8MtQErpEP0AMW6GEfRSVFvC7YW5mL2S0iY95Br0BU7sI76Ac7V8xM978Bw==" saltValue="GQg8VM7R0QIeunM10kmMoQ==" spinCount="100000" sheet="1" objects="1" scenarios="1"/>
  <pageMargins left="0.74803149606299213" right="0.74803149606299213" top="1.2204724409448819" bottom="0.98425196850393704" header="0.51181102362204722" footer="0.51181102362204722"/>
  <pageSetup paperSize="9" scale="93" orientation="portrait" r:id="rId1"/>
  <headerFooter alignWithMargins="0">
    <oddHeader xml:space="preserve">&amp;C&amp;"Arial,Regular"&amp;8NADSTREŠNICA
 ZA PROSUŠIVANJE DRVETA
&amp;R&amp;"Arial,Regular"&amp;8TD: 16/21 
svibanj 2021
</oddHeader>
    <oddFooter>&amp;C&amp;9TROŠKOVNIK GRAĐEVINSKO OBRTNIČKIH RADOVA&amp;R&amp;9&amp;P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BreakPreview" zoomScaleNormal="100" zoomScaleSheetLayoutView="100" workbookViewId="0">
      <pane xSplit="3" ySplit="4" topLeftCell="D23" activePane="bottomRight" state="frozen"/>
      <selection activeCell="B36" sqref="B36"/>
      <selection pane="topRight" activeCell="B36" sqref="B36"/>
      <selection pane="bottomLeft" activeCell="B36" sqref="B36"/>
      <selection pane="bottomRight" activeCell="B36" sqref="B36"/>
    </sheetView>
  </sheetViews>
  <sheetFormatPr defaultColWidth="8.77734375" defaultRowHeight="12.75"/>
  <cols>
    <col min="1" max="2" width="2.77734375" style="65" bestFit="1" customWidth="1"/>
    <col min="3" max="3" width="2.109375" style="21" customWidth="1"/>
    <col min="4" max="4" width="35.33203125" style="65" customWidth="1"/>
    <col min="5" max="5" width="7.5546875" style="67" bestFit="1" customWidth="1"/>
    <col min="6" max="6" width="5.77734375" style="125" customWidth="1"/>
    <col min="7" max="7" width="7.33203125" style="126" bestFit="1" customWidth="1"/>
    <col min="8" max="8" width="11.6640625" style="126" bestFit="1" customWidth="1"/>
    <col min="9" max="248" width="8.77734375" style="65"/>
    <col min="249" max="250" width="2.77734375" style="65" bestFit="1" customWidth="1"/>
    <col min="251" max="251" width="2.44140625" style="65" bestFit="1" customWidth="1"/>
    <col min="252" max="252" width="35.33203125" style="65" customWidth="1"/>
    <col min="253" max="253" width="7.5546875" style="65" bestFit="1" customWidth="1"/>
    <col min="254" max="254" width="3.5546875" style="65" bestFit="1" customWidth="1"/>
    <col min="255" max="255" width="6.88671875" style="65" bestFit="1" customWidth="1"/>
    <col min="256" max="256" width="10.21875" style="65" customWidth="1"/>
    <col min="257" max="504" width="8.77734375" style="65"/>
    <col min="505" max="506" width="2.77734375" style="65" bestFit="1" customWidth="1"/>
    <col min="507" max="507" width="2.44140625" style="65" bestFit="1" customWidth="1"/>
    <col min="508" max="508" width="35.33203125" style="65" customWidth="1"/>
    <col min="509" max="509" width="7.5546875" style="65" bestFit="1" customWidth="1"/>
    <col min="510" max="510" width="3.5546875" style="65" bestFit="1" customWidth="1"/>
    <col min="511" max="511" width="6.88671875" style="65" bestFit="1" customWidth="1"/>
    <col min="512" max="512" width="10.21875" style="65" customWidth="1"/>
    <col min="513" max="760" width="8.77734375" style="65"/>
    <col min="761" max="762" width="2.77734375" style="65" bestFit="1" customWidth="1"/>
    <col min="763" max="763" width="2.44140625" style="65" bestFit="1" customWidth="1"/>
    <col min="764" max="764" width="35.33203125" style="65" customWidth="1"/>
    <col min="765" max="765" width="7.5546875" style="65" bestFit="1" customWidth="1"/>
    <col min="766" max="766" width="3.5546875" style="65" bestFit="1" customWidth="1"/>
    <col min="767" max="767" width="6.88671875" style="65" bestFit="1" customWidth="1"/>
    <col min="768" max="768" width="10.21875" style="65" customWidth="1"/>
    <col min="769" max="1016" width="8.77734375" style="65"/>
    <col min="1017" max="1018" width="2.77734375" style="65" bestFit="1" customWidth="1"/>
    <col min="1019" max="1019" width="2.44140625" style="65" bestFit="1" customWidth="1"/>
    <col min="1020" max="1020" width="35.33203125" style="65" customWidth="1"/>
    <col min="1021" max="1021" width="7.5546875" style="65" bestFit="1" customWidth="1"/>
    <col min="1022" max="1022" width="3.5546875" style="65" bestFit="1" customWidth="1"/>
    <col min="1023" max="1023" width="6.88671875" style="65" bestFit="1" customWidth="1"/>
    <col min="1024" max="1024" width="10.21875" style="65" customWidth="1"/>
    <col min="1025" max="1272" width="8.77734375" style="65"/>
    <col min="1273" max="1274" width="2.77734375" style="65" bestFit="1" customWidth="1"/>
    <col min="1275" max="1275" width="2.44140625" style="65" bestFit="1" customWidth="1"/>
    <col min="1276" max="1276" width="35.33203125" style="65" customWidth="1"/>
    <col min="1277" max="1277" width="7.5546875" style="65" bestFit="1" customWidth="1"/>
    <col min="1278" max="1278" width="3.5546875" style="65" bestFit="1" customWidth="1"/>
    <col min="1279" max="1279" width="6.88671875" style="65" bestFit="1" customWidth="1"/>
    <col min="1280" max="1280" width="10.21875" style="65" customWidth="1"/>
    <col min="1281" max="1528" width="8.77734375" style="65"/>
    <col min="1529" max="1530" width="2.77734375" style="65" bestFit="1" customWidth="1"/>
    <col min="1531" max="1531" width="2.44140625" style="65" bestFit="1" customWidth="1"/>
    <col min="1532" max="1532" width="35.33203125" style="65" customWidth="1"/>
    <col min="1533" max="1533" width="7.5546875" style="65" bestFit="1" customWidth="1"/>
    <col min="1534" max="1534" width="3.5546875" style="65" bestFit="1" customWidth="1"/>
    <col min="1535" max="1535" width="6.88671875" style="65" bestFit="1" customWidth="1"/>
    <col min="1536" max="1536" width="10.21875" style="65" customWidth="1"/>
    <col min="1537" max="1784" width="8.77734375" style="65"/>
    <col min="1785" max="1786" width="2.77734375" style="65" bestFit="1" customWidth="1"/>
    <col min="1787" max="1787" width="2.44140625" style="65" bestFit="1" customWidth="1"/>
    <col min="1788" max="1788" width="35.33203125" style="65" customWidth="1"/>
    <col min="1789" max="1789" width="7.5546875" style="65" bestFit="1" customWidth="1"/>
    <col min="1790" max="1790" width="3.5546875" style="65" bestFit="1" customWidth="1"/>
    <col min="1791" max="1791" width="6.88671875" style="65" bestFit="1" customWidth="1"/>
    <col min="1792" max="1792" width="10.21875" style="65" customWidth="1"/>
    <col min="1793" max="2040" width="8.77734375" style="65"/>
    <col min="2041" max="2042" width="2.77734375" style="65" bestFit="1" customWidth="1"/>
    <col min="2043" max="2043" width="2.44140625" style="65" bestFit="1" customWidth="1"/>
    <col min="2044" max="2044" width="35.33203125" style="65" customWidth="1"/>
    <col min="2045" max="2045" width="7.5546875" style="65" bestFit="1" customWidth="1"/>
    <col min="2046" max="2046" width="3.5546875" style="65" bestFit="1" customWidth="1"/>
    <col min="2047" max="2047" width="6.88671875" style="65" bestFit="1" customWidth="1"/>
    <col min="2048" max="2048" width="10.21875" style="65" customWidth="1"/>
    <col min="2049" max="2296" width="8.77734375" style="65"/>
    <col min="2297" max="2298" width="2.77734375" style="65" bestFit="1" customWidth="1"/>
    <col min="2299" max="2299" width="2.44140625" style="65" bestFit="1" customWidth="1"/>
    <col min="2300" max="2300" width="35.33203125" style="65" customWidth="1"/>
    <col min="2301" max="2301" width="7.5546875" style="65" bestFit="1" customWidth="1"/>
    <col min="2302" max="2302" width="3.5546875" style="65" bestFit="1" customWidth="1"/>
    <col min="2303" max="2303" width="6.88671875" style="65" bestFit="1" customWidth="1"/>
    <col min="2304" max="2304" width="10.21875" style="65" customWidth="1"/>
    <col min="2305" max="2552" width="8.77734375" style="65"/>
    <col min="2553" max="2554" width="2.77734375" style="65" bestFit="1" customWidth="1"/>
    <col min="2555" max="2555" width="2.44140625" style="65" bestFit="1" customWidth="1"/>
    <col min="2556" max="2556" width="35.33203125" style="65" customWidth="1"/>
    <col min="2557" max="2557" width="7.5546875" style="65" bestFit="1" customWidth="1"/>
    <col min="2558" max="2558" width="3.5546875" style="65" bestFit="1" customWidth="1"/>
    <col min="2559" max="2559" width="6.88671875" style="65" bestFit="1" customWidth="1"/>
    <col min="2560" max="2560" width="10.21875" style="65" customWidth="1"/>
    <col min="2561" max="2808" width="8.77734375" style="65"/>
    <col min="2809" max="2810" width="2.77734375" style="65" bestFit="1" customWidth="1"/>
    <col min="2811" max="2811" width="2.44140625" style="65" bestFit="1" customWidth="1"/>
    <col min="2812" max="2812" width="35.33203125" style="65" customWidth="1"/>
    <col min="2813" max="2813" width="7.5546875" style="65" bestFit="1" customWidth="1"/>
    <col min="2814" max="2814" width="3.5546875" style="65" bestFit="1" customWidth="1"/>
    <col min="2815" max="2815" width="6.88671875" style="65" bestFit="1" customWidth="1"/>
    <col min="2816" max="2816" width="10.21875" style="65" customWidth="1"/>
    <col min="2817" max="3064" width="8.77734375" style="65"/>
    <col min="3065" max="3066" width="2.77734375" style="65" bestFit="1" customWidth="1"/>
    <col min="3067" max="3067" width="2.44140625" style="65" bestFit="1" customWidth="1"/>
    <col min="3068" max="3068" width="35.33203125" style="65" customWidth="1"/>
    <col min="3069" max="3069" width="7.5546875" style="65" bestFit="1" customWidth="1"/>
    <col min="3070" max="3070" width="3.5546875" style="65" bestFit="1" customWidth="1"/>
    <col min="3071" max="3071" width="6.88671875" style="65" bestFit="1" customWidth="1"/>
    <col min="3072" max="3072" width="10.21875" style="65" customWidth="1"/>
    <col min="3073" max="3320" width="8.77734375" style="65"/>
    <col min="3321" max="3322" width="2.77734375" style="65" bestFit="1" customWidth="1"/>
    <col min="3323" max="3323" width="2.44140625" style="65" bestFit="1" customWidth="1"/>
    <col min="3324" max="3324" width="35.33203125" style="65" customWidth="1"/>
    <col min="3325" max="3325" width="7.5546875" style="65" bestFit="1" customWidth="1"/>
    <col min="3326" max="3326" width="3.5546875" style="65" bestFit="1" customWidth="1"/>
    <col min="3327" max="3327" width="6.88671875" style="65" bestFit="1" customWidth="1"/>
    <col min="3328" max="3328" width="10.21875" style="65" customWidth="1"/>
    <col min="3329" max="3576" width="8.77734375" style="65"/>
    <col min="3577" max="3578" width="2.77734375" style="65" bestFit="1" customWidth="1"/>
    <col min="3579" max="3579" width="2.44140625" style="65" bestFit="1" customWidth="1"/>
    <col min="3580" max="3580" width="35.33203125" style="65" customWidth="1"/>
    <col min="3581" max="3581" width="7.5546875" style="65" bestFit="1" customWidth="1"/>
    <col min="3582" max="3582" width="3.5546875" style="65" bestFit="1" customWidth="1"/>
    <col min="3583" max="3583" width="6.88671875" style="65" bestFit="1" customWidth="1"/>
    <col min="3584" max="3584" width="10.21875" style="65" customWidth="1"/>
    <col min="3585" max="3832" width="8.77734375" style="65"/>
    <col min="3833" max="3834" width="2.77734375" style="65" bestFit="1" customWidth="1"/>
    <col min="3835" max="3835" width="2.44140625" style="65" bestFit="1" customWidth="1"/>
    <col min="3836" max="3836" width="35.33203125" style="65" customWidth="1"/>
    <col min="3837" max="3837" width="7.5546875" style="65" bestFit="1" customWidth="1"/>
    <col min="3838" max="3838" width="3.5546875" style="65" bestFit="1" customWidth="1"/>
    <col min="3839" max="3839" width="6.88671875" style="65" bestFit="1" customWidth="1"/>
    <col min="3840" max="3840" width="10.21875" style="65" customWidth="1"/>
    <col min="3841" max="4088" width="8.77734375" style="65"/>
    <col min="4089" max="4090" width="2.77734375" style="65" bestFit="1" customWidth="1"/>
    <col min="4091" max="4091" width="2.44140625" style="65" bestFit="1" customWidth="1"/>
    <col min="4092" max="4092" width="35.33203125" style="65" customWidth="1"/>
    <col min="4093" max="4093" width="7.5546875" style="65" bestFit="1" customWidth="1"/>
    <col min="4094" max="4094" width="3.5546875" style="65" bestFit="1" customWidth="1"/>
    <col min="4095" max="4095" width="6.88671875" style="65" bestFit="1" customWidth="1"/>
    <col min="4096" max="4096" width="10.21875" style="65" customWidth="1"/>
    <col min="4097" max="4344" width="8.77734375" style="65"/>
    <col min="4345" max="4346" width="2.77734375" style="65" bestFit="1" customWidth="1"/>
    <col min="4347" max="4347" width="2.44140625" style="65" bestFit="1" customWidth="1"/>
    <col min="4348" max="4348" width="35.33203125" style="65" customWidth="1"/>
    <col min="4349" max="4349" width="7.5546875" style="65" bestFit="1" customWidth="1"/>
    <col min="4350" max="4350" width="3.5546875" style="65" bestFit="1" customWidth="1"/>
    <col min="4351" max="4351" width="6.88671875" style="65" bestFit="1" customWidth="1"/>
    <col min="4352" max="4352" width="10.21875" style="65" customWidth="1"/>
    <col min="4353" max="4600" width="8.77734375" style="65"/>
    <col min="4601" max="4602" width="2.77734375" style="65" bestFit="1" customWidth="1"/>
    <col min="4603" max="4603" width="2.44140625" style="65" bestFit="1" customWidth="1"/>
    <col min="4604" max="4604" width="35.33203125" style="65" customWidth="1"/>
    <col min="4605" max="4605" width="7.5546875" style="65" bestFit="1" customWidth="1"/>
    <col min="4606" max="4606" width="3.5546875" style="65" bestFit="1" customWidth="1"/>
    <col min="4607" max="4607" width="6.88671875" style="65" bestFit="1" customWidth="1"/>
    <col min="4608" max="4608" width="10.21875" style="65" customWidth="1"/>
    <col min="4609" max="4856" width="8.77734375" style="65"/>
    <col min="4857" max="4858" width="2.77734375" style="65" bestFit="1" customWidth="1"/>
    <col min="4859" max="4859" width="2.44140625" style="65" bestFit="1" customWidth="1"/>
    <col min="4860" max="4860" width="35.33203125" style="65" customWidth="1"/>
    <col min="4861" max="4861" width="7.5546875" style="65" bestFit="1" customWidth="1"/>
    <col min="4862" max="4862" width="3.5546875" style="65" bestFit="1" customWidth="1"/>
    <col min="4863" max="4863" width="6.88671875" style="65" bestFit="1" customWidth="1"/>
    <col min="4864" max="4864" width="10.21875" style="65" customWidth="1"/>
    <col min="4865" max="5112" width="8.77734375" style="65"/>
    <col min="5113" max="5114" width="2.77734375" style="65" bestFit="1" customWidth="1"/>
    <col min="5115" max="5115" width="2.44140625" style="65" bestFit="1" customWidth="1"/>
    <col min="5116" max="5116" width="35.33203125" style="65" customWidth="1"/>
    <col min="5117" max="5117" width="7.5546875" style="65" bestFit="1" customWidth="1"/>
    <col min="5118" max="5118" width="3.5546875" style="65" bestFit="1" customWidth="1"/>
    <col min="5119" max="5119" width="6.88671875" style="65" bestFit="1" customWidth="1"/>
    <col min="5120" max="5120" width="10.21875" style="65" customWidth="1"/>
    <col min="5121" max="5368" width="8.77734375" style="65"/>
    <col min="5369" max="5370" width="2.77734375" style="65" bestFit="1" customWidth="1"/>
    <col min="5371" max="5371" width="2.44140625" style="65" bestFit="1" customWidth="1"/>
    <col min="5372" max="5372" width="35.33203125" style="65" customWidth="1"/>
    <col min="5373" max="5373" width="7.5546875" style="65" bestFit="1" customWidth="1"/>
    <col min="5374" max="5374" width="3.5546875" style="65" bestFit="1" customWidth="1"/>
    <col min="5375" max="5375" width="6.88671875" style="65" bestFit="1" customWidth="1"/>
    <col min="5376" max="5376" width="10.21875" style="65" customWidth="1"/>
    <col min="5377" max="5624" width="8.77734375" style="65"/>
    <col min="5625" max="5626" width="2.77734375" style="65" bestFit="1" customWidth="1"/>
    <col min="5627" max="5627" width="2.44140625" style="65" bestFit="1" customWidth="1"/>
    <col min="5628" max="5628" width="35.33203125" style="65" customWidth="1"/>
    <col min="5629" max="5629" width="7.5546875" style="65" bestFit="1" customWidth="1"/>
    <col min="5630" max="5630" width="3.5546875" style="65" bestFit="1" customWidth="1"/>
    <col min="5631" max="5631" width="6.88671875" style="65" bestFit="1" customWidth="1"/>
    <col min="5632" max="5632" width="10.21875" style="65" customWidth="1"/>
    <col min="5633" max="5880" width="8.77734375" style="65"/>
    <col min="5881" max="5882" width="2.77734375" style="65" bestFit="1" customWidth="1"/>
    <col min="5883" max="5883" width="2.44140625" style="65" bestFit="1" customWidth="1"/>
    <col min="5884" max="5884" width="35.33203125" style="65" customWidth="1"/>
    <col min="5885" max="5885" width="7.5546875" style="65" bestFit="1" customWidth="1"/>
    <col min="5886" max="5886" width="3.5546875" style="65" bestFit="1" customWidth="1"/>
    <col min="5887" max="5887" width="6.88671875" style="65" bestFit="1" customWidth="1"/>
    <col min="5888" max="5888" width="10.21875" style="65" customWidth="1"/>
    <col min="5889" max="6136" width="8.77734375" style="65"/>
    <col min="6137" max="6138" width="2.77734375" style="65" bestFit="1" customWidth="1"/>
    <col min="6139" max="6139" width="2.44140625" style="65" bestFit="1" customWidth="1"/>
    <col min="6140" max="6140" width="35.33203125" style="65" customWidth="1"/>
    <col min="6141" max="6141" width="7.5546875" style="65" bestFit="1" customWidth="1"/>
    <col min="6142" max="6142" width="3.5546875" style="65" bestFit="1" customWidth="1"/>
    <col min="6143" max="6143" width="6.88671875" style="65" bestFit="1" customWidth="1"/>
    <col min="6144" max="6144" width="10.21875" style="65" customWidth="1"/>
    <col min="6145" max="6392" width="8.77734375" style="65"/>
    <col min="6393" max="6394" width="2.77734375" style="65" bestFit="1" customWidth="1"/>
    <col min="6395" max="6395" width="2.44140625" style="65" bestFit="1" customWidth="1"/>
    <col min="6396" max="6396" width="35.33203125" style="65" customWidth="1"/>
    <col min="6397" max="6397" width="7.5546875" style="65" bestFit="1" customWidth="1"/>
    <col min="6398" max="6398" width="3.5546875" style="65" bestFit="1" customWidth="1"/>
    <col min="6399" max="6399" width="6.88671875" style="65" bestFit="1" customWidth="1"/>
    <col min="6400" max="6400" width="10.21875" style="65" customWidth="1"/>
    <col min="6401" max="6648" width="8.77734375" style="65"/>
    <col min="6649" max="6650" width="2.77734375" style="65" bestFit="1" customWidth="1"/>
    <col min="6651" max="6651" width="2.44140625" style="65" bestFit="1" customWidth="1"/>
    <col min="6652" max="6652" width="35.33203125" style="65" customWidth="1"/>
    <col min="6653" max="6653" width="7.5546875" style="65" bestFit="1" customWidth="1"/>
    <col min="6654" max="6654" width="3.5546875" style="65" bestFit="1" customWidth="1"/>
    <col min="6655" max="6655" width="6.88671875" style="65" bestFit="1" customWidth="1"/>
    <col min="6656" max="6656" width="10.21875" style="65" customWidth="1"/>
    <col min="6657" max="6904" width="8.77734375" style="65"/>
    <col min="6905" max="6906" width="2.77734375" style="65" bestFit="1" customWidth="1"/>
    <col min="6907" max="6907" width="2.44140625" style="65" bestFit="1" customWidth="1"/>
    <col min="6908" max="6908" width="35.33203125" style="65" customWidth="1"/>
    <col min="6909" max="6909" width="7.5546875" style="65" bestFit="1" customWidth="1"/>
    <col min="6910" max="6910" width="3.5546875" style="65" bestFit="1" customWidth="1"/>
    <col min="6911" max="6911" width="6.88671875" style="65" bestFit="1" customWidth="1"/>
    <col min="6912" max="6912" width="10.21875" style="65" customWidth="1"/>
    <col min="6913" max="7160" width="8.77734375" style="65"/>
    <col min="7161" max="7162" width="2.77734375" style="65" bestFit="1" customWidth="1"/>
    <col min="7163" max="7163" width="2.44140625" style="65" bestFit="1" customWidth="1"/>
    <col min="7164" max="7164" width="35.33203125" style="65" customWidth="1"/>
    <col min="7165" max="7165" width="7.5546875" style="65" bestFit="1" customWidth="1"/>
    <col min="7166" max="7166" width="3.5546875" style="65" bestFit="1" customWidth="1"/>
    <col min="7167" max="7167" width="6.88671875" style="65" bestFit="1" customWidth="1"/>
    <col min="7168" max="7168" width="10.21875" style="65" customWidth="1"/>
    <col min="7169" max="7416" width="8.77734375" style="65"/>
    <col min="7417" max="7418" width="2.77734375" style="65" bestFit="1" customWidth="1"/>
    <col min="7419" max="7419" width="2.44140625" style="65" bestFit="1" customWidth="1"/>
    <col min="7420" max="7420" width="35.33203125" style="65" customWidth="1"/>
    <col min="7421" max="7421" width="7.5546875" style="65" bestFit="1" customWidth="1"/>
    <col min="7422" max="7422" width="3.5546875" style="65" bestFit="1" customWidth="1"/>
    <col min="7423" max="7423" width="6.88671875" style="65" bestFit="1" customWidth="1"/>
    <col min="7424" max="7424" width="10.21875" style="65" customWidth="1"/>
    <col min="7425" max="7672" width="8.77734375" style="65"/>
    <col min="7673" max="7674" width="2.77734375" style="65" bestFit="1" customWidth="1"/>
    <col min="7675" max="7675" width="2.44140625" style="65" bestFit="1" customWidth="1"/>
    <col min="7676" max="7676" width="35.33203125" style="65" customWidth="1"/>
    <col min="7677" max="7677" width="7.5546875" style="65" bestFit="1" customWidth="1"/>
    <col min="7678" max="7678" width="3.5546875" style="65" bestFit="1" customWidth="1"/>
    <col min="7679" max="7679" width="6.88671875" style="65" bestFit="1" customWidth="1"/>
    <col min="7680" max="7680" width="10.21875" style="65" customWidth="1"/>
    <col min="7681" max="7928" width="8.77734375" style="65"/>
    <col min="7929" max="7930" width="2.77734375" style="65" bestFit="1" customWidth="1"/>
    <col min="7931" max="7931" width="2.44140625" style="65" bestFit="1" customWidth="1"/>
    <col min="7932" max="7932" width="35.33203125" style="65" customWidth="1"/>
    <col min="7933" max="7933" width="7.5546875" style="65" bestFit="1" customWidth="1"/>
    <col min="7934" max="7934" width="3.5546875" style="65" bestFit="1" customWidth="1"/>
    <col min="7935" max="7935" width="6.88671875" style="65" bestFit="1" customWidth="1"/>
    <col min="7936" max="7936" width="10.21875" style="65" customWidth="1"/>
    <col min="7937" max="8184" width="8.77734375" style="65"/>
    <col min="8185" max="8186" width="2.77734375" style="65" bestFit="1" customWidth="1"/>
    <col min="8187" max="8187" width="2.44140625" style="65" bestFit="1" customWidth="1"/>
    <col min="8188" max="8188" width="35.33203125" style="65" customWidth="1"/>
    <col min="8189" max="8189" width="7.5546875" style="65" bestFit="1" customWidth="1"/>
    <col min="8190" max="8190" width="3.5546875" style="65" bestFit="1" customWidth="1"/>
    <col min="8191" max="8191" width="6.88671875" style="65" bestFit="1" customWidth="1"/>
    <col min="8192" max="8192" width="10.21875" style="65" customWidth="1"/>
    <col min="8193" max="8440" width="8.77734375" style="65"/>
    <col min="8441" max="8442" width="2.77734375" style="65" bestFit="1" customWidth="1"/>
    <col min="8443" max="8443" width="2.44140625" style="65" bestFit="1" customWidth="1"/>
    <col min="8444" max="8444" width="35.33203125" style="65" customWidth="1"/>
    <col min="8445" max="8445" width="7.5546875" style="65" bestFit="1" customWidth="1"/>
    <col min="8446" max="8446" width="3.5546875" style="65" bestFit="1" customWidth="1"/>
    <col min="8447" max="8447" width="6.88671875" style="65" bestFit="1" customWidth="1"/>
    <col min="8448" max="8448" width="10.21875" style="65" customWidth="1"/>
    <col min="8449" max="8696" width="8.77734375" style="65"/>
    <col min="8697" max="8698" width="2.77734375" style="65" bestFit="1" customWidth="1"/>
    <col min="8699" max="8699" width="2.44140625" style="65" bestFit="1" customWidth="1"/>
    <col min="8700" max="8700" width="35.33203125" style="65" customWidth="1"/>
    <col min="8701" max="8701" width="7.5546875" style="65" bestFit="1" customWidth="1"/>
    <col min="8702" max="8702" width="3.5546875" style="65" bestFit="1" customWidth="1"/>
    <col min="8703" max="8703" width="6.88671875" style="65" bestFit="1" customWidth="1"/>
    <col min="8704" max="8704" width="10.21875" style="65" customWidth="1"/>
    <col min="8705" max="8952" width="8.77734375" style="65"/>
    <col min="8953" max="8954" width="2.77734375" style="65" bestFit="1" customWidth="1"/>
    <col min="8955" max="8955" width="2.44140625" style="65" bestFit="1" customWidth="1"/>
    <col min="8956" max="8956" width="35.33203125" style="65" customWidth="1"/>
    <col min="8957" max="8957" width="7.5546875" style="65" bestFit="1" customWidth="1"/>
    <col min="8958" max="8958" width="3.5546875" style="65" bestFit="1" customWidth="1"/>
    <col min="8959" max="8959" width="6.88671875" style="65" bestFit="1" customWidth="1"/>
    <col min="8960" max="8960" width="10.21875" style="65" customWidth="1"/>
    <col min="8961" max="9208" width="8.77734375" style="65"/>
    <col min="9209" max="9210" width="2.77734375" style="65" bestFit="1" customWidth="1"/>
    <col min="9211" max="9211" width="2.44140625" style="65" bestFit="1" customWidth="1"/>
    <col min="9212" max="9212" width="35.33203125" style="65" customWidth="1"/>
    <col min="9213" max="9213" width="7.5546875" style="65" bestFit="1" customWidth="1"/>
    <col min="9214" max="9214" width="3.5546875" style="65" bestFit="1" customWidth="1"/>
    <col min="9215" max="9215" width="6.88671875" style="65" bestFit="1" customWidth="1"/>
    <col min="9216" max="9216" width="10.21875" style="65" customWidth="1"/>
    <col min="9217" max="9464" width="8.77734375" style="65"/>
    <col min="9465" max="9466" width="2.77734375" style="65" bestFit="1" customWidth="1"/>
    <col min="9467" max="9467" width="2.44140625" style="65" bestFit="1" customWidth="1"/>
    <col min="9468" max="9468" width="35.33203125" style="65" customWidth="1"/>
    <col min="9469" max="9469" width="7.5546875" style="65" bestFit="1" customWidth="1"/>
    <col min="9470" max="9470" width="3.5546875" style="65" bestFit="1" customWidth="1"/>
    <col min="9471" max="9471" width="6.88671875" style="65" bestFit="1" customWidth="1"/>
    <col min="9472" max="9472" width="10.21875" style="65" customWidth="1"/>
    <col min="9473" max="9720" width="8.77734375" style="65"/>
    <col min="9721" max="9722" width="2.77734375" style="65" bestFit="1" customWidth="1"/>
    <col min="9723" max="9723" width="2.44140625" style="65" bestFit="1" customWidth="1"/>
    <col min="9724" max="9724" width="35.33203125" style="65" customWidth="1"/>
    <col min="9725" max="9725" width="7.5546875" style="65" bestFit="1" customWidth="1"/>
    <col min="9726" max="9726" width="3.5546875" style="65" bestFit="1" customWidth="1"/>
    <col min="9727" max="9727" width="6.88671875" style="65" bestFit="1" customWidth="1"/>
    <col min="9728" max="9728" width="10.21875" style="65" customWidth="1"/>
    <col min="9729" max="9976" width="8.77734375" style="65"/>
    <col min="9977" max="9978" width="2.77734375" style="65" bestFit="1" customWidth="1"/>
    <col min="9979" max="9979" width="2.44140625" style="65" bestFit="1" customWidth="1"/>
    <col min="9980" max="9980" width="35.33203125" style="65" customWidth="1"/>
    <col min="9981" max="9981" width="7.5546875" style="65" bestFit="1" customWidth="1"/>
    <col min="9982" max="9982" width="3.5546875" style="65" bestFit="1" customWidth="1"/>
    <col min="9983" max="9983" width="6.88671875" style="65" bestFit="1" customWidth="1"/>
    <col min="9984" max="9984" width="10.21875" style="65" customWidth="1"/>
    <col min="9985" max="10232" width="8.77734375" style="65"/>
    <col min="10233" max="10234" width="2.77734375" style="65" bestFit="1" customWidth="1"/>
    <col min="10235" max="10235" width="2.44140625" style="65" bestFit="1" customWidth="1"/>
    <col min="10236" max="10236" width="35.33203125" style="65" customWidth="1"/>
    <col min="10237" max="10237" width="7.5546875" style="65" bestFit="1" customWidth="1"/>
    <col min="10238" max="10238" width="3.5546875" style="65" bestFit="1" customWidth="1"/>
    <col min="10239" max="10239" width="6.88671875" style="65" bestFit="1" customWidth="1"/>
    <col min="10240" max="10240" width="10.21875" style="65" customWidth="1"/>
    <col min="10241" max="10488" width="8.77734375" style="65"/>
    <col min="10489" max="10490" width="2.77734375" style="65" bestFit="1" customWidth="1"/>
    <col min="10491" max="10491" width="2.44140625" style="65" bestFit="1" customWidth="1"/>
    <col min="10492" max="10492" width="35.33203125" style="65" customWidth="1"/>
    <col min="10493" max="10493" width="7.5546875" style="65" bestFit="1" customWidth="1"/>
    <col min="10494" max="10494" width="3.5546875" style="65" bestFit="1" customWidth="1"/>
    <col min="10495" max="10495" width="6.88671875" style="65" bestFit="1" customWidth="1"/>
    <col min="10496" max="10496" width="10.21875" style="65" customWidth="1"/>
    <col min="10497" max="10744" width="8.77734375" style="65"/>
    <col min="10745" max="10746" width="2.77734375" style="65" bestFit="1" customWidth="1"/>
    <col min="10747" max="10747" width="2.44140625" style="65" bestFit="1" customWidth="1"/>
    <col min="10748" max="10748" width="35.33203125" style="65" customWidth="1"/>
    <col min="10749" max="10749" width="7.5546875" style="65" bestFit="1" customWidth="1"/>
    <col min="10750" max="10750" width="3.5546875" style="65" bestFit="1" customWidth="1"/>
    <col min="10751" max="10751" width="6.88671875" style="65" bestFit="1" customWidth="1"/>
    <col min="10752" max="10752" width="10.21875" style="65" customWidth="1"/>
    <col min="10753" max="11000" width="8.77734375" style="65"/>
    <col min="11001" max="11002" width="2.77734375" style="65" bestFit="1" customWidth="1"/>
    <col min="11003" max="11003" width="2.44140625" style="65" bestFit="1" customWidth="1"/>
    <col min="11004" max="11004" width="35.33203125" style="65" customWidth="1"/>
    <col min="11005" max="11005" width="7.5546875" style="65" bestFit="1" customWidth="1"/>
    <col min="11006" max="11006" width="3.5546875" style="65" bestFit="1" customWidth="1"/>
    <col min="11007" max="11007" width="6.88671875" style="65" bestFit="1" customWidth="1"/>
    <col min="11008" max="11008" width="10.21875" style="65" customWidth="1"/>
    <col min="11009" max="11256" width="8.77734375" style="65"/>
    <col min="11257" max="11258" width="2.77734375" style="65" bestFit="1" customWidth="1"/>
    <col min="11259" max="11259" width="2.44140625" style="65" bestFit="1" customWidth="1"/>
    <col min="11260" max="11260" width="35.33203125" style="65" customWidth="1"/>
    <col min="11261" max="11261" width="7.5546875" style="65" bestFit="1" customWidth="1"/>
    <col min="11262" max="11262" width="3.5546875" style="65" bestFit="1" customWidth="1"/>
    <col min="11263" max="11263" width="6.88671875" style="65" bestFit="1" customWidth="1"/>
    <col min="11264" max="11264" width="10.21875" style="65" customWidth="1"/>
    <col min="11265" max="11512" width="8.77734375" style="65"/>
    <col min="11513" max="11514" width="2.77734375" style="65" bestFit="1" customWidth="1"/>
    <col min="11515" max="11515" width="2.44140625" style="65" bestFit="1" customWidth="1"/>
    <col min="11516" max="11516" width="35.33203125" style="65" customWidth="1"/>
    <col min="11517" max="11517" width="7.5546875" style="65" bestFit="1" customWidth="1"/>
    <col min="11518" max="11518" width="3.5546875" style="65" bestFit="1" customWidth="1"/>
    <col min="11519" max="11519" width="6.88671875" style="65" bestFit="1" customWidth="1"/>
    <col min="11520" max="11520" width="10.21875" style="65" customWidth="1"/>
    <col min="11521" max="11768" width="8.77734375" style="65"/>
    <col min="11769" max="11770" width="2.77734375" style="65" bestFit="1" customWidth="1"/>
    <col min="11771" max="11771" width="2.44140625" style="65" bestFit="1" customWidth="1"/>
    <col min="11772" max="11772" width="35.33203125" style="65" customWidth="1"/>
    <col min="11773" max="11773" width="7.5546875" style="65" bestFit="1" customWidth="1"/>
    <col min="11774" max="11774" width="3.5546875" style="65" bestFit="1" customWidth="1"/>
    <col min="11775" max="11775" width="6.88671875" style="65" bestFit="1" customWidth="1"/>
    <col min="11776" max="11776" width="10.21875" style="65" customWidth="1"/>
    <col min="11777" max="12024" width="8.77734375" style="65"/>
    <col min="12025" max="12026" width="2.77734375" style="65" bestFit="1" customWidth="1"/>
    <col min="12027" max="12027" width="2.44140625" style="65" bestFit="1" customWidth="1"/>
    <col min="12028" max="12028" width="35.33203125" style="65" customWidth="1"/>
    <col min="12029" max="12029" width="7.5546875" style="65" bestFit="1" customWidth="1"/>
    <col min="12030" max="12030" width="3.5546875" style="65" bestFit="1" customWidth="1"/>
    <col min="12031" max="12031" width="6.88671875" style="65" bestFit="1" customWidth="1"/>
    <col min="12032" max="12032" width="10.21875" style="65" customWidth="1"/>
    <col min="12033" max="12280" width="8.77734375" style="65"/>
    <col min="12281" max="12282" width="2.77734375" style="65" bestFit="1" customWidth="1"/>
    <col min="12283" max="12283" width="2.44140625" style="65" bestFit="1" customWidth="1"/>
    <col min="12284" max="12284" width="35.33203125" style="65" customWidth="1"/>
    <col min="12285" max="12285" width="7.5546875" style="65" bestFit="1" customWidth="1"/>
    <col min="12286" max="12286" width="3.5546875" style="65" bestFit="1" customWidth="1"/>
    <col min="12287" max="12287" width="6.88671875" style="65" bestFit="1" customWidth="1"/>
    <col min="12288" max="12288" width="10.21875" style="65" customWidth="1"/>
    <col min="12289" max="12536" width="8.77734375" style="65"/>
    <col min="12537" max="12538" width="2.77734375" style="65" bestFit="1" customWidth="1"/>
    <col min="12539" max="12539" width="2.44140625" style="65" bestFit="1" customWidth="1"/>
    <col min="12540" max="12540" width="35.33203125" style="65" customWidth="1"/>
    <col min="12541" max="12541" width="7.5546875" style="65" bestFit="1" customWidth="1"/>
    <col min="12542" max="12542" width="3.5546875" style="65" bestFit="1" customWidth="1"/>
    <col min="12543" max="12543" width="6.88671875" style="65" bestFit="1" customWidth="1"/>
    <col min="12544" max="12544" width="10.21875" style="65" customWidth="1"/>
    <col min="12545" max="12792" width="8.77734375" style="65"/>
    <col min="12793" max="12794" width="2.77734375" style="65" bestFit="1" customWidth="1"/>
    <col min="12795" max="12795" width="2.44140625" style="65" bestFit="1" customWidth="1"/>
    <col min="12796" max="12796" width="35.33203125" style="65" customWidth="1"/>
    <col min="12797" max="12797" width="7.5546875" style="65" bestFit="1" customWidth="1"/>
    <col min="12798" max="12798" width="3.5546875" style="65" bestFit="1" customWidth="1"/>
    <col min="12799" max="12799" width="6.88671875" style="65" bestFit="1" customWidth="1"/>
    <col min="12800" max="12800" width="10.21875" style="65" customWidth="1"/>
    <col min="12801" max="13048" width="8.77734375" style="65"/>
    <col min="13049" max="13050" width="2.77734375" style="65" bestFit="1" customWidth="1"/>
    <col min="13051" max="13051" width="2.44140625" style="65" bestFit="1" customWidth="1"/>
    <col min="13052" max="13052" width="35.33203125" style="65" customWidth="1"/>
    <col min="13053" max="13053" width="7.5546875" style="65" bestFit="1" customWidth="1"/>
    <col min="13054" max="13054" width="3.5546875" style="65" bestFit="1" customWidth="1"/>
    <col min="13055" max="13055" width="6.88671875" style="65" bestFit="1" customWidth="1"/>
    <col min="13056" max="13056" width="10.21875" style="65" customWidth="1"/>
    <col min="13057" max="13304" width="8.77734375" style="65"/>
    <col min="13305" max="13306" width="2.77734375" style="65" bestFit="1" customWidth="1"/>
    <col min="13307" max="13307" width="2.44140625" style="65" bestFit="1" customWidth="1"/>
    <col min="13308" max="13308" width="35.33203125" style="65" customWidth="1"/>
    <col min="13309" max="13309" width="7.5546875" style="65" bestFit="1" customWidth="1"/>
    <col min="13310" max="13310" width="3.5546875" style="65" bestFit="1" customWidth="1"/>
    <col min="13311" max="13311" width="6.88671875" style="65" bestFit="1" customWidth="1"/>
    <col min="13312" max="13312" width="10.21875" style="65" customWidth="1"/>
    <col min="13313" max="13560" width="8.77734375" style="65"/>
    <col min="13561" max="13562" width="2.77734375" style="65" bestFit="1" customWidth="1"/>
    <col min="13563" max="13563" width="2.44140625" style="65" bestFit="1" customWidth="1"/>
    <col min="13564" max="13564" width="35.33203125" style="65" customWidth="1"/>
    <col min="13565" max="13565" width="7.5546875" style="65" bestFit="1" customWidth="1"/>
    <col min="13566" max="13566" width="3.5546875" style="65" bestFit="1" customWidth="1"/>
    <col min="13567" max="13567" width="6.88671875" style="65" bestFit="1" customWidth="1"/>
    <col min="13568" max="13568" width="10.21875" style="65" customWidth="1"/>
    <col min="13569" max="13816" width="8.77734375" style="65"/>
    <col min="13817" max="13818" width="2.77734375" style="65" bestFit="1" customWidth="1"/>
    <col min="13819" max="13819" width="2.44140625" style="65" bestFit="1" customWidth="1"/>
    <col min="13820" max="13820" width="35.33203125" style="65" customWidth="1"/>
    <col min="13821" max="13821" width="7.5546875" style="65" bestFit="1" customWidth="1"/>
    <col min="13822" max="13822" width="3.5546875" style="65" bestFit="1" customWidth="1"/>
    <col min="13823" max="13823" width="6.88671875" style="65" bestFit="1" customWidth="1"/>
    <col min="13824" max="13824" width="10.21875" style="65" customWidth="1"/>
    <col min="13825" max="14072" width="8.77734375" style="65"/>
    <col min="14073" max="14074" width="2.77734375" style="65" bestFit="1" customWidth="1"/>
    <col min="14075" max="14075" width="2.44140625" style="65" bestFit="1" customWidth="1"/>
    <col min="14076" max="14076" width="35.33203125" style="65" customWidth="1"/>
    <col min="14077" max="14077" width="7.5546875" style="65" bestFit="1" customWidth="1"/>
    <col min="14078" max="14078" width="3.5546875" style="65" bestFit="1" customWidth="1"/>
    <col min="14079" max="14079" width="6.88671875" style="65" bestFit="1" customWidth="1"/>
    <col min="14080" max="14080" width="10.21875" style="65" customWidth="1"/>
    <col min="14081" max="14328" width="8.77734375" style="65"/>
    <col min="14329" max="14330" width="2.77734375" style="65" bestFit="1" customWidth="1"/>
    <col min="14331" max="14331" width="2.44140625" style="65" bestFit="1" customWidth="1"/>
    <col min="14332" max="14332" width="35.33203125" style="65" customWidth="1"/>
    <col min="14333" max="14333" width="7.5546875" style="65" bestFit="1" customWidth="1"/>
    <col min="14334" max="14334" width="3.5546875" style="65" bestFit="1" customWidth="1"/>
    <col min="14335" max="14335" width="6.88671875" style="65" bestFit="1" customWidth="1"/>
    <col min="14336" max="14336" width="10.21875" style="65" customWidth="1"/>
    <col min="14337" max="14584" width="8.77734375" style="65"/>
    <col min="14585" max="14586" width="2.77734375" style="65" bestFit="1" customWidth="1"/>
    <col min="14587" max="14587" width="2.44140625" style="65" bestFit="1" customWidth="1"/>
    <col min="14588" max="14588" width="35.33203125" style="65" customWidth="1"/>
    <col min="14589" max="14589" width="7.5546875" style="65" bestFit="1" customWidth="1"/>
    <col min="14590" max="14590" width="3.5546875" style="65" bestFit="1" customWidth="1"/>
    <col min="14591" max="14591" width="6.88671875" style="65" bestFit="1" customWidth="1"/>
    <col min="14592" max="14592" width="10.21875" style="65" customWidth="1"/>
    <col min="14593" max="14840" width="8.77734375" style="65"/>
    <col min="14841" max="14842" width="2.77734375" style="65" bestFit="1" customWidth="1"/>
    <col min="14843" max="14843" width="2.44140625" style="65" bestFit="1" customWidth="1"/>
    <col min="14844" max="14844" width="35.33203125" style="65" customWidth="1"/>
    <col min="14845" max="14845" width="7.5546875" style="65" bestFit="1" customWidth="1"/>
    <col min="14846" max="14846" width="3.5546875" style="65" bestFit="1" customWidth="1"/>
    <col min="14847" max="14847" width="6.88671875" style="65" bestFit="1" customWidth="1"/>
    <col min="14848" max="14848" width="10.21875" style="65" customWidth="1"/>
    <col min="14849" max="15096" width="8.77734375" style="65"/>
    <col min="15097" max="15098" width="2.77734375" style="65" bestFit="1" customWidth="1"/>
    <col min="15099" max="15099" width="2.44140625" style="65" bestFit="1" customWidth="1"/>
    <col min="15100" max="15100" width="35.33203125" style="65" customWidth="1"/>
    <col min="15101" max="15101" width="7.5546875" style="65" bestFit="1" customWidth="1"/>
    <col min="15102" max="15102" width="3.5546875" style="65" bestFit="1" customWidth="1"/>
    <col min="15103" max="15103" width="6.88671875" style="65" bestFit="1" customWidth="1"/>
    <col min="15104" max="15104" width="10.21875" style="65" customWidth="1"/>
    <col min="15105" max="15352" width="8.77734375" style="65"/>
    <col min="15353" max="15354" width="2.77734375" style="65" bestFit="1" customWidth="1"/>
    <col min="15355" max="15355" width="2.44140625" style="65" bestFit="1" customWidth="1"/>
    <col min="15356" max="15356" width="35.33203125" style="65" customWidth="1"/>
    <col min="15357" max="15357" width="7.5546875" style="65" bestFit="1" customWidth="1"/>
    <col min="15358" max="15358" width="3.5546875" style="65" bestFit="1" customWidth="1"/>
    <col min="15359" max="15359" width="6.88671875" style="65" bestFit="1" customWidth="1"/>
    <col min="15360" max="15360" width="10.21875" style="65" customWidth="1"/>
    <col min="15361" max="15608" width="8.77734375" style="65"/>
    <col min="15609" max="15610" width="2.77734375" style="65" bestFit="1" customWidth="1"/>
    <col min="15611" max="15611" width="2.44140625" style="65" bestFit="1" customWidth="1"/>
    <col min="15612" max="15612" width="35.33203125" style="65" customWidth="1"/>
    <col min="15613" max="15613" width="7.5546875" style="65" bestFit="1" customWidth="1"/>
    <col min="15614" max="15614" width="3.5546875" style="65" bestFit="1" customWidth="1"/>
    <col min="15615" max="15615" width="6.88671875" style="65" bestFit="1" customWidth="1"/>
    <col min="15616" max="15616" width="10.21875" style="65" customWidth="1"/>
    <col min="15617" max="15864" width="8.77734375" style="65"/>
    <col min="15865" max="15866" width="2.77734375" style="65" bestFit="1" customWidth="1"/>
    <col min="15867" max="15867" width="2.44140625" style="65" bestFit="1" customWidth="1"/>
    <col min="15868" max="15868" width="35.33203125" style="65" customWidth="1"/>
    <col min="15869" max="15869" width="7.5546875" style="65" bestFit="1" customWidth="1"/>
    <col min="15870" max="15870" width="3.5546875" style="65" bestFit="1" customWidth="1"/>
    <col min="15871" max="15871" width="6.88671875" style="65" bestFit="1" customWidth="1"/>
    <col min="15872" max="15872" width="10.21875" style="65" customWidth="1"/>
    <col min="15873" max="16120" width="8.77734375" style="65"/>
    <col min="16121" max="16122" width="2.77734375" style="65" bestFit="1" customWidth="1"/>
    <col min="16123" max="16123" width="2.44140625" style="65" bestFit="1" customWidth="1"/>
    <col min="16124" max="16124" width="35.33203125" style="65" customWidth="1"/>
    <col min="16125" max="16125" width="7.5546875" style="65" bestFit="1" customWidth="1"/>
    <col min="16126" max="16126" width="3.5546875" style="65" bestFit="1" customWidth="1"/>
    <col min="16127" max="16127" width="6.88671875" style="65" bestFit="1" customWidth="1"/>
    <col min="16128" max="16128" width="10.21875" style="65" customWidth="1"/>
    <col min="16129" max="16384" width="8.77734375" style="65"/>
  </cols>
  <sheetData>
    <row r="1" spans="1:8" s="60" customFormat="1" ht="13.5" thickBot="1">
      <c r="A1" s="114"/>
      <c r="B1" s="114"/>
      <c r="C1" s="56"/>
      <c r="D1" s="114"/>
      <c r="E1" s="115"/>
      <c r="F1" s="116"/>
      <c r="G1" s="117"/>
      <c r="H1" s="148"/>
    </row>
    <row r="2" spans="1:8" ht="13.5" thickBot="1">
      <c r="A2" s="149" t="s">
        <v>55</v>
      </c>
      <c r="B2" s="50" t="s">
        <v>137</v>
      </c>
      <c r="C2" s="55"/>
      <c r="D2" s="150" t="s">
        <v>209</v>
      </c>
      <c r="E2" s="52"/>
      <c r="F2" s="151"/>
      <c r="G2" s="118"/>
      <c r="H2" s="152"/>
    </row>
    <row r="3" spans="1:8">
      <c r="A3" s="63" t="s">
        <v>61</v>
      </c>
      <c r="B3" s="64" t="s">
        <v>61</v>
      </c>
      <c r="D3" s="60"/>
    </row>
    <row r="4" spans="1:8" s="60" customFormat="1" ht="25.5">
      <c r="A4" s="58" t="s">
        <v>61</v>
      </c>
      <c r="B4" s="59" t="s">
        <v>61</v>
      </c>
      <c r="C4" s="23"/>
      <c r="D4" s="128"/>
      <c r="E4" s="127" t="s">
        <v>58</v>
      </c>
      <c r="F4" s="25" t="s">
        <v>310</v>
      </c>
      <c r="G4" s="69" t="s">
        <v>59</v>
      </c>
      <c r="H4" s="69" t="s">
        <v>60</v>
      </c>
    </row>
    <row r="5" spans="1:8">
      <c r="A5" s="63"/>
      <c r="B5" s="64"/>
      <c r="D5" s="128"/>
    </row>
    <row r="6" spans="1:8">
      <c r="A6" s="63"/>
      <c r="B6" s="64"/>
      <c r="D6" s="59" t="s">
        <v>63</v>
      </c>
    </row>
    <row r="7" spans="1:8" ht="63.75">
      <c r="A7" s="64"/>
      <c r="D7" s="134" t="s">
        <v>319</v>
      </c>
      <c r="E7" s="59"/>
      <c r="F7" s="59"/>
      <c r="G7" s="16"/>
      <c r="H7" s="133"/>
    </row>
    <row r="8" spans="1:8">
      <c r="A8" s="63" t="s">
        <v>61</v>
      </c>
      <c r="B8" s="64" t="s">
        <v>61</v>
      </c>
      <c r="D8" s="60"/>
      <c r="F8" s="68" t="s">
        <v>62</v>
      </c>
      <c r="G8" s="39"/>
    </row>
    <row r="9" spans="1:8">
      <c r="A9" s="64" t="s">
        <v>55</v>
      </c>
      <c r="B9" s="63" t="s">
        <v>137</v>
      </c>
      <c r="C9" s="21">
        <v>1</v>
      </c>
      <c r="D9" s="61" t="s">
        <v>210</v>
      </c>
      <c r="F9" s="68"/>
      <c r="G9" s="39"/>
    </row>
    <row r="10" spans="1:8" ht="84">
      <c r="D10" s="146" t="s">
        <v>211</v>
      </c>
      <c r="E10" s="60"/>
      <c r="F10" s="60"/>
      <c r="G10" s="17"/>
      <c r="H10" s="69"/>
    </row>
    <row r="11" spans="1:8" ht="14.25">
      <c r="D11" s="154" t="s">
        <v>212</v>
      </c>
      <c r="E11" s="69">
        <f>130*0.1</f>
        <v>13</v>
      </c>
      <c r="F11" s="65" t="s">
        <v>83</v>
      </c>
      <c r="G11" s="17"/>
      <c r="H11" s="69">
        <f>E11*G11</f>
        <v>0</v>
      </c>
    </row>
    <row r="12" spans="1:8">
      <c r="A12" s="64"/>
      <c r="B12" s="63"/>
      <c r="D12" s="128"/>
      <c r="G12" s="39"/>
    </row>
    <row r="13" spans="1:8">
      <c r="A13" s="64"/>
      <c r="B13" s="63"/>
      <c r="D13" s="60"/>
      <c r="E13" s="60"/>
      <c r="F13" s="60"/>
      <c r="G13" s="17"/>
      <c r="H13" s="69"/>
    </row>
    <row r="14" spans="1:8" ht="25.5">
      <c r="A14" s="64" t="s">
        <v>55</v>
      </c>
      <c r="B14" s="63" t="s">
        <v>137</v>
      </c>
      <c r="C14" s="90">
        <f>MAX(C9:C13)+1</f>
        <v>2</v>
      </c>
      <c r="D14" s="61" t="s">
        <v>213</v>
      </c>
      <c r="F14" s="68"/>
      <c r="G14" s="39"/>
    </row>
    <row r="15" spans="1:8" ht="60">
      <c r="D15" s="146" t="s">
        <v>214</v>
      </c>
      <c r="E15" s="60"/>
      <c r="F15" s="60"/>
      <c r="G15" s="17"/>
      <c r="H15" s="69"/>
    </row>
    <row r="16" spans="1:8" ht="14.25">
      <c r="D16" s="154" t="s">
        <v>212</v>
      </c>
      <c r="E16" s="69">
        <f>685*0.2</f>
        <v>137</v>
      </c>
      <c r="F16" s="65" t="s">
        <v>83</v>
      </c>
      <c r="G16" s="17"/>
      <c r="H16" s="69">
        <f>E16*G16</f>
        <v>0</v>
      </c>
    </row>
    <row r="17" spans="1:8" s="155" customFormat="1">
      <c r="A17" s="19"/>
      <c r="B17" s="19"/>
      <c r="C17" s="21"/>
      <c r="D17" s="159"/>
      <c r="E17" s="27"/>
      <c r="F17" s="27"/>
      <c r="G17" s="18"/>
      <c r="H17" s="101"/>
    </row>
    <row r="18" spans="1:8">
      <c r="A18" s="64" t="s">
        <v>55</v>
      </c>
      <c r="B18" s="63" t="s">
        <v>137</v>
      </c>
      <c r="C18" s="90">
        <f>MAX(C13:C17)+1</f>
        <v>3</v>
      </c>
      <c r="D18" s="61" t="s">
        <v>216</v>
      </c>
      <c r="F18" s="68"/>
      <c r="G18" s="39"/>
    </row>
    <row r="19" spans="1:8" ht="96">
      <c r="D19" s="146" t="s">
        <v>217</v>
      </c>
      <c r="E19" s="60"/>
      <c r="F19" s="60"/>
      <c r="G19" s="17"/>
      <c r="H19" s="69"/>
    </row>
    <row r="20" spans="1:8" ht="14.25">
      <c r="D20" s="154" t="s">
        <v>212</v>
      </c>
      <c r="E20" s="69">
        <f>685*0.3</f>
        <v>205.5</v>
      </c>
      <c r="F20" s="65" t="s">
        <v>83</v>
      </c>
      <c r="G20" s="17"/>
      <c r="H20" s="69">
        <f>E20*G20</f>
        <v>0</v>
      </c>
    </row>
    <row r="21" spans="1:8" s="155" customFormat="1">
      <c r="A21" s="19"/>
      <c r="B21" s="19"/>
      <c r="C21" s="21"/>
      <c r="D21" s="159"/>
      <c r="E21" s="27"/>
      <c r="F21" s="27"/>
      <c r="G21" s="18"/>
      <c r="H21" s="101"/>
    </row>
    <row r="22" spans="1:8">
      <c r="A22" s="64" t="s">
        <v>55</v>
      </c>
      <c r="B22" s="63" t="s">
        <v>137</v>
      </c>
      <c r="C22" s="90">
        <f>MAX(C17:C21)+1</f>
        <v>4</v>
      </c>
      <c r="D22" s="61" t="s">
        <v>219</v>
      </c>
      <c r="F22" s="68"/>
      <c r="G22" s="39"/>
    </row>
    <row r="23" spans="1:8" ht="132">
      <c r="D23" s="146" t="s">
        <v>218</v>
      </c>
      <c r="E23" s="60"/>
      <c r="F23" s="60"/>
      <c r="G23" s="17"/>
      <c r="H23" s="69"/>
    </row>
    <row r="24" spans="1:8" ht="14.25">
      <c r="D24" s="146" t="s">
        <v>220</v>
      </c>
      <c r="E24" s="69">
        <v>685</v>
      </c>
      <c r="F24" s="65" t="s">
        <v>78</v>
      </c>
      <c r="G24" s="17"/>
      <c r="H24" s="69">
        <f>E24*G24</f>
        <v>0</v>
      </c>
    </row>
    <row r="25" spans="1:8" s="155" customFormat="1">
      <c r="A25" s="19"/>
      <c r="B25" s="19"/>
      <c r="C25" s="21"/>
      <c r="D25" s="159"/>
      <c r="E25" s="27"/>
      <c r="F25" s="27"/>
      <c r="G25" s="18"/>
      <c r="H25" s="101"/>
    </row>
    <row r="26" spans="1:8">
      <c r="A26" s="64" t="s">
        <v>55</v>
      </c>
      <c r="B26" s="63" t="s">
        <v>137</v>
      </c>
      <c r="C26" s="90">
        <f>MAX(C21:C25)+1</f>
        <v>5</v>
      </c>
      <c r="D26" s="61" t="s">
        <v>224</v>
      </c>
      <c r="F26" s="68"/>
      <c r="G26" s="39"/>
    </row>
    <row r="27" spans="1:8" ht="144">
      <c r="D27" s="146" t="s">
        <v>221</v>
      </c>
      <c r="E27" s="60"/>
      <c r="F27" s="60"/>
      <c r="G27" s="17"/>
      <c r="H27" s="69"/>
    </row>
    <row r="28" spans="1:8" ht="14.25">
      <c r="D28" s="146" t="s">
        <v>222</v>
      </c>
      <c r="E28" s="69">
        <v>685</v>
      </c>
      <c r="F28" s="65" t="s">
        <v>78</v>
      </c>
      <c r="G28" s="17"/>
      <c r="H28" s="69">
        <f>E28*G28</f>
        <v>0</v>
      </c>
    </row>
    <row r="29" spans="1:8" ht="14.25">
      <c r="D29" s="146" t="s">
        <v>223</v>
      </c>
      <c r="E29" s="69">
        <v>685</v>
      </c>
      <c r="F29" s="65" t="s">
        <v>78</v>
      </c>
      <c r="G29" s="17"/>
      <c r="H29" s="69">
        <f>E29*G29</f>
        <v>0</v>
      </c>
    </row>
    <row r="30" spans="1:8" s="155" customFormat="1" ht="13.5" thickBot="1">
      <c r="A30" s="19"/>
      <c r="B30" s="19"/>
      <c r="C30" s="21"/>
      <c r="D30" s="159"/>
      <c r="E30" s="27"/>
      <c r="F30" s="27"/>
      <c r="G30" s="18"/>
      <c r="H30" s="101"/>
    </row>
    <row r="31" spans="1:8" s="21" customFormat="1">
      <c r="A31" s="108" t="s">
        <v>55</v>
      </c>
      <c r="B31" s="108" t="s">
        <v>137</v>
      </c>
      <c r="C31" s="32"/>
      <c r="D31" s="162" t="s">
        <v>215</v>
      </c>
      <c r="E31" s="108"/>
      <c r="F31" s="163"/>
      <c r="G31" s="112"/>
      <c r="H31" s="112">
        <f>SUM(H1:H30)</f>
        <v>0</v>
      </c>
    </row>
    <row r="37" spans="4:4">
      <c r="D37" s="60"/>
    </row>
  </sheetData>
  <sheetProtection algorithmName="SHA-512" hashValue="LjH7cipvrTpyCehlCwYilwMI3P7beEgMPEEPzll+yN1rdBsuCOTzwssfCNKYuBE8QDC/1fBiBuTiEhYuPJxUjw==" saltValue="s9e+aF+AcB9eFYAXDsxZKg==" spinCount="100000" sheet="1" objects="1" scenarios="1"/>
  <pageMargins left="0.74803149606299213" right="0.74803149606299213" top="1.2204724409448819" bottom="0.98425196850393704" header="0.51181102362204722" footer="0.51181102362204722"/>
  <pageSetup paperSize="9" scale="99" orientation="portrait" r:id="rId1"/>
  <headerFooter alignWithMargins="0">
    <oddHeader xml:space="preserve">&amp;C&amp;"Arial,Regular"&amp;8NADSTREŠNICA
 ZA PROSUŠIVANJE DRVETA
&amp;R&amp;"Arial,Regular"&amp;8TD: 16/21 
svibanj 2021
</oddHeader>
    <oddFooter>&amp;C&amp;9TROŠKOVNIK GRAĐEVINSKO OBRTNIČKIH RADOVA&amp;R&amp;9&amp;P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view="pageBreakPreview" zoomScale="85" zoomScaleNormal="100" zoomScaleSheetLayoutView="85" workbookViewId="0">
      <pane xSplit="1" ySplit="4" topLeftCell="B32" activePane="bottomRight" state="frozen"/>
      <selection activeCell="B36" sqref="B36"/>
      <selection pane="topRight" activeCell="B36" sqref="B36"/>
      <selection pane="bottomLeft" activeCell="B36" sqref="B36"/>
      <selection pane="bottomRight" activeCell="B36" sqref="B36"/>
    </sheetView>
  </sheetViews>
  <sheetFormatPr defaultColWidth="6.77734375" defaultRowHeight="12.75"/>
  <cols>
    <col min="1" max="1" width="4.109375" style="170" customWidth="1"/>
    <col min="2" max="2" width="45.6640625" style="174" customWidth="1"/>
    <col min="3" max="3" width="5.77734375" style="181" customWidth="1"/>
    <col min="4" max="4" width="6.88671875" style="174" customWidth="1"/>
    <col min="5" max="5" width="7.21875" style="173" customWidth="1"/>
    <col min="6" max="6" width="13" style="173" customWidth="1"/>
    <col min="7" max="16384" width="6.77734375" style="174"/>
  </cols>
  <sheetData>
    <row r="1" spans="1:6" s="167" customFormat="1" ht="15">
      <c r="A1" s="255" t="s">
        <v>233</v>
      </c>
      <c r="B1" s="255"/>
      <c r="C1" s="165"/>
      <c r="D1" s="164"/>
      <c r="E1" s="166"/>
      <c r="F1" s="166"/>
    </row>
    <row r="2" spans="1:6" s="167" customFormat="1" ht="15">
      <c r="A2" s="254" t="s">
        <v>281</v>
      </c>
      <c r="B2" s="254"/>
      <c r="C2" s="169"/>
      <c r="D2" s="169"/>
      <c r="E2" s="169"/>
      <c r="F2" s="169"/>
    </row>
    <row r="3" spans="1:6" ht="13.5" thickBot="1">
      <c r="B3" s="171"/>
      <c r="C3" s="172"/>
      <c r="D3" s="168"/>
    </row>
    <row r="4" spans="1:6" ht="23.25" thickBot="1">
      <c r="A4" s="175" t="s">
        <v>280</v>
      </c>
      <c r="B4" s="176" t="s">
        <v>279</v>
      </c>
      <c r="C4" s="177" t="s">
        <v>58</v>
      </c>
      <c r="D4" s="178" t="s">
        <v>310</v>
      </c>
      <c r="E4" s="179" t="s">
        <v>311</v>
      </c>
      <c r="F4" s="180" t="s">
        <v>312</v>
      </c>
    </row>
    <row r="6" spans="1:6" ht="15">
      <c r="A6" s="257" t="s">
        <v>333</v>
      </c>
      <c r="B6" s="257"/>
      <c r="C6" s="257"/>
      <c r="D6" s="257"/>
      <c r="E6" s="257"/>
      <c r="F6" s="257"/>
    </row>
    <row r="7" spans="1:6" ht="368.25" customHeight="1">
      <c r="A7" s="174"/>
      <c r="B7" s="206" t="s">
        <v>334</v>
      </c>
      <c r="C7" s="183"/>
      <c r="D7" s="183"/>
      <c r="E7" s="183"/>
      <c r="F7" s="183"/>
    </row>
    <row r="8" spans="1:6" ht="14.25">
      <c r="A8" s="182"/>
      <c r="B8" s="184"/>
      <c r="C8" s="185"/>
      <c r="D8" s="184"/>
      <c r="E8" s="186"/>
      <c r="F8" s="186"/>
    </row>
    <row r="9" spans="1:6" ht="15">
      <c r="A9" s="187" t="s">
        <v>278</v>
      </c>
      <c r="B9" s="188"/>
      <c r="C9" s="189"/>
      <c r="D9" s="189"/>
      <c r="E9" s="189"/>
      <c r="F9" s="189"/>
    </row>
    <row r="10" spans="1:6" ht="56.25" customHeight="1">
      <c r="A10" s="190" t="s">
        <v>277</v>
      </c>
      <c r="B10" s="191" t="s">
        <v>335</v>
      </c>
      <c r="C10" s="192">
        <v>195</v>
      </c>
      <c r="D10" s="168" t="s">
        <v>242</v>
      </c>
      <c r="E10" s="45"/>
      <c r="F10" s="173">
        <f t="shared" ref="F10:F15" si="0">C10*E10</f>
        <v>0</v>
      </c>
    </row>
    <row r="11" spans="1:6" ht="96" customHeight="1">
      <c r="A11" s="190" t="s">
        <v>276</v>
      </c>
      <c r="B11" s="191" t="s">
        <v>336</v>
      </c>
      <c r="C11" s="192">
        <v>150</v>
      </c>
      <c r="D11" s="168" t="s">
        <v>80</v>
      </c>
      <c r="E11" s="45"/>
      <c r="F11" s="173">
        <f t="shared" si="0"/>
        <v>0</v>
      </c>
    </row>
    <row r="12" spans="1:6" ht="76.5">
      <c r="A12" s="190" t="s">
        <v>275</v>
      </c>
      <c r="B12" s="168" t="s">
        <v>337</v>
      </c>
      <c r="C12" s="192">
        <v>100</v>
      </c>
      <c r="D12" s="168" t="s">
        <v>80</v>
      </c>
      <c r="E12" s="45"/>
      <c r="F12" s="173">
        <f t="shared" si="0"/>
        <v>0</v>
      </c>
    </row>
    <row r="13" spans="1:6" ht="63.75">
      <c r="A13" s="190" t="s">
        <v>274</v>
      </c>
      <c r="B13" s="168" t="s">
        <v>338</v>
      </c>
      <c r="C13" s="192">
        <v>10</v>
      </c>
      <c r="D13" s="168" t="s">
        <v>80</v>
      </c>
      <c r="E13" s="45"/>
      <c r="F13" s="173">
        <f t="shared" si="0"/>
        <v>0</v>
      </c>
    </row>
    <row r="14" spans="1:6" ht="51">
      <c r="A14" s="190" t="s">
        <v>273</v>
      </c>
      <c r="B14" s="168" t="s">
        <v>339</v>
      </c>
      <c r="C14" s="192">
        <v>14</v>
      </c>
      <c r="D14" s="168" t="s">
        <v>80</v>
      </c>
      <c r="E14" s="45"/>
      <c r="F14" s="173">
        <f t="shared" si="0"/>
        <v>0</v>
      </c>
    </row>
    <row r="15" spans="1:6" ht="51">
      <c r="A15" s="190" t="s">
        <v>272</v>
      </c>
      <c r="B15" s="168" t="s">
        <v>340</v>
      </c>
      <c r="C15" s="192">
        <v>16</v>
      </c>
      <c r="D15" s="168" t="s">
        <v>80</v>
      </c>
      <c r="E15" s="45"/>
      <c r="F15" s="173">
        <f t="shared" si="0"/>
        <v>0</v>
      </c>
    </row>
    <row r="16" spans="1:6" ht="15">
      <c r="A16" s="187" t="s">
        <v>271</v>
      </c>
      <c r="B16" s="193"/>
      <c r="C16" s="194"/>
      <c r="D16" s="194"/>
      <c r="E16" s="46"/>
      <c r="F16" s="195"/>
    </row>
    <row r="17" spans="1:6" s="199" customFormat="1" ht="90.75" customHeight="1">
      <c r="A17" s="196" t="s">
        <v>270</v>
      </c>
      <c r="B17" s="191" t="s">
        <v>341</v>
      </c>
      <c r="C17" s="197">
        <v>66</v>
      </c>
      <c r="D17" s="191" t="s">
        <v>242</v>
      </c>
      <c r="E17" s="47"/>
      <c r="F17" s="198">
        <f>C17*E17</f>
        <v>0</v>
      </c>
    </row>
    <row r="18" spans="1:6" ht="75.75" customHeight="1">
      <c r="A18" s="190" t="s">
        <v>269</v>
      </c>
      <c r="B18" s="168" t="s">
        <v>342</v>
      </c>
      <c r="C18" s="192">
        <v>85</v>
      </c>
      <c r="D18" s="168" t="s">
        <v>80</v>
      </c>
      <c r="E18" s="45"/>
      <c r="F18" s="173">
        <f>C18*E18</f>
        <v>0</v>
      </c>
    </row>
    <row r="19" spans="1:6" ht="51" customHeight="1">
      <c r="A19" s="256" t="s">
        <v>268</v>
      </c>
      <c r="B19" s="256"/>
      <c r="C19" s="200"/>
      <c r="D19" s="200"/>
      <c r="E19" s="48"/>
      <c r="F19" s="201"/>
    </row>
    <row r="20" spans="1:6" ht="72" customHeight="1">
      <c r="A20" s="190" t="s">
        <v>267</v>
      </c>
      <c r="B20" s="191" t="s">
        <v>343</v>
      </c>
      <c r="C20" s="192">
        <v>12</v>
      </c>
      <c r="D20" s="168" t="s">
        <v>80</v>
      </c>
      <c r="E20" s="45"/>
      <c r="F20" s="173">
        <f>C20*E20</f>
        <v>0</v>
      </c>
    </row>
    <row r="21" spans="1:6" ht="38.25">
      <c r="A21" s="190" t="s">
        <v>266</v>
      </c>
      <c r="B21" s="168" t="s">
        <v>344</v>
      </c>
      <c r="C21" s="192">
        <v>12</v>
      </c>
      <c r="D21" s="168" t="s">
        <v>80</v>
      </c>
      <c r="E21" s="45"/>
      <c r="F21" s="173">
        <f>C21*E21</f>
        <v>0</v>
      </c>
    </row>
    <row r="22" spans="1:6" ht="76.5" customHeight="1">
      <c r="A22" s="256" t="s">
        <v>265</v>
      </c>
      <c r="B22" s="256"/>
      <c r="C22" s="200"/>
      <c r="D22" s="200"/>
      <c r="E22" s="48"/>
      <c r="F22" s="201"/>
    </row>
    <row r="23" spans="1:6" ht="89.25">
      <c r="A23" s="190" t="s">
        <v>264</v>
      </c>
      <c r="B23" s="191" t="s">
        <v>345</v>
      </c>
      <c r="C23" s="192">
        <v>48</v>
      </c>
      <c r="D23" s="168" t="s">
        <v>242</v>
      </c>
      <c r="E23" s="45"/>
      <c r="F23" s="173">
        <f t="shared" ref="F23:F29" si="1">C23*E23</f>
        <v>0</v>
      </c>
    </row>
    <row r="24" spans="1:6" ht="62.25" customHeight="1">
      <c r="A24" s="190" t="s">
        <v>263</v>
      </c>
      <c r="B24" s="191" t="s">
        <v>346</v>
      </c>
      <c r="C24" s="192">
        <v>36</v>
      </c>
      <c r="D24" s="168" t="s">
        <v>80</v>
      </c>
      <c r="E24" s="45"/>
      <c r="F24" s="173">
        <f t="shared" si="1"/>
        <v>0</v>
      </c>
    </row>
    <row r="25" spans="1:6" ht="55.5" customHeight="1">
      <c r="A25" s="190" t="s">
        <v>262</v>
      </c>
      <c r="B25" s="191" t="s">
        <v>347</v>
      </c>
      <c r="C25" s="192">
        <v>12</v>
      </c>
      <c r="D25" s="168" t="s">
        <v>80</v>
      </c>
      <c r="E25" s="45"/>
      <c r="F25" s="173">
        <f t="shared" si="1"/>
        <v>0</v>
      </c>
    </row>
    <row r="26" spans="1:6" ht="24" customHeight="1">
      <c r="A26" s="190" t="s">
        <v>261</v>
      </c>
      <c r="B26" s="168" t="s">
        <v>260</v>
      </c>
      <c r="C26" s="192">
        <v>12</v>
      </c>
      <c r="D26" s="168" t="s">
        <v>80</v>
      </c>
      <c r="E26" s="45"/>
      <c r="F26" s="173">
        <f t="shared" si="1"/>
        <v>0</v>
      </c>
    </row>
    <row r="27" spans="1:6" ht="87.75" customHeight="1">
      <c r="A27" s="190" t="s">
        <v>259</v>
      </c>
      <c r="B27" s="191" t="s">
        <v>348</v>
      </c>
      <c r="C27" s="192">
        <v>42</v>
      </c>
      <c r="D27" s="168" t="s">
        <v>242</v>
      </c>
      <c r="E27" s="45"/>
      <c r="F27" s="173">
        <f t="shared" si="1"/>
        <v>0</v>
      </c>
    </row>
    <row r="28" spans="1:6" ht="55.5" customHeight="1">
      <c r="A28" s="190" t="s">
        <v>258</v>
      </c>
      <c r="B28" s="191" t="s">
        <v>349</v>
      </c>
      <c r="C28" s="192">
        <v>12</v>
      </c>
      <c r="D28" s="168" t="s">
        <v>80</v>
      </c>
      <c r="E28" s="45"/>
      <c r="F28" s="173">
        <f t="shared" si="1"/>
        <v>0</v>
      </c>
    </row>
    <row r="29" spans="1:6" ht="69.75" customHeight="1">
      <c r="A29" s="190" t="s">
        <v>257</v>
      </c>
      <c r="B29" s="191" t="s">
        <v>350</v>
      </c>
      <c r="C29" s="192">
        <v>12</v>
      </c>
      <c r="D29" s="168" t="s">
        <v>80</v>
      </c>
      <c r="E29" s="45"/>
      <c r="F29" s="173">
        <f t="shared" si="1"/>
        <v>0</v>
      </c>
    </row>
    <row r="30" spans="1:6" s="193" customFormat="1" ht="15">
      <c r="A30" s="187" t="s">
        <v>256</v>
      </c>
      <c r="C30" s="194"/>
      <c r="D30" s="194"/>
      <c r="E30" s="46"/>
      <c r="F30" s="202"/>
    </row>
    <row r="31" spans="1:6" ht="63.75">
      <c r="A31" s="190" t="s">
        <v>255</v>
      </c>
      <c r="B31" s="191" t="s">
        <v>351</v>
      </c>
      <c r="C31" s="192">
        <v>150</v>
      </c>
      <c r="D31" s="168" t="s">
        <v>242</v>
      </c>
      <c r="E31" s="45"/>
      <c r="F31" s="173">
        <f>C31*E31</f>
        <v>0</v>
      </c>
    </row>
    <row r="32" spans="1:6" ht="55.5" customHeight="1">
      <c r="A32" s="190" t="s">
        <v>254</v>
      </c>
      <c r="B32" s="191" t="s">
        <v>347</v>
      </c>
      <c r="C32" s="192">
        <v>10</v>
      </c>
      <c r="D32" s="168" t="s">
        <v>80</v>
      </c>
      <c r="E32" s="45"/>
      <c r="F32" s="173">
        <f>C32*E32</f>
        <v>0</v>
      </c>
    </row>
    <row r="33" spans="1:6" ht="55.5" customHeight="1">
      <c r="A33" s="190" t="s">
        <v>253</v>
      </c>
      <c r="B33" s="191" t="s">
        <v>352</v>
      </c>
      <c r="C33" s="192">
        <v>50</v>
      </c>
      <c r="D33" s="168" t="s">
        <v>80</v>
      </c>
      <c r="E33" s="45"/>
      <c r="F33" s="173">
        <f>C33*E33</f>
        <v>0</v>
      </c>
    </row>
    <row r="34" spans="1:6" ht="15">
      <c r="A34" s="187" t="s">
        <v>252</v>
      </c>
      <c r="B34" s="193"/>
      <c r="C34" s="194"/>
      <c r="D34" s="194"/>
      <c r="E34" s="46"/>
      <c r="F34" s="202"/>
    </row>
    <row r="35" spans="1:6" ht="38.25">
      <c r="A35" s="190" t="s">
        <v>251</v>
      </c>
      <c r="B35" s="168" t="s">
        <v>250</v>
      </c>
      <c r="C35" s="192">
        <v>1</v>
      </c>
      <c r="D35" s="168" t="s">
        <v>235</v>
      </c>
      <c r="E35" s="45"/>
      <c r="F35" s="173">
        <f>C35*E35</f>
        <v>0</v>
      </c>
    </row>
    <row r="36" spans="1:6" ht="38.25">
      <c r="A36" s="190" t="s">
        <v>249</v>
      </c>
      <c r="B36" s="168" t="s">
        <v>248</v>
      </c>
      <c r="C36" s="192">
        <v>1</v>
      </c>
      <c r="D36" s="168" t="s">
        <v>235</v>
      </c>
      <c r="E36" s="45"/>
      <c r="F36" s="173">
        <f>C36*E36</f>
        <v>0</v>
      </c>
    </row>
    <row r="37" spans="1:6" ht="15">
      <c r="A37" s="190" t="s">
        <v>247</v>
      </c>
      <c r="B37" s="168" t="s">
        <v>246</v>
      </c>
      <c r="C37" s="192">
        <v>1</v>
      </c>
      <c r="D37" s="168" t="s">
        <v>235</v>
      </c>
      <c r="E37" s="45"/>
      <c r="F37" s="173">
        <f>C37*E37</f>
        <v>0</v>
      </c>
    </row>
    <row r="38" spans="1:6" ht="15">
      <c r="A38" s="187" t="s">
        <v>245</v>
      </c>
      <c r="B38" s="193"/>
      <c r="C38" s="194"/>
      <c r="D38" s="194"/>
      <c r="E38" s="46"/>
      <c r="F38" s="202"/>
    </row>
    <row r="39" spans="1:6" ht="51">
      <c r="A39" s="190" t="s">
        <v>244</v>
      </c>
      <c r="B39" s="168" t="s">
        <v>353</v>
      </c>
      <c r="C39" s="192">
        <v>2</v>
      </c>
      <c r="D39" s="168" t="s">
        <v>80</v>
      </c>
      <c r="E39" s="45"/>
      <c r="F39" s="173">
        <f>C39*E39</f>
        <v>0</v>
      </c>
    </row>
    <row r="40" spans="1:6" ht="63.75">
      <c r="A40" s="190" t="s">
        <v>243</v>
      </c>
      <c r="B40" s="168" t="s">
        <v>354</v>
      </c>
      <c r="C40" s="192">
        <v>75</v>
      </c>
      <c r="D40" s="168" t="s">
        <v>242</v>
      </c>
      <c r="E40" s="45"/>
      <c r="F40" s="173">
        <f>C40*E40</f>
        <v>0</v>
      </c>
    </row>
    <row r="41" spans="1:6" ht="38.25">
      <c r="A41" s="190" t="s">
        <v>241</v>
      </c>
      <c r="B41" s="168" t="s">
        <v>355</v>
      </c>
      <c r="C41" s="192">
        <v>1</v>
      </c>
      <c r="D41" s="168" t="s">
        <v>235</v>
      </c>
      <c r="E41" s="45"/>
      <c r="F41" s="173">
        <f>C41*E41</f>
        <v>0</v>
      </c>
    </row>
    <row r="42" spans="1:6" ht="15">
      <c r="A42" s="187" t="s">
        <v>240</v>
      </c>
      <c r="B42" s="193"/>
      <c r="C42" s="194"/>
      <c r="D42" s="194"/>
      <c r="E42" s="46"/>
      <c r="F42" s="194"/>
    </row>
    <row r="43" spans="1:6" ht="51">
      <c r="A43" s="190" t="s">
        <v>239</v>
      </c>
      <c r="B43" s="168" t="s">
        <v>238</v>
      </c>
      <c r="C43" s="192">
        <v>1</v>
      </c>
      <c r="D43" s="168" t="s">
        <v>235</v>
      </c>
      <c r="E43" s="45"/>
      <c r="F43" s="173">
        <f>C43*E43</f>
        <v>0</v>
      </c>
    </row>
    <row r="44" spans="1:6" ht="15">
      <c r="A44" s="190" t="s">
        <v>237</v>
      </c>
      <c r="B44" s="168" t="s">
        <v>236</v>
      </c>
      <c r="C44" s="192">
        <v>1</v>
      </c>
      <c r="D44" s="168" t="s">
        <v>235</v>
      </c>
      <c r="E44" s="45"/>
      <c r="F44" s="173">
        <f>C44*E44</f>
        <v>0</v>
      </c>
    </row>
    <row r="45" spans="1:6">
      <c r="B45" s="168"/>
      <c r="C45" s="192"/>
      <c r="D45" s="168"/>
    </row>
    <row r="46" spans="1:6">
      <c r="B46" s="168"/>
      <c r="C46" s="192"/>
      <c r="D46" s="168"/>
      <c r="E46" s="203" t="s">
        <v>234</v>
      </c>
      <c r="F46" s="203">
        <f>SUM(F10:F45)</f>
        <v>0</v>
      </c>
    </row>
    <row r="47" spans="1:6" ht="15">
      <c r="B47" s="168"/>
      <c r="C47" s="192"/>
      <c r="D47" s="204"/>
      <c r="E47" s="204"/>
    </row>
    <row r="48" spans="1:6" ht="15">
      <c r="B48" s="168"/>
      <c r="C48" s="205"/>
      <c r="D48" s="205"/>
      <c r="E48" s="205"/>
    </row>
    <row r="49" spans="1:6">
      <c r="A49" s="206"/>
      <c r="B49" s="207"/>
      <c r="D49" s="207"/>
      <c r="F49" s="203"/>
    </row>
  </sheetData>
  <sheetProtection algorithmName="SHA-512" hashValue="XaqlMpJJqSluZogS0SP/gCoyV5GcxeFRrwKbTmECKmPTJ1Ts47bZw/qf50lcb0dN5tyiXe15GJ6tvHje4ViU4g==" saltValue="oLAuJHBUYW9ZtV/f0Xbc/g==" spinCount="100000" sheet="1" objects="1" scenarios="1"/>
  <mergeCells count="5">
    <mergeCell ref="A2:B2"/>
    <mergeCell ref="A1:B1"/>
    <mergeCell ref="A19:B19"/>
    <mergeCell ref="A22:B22"/>
    <mergeCell ref="A6:F6"/>
  </mergeCells>
  <printOptions horizontalCentered="1"/>
  <pageMargins left="0.23622047244094491" right="0.23622047244094491" top="0.74803149606299213" bottom="0.74803149606299213" header="0.31496062992125984" footer="0.31496062992125984"/>
  <pageSetup paperSize="9" firstPageNumber="41" orientation="portrait" useFirstPageNumber="1" r:id="rId1"/>
  <headerFooter alignWithMargins="0">
    <oddHeader>Stranica &amp;P&amp;R&amp;A</oddHeader>
    <oddFooter>&amp;LSpecifikacija opreme, materijala i radova&amp;R&amp;P /66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zoomScale="85" zoomScaleNormal="85" workbookViewId="0">
      <pane ySplit="2" topLeftCell="A24" activePane="bottomLeft" state="frozen"/>
      <selection activeCell="B36" sqref="B36"/>
      <selection pane="bottomLeft" activeCell="B36" sqref="B36"/>
    </sheetView>
  </sheetViews>
  <sheetFormatPr defaultColWidth="8.88671875" defaultRowHeight="14.25"/>
  <cols>
    <col min="1" max="1" width="3.6640625" style="208" customWidth="1"/>
    <col min="2" max="2" width="32.44140625" style="209" customWidth="1"/>
    <col min="3" max="4" width="6.88671875" style="210" customWidth="1"/>
    <col min="5" max="5" width="8.5546875" style="211" bestFit="1" customWidth="1"/>
    <col min="6" max="6" width="10.33203125" style="211" bestFit="1" customWidth="1"/>
    <col min="7" max="16384" width="8.88671875" style="212"/>
  </cols>
  <sheetData>
    <row r="1" spans="1:6" ht="8.25" customHeight="1"/>
    <row r="2" spans="1:6" ht="22.5" customHeight="1">
      <c r="A2" s="213" t="s">
        <v>309</v>
      </c>
      <c r="B2" s="214" t="s">
        <v>279</v>
      </c>
      <c r="C2" s="215" t="s">
        <v>307</v>
      </c>
      <c r="D2" s="215" t="s">
        <v>308</v>
      </c>
      <c r="E2" s="216" t="s">
        <v>306</v>
      </c>
      <c r="F2" s="216" t="s">
        <v>305</v>
      </c>
    </row>
    <row r="3" spans="1:6" ht="22.5" customHeight="1">
      <c r="A3" s="217"/>
      <c r="B3" s="218"/>
      <c r="C3" s="219"/>
      <c r="D3" s="219"/>
      <c r="E3" s="220"/>
      <c r="F3" s="220"/>
    </row>
    <row r="4" spans="1:6" s="225" customFormat="1" ht="15">
      <c r="A4" s="221"/>
      <c r="B4" s="222" t="s">
        <v>304</v>
      </c>
      <c r="C4" s="223"/>
      <c r="D4" s="223"/>
      <c r="E4" s="223"/>
      <c r="F4" s="224"/>
    </row>
    <row r="5" spans="1:6" s="225" customFormat="1" ht="15">
      <c r="A5" s="221"/>
      <c r="B5" s="222"/>
      <c r="C5" s="223"/>
      <c r="D5" s="223"/>
      <c r="E5" s="223"/>
      <c r="F5" s="224"/>
    </row>
    <row r="6" spans="1:6" ht="42.75">
      <c r="A6" s="212" t="s">
        <v>303</v>
      </c>
      <c r="B6" s="209" t="s">
        <v>302</v>
      </c>
      <c r="C6" s="211"/>
      <c r="D6" s="211"/>
    </row>
    <row r="7" spans="1:6">
      <c r="A7" s="212"/>
      <c r="B7" s="212"/>
      <c r="C7" s="211">
        <v>80</v>
      </c>
      <c r="D7" s="211" t="s">
        <v>291</v>
      </c>
      <c r="E7" s="49"/>
      <c r="F7" s="211">
        <f>C7*E7</f>
        <v>0</v>
      </c>
    </row>
    <row r="8" spans="1:6" ht="12" customHeight="1">
      <c r="A8" s="212"/>
      <c r="B8" s="212"/>
      <c r="C8" s="211"/>
      <c r="D8" s="211"/>
      <c r="E8" s="49"/>
    </row>
    <row r="9" spans="1:6" ht="42.75">
      <c r="A9" s="212" t="s">
        <v>301</v>
      </c>
      <c r="B9" s="209" t="s">
        <v>300</v>
      </c>
      <c r="C9" s="211"/>
      <c r="D9" s="211"/>
      <c r="E9" s="49"/>
    </row>
    <row r="10" spans="1:6">
      <c r="A10" s="212"/>
      <c r="B10" s="212"/>
      <c r="C10" s="211">
        <v>80</v>
      </c>
      <c r="D10" s="211" t="s">
        <v>291</v>
      </c>
      <c r="E10" s="49"/>
      <c r="F10" s="211">
        <f>C10*E10</f>
        <v>0</v>
      </c>
    </row>
    <row r="11" spans="1:6" ht="11.25" customHeight="1">
      <c r="A11" s="212"/>
      <c r="C11" s="211"/>
      <c r="D11" s="211"/>
      <c r="E11" s="49"/>
    </row>
    <row r="12" spans="1:6" ht="99.75">
      <c r="A12" s="212" t="s">
        <v>299</v>
      </c>
      <c r="B12" s="209" t="s">
        <v>298</v>
      </c>
      <c r="C12" s="211"/>
      <c r="D12" s="211"/>
      <c r="E12" s="49"/>
    </row>
    <row r="13" spans="1:6">
      <c r="A13" s="212"/>
      <c r="B13" s="212"/>
      <c r="C13" s="211">
        <v>38</v>
      </c>
      <c r="D13" s="211" t="s">
        <v>313</v>
      </c>
      <c r="E13" s="49"/>
      <c r="F13" s="211">
        <f>C13*E13</f>
        <v>0</v>
      </c>
    </row>
    <row r="14" spans="1:6" ht="10.5" customHeight="1">
      <c r="A14" s="212"/>
      <c r="B14" s="226"/>
      <c r="C14" s="211"/>
      <c r="D14" s="211"/>
      <c r="E14" s="49"/>
    </row>
    <row r="15" spans="1:6" ht="72.75" customHeight="1">
      <c r="A15" s="212" t="s">
        <v>297</v>
      </c>
      <c r="B15" s="209" t="s">
        <v>296</v>
      </c>
      <c r="C15" s="211"/>
      <c r="D15" s="211"/>
      <c r="E15" s="49"/>
    </row>
    <row r="16" spans="1:6">
      <c r="A16" s="212"/>
      <c r="B16" s="226"/>
      <c r="C16" s="211">
        <v>120</v>
      </c>
      <c r="D16" s="211" t="s">
        <v>314</v>
      </c>
      <c r="E16" s="49"/>
      <c r="F16" s="211">
        <f>C16*E16</f>
        <v>0</v>
      </c>
    </row>
    <row r="17" spans="1:12" ht="11.25" customHeight="1">
      <c r="A17" s="212"/>
      <c r="B17" s="226"/>
      <c r="C17" s="211"/>
      <c r="D17" s="211"/>
      <c r="E17" s="49"/>
    </row>
    <row r="18" spans="1:12" ht="196.9" customHeight="1">
      <c r="A18" s="212" t="s">
        <v>295</v>
      </c>
      <c r="B18" s="209" t="s">
        <v>294</v>
      </c>
      <c r="C18" s="211"/>
      <c r="D18" s="211"/>
      <c r="E18" s="49"/>
    </row>
    <row r="19" spans="1:12">
      <c r="A19" s="212"/>
      <c r="B19" s="226"/>
      <c r="C19" s="211">
        <v>48</v>
      </c>
      <c r="D19" s="211" t="s">
        <v>313</v>
      </c>
      <c r="E19" s="49"/>
      <c r="F19" s="211">
        <f>C19*E19</f>
        <v>0</v>
      </c>
    </row>
    <row r="20" spans="1:12" ht="10.5" customHeight="1">
      <c r="A20" s="212"/>
      <c r="B20" s="226"/>
      <c r="C20" s="211"/>
      <c r="D20" s="211"/>
      <c r="E20" s="49"/>
    </row>
    <row r="21" spans="1:12" ht="117.6" customHeight="1">
      <c r="A21" s="212" t="s">
        <v>293</v>
      </c>
      <c r="B21" s="227" t="s">
        <v>332</v>
      </c>
      <c r="C21" s="211"/>
      <c r="D21" s="211"/>
      <c r="E21" s="49"/>
    </row>
    <row r="22" spans="1:12" ht="17.45" customHeight="1">
      <c r="A22" s="212"/>
      <c r="B22" s="209" t="s">
        <v>292</v>
      </c>
      <c r="C22" s="211">
        <v>48</v>
      </c>
      <c r="D22" s="211" t="s">
        <v>291</v>
      </c>
      <c r="E22" s="49"/>
      <c r="F22" s="211">
        <f>C22*E22</f>
        <v>0</v>
      </c>
    </row>
    <row r="23" spans="1:12" s="230" customFormat="1">
      <c r="A23" s="208"/>
      <c r="B23" s="228"/>
      <c r="C23" s="229"/>
      <c r="D23" s="229"/>
      <c r="E23" s="49"/>
      <c r="F23" s="211"/>
      <c r="H23" s="212"/>
      <c r="I23" s="212"/>
      <c r="J23" s="212"/>
      <c r="K23" s="212"/>
      <c r="L23" s="212"/>
    </row>
    <row r="24" spans="1:12" ht="42.75">
      <c r="A24" s="212" t="s">
        <v>290</v>
      </c>
      <c r="B24" s="209" t="s">
        <v>289</v>
      </c>
      <c r="C24" s="211"/>
      <c r="D24" s="211"/>
      <c r="E24" s="49"/>
    </row>
    <row r="25" spans="1:12">
      <c r="A25" s="212"/>
      <c r="B25" s="209" t="s">
        <v>288</v>
      </c>
      <c r="C25" s="211">
        <v>6</v>
      </c>
      <c r="D25" s="211" t="s">
        <v>80</v>
      </c>
      <c r="E25" s="49"/>
      <c r="F25" s="211">
        <f>C25*E25</f>
        <v>0</v>
      </c>
    </row>
    <row r="26" spans="1:12" s="230" customFormat="1">
      <c r="A26" s="208"/>
      <c r="B26" s="228"/>
      <c r="C26" s="229"/>
      <c r="D26" s="229"/>
      <c r="E26" s="49"/>
      <c r="F26" s="211"/>
    </row>
    <row r="27" spans="1:12" ht="176.45" customHeight="1">
      <c r="A27" s="212" t="s">
        <v>287</v>
      </c>
      <c r="B27" s="209" t="s">
        <v>286</v>
      </c>
      <c r="C27" s="211"/>
      <c r="D27" s="211"/>
      <c r="E27" s="49"/>
    </row>
    <row r="28" spans="1:12">
      <c r="A28" s="212"/>
      <c r="B28" s="212"/>
      <c r="C28" s="211">
        <v>6</v>
      </c>
      <c r="D28" s="211" t="s">
        <v>80</v>
      </c>
      <c r="E28" s="49"/>
      <c r="F28" s="211">
        <f>C28*E28</f>
        <v>0</v>
      </c>
    </row>
    <row r="29" spans="1:12">
      <c r="A29" s="212"/>
      <c r="B29" s="212"/>
      <c r="C29" s="211"/>
      <c r="D29" s="211"/>
      <c r="E29" s="49"/>
    </row>
    <row r="30" spans="1:12" ht="185.25">
      <c r="A30" s="212" t="s">
        <v>285</v>
      </c>
      <c r="B30" s="209" t="s">
        <v>284</v>
      </c>
      <c r="C30" s="211"/>
      <c r="D30" s="211"/>
      <c r="E30" s="49"/>
    </row>
    <row r="31" spans="1:12">
      <c r="A31" s="212"/>
      <c r="C31" s="231">
        <v>6</v>
      </c>
      <c r="D31" s="231" t="s">
        <v>80</v>
      </c>
      <c r="E31" s="49"/>
      <c r="F31" s="211">
        <f>C31*E31</f>
        <v>0</v>
      </c>
    </row>
    <row r="32" spans="1:12">
      <c r="A32" s="212"/>
      <c r="C32" s="211"/>
      <c r="D32" s="211"/>
      <c r="E32" s="49"/>
    </row>
    <row r="33" spans="1:6" s="233" customFormat="1" ht="71.25">
      <c r="A33" s="232" t="s">
        <v>283</v>
      </c>
      <c r="B33" s="209" t="s">
        <v>282</v>
      </c>
      <c r="C33" s="229"/>
      <c r="D33" s="229"/>
      <c r="E33" s="49"/>
      <c r="F33" s="211"/>
    </row>
    <row r="34" spans="1:6" s="233" customFormat="1" ht="15" thickBot="1">
      <c r="A34" s="232"/>
      <c r="B34" s="209"/>
      <c r="C34" s="234">
        <v>135</v>
      </c>
      <c r="D34" s="234" t="s">
        <v>314</v>
      </c>
      <c r="E34" s="49"/>
      <c r="F34" s="235">
        <f>C34*E34</f>
        <v>0</v>
      </c>
    </row>
    <row r="35" spans="1:6" s="233" customFormat="1">
      <c r="A35" s="232"/>
      <c r="B35" s="236"/>
      <c r="C35" s="229"/>
      <c r="D35" s="229"/>
      <c r="E35" s="237"/>
      <c r="F35" s="211"/>
    </row>
    <row r="36" spans="1:6" ht="15">
      <c r="A36" s="238"/>
      <c r="B36" s="239" t="str">
        <f>B4</f>
        <v xml:space="preserve">HIDROINSTALACIJE </v>
      </c>
      <c r="C36" s="240"/>
      <c r="D36" s="240"/>
      <c r="E36" s="241" t="s">
        <v>234</v>
      </c>
      <c r="F36" s="241">
        <f>SUM(F5:F35)</f>
        <v>0</v>
      </c>
    </row>
    <row r="37" spans="1:6" ht="15">
      <c r="A37" s="221"/>
      <c r="B37" s="222"/>
      <c r="C37" s="211"/>
      <c r="D37" s="211"/>
      <c r="E37" s="224"/>
      <c r="F37" s="224"/>
    </row>
    <row r="38" spans="1:6" ht="15">
      <c r="A38" s="221"/>
      <c r="B38" s="222"/>
      <c r="C38" s="211"/>
      <c r="D38" s="211"/>
      <c r="E38" s="224"/>
      <c r="F38" s="224"/>
    </row>
    <row r="39" spans="1:6" ht="15">
      <c r="A39" s="221"/>
      <c r="B39" s="222"/>
      <c r="C39" s="211"/>
      <c r="D39" s="211"/>
      <c r="E39" s="224"/>
      <c r="F39" s="224"/>
    </row>
    <row r="40" spans="1:6" ht="15">
      <c r="A40" s="221"/>
      <c r="B40" s="222"/>
      <c r="C40" s="211"/>
      <c r="D40" s="211"/>
      <c r="E40" s="224"/>
      <c r="F40" s="224"/>
    </row>
    <row r="41" spans="1:6" ht="15">
      <c r="A41" s="221"/>
      <c r="B41" s="222"/>
      <c r="C41" s="211"/>
      <c r="D41" s="211"/>
      <c r="E41" s="224"/>
      <c r="F41" s="224"/>
    </row>
    <row r="42" spans="1:6" ht="15">
      <c r="A42" s="221"/>
      <c r="B42" s="222"/>
      <c r="C42" s="211"/>
      <c r="D42" s="211"/>
      <c r="E42" s="224"/>
      <c r="F42" s="224"/>
    </row>
    <row r="43" spans="1:6" ht="15">
      <c r="A43" s="221"/>
      <c r="C43" s="211"/>
      <c r="D43" s="211"/>
      <c r="E43" s="224"/>
      <c r="F43" s="224"/>
    </row>
    <row r="44" spans="1:6" ht="15">
      <c r="A44" s="221"/>
      <c r="B44" s="222"/>
      <c r="C44" s="211"/>
      <c r="D44" s="211"/>
      <c r="E44" s="224"/>
      <c r="F44" s="224"/>
    </row>
    <row r="45" spans="1:6" ht="15">
      <c r="A45" s="221"/>
      <c r="B45" s="222"/>
      <c r="C45" s="211"/>
      <c r="D45" s="211"/>
      <c r="E45" s="224"/>
      <c r="F45" s="224"/>
    </row>
    <row r="46" spans="1:6" ht="15">
      <c r="A46" s="221"/>
      <c r="B46" s="222"/>
      <c r="C46" s="211"/>
      <c r="D46" s="211"/>
      <c r="E46" s="224"/>
      <c r="F46" s="224"/>
    </row>
    <row r="47" spans="1:6" ht="15">
      <c r="A47" s="221"/>
      <c r="B47" s="222"/>
      <c r="C47" s="211"/>
      <c r="D47" s="211"/>
      <c r="E47" s="224"/>
      <c r="F47" s="224"/>
    </row>
    <row r="48" spans="1:6" s="225" customFormat="1" ht="15">
      <c r="A48" s="221"/>
      <c r="B48" s="222"/>
      <c r="C48" s="211"/>
      <c r="D48" s="211"/>
      <c r="E48" s="223"/>
      <c r="F48" s="224"/>
    </row>
    <row r="49" spans="1:4">
      <c r="C49" s="211"/>
      <c r="D49" s="211"/>
    </row>
    <row r="50" spans="1:4">
      <c r="A50" s="212"/>
      <c r="C50" s="211"/>
      <c r="D50" s="211"/>
    </row>
    <row r="51" spans="1:4" ht="15">
      <c r="B51" s="225"/>
      <c r="C51" s="211"/>
      <c r="D51" s="211"/>
    </row>
    <row r="52" spans="1:4" ht="15">
      <c r="B52" s="225"/>
      <c r="C52" s="211"/>
      <c r="D52" s="211"/>
    </row>
    <row r="53" spans="1:4" ht="15">
      <c r="B53" s="225"/>
      <c r="C53" s="211"/>
      <c r="D53" s="211"/>
    </row>
    <row r="54" spans="1:4">
      <c r="C54" s="211"/>
      <c r="D54" s="211"/>
    </row>
    <row r="55" spans="1:4">
      <c r="B55" s="230"/>
      <c r="C55" s="211"/>
      <c r="D55" s="211"/>
    </row>
    <row r="56" spans="1:4" ht="15">
      <c r="B56" s="225"/>
      <c r="C56" s="211"/>
      <c r="D56" s="211"/>
    </row>
    <row r="57" spans="1:4" ht="15">
      <c r="B57" s="225"/>
      <c r="C57" s="211"/>
      <c r="D57" s="211"/>
    </row>
    <row r="58" spans="1:4">
      <c r="C58" s="211"/>
      <c r="D58" s="211"/>
    </row>
    <row r="59" spans="1:4">
      <c r="C59" s="211"/>
      <c r="D59" s="211"/>
    </row>
    <row r="60" spans="1:4" ht="15">
      <c r="B60" s="225"/>
      <c r="C60" s="211"/>
      <c r="D60" s="211"/>
    </row>
    <row r="61" spans="1:4" ht="15">
      <c r="B61" s="225"/>
      <c r="C61" s="211"/>
      <c r="D61" s="211"/>
    </row>
    <row r="62" spans="1:4" ht="15">
      <c r="B62" s="225"/>
      <c r="C62" s="211"/>
      <c r="D62" s="211"/>
    </row>
    <row r="63" spans="1:4" ht="15">
      <c r="B63" s="225"/>
      <c r="C63" s="211"/>
      <c r="D63" s="211"/>
    </row>
    <row r="64" spans="1:4">
      <c r="C64" s="211"/>
      <c r="D64" s="211"/>
    </row>
    <row r="65" spans="2:4" ht="15">
      <c r="B65" s="225"/>
      <c r="C65" s="211"/>
      <c r="D65" s="211"/>
    </row>
    <row r="66" spans="2:4" ht="15">
      <c r="B66" s="225"/>
      <c r="C66" s="211"/>
      <c r="D66" s="211"/>
    </row>
    <row r="67" spans="2:4" ht="15">
      <c r="B67" s="225"/>
      <c r="C67" s="211"/>
      <c r="D67" s="211"/>
    </row>
    <row r="68" spans="2:4" ht="15">
      <c r="B68" s="225"/>
      <c r="C68" s="211"/>
      <c r="D68" s="211"/>
    </row>
    <row r="69" spans="2:4">
      <c r="C69" s="211"/>
      <c r="D69" s="211"/>
    </row>
    <row r="70" spans="2:4">
      <c r="C70" s="211"/>
      <c r="D70" s="211"/>
    </row>
    <row r="71" spans="2:4">
      <c r="C71" s="211"/>
      <c r="D71" s="211"/>
    </row>
    <row r="72" spans="2:4" ht="15">
      <c r="B72" s="225"/>
      <c r="C72" s="211"/>
      <c r="D72" s="211"/>
    </row>
    <row r="73" spans="2:4" ht="15">
      <c r="B73" s="225"/>
      <c r="C73" s="211"/>
      <c r="D73" s="211"/>
    </row>
    <row r="74" spans="2:4">
      <c r="C74" s="211"/>
      <c r="D74" s="211"/>
    </row>
    <row r="75" spans="2:4" ht="15">
      <c r="B75" s="225"/>
      <c r="C75" s="211"/>
      <c r="D75" s="211"/>
    </row>
    <row r="76" spans="2:4">
      <c r="B76" s="212"/>
      <c r="C76" s="211"/>
      <c r="D76" s="211"/>
    </row>
    <row r="77" spans="2:4">
      <c r="C77" s="211"/>
      <c r="D77" s="211"/>
    </row>
    <row r="78" spans="2:4">
      <c r="C78" s="211"/>
      <c r="D78" s="211"/>
    </row>
    <row r="79" spans="2:4">
      <c r="C79" s="211"/>
      <c r="D79" s="211"/>
    </row>
    <row r="80" spans="2:4">
      <c r="C80" s="211"/>
      <c r="D80" s="211"/>
    </row>
    <row r="81" spans="1:6">
      <c r="C81" s="211"/>
      <c r="D81" s="211"/>
    </row>
    <row r="82" spans="1:6" ht="15">
      <c r="B82" s="225"/>
      <c r="C82" s="211"/>
      <c r="D82" s="211"/>
    </row>
    <row r="83" spans="1:6" ht="15">
      <c r="B83" s="225"/>
      <c r="C83" s="211"/>
      <c r="D83" s="211"/>
    </row>
    <row r="84" spans="1:6">
      <c r="C84" s="211"/>
      <c r="D84" s="211"/>
    </row>
    <row r="85" spans="1:6">
      <c r="C85" s="211"/>
      <c r="D85" s="211"/>
    </row>
    <row r="86" spans="1:6">
      <c r="C86" s="211"/>
      <c r="D86" s="211"/>
    </row>
    <row r="87" spans="1:6">
      <c r="C87" s="242"/>
      <c r="D87" s="242"/>
    </row>
    <row r="88" spans="1:6" ht="15">
      <c r="A88" s="221"/>
      <c r="B88" s="222"/>
      <c r="C88" s="224"/>
      <c r="D88" s="224"/>
      <c r="E88" s="224"/>
      <c r="F88" s="224"/>
    </row>
    <row r="89" spans="1:6">
      <c r="C89" s="242"/>
      <c r="D89" s="242"/>
    </row>
    <row r="90" spans="1:6">
      <c r="C90" s="242"/>
      <c r="D90" s="242"/>
    </row>
    <row r="91" spans="1:6">
      <c r="C91" s="242"/>
      <c r="D91" s="242"/>
    </row>
    <row r="92" spans="1:6" ht="15">
      <c r="B92" s="243"/>
      <c r="C92" s="242"/>
      <c r="D92" s="242"/>
      <c r="F92" s="244"/>
    </row>
    <row r="93" spans="1:6">
      <c r="C93" s="242"/>
      <c r="D93" s="242"/>
    </row>
    <row r="94" spans="1:6">
      <c r="C94" s="242"/>
      <c r="D94" s="242"/>
    </row>
    <row r="95" spans="1:6">
      <c r="C95" s="242"/>
      <c r="D95" s="242"/>
    </row>
    <row r="96" spans="1:6">
      <c r="C96" s="242"/>
      <c r="D96" s="242"/>
    </row>
    <row r="97" spans="3:4">
      <c r="C97" s="242"/>
      <c r="D97" s="242"/>
    </row>
    <row r="98" spans="3:4">
      <c r="C98" s="242"/>
      <c r="D98" s="242"/>
    </row>
    <row r="99" spans="3:4">
      <c r="C99" s="242"/>
      <c r="D99" s="242"/>
    </row>
    <row r="100" spans="3:4">
      <c r="C100" s="242"/>
      <c r="D100" s="242"/>
    </row>
    <row r="101" spans="3:4">
      <c r="C101" s="242"/>
      <c r="D101" s="242"/>
    </row>
    <row r="102" spans="3:4">
      <c r="C102" s="242"/>
      <c r="D102" s="242"/>
    </row>
    <row r="103" spans="3:4">
      <c r="C103" s="242"/>
      <c r="D103" s="242"/>
    </row>
    <row r="104" spans="3:4">
      <c r="C104" s="242"/>
      <c r="D104" s="242"/>
    </row>
    <row r="105" spans="3:4">
      <c r="C105" s="242"/>
      <c r="D105" s="242"/>
    </row>
    <row r="106" spans="3:4">
      <c r="C106" s="242"/>
      <c r="D106" s="242"/>
    </row>
    <row r="107" spans="3:4">
      <c r="C107" s="242"/>
      <c r="D107" s="242"/>
    </row>
    <row r="108" spans="3:4">
      <c r="C108" s="242"/>
      <c r="D108" s="242"/>
    </row>
    <row r="109" spans="3:4">
      <c r="C109" s="242"/>
      <c r="D109" s="242"/>
    </row>
    <row r="110" spans="3:4">
      <c r="C110" s="242"/>
      <c r="D110" s="242"/>
    </row>
  </sheetData>
  <sheetProtection algorithmName="SHA-512" hashValue="+PEAydUaUzuc2OhkUdzB97BjuzRDZ6dLR+wjUs0TCqtm8/E+KmvqApzycL67JwAAAfD88nw87AeYv4vMgbEZXg==" saltValue="G4xiA6PQusraqcjVF6gJ1g==" spinCount="100000" sheet="1" objects="1" scenarios="1"/>
  <pageMargins left="0.70866141732283472" right="0.70866141732283472" top="0.74803149606299213" bottom="0.74803149606299213" header="0.31496062992125984" footer="0.31496062992125984"/>
  <pageSetup paperSize="9" orientation="portrait" r:id="rId1"/>
  <headerFooter>
    <oddHeader>&amp;LAPZ HIDRIA d.o.o., Zagrebačka 233, Zagreb</oddHeader>
    <oddFooter>&amp;LInvestitor: Ravna d.o.o., I.G.Kovačića 178, Ravna Gora
Građevina Nadstrešnica za prosušivanje drveta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17</vt:i4>
      </vt:variant>
    </vt:vector>
  </HeadingPairs>
  <TitlesOfParts>
    <vt:vector size="26" baseType="lpstr">
      <vt:lpstr>REKAPITULACIJA</vt:lpstr>
      <vt:lpstr>OPCI UVJETI</vt:lpstr>
      <vt:lpstr>A2.1. PRIPREMNI I ZEMLJANI</vt:lpstr>
      <vt:lpstr>A2.2. BET. I ARM_BET</vt:lpstr>
      <vt:lpstr>A2.3.ARMIRAČKI</vt:lpstr>
      <vt:lpstr>A.2.4. KROV I FASADA</vt:lpstr>
      <vt:lpstr>A.2.5. OKOLIŠ</vt:lpstr>
      <vt:lpstr>A2.6. ZAŠTITA OD MUNJE</vt:lpstr>
      <vt:lpstr>A2.7. HIDROINSTALACIJE</vt:lpstr>
      <vt:lpstr>A2.3.ARMIRAČKI!Armiracki</vt:lpstr>
      <vt:lpstr>'A.2.4. KROV I FASADA'!Print_Area</vt:lpstr>
      <vt:lpstr>'A.2.5. OKOLIŠ'!Print_Area</vt:lpstr>
      <vt:lpstr>'A2.1. PRIPREMNI I ZEMLJANI'!Print_Area</vt:lpstr>
      <vt:lpstr>'A2.2. BET. I ARM_BET'!Print_Area</vt:lpstr>
      <vt:lpstr>A2.3.ARMIRAČKI!Print_Area</vt:lpstr>
      <vt:lpstr>'OPCI UVJETI'!Print_Area</vt:lpstr>
      <vt:lpstr>REKAPITULACIJA!Print_Area</vt:lpstr>
      <vt:lpstr>'A.2.4. KROV I FASADA'!Print_Titles</vt:lpstr>
      <vt:lpstr>'A.2.5. OKOLIŠ'!Print_Titles</vt:lpstr>
      <vt:lpstr>'A2.1. PRIPREMNI I ZEMLJANI'!Print_Titles</vt:lpstr>
      <vt:lpstr>'A2.2. BET. I ARM_BET'!Print_Titles</vt:lpstr>
      <vt:lpstr>A2.3.ARMIRAČKI!Print_Titles</vt:lpstr>
      <vt:lpstr>'A2.7. HIDROINSTALACIJE'!Print_Titles</vt:lpstr>
      <vt:lpstr>'OPCI UVJETI'!Print_Titles</vt:lpstr>
      <vt:lpstr>REKAPITULACIJA!Print_Titles</vt:lpstr>
      <vt:lpstr>'A2.1. PRIPREMNI I ZEMLJANI'!Zemljani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Kreso</dc:creator>
  <cp:lastModifiedBy>Dino</cp:lastModifiedBy>
  <cp:lastPrinted>2023-03-06T16:50:38Z</cp:lastPrinted>
  <dcterms:created xsi:type="dcterms:W3CDTF">2020-10-22T14:36:36Z</dcterms:created>
  <dcterms:modified xsi:type="dcterms:W3CDTF">2023-03-29T14:20:01Z</dcterms:modified>
</cp:coreProperties>
</file>