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8_{0F83F75C-8469-4531-8524-63160A16B15B}" xr6:coauthVersionLast="47" xr6:coauthVersionMax="47" xr10:uidLastSave="{00000000-0000-0000-0000-000000000000}"/>
  <bookViews>
    <workbookView xWindow="-108" yWindow="-108" windowWidth="23256" windowHeight="12576" activeTab="2" xr2:uid="{00000000-000D-0000-FFFF-FFFF00000000}"/>
  </bookViews>
  <sheets>
    <sheet name="Naslovna" sheetId="25" r:id="rId1"/>
    <sheet name="OPĆI TEHNIČKI UVJETI" sheetId="49" r:id="rId2"/>
    <sheet name="GRAĐ-OBRTNIČKI" sheetId="39" r:id="rId3"/>
    <sheet name="VIK" sheetId="53" r:id="rId4"/>
    <sheet name="STROJARSTVO" sheetId="51" r:id="rId5"/>
    <sheet name="ELEKTROINSTALACIJE" sheetId="52" r:id="rId6"/>
    <sheet name="OKOLIŠ" sheetId="54" r:id="rId7"/>
    <sheet name="REKAPITULACIJA" sheetId="46" r:id="rId8"/>
  </sheets>
  <externalReferences>
    <externalReference r:id="rId9"/>
  </externalReferences>
  <definedNames>
    <definedName name="Excel_BuiltIn_Print_Titles_1" localSheetId="6">#REF!</definedName>
    <definedName name="Excel_BuiltIn_Print_Titles_1" localSheetId="3">#REF!</definedName>
    <definedName name="Excel_BuiltIn_Print_Titles_1">#REF!</definedName>
    <definedName name="OLE_LINK1" localSheetId="4">STROJARSTVO!#REF!</definedName>
    <definedName name="OLE_LINK3" localSheetId="4">STROJARSTVO!#REF!</definedName>
    <definedName name="OLE_LINK5" localSheetId="4">STROJARSTVO!#REF!</definedName>
    <definedName name="OLE_LINK7" localSheetId="4">STROJARSTVO!#REF!</definedName>
    <definedName name="_xlnm.Print_Area" localSheetId="2">'GRAĐ-OBRTNIČKI'!$A$1:$F$431</definedName>
    <definedName name="_xlnm.Print_Area" localSheetId="0">Naslovna!$A$1:$B$37</definedName>
    <definedName name="_xlnm.Print_Area" localSheetId="6">OKOLIŠ!$A$1:$F$126</definedName>
    <definedName name="_xlnm.Print_Area" localSheetId="1">'OPĆI TEHNIČKI UVJETI'!$A$1:$C$87</definedName>
    <definedName name="_xlnm.Print_Area" localSheetId="4">STROJARSTVO!$A$1:$F$194</definedName>
    <definedName name="_xlnm.Print_Area" localSheetId="3">VIK!$A$1:$F$264</definedName>
    <definedName name="_xlnm.Print_Titles" localSheetId="2">'GRAĐ-OBRTNIČKI'!$1:$2</definedName>
    <definedName name="_xlnm.Print_Titles" localSheetId="1">'OPĆI TEHNIČKI UVJETI'!$1:$1</definedName>
    <definedName name="_xlnm.Print_Titles" localSheetId="4">STROJARSTVO!#REF!</definedName>
    <definedName name="tekuci" localSheetId="4">STROJARSTVO!#REF!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9" i="53" l="1"/>
  <c r="F78" i="54" l="1"/>
  <c r="F52" i="53"/>
  <c r="F236" i="53"/>
  <c r="F234" i="53"/>
  <c r="F232" i="53"/>
  <c r="F209" i="53"/>
  <c r="F185" i="53"/>
  <c r="F106" i="54"/>
  <c r="F104" i="54"/>
  <c r="F101" i="54"/>
  <c r="F98" i="54"/>
  <c r="F109" i="54" s="1"/>
  <c r="F123" i="54" s="1"/>
  <c r="F94" i="54"/>
  <c r="F93" i="54"/>
  <c r="F92" i="54"/>
  <c r="F81" i="54"/>
  <c r="F75" i="54"/>
  <c r="F72" i="54"/>
  <c r="F84" i="54" s="1"/>
  <c r="F121" i="54" s="1"/>
  <c r="F63" i="54"/>
  <c r="F62" i="54"/>
  <c r="F59" i="54"/>
  <c r="F56" i="54"/>
  <c r="F46" i="54"/>
  <c r="F43" i="54"/>
  <c r="F40" i="54"/>
  <c r="F36" i="54"/>
  <c r="F33" i="54"/>
  <c r="F49" i="54" s="1"/>
  <c r="F117" i="54" s="1"/>
  <c r="F241" i="53"/>
  <c r="F240" i="53"/>
  <c r="F239" i="53"/>
  <c r="F235" i="53"/>
  <c r="F233" i="53"/>
  <c r="F231" i="53"/>
  <c r="F228" i="53"/>
  <c r="F225" i="53"/>
  <c r="F222" i="53"/>
  <c r="F218" i="53"/>
  <c r="F208" i="53"/>
  <c r="F243" i="53" s="1"/>
  <c r="F195" i="53"/>
  <c r="F192" i="53"/>
  <c r="F182" i="53"/>
  <c r="F179" i="53"/>
  <c r="F176" i="53"/>
  <c r="F172" i="53"/>
  <c r="F171" i="53"/>
  <c r="F168" i="53"/>
  <c r="F166" i="53"/>
  <c r="F165" i="53"/>
  <c r="F164" i="53"/>
  <c r="F162" i="53"/>
  <c r="F161" i="53"/>
  <c r="F160" i="53"/>
  <c r="F156" i="53"/>
  <c r="F155" i="53"/>
  <c r="F153" i="53"/>
  <c r="F152" i="53"/>
  <c r="F148" i="53"/>
  <c r="F146" i="53"/>
  <c r="F145" i="53"/>
  <c r="F135" i="53"/>
  <c r="F132" i="53"/>
  <c r="F129" i="53"/>
  <c r="F127" i="53"/>
  <c r="F124" i="53"/>
  <c r="F122" i="53"/>
  <c r="F120" i="53"/>
  <c r="F116" i="53"/>
  <c r="F115" i="53"/>
  <c r="F114" i="53"/>
  <c r="F111" i="53"/>
  <c r="F110" i="53"/>
  <c r="F107" i="53"/>
  <c r="F106" i="53"/>
  <c r="F105" i="53"/>
  <c r="F104" i="53"/>
  <c r="F101" i="53"/>
  <c r="F100" i="53"/>
  <c r="F99" i="53"/>
  <c r="F98" i="53"/>
  <c r="F95" i="53"/>
  <c r="F94" i="53"/>
  <c r="F138" i="53" s="1"/>
  <c r="F84" i="53"/>
  <c r="F83" i="53"/>
  <c r="F80" i="53"/>
  <c r="F79" i="53"/>
  <c r="F78" i="53"/>
  <c r="F87" i="53" s="1"/>
  <c r="F69" i="53"/>
  <c r="F66" i="53"/>
  <c r="F63" i="53"/>
  <c r="F62" i="53"/>
  <c r="F59" i="53"/>
  <c r="F72" i="53" s="1"/>
  <c r="F49" i="53"/>
  <c r="F46" i="53"/>
  <c r="F43" i="53"/>
  <c r="F40" i="53"/>
  <c r="F37" i="53"/>
  <c r="F26" i="53"/>
  <c r="F29" i="53" s="1"/>
  <c r="F251" i="53" s="1"/>
  <c r="F254" i="53" l="1"/>
  <c r="F255" i="53"/>
  <c r="F258" i="53"/>
  <c r="F256" i="53"/>
  <c r="F66" i="54"/>
  <c r="F119" i="54" s="1"/>
  <c r="F201" i="53"/>
  <c r="F126" i="54"/>
  <c r="F11" i="46" s="1"/>
  <c r="F262" i="53"/>
  <c r="F260" i="53"/>
  <c r="F265" i="53" s="1"/>
  <c r="F5" i="46" s="1"/>
  <c r="F127" i="54" l="1"/>
  <c r="F128" i="54" s="1"/>
  <c r="F266" i="53"/>
  <c r="F267" i="53" s="1"/>
  <c r="B425" i="39"/>
  <c r="A425" i="39"/>
  <c r="B424" i="39"/>
  <c r="A424" i="39"/>
  <c r="B423" i="39"/>
  <c r="A423" i="39"/>
  <c r="B422" i="39"/>
  <c r="A422" i="39"/>
  <c r="B421" i="39"/>
  <c r="A421" i="39"/>
  <c r="B420" i="39"/>
  <c r="A420" i="39"/>
  <c r="B419" i="39"/>
  <c r="A419" i="39"/>
  <c r="B418" i="39"/>
  <c r="A418" i="39"/>
  <c r="B417" i="39"/>
  <c r="A417" i="39"/>
  <c r="B416" i="39"/>
  <c r="A416" i="39"/>
  <c r="B415" i="39"/>
  <c r="A415" i="39"/>
  <c r="B414" i="39"/>
  <c r="A414" i="39"/>
  <c r="B413" i="39"/>
  <c r="A413" i="39"/>
  <c r="B412" i="39"/>
  <c r="A412" i="39"/>
  <c r="F405" i="39"/>
  <c r="F407" i="39" s="1"/>
  <c r="F425" i="39" s="1"/>
  <c r="F401" i="39"/>
  <c r="F393" i="39"/>
  <c r="F392" i="39"/>
  <c r="F389" i="39"/>
  <c r="F388" i="39"/>
  <c r="F384" i="39"/>
  <c r="F380" i="39"/>
  <c r="F376" i="39"/>
  <c r="F375" i="39"/>
  <c r="F371" i="39"/>
  <c r="F367" i="39"/>
  <c r="F363" i="39"/>
  <c r="F355" i="39"/>
  <c r="F351" i="39"/>
  <c r="F347" i="39"/>
  <c r="F357" i="39" s="1"/>
  <c r="F339" i="39"/>
  <c r="F335" i="39"/>
  <c r="F327" i="39"/>
  <c r="F323" i="39"/>
  <c r="F319" i="39"/>
  <c r="F318" i="39"/>
  <c r="F317" i="39"/>
  <c r="F316" i="39"/>
  <c r="F315" i="39"/>
  <c r="F314" i="39"/>
  <c r="F310" i="39"/>
  <c r="F309" i="39"/>
  <c r="F308" i="39"/>
  <c r="F307" i="39"/>
  <c r="F306" i="39"/>
  <c r="F305" i="39"/>
  <c r="F304" i="39"/>
  <c r="F303" i="39"/>
  <c r="F302" i="39"/>
  <c r="F301" i="39"/>
  <c r="F293" i="39"/>
  <c r="F292" i="39"/>
  <c r="F291" i="39"/>
  <c r="F287" i="39"/>
  <c r="F286" i="39"/>
  <c r="F284" i="39"/>
  <c r="F282" i="39"/>
  <c r="F281" i="39"/>
  <c r="F280" i="39"/>
  <c r="F279" i="39"/>
  <c r="F278" i="39"/>
  <c r="F276" i="39"/>
  <c r="F275" i="39"/>
  <c r="F274" i="39"/>
  <c r="F273" i="39"/>
  <c r="F261" i="39"/>
  <c r="F257" i="39"/>
  <c r="F256" i="39"/>
  <c r="F255" i="39"/>
  <c r="F251" i="39"/>
  <c r="F250" i="39"/>
  <c r="F249" i="39"/>
  <c r="F238" i="39"/>
  <c r="F236" i="39"/>
  <c r="F232" i="39"/>
  <c r="F227" i="39"/>
  <c r="F223" i="39"/>
  <c r="F222" i="39"/>
  <c r="F221" i="39"/>
  <c r="F220" i="39"/>
  <c r="F219" i="39"/>
  <c r="F218" i="39"/>
  <c r="F217" i="39"/>
  <c r="F213" i="39"/>
  <c r="F209" i="39"/>
  <c r="F199" i="39"/>
  <c r="F198" i="39"/>
  <c r="F197" i="39"/>
  <c r="F196" i="39"/>
  <c r="F195" i="39"/>
  <c r="F191" i="39"/>
  <c r="C190" i="39"/>
  <c r="F190" i="39" s="1"/>
  <c r="F182" i="39"/>
  <c r="F178" i="39"/>
  <c r="F184" i="39" s="1"/>
  <c r="F416" i="39" s="1"/>
  <c r="F169" i="39"/>
  <c r="F164" i="39"/>
  <c r="C163" i="39"/>
  <c r="F163" i="39" s="1"/>
  <c r="C162" i="39"/>
  <c r="F162" i="39" s="1"/>
  <c r="F158" i="39"/>
  <c r="C157" i="39"/>
  <c r="F157" i="39" s="1"/>
  <c r="C153" i="39"/>
  <c r="F153" i="39" s="1"/>
  <c r="C148" i="39"/>
  <c r="F148" i="39" s="1"/>
  <c r="C144" i="39"/>
  <c r="F144" i="39" s="1"/>
  <c r="C143" i="39"/>
  <c r="F143" i="39" s="1"/>
  <c r="C142" i="39"/>
  <c r="F142" i="39" s="1"/>
  <c r="C141" i="39"/>
  <c r="F141" i="39" s="1"/>
  <c r="C140" i="39"/>
  <c r="F140" i="39" s="1"/>
  <c r="F136" i="39"/>
  <c r="F130" i="39"/>
  <c r="C130" i="39"/>
  <c r="C125" i="39"/>
  <c r="F125" i="39" s="1"/>
  <c r="C124" i="39"/>
  <c r="F124" i="39" s="1"/>
  <c r="C119" i="39"/>
  <c r="F119" i="39" s="1"/>
  <c r="C118" i="39"/>
  <c r="F118" i="39" s="1"/>
  <c r="F114" i="39"/>
  <c r="F113" i="39"/>
  <c r="F109" i="39"/>
  <c r="C108" i="39"/>
  <c r="F108" i="39" s="1"/>
  <c r="F104" i="39"/>
  <c r="C103" i="39"/>
  <c r="F103" i="39" s="1"/>
  <c r="C102" i="39"/>
  <c r="F102" i="39" s="1"/>
  <c r="F94" i="39"/>
  <c r="F90" i="39"/>
  <c r="C85" i="39"/>
  <c r="F85" i="39" s="1"/>
  <c r="C77" i="39"/>
  <c r="F77" i="39" s="1"/>
  <c r="F73" i="39"/>
  <c r="F69" i="39"/>
  <c r="F68" i="39"/>
  <c r="F64" i="39"/>
  <c r="F63" i="39"/>
  <c r="C63" i="39"/>
  <c r="F62" i="39"/>
  <c r="C61" i="39"/>
  <c r="F61" i="39" s="1"/>
  <c r="F60" i="39"/>
  <c r="F56" i="39"/>
  <c r="F55" i="39"/>
  <c r="F54" i="39"/>
  <c r="F53" i="39"/>
  <c r="C49" i="39"/>
  <c r="F49" i="39" s="1"/>
  <c r="C45" i="39"/>
  <c r="F45" i="39" s="1"/>
  <c r="C36" i="39"/>
  <c r="F36" i="39" s="1"/>
  <c r="F32" i="39"/>
  <c r="F28" i="39"/>
  <c r="F24" i="39"/>
  <c r="F20" i="39"/>
  <c r="C20" i="39"/>
  <c r="F16" i="39"/>
  <c r="F12" i="39"/>
  <c r="C8" i="39"/>
  <c r="F8" i="39" s="1"/>
  <c r="F38" i="39" l="1"/>
  <c r="F412" i="39" s="1"/>
  <c r="F413" i="39"/>
  <c r="F79" i="39"/>
  <c r="F172" i="39"/>
  <c r="F201" i="39"/>
  <c r="F417" i="39" s="1"/>
  <c r="F423" i="39"/>
  <c r="F395" i="39"/>
  <c r="F422" i="39"/>
  <c r="F418" i="39"/>
  <c r="F240" i="39"/>
  <c r="F329" i="39"/>
  <c r="F421" i="39" s="1"/>
  <c r="F96" i="39"/>
  <c r="F414" i="39" s="1"/>
  <c r="F295" i="39"/>
  <c r="F420" i="39" s="1"/>
  <c r="F424" i="39"/>
  <c r="F419" i="39"/>
  <c r="F263" i="39"/>
  <c r="F341" i="39"/>
  <c r="F415" i="39"/>
  <c r="B473" i="52"/>
  <c r="F462" i="52"/>
  <c r="F460" i="52"/>
  <c r="F458" i="52"/>
  <c r="F454" i="52"/>
  <c r="D450" i="52"/>
  <c r="D452" i="52" s="1"/>
  <c r="F452" i="52" s="1"/>
  <c r="D448" i="52"/>
  <c r="F448" i="52" s="1"/>
  <c r="F446" i="52"/>
  <c r="D444" i="52"/>
  <c r="D456" i="52" s="1"/>
  <c r="F456" i="52" s="1"/>
  <c r="F442" i="52"/>
  <c r="F438" i="52"/>
  <c r="D434" i="52"/>
  <c r="F434" i="52" s="1"/>
  <c r="D430" i="52"/>
  <c r="D432" i="52" s="1"/>
  <c r="F432" i="52" s="1"/>
  <c r="D428" i="52"/>
  <c r="F428" i="52" s="1"/>
  <c r="F426" i="52"/>
  <c r="F424" i="52"/>
  <c r="D424" i="52"/>
  <c r="D436" i="52" s="1"/>
  <c r="F436" i="52" s="1"/>
  <c r="F422" i="52"/>
  <c r="F418" i="52"/>
  <c r="F416" i="52"/>
  <c r="D414" i="52"/>
  <c r="F414" i="52" s="1"/>
  <c r="F412" i="52"/>
  <c r="D412" i="52"/>
  <c r="F410" i="52"/>
  <c r="F408" i="52"/>
  <c r="D404" i="52"/>
  <c r="F404" i="52" s="1"/>
  <c r="F402" i="52"/>
  <c r="A402" i="52"/>
  <c r="A404" i="52" s="1"/>
  <c r="A406" i="52" s="1"/>
  <c r="A408" i="52" s="1"/>
  <c r="A410" i="52" s="1"/>
  <c r="A412" i="52" s="1"/>
  <c r="A414" i="52" s="1"/>
  <c r="A416" i="52" s="1"/>
  <c r="A418" i="52" s="1"/>
  <c r="A422" i="52" s="1"/>
  <c r="A424" i="52" s="1"/>
  <c r="A426" i="52" s="1"/>
  <c r="A428" i="52" s="1"/>
  <c r="A430" i="52" s="1"/>
  <c r="A432" i="52" s="1"/>
  <c r="A434" i="52" s="1"/>
  <c r="A436" i="52" s="1"/>
  <c r="A438" i="52" s="1"/>
  <c r="A442" i="52" s="1"/>
  <c r="A444" i="52" s="1"/>
  <c r="A446" i="52" s="1"/>
  <c r="A448" i="52" s="1"/>
  <c r="A450" i="52" s="1"/>
  <c r="A452" i="52" s="1"/>
  <c r="A454" i="52" s="1"/>
  <c r="A456" i="52" s="1"/>
  <c r="A458" i="52" s="1"/>
  <c r="A460" i="52" s="1"/>
  <c r="A462" i="52" s="1"/>
  <c r="F393" i="52"/>
  <c r="F391" i="52"/>
  <c r="F389" i="52"/>
  <c r="F387" i="52"/>
  <c r="F385" i="52"/>
  <c r="F383" i="52"/>
  <c r="F381" i="52"/>
  <c r="F379" i="52"/>
  <c r="F377" i="52"/>
  <c r="F375" i="52"/>
  <c r="F373" i="52"/>
  <c r="F369" i="52"/>
  <c r="F367" i="52"/>
  <c r="F365" i="52"/>
  <c r="F363" i="52"/>
  <c r="F359" i="52"/>
  <c r="F357" i="52"/>
  <c r="F355" i="52"/>
  <c r="F353" i="52"/>
  <c r="F351" i="52"/>
  <c r="F349" i="52"/>
  <c r="F345" i="52"/>
  <c r="F343" i="52"/>
  <c r="F339" i="52"/>
  <c r="F337" i="52"/>
  <c r="F331" i="52"/>
  <c r="D325" i="52"/>
  <c r="D327" i="52" s="1"/>
  <c r="D323" i="52"/>
  <c r="F323" i="52" s="1"/>
  <c r="F321" i="52"/>
  <c r="F319" i="52"/>
  <c r="F317" i="52"/>
  <c r="F315" i="52"/>
  <c r="F313" i="52"/>
  <c r="F311" i="52"/>
  <c r="F309" i="52"/>
  <c r="F307" i="52"/>
  <c r="F291" i="52"/>
  <c r="F289" i="52"/>
  <c r="F287" i="52"/>
  <c r="F285" i="52"/>
  <c r="F283" i="52"/>
  <c r="F281" i="52"/>
  <c r="F279" i="52"/>
  <c r="F277" i="52"/>
  <c r="F275" i="52"/>
  <c r="F273" i="52"/>
  <c r="F271" i="52"/>
  <c r="F267" i="52"/>
  <c r="F265" i="52"/>
  <c r="F263" i="52"/>
  <c r="F261" i="52"/>
  <c r="F259" i="52"/>
  <c r="F257" i="52"/>
  <c r="F255" i="52"/>
  <c r="F253" i="52"/>
  <c r="F251" i="52"/>
  <c r="F249" i="52"/>
  <c r="F247" i="52"/>
  <c r="F245" i="52"/>
  <c r="F243" i="52"/>
  <c r="F241" i="52"/>
  <c r="F239" i="52"/>
  <c r="F237" i="52"/>
  <c r="F235" i="52"/>
  <c r="F233" i="52"/>
  <c r="F231" i="52"/>
  <c r="F227" i="52"/>
  <c r="F225" i="52"/>
  <c r="D223" i="52"/>
  <c r="F223" i="52" s="1"/>
  <c r="F221" i="52"/>
  <c r="D219" i="52"/>
  <c r="F219" i="52" s="1"/>
  <c r="F217" i="52"/>
  <c r="F215" i="52"/>
  <c r="F213" i="52"/>
  <c r="F211" i="52"/>
  <c r="F209" i="52"/>
  <c r="F206" i="52"/>
  <c r="F205" i="52"/>
  <c r="F204" i="52"/>
  <c r="F203" i="52"/>
  <c r="F200" i="52"/>
  <c r="F198" i="52"/>
  <c r="F196" i="52"/>
  <c r="F194" i="52"/>
  <c r="F192" i="52"/>
  <c r="F190" i="52"/>
  <c r="F188" i="52"/>
  <c r="F186" i="52"/>
  <c r="F184" i="52"/>
  <c r="F182" i="52"/>
  <c r="F180" i="52"/>
  <c r="F178" i="52"/>
  <c r="F176" i="52"/>
  <c r="F174" i="52"/>
  <c r="F172" i="52"/>
  <c r="F170" i="52"/>
  <c r="F168" i="52"/>
  <c r="F166" i="52"/>
  <c r="F164" i="52"/>
  <c r="F162" i="52"/>
  <c r="F160" i="52"/>
  <c r="F158" i="52"/>
  <c r="F153" i="52"/>
  <c r="F152" i="52"/>
  <c r="D150" i="52"/>
  <c r="F150" i="52" s="1"/>
  <c r="F149" i="52"/>
  <c r="F147" i="52"/>
  <c r="F138" i="52"/>
  <c r="A137" i="52"/>
  <c r="A141" i="52" s="1"/>
  <c r="A149" i="52" s="1"/>
  <c r="A158" i="52" s="1"/>
  <c r="A160" i="52" s="1"/>
  <c r="A162" i="52" s="1"/>
  <c r="A164" i="52" s="1"/>
  <c r="A166" i="52" s="1"/>
  <c r="A168" i="52" s="1"/>
  <c r="A170" i="52" s="1"/>
  <c r="A172" i="52" s="1"/>
  <c r="A174" i="52" s="1"/>
  <c r="A176" i="52" s="1"/>
  <c r="A178" i="52" s="1"/>
  <c r="A180" i="52" s="1"/>
  <c r="A182" i="52" s="1"/>
  <c r="A184" i="52" s="1"/>
  <c r="A186" i="52" s="1"/>
  <c r="A188" i="52" s="1"/>
  <c r="A190" i="52" s="1"/>
  <c r="A192" i="52" s="1"/>
  <c r="A194" i="52" s="1"/>
  <c r="A196" i="52" s="1"/>
  <c r="A198" i="52" s="1"/>
  <c r="A200" i="52" s="1"/>
  <c r="A202" i="52" s="1"/>
  <c r="A209" i="52" s="1"/>
  <c r="A211" i="52" s="1"/>
  <c r="A213" i="52" s="1"/>
  <c r="A215" i="52" s="1"/>
  <c r="A217" i="52" s="1"/>
  <c r="A219" i="52" s="1"/>
  <c r="A221" i="52" s="1"/>
  <c r="A223" i="52" s="1"/>
  <c r="A225" i="52" s="1"/>
  <c r="A227" i="52" s="1"/>
  <c r="A231" i="52" s="1"/>
  <c r="A233" i="52" s="1"/>
  <c r="A235" i="52" s="1"/>
  <c r="A237" i="52" s="1"/>
  <c r="A239" i="52" s="1"/>
  <c r="A241" i="52" s="1"/>
  <c r="A243" i="52" s="1"/>
  <c r="A245" i="52" s="1"/>
  <c r="A247" i="52" s="1"/>
  <c r="A249" i="52" s="1"/>
  <c r="A251" i="52" s="1"/>
  <c r="A253" i="52" s="1"/>
  <c r="A255" i="52" s="1"/>
  <c r="A257" i="52" s="1"/>
  <c r="A259" i="52" s="1"/>
  <c r="A261" i="52" s="1"/>
  <c r="A263" i="52" s="1"/>
  <c r="A265" i="52" s="1"/>
  <c r="A267" i="52" s="1"/>
  <c r="A271" i="52" s="1"/>
  <c r="A273" i="52" s="1"/>
  <c r="A275" i="52" s="1"/>
  <c r="A277" i="52" s="1"/>
  <c r="A279" i="52" s="1"/>
  <c r="A281" i="52" s="1"/>
  <c r="A283" i="52" s="1"/>
  <c r="A285" i="52" s="1"/>
  <c r="A287" i="52" s="1"/>
  <c r="A289" i="52" s="1"/>
  <c r="A291" i="52" s="1"/>
  <c r="A295" i="52" s="1"/>
  <c r="A309" i="52" s="1"/>
  <c r="A311" i="52" s="1"/>
  <c r="A313" i="52" s="1"/>
  <c r="A315" i="52" s="1"/>
  <c r="A317" i="52" s="1"/>
  <c r="A319" i="52" s="1"/>
  <c r="A321" i="52" s="1"/>
  <c r="A323" i="52" s="1"/>
  <c r="A325" i="52" s="1"/>
  <c r="A327" i="52" s="1"/>
  <c r="A329" i="52" s="1"/>
  <c r="A331" i="52" s="1"/>
  <c r="A333" i="52" s="1"/>
  <c r="A335" i="52" s="1"/>
  <c r="A337" i="52" s="1"/>
  <c r="A339" i="52" s="1"/>
  <c r="A343" i="52" s="1"/>
  <c r="A345" i="52" s="1"/>
  <c r="A349" i="52" s="1"/>
  <c r="A351" i="52" s="1"/>
  <c r="A353" i="52" s="1"/>
  <c r="A355" i="52" s="1"/>
  <c r="A357" i="52" s="1"/>
  <c r="A359" i="52" s="1"/>
  <c r="A363" i="52" s="1"/>
  <c r="A365" i="52" s="1"/>
  <c r="A367" i="52" s="1"/>
  <c r="A369" i="52" s="1"/>
  <c r="A373" i="52" s="1"/>
  <c r="A375" i="52" s="1"/>
  <c r="A377" i="52" s="1"/>
  <c r="A379" i="52" s="1"/>
  <c r="A381" i="52" s="1"/>
  <c r="A383" i="52" s="1"/>
  <c r="A385" i="52" s="1"/>
  <c r="A387" i="52" s="1"/>
  <c r="A389" i="52" s="1"/>
  <c r="A391" i="52" s="1"/>
  <c r="A393" i="52" s="1"/>
  <c r="F134" i="52"/>
  <c r="F106" i="52"/>
  <c r="A65" i="52"/>
  <c r="A108" i="52" s="1"/>
  <c r="F62" i="52"/>
  <c r="F40" i="52"/>
  <c r="F38" i="52"/>
  <c r="F36" i="52"/>
  <c r="F34" i="52"/>
  <c r="F32" i="52"/>
  <c r="F30" i="52"/>
  <c r="F28" i="52"/>
  <c r="F26" i="52"/>
  <c r="F24" i="52"/>
  <c r="F22" i="52"/>
  <c r="F20" i="52"/>
  <c r="F18" i="52"/>
  <c r="F16" i="52"/>
  <c r="F14" i="52"/>
  <c r="A14" i="52"/>
  <c r="A16" i="52" s="1"/>
  <c r="A18" i="52" s="1"/>
  <c r="A20" i="52" s="1"/>
  <c r="A22" i="52" s="1"/>
  <c r="A24" i="52" s="1"/>
  <c r="A26" i="52" s="1"/>
  <c r="A28" i="52" s="1"/>
  <c r="A30" i="52" s="1"/>
  <c r="A32" i="52" s="1"/>
  <c r="A34" i="52" s="1"/>
  <c r="A36" i="52" s="1"/>
  <c r="A38" i="52" s="1"/>
  <c r="A40" i="52" s="1"/>
  <c r="F12" i="52"/>
  <c r="D406" i="52" l="1"/>
  <c r="F406" i="52" s="1"/>
  <c r="F427" i="39"/>
  <c r="F444" i="52"/>
  <c r="F325" i="52"/>
  <c r="F450" i="52"/>
  <c r="F42" i="52"/>
  <c r="F471" i="52" s="1"/>
  <c r="F430" i="52"/>
  <c r="F465" i="52" s="1"/>
  <c r="F473" i="52" s="1"/>
  <c r="D151" i="52"/>
  <c r="F151" i="52" s="1"/>
  <c r="F429" i="39"/>
  <c r="F431" i="39" s="1"/>
  <c r="F327" i="52"/>
  <c r="D329" i="52"/>
  <c r="D333" i="52" l="1"/>
  <c r="F329" i="52"/>
  <c r="F395" i="52" l="1"/>
  <c r="F472" i="52" s="1"/>
  <c r="F475" i="52" s="1"/>
  <c r="F9" i="46" s="1"/>
  <c r="F333" i="52"/>
  <c r="D335" i="52"/>
  <c r="F335" i="52" s="1"/>
  <c r="B164" i="51" l="1"/>
  <c r="B162" i="51"/>
  <c r="B157" i="51"/>
  <c r="F154" i="51"/>
  <c r="F151" i="51"/>
  <c r="F150" i="51"/>
  <c r="F149" i="51"/>
  <c r="F146" i="51"/>
  <c r="F143" i="51"/>
  <c r="F139" i="51"/>
  <c r="F138" i="51"/>
  <c r="F135" i="51"/>
  <c r="F134" i="51"/>
  <c r="B126" i="51"/>
  <c r="F124" i="51"/>
  <c r="F121" i="51"/>
  <c r="F120" i="51"/>
  <c r="F117" i="51"/>
  <c r="F116" i="51"/>
  <c r="F113" i="51"/>
  <c r="F111" i="51"/>
  <c r="F109" i="51"/>
  <c r="F107" i="51"/>
  <c r="F105" i="51"/>
  <c r="F104" i="51"/>
  <c r="F103" i="51"/>
  <c r="F100" i="51"/>
  <c r="F98" i="51"/>
  <c r="F96" i="51"/>
  <c r="F94" i="51"/>
  <c r="F92" i="51"/>
  <c r="F90" i="51"/>
  <c r="F88" i="51"/>
  <c r="F84" i="51"/>
  <c r="F81" i="51"/>
  <c r="F78" i="51"/>
  <c r="F75" i="51"/>
  <c r="F74" i="51"/>
  <c r="F73" i="51"/>
  <c r="F72" i="51"/>
  <c r="F71" i="51"/>
  <c r="F68" i="51"/>
  <c r="F65" i="51"/>
  <c r="F63" i="51"/>
  <c r="F60" i="51"/>
  <c r="F57" i="51"/>
  <c r="F54" i="51"/>
  <c r="F51" i="51"/>
  <c r="F48" i="51"/>
  <c r="F43" i="51"/>
  <c r="F157" i="51" l="1"/>
  <c r="F164" i="51" s="1"/>
  <c r="F126" i="51"/>
  <c r="F162" i="51" s="1"/>
  <c r="F167" i="51" s="1"/>
  <c r="F7" i="46" s="1"/>
  <c r="F170" i="51" l="1"/>
  <c r="F173" i="51" s="1"/>
  <c r="F3" i="46"/>
  <c r="F16" i="46" s="1"/>
  <c r="F18" i="46" s="1"/>
  <c r="F20" i="46" s="1"/>
</calcChain>
</file>

<file path=xl/sharedStrings.xml><?xml version="1.0" encoding="utf-8"?>
<sst xmlns="http://schemas.openxmlformats.org/spreadsheetml/2006/main" count="1795" uniqueCount="1043">
  <si>
    <t>R.br.</t>
  </si>
  <si>
    <t>Opis</t>
  </si>
  <si>
    <t>Ukupno</t>
  </si>
  <si>
    <t>(Kn)</t>
  </si>
  <si>
    <t>Količina</t>
  </si>
  <si>
    <t>Jed.cijena</t>
  </si>
  <si>
    <t>1.</t>
  </si>
  <si>
    <t>1.2.</t>
  </si>
  <si>
    <t>2.</t>
  </si>
  <si>
    <t>2.1.</t>
  </si>
  <si>
    <t>2.2.</t>
  </si>
  <si>
    <t>Jed.</t>
  </si>
  <si>
    <t>mj.</t>
  </si>
  <si>
    <t>1.1.</t>
  </si>
  <si>
    <t>m2</t>
  </si>
  <si>
    <t>3.</t>
  </si>
  <si>
    <t>3.1.</t>
  </si>
  <si>
    <t>3.2.</t>
  </si>
  <si>
    <t>m3</t>
  </si>
  <si>
    <t>4.</t>
  </si>
  <si>
    <t>4.1.</t>
  </si>
  <si>
    <t>4.2.</t>
  </si>
  <si>
    <t>4.3.</t>
  </si>
  <si>
    <t>kg</t>
  </si>
  <si>
    <t>kom</t>
  </si>
  <si>
    <t>1.3.</t>
  </si>
  <si>
    <t>1.4.</t>
  </si>
  <si>
    <t>1.5.</t>
  </si>
  <si>
    <t>1.6.</t>
  </si>
  <si>
    <t>2.3.</t>
  </si>
  <si>
    <t>3.3.</t>
  </si>
  <si>
    <t>5.1.</t>
  </si>
  <si>
    <t>5.2.</t>
  </si>
  <si>
    <t>6.1.</t>
  </si>
  <si>
    <t>6.2.</t>
  </si>
  <si>
    <t>7.2.</t>
  </si>
  <si>
    <t>7.4.</t>
  </si>
  <si>
    <t>5.</t>
  </si>
  <si>
    <t>6.</t>
  </si>
  <si>
    <t>7.</t>
  </si>
  <si>
    <t>8.</t>
  </si>
  <si>
    <t>8.1.</t>
  </si>
  <si>
    <t>8.2.</t>
  </si>
  <si>
    <t>BETONSKI I ARMIRAČKI RADOVI</t>
  </si>
  <si>
    <t>m1</t>
  </si>
  <si>
    <t>UKUPNO BETONSKI I ARMIRAČKI RADOVI:</t>
  </si>
  <si>
    <t>ZIDARSKI RADOVI</t>
  </si>
  <si>
    <t>UKUPNO ZIDARSKI RADOVI:</t>
  </si>
  <si>
    <t>IZOLATERSKI RADOVI</t>
  </si>
  <si>
    <t>UKUPNO IZOLATERSKI RADOVI:</t>
  </si>
  <si>
    <t>FASADERSKI RADOVI</t>
  </si>
  <si>
    <t>UKUPNO FASADERSKI RADOVI:</t>
  </si>
  <si>
    <t>UKUPNO BRAVARSKI RADOVI:</t>
  </si>
  <si>
    <t>SOBOSLIKARSKO-LIČILAČKI RADOVI</t>
  </si>
  <si>
    <t>UKUPNO SOBOSLIKARSKO-LIČILAČKI RADOVI:</t>
  </si>
  <si>
    <t>9.</t>
  </si>
  <si>
    <t>GIPSKARTONSKI RADOVI</t>
  </si>
  <si>
    <t>UKUPNO GIPSKARTONSKI RADOVI:</t>
  </si>
  <si>
    <t>10.</t>
  </si>
  <si>
    <t>Izvedba gipskartonskih obloga.</t>
  </si>
  <si>
    <t>Dobava i montaža kutnog izljeva za ravne krovove. Izljev fi75mm ili kvadratni. Isti je potrebno zavariti na završnu hidroizolacijsku membranu i ostvariti nepropusni spoj. Stavka uključuje i dobavu zaštitne mrežice. Sve po kompletu izvedbe funkcionalnog odvoda.</t>
  </si>
  <si>
    <t>Ugradnja armature</t>
  </si>
  <si>
    <t>armaturne šipke; B500B</t>
  </si>
  <si>
    <t>armaturne mreže; B500B</t>
  </si>
  <si>
    <t>kat=2,88*(21,5+12,5+6,45)-2; stubište 2*29, trokut iznad stubišta 2*6+1*3; spremiste ispod stubista 30*2+1*4,3+5; kupaona3,7*2,9</t>
  </si>
  <si>
    <t>vertikalno:temelj-sokl</t>
  </si>
  <si>
    <t>Okapni lim</t>
  </si>
  <si>
    <t>REKAPITULACIJA :</t>
  </si>
  <si>
    <t>1.8.</t>
  </si>
  <si>
    <t>Opšavni lim</t>
  </si>
  <si>
    <t>GRAĐEVINA</t>
  </si>
  <si>
    <t>LOKACIJA</t>
  </si>
  <si>
    <t>Dinko Sladoljev, dipl.ing.str.</t>
  </si>
  <si>
    <t>Mladen Rukavina, dipl.ing.el.teh.</t>
  </si>
  <si>
    <t>Silvija Čobanov, dipl.ing.arh.</t>
  </si>
  <si>
    <t>GLAVNI PROJEKTANT</t>
  </si>
  <si>
    <t>PROJEKTANTI</t>
  </si>
  <si>
    <t>MJESTO I DATUM</t>
  </si>
  <si>
    <t>INVESTITOR</t>
  </si>
  <si>
    <t>TROŠKOVNIK GRAĐEVINSKO OBRTNIČKIH RADOVA I INSTALACIJA</t>
  </si>
  <si>
    <t>Z. O. P. GLAVNOG PROJEKTA</t>
  </si>
  <si>
    <t>10.1.</t>
  </si>
  <si>
    <t xml:space="preserve">horizontalno </t>
  </si>
  <si>
    <t>Izvedba kutnih izljeva</t>
  </si>
  <si>
    <t>Obračun po komadu izljeva</t>
  </si>
  <si>
    <t>-horizontalno postavljenje-krov objekta d=10cm (5+5)</t>
  </si>
  <si>
    <t>Izvedba toplinske izolacije XPS</t>
  </si>
  <si>
    <t>Obračun prema m3 ugrađenog betona</t>
  </si>
  <si>
    <t xml:space="preserve">Izrada podložnog betona ispod temeljne ploče </t>
  </si>
  <si>
    <t>Izrada zaštitnog sloja ispod temeljne ploče</t>
  </si>
  <si>
    <t>Vodena brtva</t>
  </si>
  <si>
    <t xml:space="preserve">Nabava, dobava i ugradnja bubreće vodene brtve na spoju temeljne ploče i zidova. </t>
  </si>
  <si>
    <t>stubište</t>
  </si>
  <si>
    <t xml:space="preserve">Betoniranje </t>
  </si>
  <si>
    <t>Ugradnja oplate</t>
  </si>
  <si>
    <t>stropne ploče horizontalno</t>
  </si>
  <si>
    <t>zidovi</t>
  </si>
  <si>
    <t>grede, nadvoji, stupovi</t>
  </si>
  <si>
    <t>Izrada glazure</t>
  </si>
  <si>
    <t>Izrada armiranog plivajućeg cementnog estriha.
Estrih izraditi od sitnozrnatog betona klase C25/30 sa agregatom max veličine zrna od 8 mm. U estrih ugraditi armaturu mrežu za glazuru (estrih) pocinčanu debljine žice 1,5-2mm, otvora okna 50x50mm, armatura u cijeni. Estrih se izvodi nakon položene, termoizolacije i PE folije. Termoizolacija u zasebnoj stavci, PE folija u stavci.  Estrih treba biti dobro sabijen, ravan i zaglađene površine zbog kasnijeg polaganja završnog epoksi poda. U slučaju neadekvatne izrade glazure (nedovoljno zaglađeno, nedovoljno nivelirano ili sl. izvođač estriha u svom trošku izvodi sanaciju masom za niveliranje).  U sanitarijama se podloga izvodi sa padovima prema sifonima. Na mjestima promijena prostorija, promjeni  vrste poda izvesti prekide tj.dilatiranje. Uz obode prostorija i zidove izvesti dilatacijsku traku od ekstrudiranog polietilena 10 mm. Obračun vršiti prema m2 izvedenog estriha.</t>
  </si>
  <si>
    <t xml:space="preserve">Izvedba temeljne hidroizolacije </t>
  </si>
  <si>
    <t xml:space="preserve">Izvedba podne hidroizolacije </t>
  </si>
  <si>
    <t>unutar zgrade</t>
  </si>
  <si>
    <t>izvan zgrade-nadtemeljna</t>
  </si>
  <si>
    <t>terasa I.kata</t>
  </si>
  <si>
    <t>Izvedba  fasade, etics sustav</t>
  </si>
  <si>
    <t>krov objekta</t>
  </si>
  <si>
    <t>Razdjelni sloj - geotekstil</t>
  </si>
  <si>
    <t>ZEMLJANI RADOVI</t>
  </si>
  <si>
    <t>UKUPNO ZEMLJANI RADOVI:</t>
  </si>
  <si>
    <t>Ispuna kamenom ispod podne ploče</t>
  </si>
  <si>
    <t>Nasipavanje - ispuna između temeljne ploče i podne ploče objekta čistim drobljenim kamenim materijalom granulacije 0-30 mm, debljine sloja  25 cm, bez prisustva čestica manjih od 0,06 mm sa dobavom materijala, utovarom, dovozom, istovarom, razastiranjem, nabijanjem i planiranjem gornje površine do kote određene projektom. Nakon planiranja gornje površine ugraditi PE foliju (u stavci). Obračun po m3 zapunjenog prostora.</t>
  </si>
  <si>
    <t>Iskop postojećeg materijala</t>
  </si>
  <si>
    <t>Iskop na mjestu objekta</t>
  </si>
  <si>
    <t>Uređenje temeljnog tla</t>
  </si>
  <si>
    <t>Ugradnja geotekstila</t>
  </si>
  <si>
    <t>Stavka obuhvaća nabavu, dopremu i ugradnju geotekstila na uređeno temeljno tlo ispod nasipa temelja objekta. Preklapanje pojedinih slojeva geotekstila iznosi 30 cm. Geotekstil je slijedećih tehničkih značajki: Tkani geotekstil, Sirovina polipropilen (PP), Vlačna čvrstoća, uzd./popr. 14/14 kN/m. Minimalna trajnost 100 godina. Stavka obuhvaća dobavu i ugradnju prema uputama proizvođača. U jediničnoj cijeni je uključeno sve potrebno za funkcionalnu izvedbu. Obračun se vrši po m2 pokrivenog tla ugrađenog i od nadzornog inženjera preuzetog geotekstila.</t>
  </si>
  <si>
    <t>temeljno tlo ispod objekta</t>
  </si>
  <si>
    <t>Izrada nasipa ispod objekta 0-63mm</t>
  </si>
  <si>
    <t>Doprema kamenog drobljenog materijala
(granulacije 0-63 mm) te izrada nasipa
ispod temelja objekta. Izrada nasipa obuhvaća dobavu materijala nasipavanje, razastiranje, zbijanje, eventualno vlaženje ili sušenje,  grubo i fino planiranje materijala u nasipu prema dimenzijama i nagibima danim u projektu. Visina nasipa 40cm. Komprimiranje slojeva nasipa treba vršiti tako da se postigne stupanj zbijenosti u odnosu na standardni Proctorov postupak Sz=100%. Osigurati minimalnu traženu nosivost temeljnog tla od 220kN/m2. Ispitivanje minimalno na 2 (dvije) pozicije. Obračun se vrši u m3 ugrađenog i preuzetog nasipnog materijala.</t>
  </si>
  <si>
    <t>Ugradnja materijala iz iskopa</t>
  </si>
  <si>
    <t>Strojni iskop terena (materijal C kategorije) radi postizanja projektiranih visina. Stavka obuhvaća iskop i utovar materijala u transportna sredstva, odvoz na privremenu i gradsku deponiju s plaćenim taksama. Dio materijala se koristi za ponovnu ugradnju (cca 20%). Svi radovi moraju biti izvedeni sukladno nacrtima, tehničkom opisu i tehničkim uvjetima građenja. Obračun se obavlja prema m3 iskopanog materijala u sraslom stanju.</t>
  </si>
  <si>
    <t>Balastni neprohodni krov</t>
  </si>
  <si>
    <t>Hodna staza</t>
  </si>
  <si>
    <t>temeljna ploča - beton C25/30, XC2</t>
  </si>
  <si>
    <t>ploče - C25/30, XC1</t>
  </si>
  <si>
    <t>zidovi, stupovi, stubište -  C25/30, XC1</t>
  </si>
  <si>
    <t>Gletanje stubišta</t>
  </si>
  <si>
    <t>kat objekta</t>
  </si>
  <si>
    <t>Parna brana krova</t>
  </si>
  <si>
    <t>Unutarnja staklena vrata</t>
  </si>
  <si>
    <t>Unutarnja puna vrata</t>
  </si>
  <si>
    <t>PROTUPOŽARNA BRAVARIJA</t>
  </si>
  <si>
    <t>stavka P1, dim 184x270cm</t>
  </si>
  <si>
    <t>Protupožarna vrata jednokrilna puna - unutarnja</t>
  </si>
  <si>
    <t>Protupožarna vrata dvokrilna ostakljena- unutarnja</t>
  </si>
  <si>
    <t>Protupožarna  stijena EI90 s vratima-vanjska</t>
  </si>
  <si>
    <t>Vanjska ostakljena vrata</t>
  </si>
  <si>
    <t>strop i tetive stubišta</t>
  </si>
  <si>
    <t>Oblaganje vlagootpornim gipskartonskim pločama  (oblaganje nosive konstrukcije sanitarnih elemenata vodokotlića, umivaonika, te instalacija). Metalna potkonstrukcija iz CW i UW profila, s jednostranom dvostrukom oblogom impregniranim GK pločama 2 x 12,5 mm. Glave vijaka i reške izgladiti ispunom. Rubove, spojeve, pukotine ispuniti i zabrtviti akrilnom masom. Sav potreban pomoćni materijal i priprema GK obloge do postave keramičkih pločica. Obračun prema m² obloge.</t>
  </si>
  <si>
    <t>Gipskartonski zidovi</t>
  </si>
  <si>
    <t>Gipskartonski zidovi-vlagoodbojni</t>
  </si>
  <si>
    <t>Gipskartonski zidovi- vatrootpornosti EI90</t>
  </si>
  <si>
    <t>1.7.</t>
  </si>
  <si>
    <t>2.4.</t>
  </si>
  <si>
    <t>2.5.</t>
  </si>
  <si>
    <t>2.6.</t>
  </si>
  <si>
    <t>Toplinska izolacija bez mineralne žbuke</t>
  </si>
  <si>
    <t>UKUPNO PROTUPOŽARNA BRAVARIJA:</t>
  </si>
  <si>
    <t>UKUPNO KERAMIČARSKI RADOVI:</t>
  </si>
  <si>
    <t>KERAMIČARSKI RADOVI</t>
  </si>
  <si>
    <t>9.1.</t>
  </si>
  <si>
    <t>9.2.</t>
  </si>
  <si>
    <t>11.</t>
  </si>
  <si>
    <t>11.1.</t>
  </si>
  <si>
    <t>11.2.</t>
  </si>
  <si>
    <t>SVEUKUPNO bez PDV-a:</t>
  </si>
  <si>
    <t>PDV-a:</t>
  </si>
  <si>
    <t>SVEUKUPNO s PDV-oma:</t>
  </si>
  <si>
    <t>k.č.br.746/3 k.o.Jakuševec</t>
  </si>
  <si>
    <t>Hrelićka ulica, Dugave, Zagreb</t>
  </si>
  <si>
    <t>Udruga HRABRI TELEFON</t>
  </si>
  <si>
    <t>OIB 91805905887</t>
  </si>
  <si>
    <t>Trg svibanjskih žrtava 1995.br.2, Zagreb</t>
  </si>
  <si>
    <t>POSLOVNA GRAĐEVINA - UREDSKI PROSTORI</t>
  </si>
  <si>
    <t>08/20 GP</t>
  </si>
  <si>
    <t>Zagreb, travanj 2021.</t>
  </si>
  <si>
    <t xml:space="preserve">Gipskartonski spušteni strop </t>
  </si>
  <si>
    <t>Jasna Zdunić, ing.građ.</t>
  </si>
  <si>
    <t>Z. O. P. IZVEDBENOG PROJEKTA</t>
  </si>
  <si>
    <t>08/20 IZP</t>
  </si>
  <si>
    <t xml:space="preserve">
</t>
  </si>
  <si>
    <t>ELEKTROINSTALACIJE UKUPNO:</t>
  </si>
  <si>
    <t>III</t>
  </si>
  <si>
    <t>ELEKTROINSTALACIJE</t>
  </si>
  <si>
    <t>II</t>
  </si>
  <si>
    <t>RASVJETNA TIJELA</t>
  </si>
  <si>
    <t>I</t>
  </si>
  <si>
    <t>REKAPITULACIJA ELEKTRIČNE INSTALACIJE</t>
  </si>
  <si>
    <t xml:space="preserve"> UKUPNO:</t>
  </si>
  <si>
    <t>Tipski svornjak za provod uzemljenja kroz temelje položen uz NN priključka</t>
  </si>
  <si>
    <t>Tipska brtvenica za uvod kabela kroz AB temelje
kabela NAYY 4x35mm2 NN priključka</t>
  </si>
  <si>
    <t xml:space="preserve">Tipska brtvenica za uvod kabela kroz AB temelje
kable NYY-J 5x6,0mm2, </t>
  </si>
  <si>
    <t>Zasipavanje cijevi pijeskom uz nabijanje u slojevima ukupne visine  do 10cm iznad cijevi</t>
  </si>
  <si>
    <t>Polaganje u rov za napajanje čvrste PVC cijevi za provlačenje kabelske instalacije napajanja promjera 125/106mm, sa čeličnom žicom za uvod kabela</t>
  </si>
  <si>
    <t>Polaganje u rov za napajanje rasvjete PVC trake sa natpisom upozorenja</t>
  </si>
  <si>
    <t>Polaganje u rov za napajanje rasvjete GAL štitnika za zaštitu kabela</t>
  </si>
  <si>
    <t>Polaganje u rov za napajanje rasvjete trake za uzemljenje, FeZn 30x4mm</t>
  </si>
  <si>
    <t>Dobava, doprema i montaža zdenca MZ D0,  sa poklopcem za teške terete, sa uvodnim poločama za dva smjera</t>
  </si>
  <si>
    <t xml:space="preserve">Iskop i zatrpavanje nasipnim materijalom iz kabelskog rova u zemlji B kateg. dim. 0,4×0,8m za polaganje kabela vanjske rasvjete, temelja rasvjetnih stupova, instalacijskig zdenaca. 
U stavku je uključen i odvoz i zbrinjavanje viška materijala iz iskopa po nalogu investitora. 
Obračun po m3 materijala u sraslom stanju.
</t>
  </si>
  <si>
    <t>Iskolčenje trase i zdenaca</t>
  </si>
  <si>
    <t>NN priključak</t>
  </si>
  <si>
    <t>Tipska brtvenica za uvod kabela kroz AB temelje
kable NYY-J 5x6,0mm2, VR</t>
  </si>
  <si>
    <t>Polaganje u rov za napajanje rasvjete KABUPLAST-F 63/54mm cijevi za zaštitu napojnog kabela VR i totema, sa čeličnom žicom za uvod kabela</t>
  </si>
  <si>
    <t>Iskolčenje trase i pozicije stupova vanjske rasvjete na parceli investitora</t>
  </si>
  <si>
    <t>Vanjska rasvjeta</t>
  </si>
  <si>
    <t xml:space="preserve">Zaštitne cijevi PEHD fi50mm za zaštitu kabela na usponskoj trasi od prizemlja do KRONE razdjelnika, kpl sa prihvatnim priborom za učvršćenje
</t>
  </si>
  <si>
    <t>Tipska brtvenica za uvod cijevi kroz AB temelje
cijev fi 110</t>
  </si>
  <si>
    <t>Dobava i ugradnja češljeva</t>
  </si>
  <si>
    <t xml:space="preserve">Dobava, doprema i montaža zdenca MZ D2R, sa poklopcem za teške terete (raspolovljeni za montažu na postojeću TK trasu)  sa uvodnim poločama za četiri smjera
</t>
  </si>
  <si>
    <t>Dobava, doprema i montaža zdenca MZ D0, 
sa poklopcem za teške terete, sa uvodnim poločama za dva smjera</t>
  </si>
  <si>
    <t xml:space="preserve">Iskop i zatrpavanje nasipnim materijalom iz kabelskog rova u zemlji B kateg. dim.1,0×1,0x1,2 m u pješačkom hodniku, koliniku za polaganje cijevi i montažu DTK zdenaca D1.
U stavku je uključeno i zatrpavanje materijalom iz iskopa te odvoz viška materijala po nalogu investitora.
</t>
  </si>
  <si>
    <t>Iskolčenje trase DTK kanalizacije na parceli investitora</t>
  </si>
  <si>
    <t>DTK instalacija</t>
  </si>
  <si>
    <t>INSTALACIJA U OKOLIŠU</t>
  </si>
  <si>
    <t>III.</t>
  </si>
  <si>
    <t>kpl</t>
  </si>
  <si>
    <t>Zaštita trake zemljospoja od pocinčanog čelika dužine 1,5m kpl sa priborom za učvršćenje na pročelje objekta</t>
  </si>
  <si>
    <t>Rastavljiva mjerna spojnica sa umetkom za spoj Al žice i FeZn trake</t>
  </si>
  <si>
    <t>m</t>
  </si>
  <si>
    <t>Gromobranski odvod u vertikalama
FeZn 25x4mm</t>
  </si>
  <si>
    <t>Gromobranski zemljospoj 
FeZn 30x4mm</t>
  </si>
  <si>
    <t>Temeljni uzemljivač
FeZn 40x4mm</t>
  </si>
  <si>
    <t>Nosač gromobranskog vodiča na ravnom krovu PVC kocka sa ispunom</t>
  </si>
  <si>
    <t>Nosač gromobranskog vodiča na pročelju objekta i/ili atici, kpl sa elemntima za učvršćenje (tipla, ..)</t>
  </si>
  <si>
    <t>Gromobranski vodič na krovu i/ili pročelju
puna žica Al legura fi 8mm</t>
  </si>
  <si>
    <t>Električna instalacija zaštite od udara munje</t>
  </si>
  <si>
    <t>Izrada projekta izvedenog stanja i shema spajanja na papiru i na CD-u, u četiri primjerka</t>
  </si>
  <si>
    <t>Dobava i ugradnja optičkog patch kabla SC/LC duplex SM 9/125 2m</t>
  </si>
  <si>
    <t xml:space="preserve">Dobava i ugradnja  PATCH kabla Cat6/s 2-3 m  - sivi </t>
  </si>
  <si>
    <t>Mjerenje i izdavanje certifikata o izvršenom mjerenju kvalitete instaliranih S/FTP veza kalibriranim instrumentom, sukladnost izmjerenih vrijednosti s vrijednostima prema normi ISO/IEC11801:2002 2nd edition za ClassE,odnosno TIA/EIA 568-B.1:2001, za Cat.6 "Permanent Link".
Rezultate dostaviti u elektroničkom obliku s odgovarajućim oznakama.</t>
  </si>
  <si>
    <t>Dobava i polaganje 4 paričnog U/FTP kabela Cat.6A (klasa E) R&amp;M, samogasivi, bez halogena (LSOH), usklađena tehnička specifikacija HRN EN. Kabel se polaže u parapetne kanale i PNT cijevi na visini do 8m</t>
  </si>
  <si>
    <t xml:space="preserve">Montaža i spajanje modula S/FTP  i adaptera sa numeracijom </t>
  </si>
  <si>
    <t>Dobava module Real10 CAT6, 1 x RJ45 S/FTP R&amp;M</t>
  </si>
  <si>
    <t>Izrada Cat.6 spoja na panelu, uključivo shemiranje ormara i aranžiranje ormara</t>
  </si>
  <si>
    <t>Dobava i polaganje (uvlačenje u ranije položene cijevi DTK kanalizacije) optičkog kabela A-DQ(ZN)B2Y (single mode) sa 12 niti, ojačanjem i zaštitom od glodavca. Kabel se polaže od koncentracije u spremištu do komunikacijskih ormara u zoni 
(Za prihvat operatera u nabližem zdencu)</t>
  </si>
  <si>
    <t>Dobava i ugradnja kazete za varenje</t>
  </si>
  <si>
    <t xml:space="preserve">Dobava, ugradanja i spajanje PIGTAILI LC SM 9/125 dužine 1m </t>
  </si>
  <si>
    <t>Dobava, ugradanja i spajanje SC SM duplex adapter sa keramičkim tijelom</t>
  </si>
  <si>
    <t>Dobava i ugradanja optičkog panela 19" 1U na izvlačenje za prihvat  12 x LC SM adaptera 
(1 kom za prihvat OPERATERA
1 kom za VEZU prema +KO-CO)</t>
  </si>
  <si>
    <t xml:space="preserve">
kpl</t>
  </si>
  <si>
    <t>Priključak KO na razvodnu ploču i uzemljenje</t>
  </si>
  <si>
    <t>Dobava, ugradnja i spajanje ventilatorskog krova s termostatom</t>
  </si>
  <si>
    <t>Montaža zidnog ormara s izradom uzemljenja svih dijelova na zajedničku sabirnicu</t>
  </si>
  <si>
    <t>pak</t>
  </si>
  <si>
    <t>Matica M6, pak=50</t>
  </si>
  <si>
    <t>Vijak M6×16, pak=50</t>
  </si>
  <si>
    <t xml:space="preserve">Vodilica kabela 1U </t>
  </si>
  <si>
    <t>Utična letva (7) 1U, 19"</t>
  </si>
  <si>
    <t>Sabirnica za uzemljenje</t>
  </si>
  <si>
    <t>Vent pl.600×600, 2 vent/term</t>
  </si>
  <si>
    <t>perf. krov za uvod kabela 800×800</t>
  </si>
  <si>
    <r>
      <rPr>
        <b/>
        <sz val="10"/>
        <rFont val="Calibri"/>
        <family val="2"/>
        <charset val="238"/>
        <scheme val="minor"/>
      </rPr>
      <t>Glavni komunikacijski ormar +BD1</t>
    </r>
    <r>
      <rPr>
        <sz val="10"/>
        <rFont val="Calibri"/>
        <family val="2"/>
        <charset val="238"/>
        <scheme val="minor"/>
      </rPr>
      <t xml:space="preserve">
Dobava, ugradanja i spajanje komunikacijskog ormara, metalni samostojeći ormar, 42U, dim. 800x800x2100 mm, prednje 19" šine, sa staklenim prednjim vratima, filtriranim ortvorima za ventilaciju, na oba boka, s ventilatorom na gornjem otvoru za ventilaciju, s mogućnošću uvoda kabela s gornje i donje strane ormara, cilindar bravicom i ručkom za otvaranje, sa šinom za uzemljenje i uzemljenim svim metalnim dijelovima.</t>
    </r>
  </si>
  <si>
    <t>Električna instalacija strukturnog kabliranja</t>
  </si>
  <si>
    <t>Izrada brtvljenja prodora SVIH električnih instalacija na granicama požarnih sektora vatrootpornim materijalama 90 minuta, te izrada elaborata brtvljenja i postavljanje oznaka u prostoru</t>
  </si>
  <si>
    <t>Izrada projekta izvedenog stanja i shema spajanja razdjelnika na papiru i na CD-u, u četiri primjerka</t>
  </si>
  <si>
    <t>Isptivanje izvedenih električnih instalacija i instalacija zaštite od udara munje sa izdavanjem protokola, te mjerenje nivoa osvjetljenosti sukladno zakonu o zaštiti na radu, za potrebe obavljanja tehničkog pregleda izvedenih radova</t>
  </si>
  <si>
    <t>Funkcionalno ispitivanje sustava odimljavanja sa izdavanjem uvjerenja od strane ovlaštene tvrtke</t>
  </si>
  <si>
    <t>Optički senzor dima kpl sa rezervnim izvorom napajanja i relejnim izlazom za dojavu alarmnog stanja</t>
  </si>
  <si>
    <t>Isporuka razvodne kutije sa očuvanjem funkcije u požaru 90 minuta za priključak EMP prozora</t>
  </si>
  <si>
    <t>Isporuka i uvlačenje kabela sa očuvanjem funkcije u požaru 90 minuta 5x2,5mm2</t>
  </si>
  <si>
    <t>Isporuka i uvlačenje protupožarnog kabela 
JB-Y(St)Y 2X2x0,8  ( loop međusobno povezivanje), u cijevi CS16</t>
  </si>
  <si>
    <t>Sustav elektromotornog pogona za otvaranje prozora/kupole za spoj na centralu odimljavanja</t>
  </si>
  <si>
    <t>Odimljavanje stubišta</t>
  </si>
  <si>
    <t>Tipska kutija za izjednačenje potencijala u sanitarijama kpl sa sabirnicom i poklopcem i spajanjem zaštitnog vodiča na instalaciju, cca. 6,0kom</t>
  </si>
  <si>
    <t>VGA kabel</t>
  </si>
  <si>
    <t>HDMI kabel</t>
  </si>
  <si>
    <t>P/F-Y 6mm2</t>
  </si>
  <si>
    <t>P/F-Y 10mm2</t>
  </si>
  <si>
    <t>P/F-Y 25mm2, povezivanje rack razdjelnika</t>
  </si>
  <si>
    <t>oklopljeni kabel za termostate ventilokonvektora
5x0,75mm2</t>
  </si>
  <si>
    <t>oklopljeni bus kabel za ventilokonvektore
2x1,0mm2</t>
  </si>
  <si>
    <t>FG16R16 5x1x35,0mm2</t>
  </si>
  <si>
    <t>NYY-J 5x16,0mm2</t>
  </si>
  <si>
    <t>NYY-J 5x4,0mm2</t>
  </si>
  <si>
    <t>NYY-J 5x1,5mm2</t>
  </si>
  <si>
    <t xml:space="preserve"> NYY-J 3x2,5mm2</t>
  </si>
  <si>
    <t xml:space="preserve"> NYY-J 3x1,5mm2</t>
  </si>
  <si>
    <t>NYM-J 5x2,5mm2</t>
  </si>
  <si>
    <t>NYM-J 5x1,5mm2</t>
  </si>
  <si>
    <t xml:space="preserve"> NYM-J 3x2,5mm2</t>
  </si>
  <si>
    <t xml:space="preserve"> NYM-J 3x1,5mm2</t>
  </si>
  <si>
    <t>(N)HXHX E30 3x1,5mm2</t>
  </si>
  <si>
    <t>Dobava i polaganje kabela duž kabelskih polica, na OG obujmice, te uvlačenjem u instalacijske cijevi</t>
  </si>
  <si>
    <t>Cijevi sa svim potrebnim priborom za ovjes i promjenu smjera
PNT fi 13,5mm</t>
  </si>
  <si>
    <t>cijev PEHD fi 80 mm</t>
  </si>
  <si>
    <t>cijev CS 50 mm uvod u podne kutije</t>
  </si>
  <si>
    <t>cijev CS 23 mm</t>
  </si>
  <si>
    <t>cijev CS 16 mm</t>
  </si>
  <si>
    <t>Kabelska polica od pocinčanog lima nazivne širine 300mm i visine 60mm sa ovjesnim priborom, 
za montažu na zid i/ili strop</t>
  </si>
  <si>
    <t>Kabelska polica od pocinčanog lima nazivne širine 200mm i visine 60mm sa ovjesnim priborom, 
za montažu na zid i/ili strop</t>
  </si>
  <si>
    <t>Kabelska polica od pocinčanog lima nazivne širine 100mm i visine 60mm sa ovjesnim priborom, 
za montažu na zid i/ili strop</t>
  </si>
  <si>
    <t>Kabelska polica od pocinčanog lima nazivne širine 50mm i visine 60mm sa ovjesnim priborom, 
za montažu na zid i/ili strop</t>
  </si>
  <si>
    <t>1x Priključak RJ45 za spajanje na kabel rač. mreže</t>
  </si>
  <si>
    <t>1x VGA priključak</t>
  </si>
  <si>
    <t>1x HDMI priključak</t>
  </si>
  <si>
    <t>2x Priključnica monofazna sa zaštitnim kontaktom u zajedničkom okviru za p/ž montažu</t>
  </si>
  <si>
    <t>2x Priključnica RJ45 za p/ž montažu</t>
  </si>
  <si>
    <t>Priključak za TV uređaj</t>
  </si>
  <si>
    <t>2x Priključnica RJ45 za montažu u podnu kutiju i/ili parapetni kanal
(konektor obračunat u poglavlju rač. mreže)</t>
  </si>
  <si>
    <t>1x Priključnica RJ45 za montažu u podnu kutiju i/ili parapetni kanal
(konektor obračunat u poglavlju rač. mreže)</t>
  </si>
  <si>
    <t>1x Priključnica RJ45 za OG montažu
(konektor obračunat u poglavlju rač. mreže)</t>
  </si>
  <si>
    <t>2x Priključnica RJ45 za p/ž montažu
(konektor obračunat u poglavlju rač. mreže)</t>
  </si>
  <si>
    <t>1x Priključnica RJ45 za p/ž montažu
(konektor obračunat u poglavlju rač. mreže)</t>
  </si>
  <si>
    <t>Razvodna kutija nadžbukna, IP54, s maksimalno 7 stezaljki do 5 x 2,5, kpl sa priborm za spajanje i uvodnicama</t>
  </si>
  <si>
    <t>Montaža i spajanje električnih uređaja kao npr. sušila za ruke, el. grijači vode, ...</t>
  </si>
  <si>
    <t>2x Priključnica monofazna sa zaštitnim kontaktom u zajedničkom okviru za montažu u podnu kutiju i/ili parapetni kanal</t>
  </si>
  <si>
    <t>1x Priključnica monofazna sa zaštitnim kontaktom u zajedničkom okviru za montažu u podnu kutiju i/ili parapetni kanal</t>
  </si>
  <si>
    <t>1x Trajni spoj monofazna sa zaštitnim kontaktom za p/ž montažu priključak bojlera, slavine, …</t>
  </si>
  <si>
    <t>1x Priključnica trofazna 5p,400V,16A sa zaštitnim kontaktom sa okvirom za OG montažu 
- sa poklopcem</t>
  </si>
  <si>
    <t>1x Priključnica monofazna sa zaštitnim kontaktom sa okvirom za OG montažu - sa poklopcem</t>
  </si>
  <si>
    <t>1x Priključnica monofazna sa zaštitnim kontaktom sa okvirom za p/ž montažu - sa poklopcem</t>
  </si>
  <si>
    <t>1x Priključnica monofazna sa zaštitnim kontaktom sa okvirom za p/ž montažu</t>
  </si>
  <si>
    <t>Tipkalo za isklop napajanja u objektu, tip kao Jpr10, IP55, 230V, 1xNO</t>
  </si>
  <si>
    <t>1x senzor pokreta sanitarni čvor</t>
  </si>
  <si>
    <t>1x tipkalo instalacijsko, nadžbukno</t>
  </si>
  <si>
    <t>1x tipkalo instalacijsko, podžbukno</t>
  </si>
  <si>
    <t>1x sklopka križna 10 A podžbukna</t>
  </si>
  <si>
    <t>1x sklopka izmjenična 10 A podžbukna</t>
  </si>
  <si>
    <t>1x sklopka obična 10 A, 1p, podžbukna</t>
  </si>
  <si>
    <t>U jedinične cijene za podžbukne tipove uključene su i podžbukne kutije, središnje ploče i odgovarajući broj pokrovnih okvira.
Na isti način i nadžbukni tipovi sadrže pripadajuće kutije uz uređaje, okvire itd.
ponuđeni tip sklopne opreme:
________________________________________________</t>
  </si>
  <si>
    <t>"L" spojni element za spajanje vertikalnog i horizontalnog kanala</t>
  </si>
  <si>
    <t>Završni element za zatvaranje kanala</t>
  </si>
  <si>
    <t>Pregrada za odvajanje jake i slabe struje sa stezaljkom za uzemljenje</t>
  </si>
  <si>
    <t>Krajnji i spojni elementi</t>
  </si>
  <si>
    <t>adapter za spoj 5 cijevi promjera 50mm</t>
  </si>
  <si>
    <t>poklopac za ugradnju poda sukladno standardu investitora</t>
  </si>
  <si>
    <t>čelična podna kutija sa 24 mjesta za ugradnju sljedeće opreme</t>
  </si>
  <si>
    <t>Sva potrebna montažna i spojna oprema potrebna za ugradnju specificirane opreme u ormare do njegove pune fukcionalnosti; sabirnice, igličaste sabirnice, redne stezaljke, sabirnice nule i zemlje, spojni vodovi, plastične kanalice, označavanje, funkcionalno ispitivanje prije isporuke, atesti, ispitni protokol, korisnička dokumentacija te ostali potrebni sitni spojni i montažni materijal i pribor do pune funkcionalnosti ormara.</t>
  </si>
  <si>
    <t>Jednopolna i strujna shema izvedenog stanja razdjelnika</t>
  </si>
  <si>
    <t>Sabirnce, žica, redne stezaljke, natpisne pločice i sitni spojni materijal, jednopolna shema izvedenog stanja-u cijeni</t>
  </si>
  <si>
    <t>Zaštitni prozirni pokrov za sklopke i signalne lampice na vratima razdjlenika sa mogućnošću zaključavanja, dim. Cca. 400x400mm;  -u cijeni</t>
  </si>
  <si>
    <t>Postolje prednje/zadnje tip kao  8MF10602CS Siemens</t>
  </si>
  <si>
    <t>RAZDJELNIK, -1R1 - kat
Dobava montaža i spajanje samostojećeg modularnog niskonaponskog sklopnog bloka prema shemi</t>
  </si>
  <si>
    <t>RAZDJELNIK, -0R1 - prizemlje
Dobava montaža i spajanje samostojećeg modularnog niskonaponskog sklopnog bloka prema shemi</t>
  </si>
  <si>
    <t>Jednopolna shema izvedenog stanja razdjelnika</t>
  </si>
  <si>
    <t>Kratkospojnik N i PE sabirnice</t>
  </si>
  <si>
    <t>N i PE sabirnica</t>
  </si>
  <si>
    <t>Uvod i spajanje izjednačenja potencijala</t>
  </si>
  <si>
    <t>Ugradnja brojila MTU
brojilo isporučuje HEP ODS d.o.o.</t>
  </si>
  <si>
    <t>Ugradnja brojila 10-60A, 400V, 50Hz
brojilo isporučuje HEP ODS d.o.o.</t>
  </si>
  <si>
    <t>Rastalni osigurač NVO-00 63A</t>
  </si>
  <si>
    <t>Sklopka rastavljač NVO-00</t>
  </si>
  <si>
    <t xml:space="preserve">Limeni ugradni ormar, IP44, boje pročelja dim. 460x620x200mm (ŠxVxD) </t>
  </si>
  <si>
    <t>RAZDJELNIK, +KPMO-2 - MJERENJE POTROŠNJE
Dobava montaža i spajanje samostojećeg modularnog niskonaponskog sklopnog bloka prema shemi i tipizaciji HEP ODS d.o.o.</t>
  </si>
  <si>
    <t>Ponuđena sklopna oprema:
Proizvođač: _______________________________________</t>
  </si>
  <si>
    <t>II.</t>
  </si>
  <si>
    <t>U jedinične cijene uračunati dobavu, montažu i spajanje, te ovjesni pribor ovisno o poziciji ugradnje</t>
  </si>
  <si>
    <t xml:space="preserve">RASVJETNA TIJELA </t>
  </si>
  <si>
    <t>I.</t>
  </si>
  <si>
    <t>Jednakovrijednost se dokazuje razlikovnim svjetlotehničkim izračunom i tabelarnim usporednim prikazom (po normi definirano, projektirano i zamjensko) Esr, uo, UGRL, Ra. Dokazi se prilažu prilikom predaje ponude.</t>
  </si>
  <si>
    <t>U sve stavke uračunati dobava, montaža i spajanje, sa odvozom otpada i čišćenjem gradilišta.</t>
  </si>
  <si>
    <t>TRŠKOVNIK ELEKTRIČNIH INSTALACIJA</t>
  </si>
  <si>
    <t>napomena</t>
  </si>
  <si>
    <t>cijena ukupno</t>
  </si>
  <si>
    <t>jedinična cijena</t>
  </si>
  <si>
    <t>količina</t>
  </si>
  <si>
    <t>mjerna
jedinica</t>
  </si>
  <si>
    <t>opis stavke</t>
  </si>
  <si>
    <t>r.br.</t>
  </si>
  <si>
    <t xml:space="preserve">"STA-KON" </t>
  </si>
  <si>
    <t>INVESTITOR:              UDRUGA HRABRI TELEFON,Zagreb</t>
  </si>
  <si>
    <t>GRAĐEVINA:              POSLOVNA GRAĐEVINA- uredski prostori</t>
  </si>
  <si>
    <t>MJESTO:                    DUGAVE, Zagreb</t>
  </si>
  <si>
    <t>VRSTA PROJEKTA:    GRAĐEVINSKI PROJEKT -  vodovod i odvodnja</t>
  </si>
  <si>
    <t>PROJEKTANT:            JASNA ZDUNIĆ,ing.građ.</t>
  </si>
  <si>
    <t>BROJ T.D.:</t>
  </si>
  <si>
    <t xml:space="preserve">                 26 / 2021 - H</t>
  </si>
  <si>
    <t>DATUM IZRADE:          03.2021.</t>
  </si>
  <si>
    <t>TROŠKOVNIK RADOVA</t>
  </si>
  <si>
    <t>Ovim troškovnikom obuhvaćeni su radovi na izvedbi instalacija vodovoda i odvodnje u građevini i vani do predviđenih priključaka.
Nacrti, detalji i napomene na nacrtima, zatim tehnički opis, posebni tehnički uvjeti gradnje za instalacije internog vodovoda i kanalizacije, obavezni su kod izvođenja radova, kao i opisi radova u pojedinim stavkama troškovnika.
Sve radove, dobave i montaže predviđene ovim troškovnikom, kao što su cijevi, izljevna i odvodna mjesta, sanitarni predmeti i uređaji, postrojenja i drugo, izvesti do potpune funkcionalnosti.</t>
  </si>
  <si>
    <t>A)</t>
  </si>
  <si>
    <t>PRIPREMNI RADOVI</t>
  </si>
  <si>
    <t>Trasiranje kanala za polaganje instalacija vodovoda i kanalizacije u građevini i vani do mjesta priključenja. Nanošenje visina (kota) prema projektu i kontrola visina iskopa i polaganja cijevi. Sve ovo radi se u prisustvu nadzornog inženjera, koji će svojim potpisom ovjeriti točnost izmjere. Eventualne izmjene dubina iskopa i niveleta kanala radi novih uvjeta priključenja mogu se izvršiti uz prethodnu suglasnost nadzornog inženjera i projektanta.</t>
  </si>
  <si>
    <t>komplet</t>
  </si>
  <si>
    <t>UKUPNO PRIPREMNI RADOVI:</t>
  </si>
  <si>
    <t>B)</t>
  </si>
  <si>
    <t>GRAĐEVINSKI RADOVI</t>
  </si>
  <si>
    <t>1/B</t>
  </si>
  <si>
    <r>
      <t>m</t>
    </r>
    <r>
      <rPr>
        <vertAlign val="superscript"/>
        <sz val="10"/>
        <rFont val="Arial CE"/>
        <family val="2"/>
        <charset val="238"/>
      </rPr>
      <t>3</t>
    </r>
  </si>
  <si>
    <r>
      <t xml:space="preserve">Planiranje dna rova sa točnosti </t>
    </r>
    <r>
      <rPr>
        <sz val="10"/>
        <rFont val="Calibri"/>
        <family val="2"/>
        <charset val="238"/>
      </rPr>
      <t>±</t>
    </r>
    <r>
      <rPr>
        <sz val="10"/>
        <rFont val="Arial CE"/>
        <family val="2"/>
        <charset val="238"/>
      </rPr>
      <t xml:space="preserve"> 2 cm.</t>
    </r>
  </si>
  <si>
    <r>
      <t>m</t>
    </r>
    <r>
      <rPr>
        <vertAlign val="superscript"/>
        <sz val="10"/>
        <rFont val="Arial CE"/>
        <family val="2"/>
        <charset val="238"/>
      </rPr>
      <t>2</t>
    </r>
  </si>
  <si>
    <t>2/B</t>
  </si>
  <si>
    <t>BETONSKI I ARMIRANO BETONSKI RADOVI</t>
  </si>
  <si>
    <t>a)</t>
  </si>
  <si>
    <t>okno svijetle veličine 60 x 60 cm, dubine do 150 cm sa lijevano željeznim poklopcem veličine 60 x 60 cm nosivosti C 250 -duplo armirano</t>
  </si>
  <si>
    <t>b)</t>
  </si>
  <si>
    <t>okno svijetle veličine 80 x 80 cm, dubine do 150 cm sa lijevano željeznim poklopcem veličine 60 x 60 cm nosivosti C 250-duplo armirano</t>
  </si>
  <si>
    <t xml:space="preserve">Izvedba okna za vrtni hidrant betonskom cijevi profila 60 cm u  C 25/30, dužine 0,9 m.Na dnu cijev ubetonirati u betonskom temelju, a na dnu nasuti šljunak. Zemljani radovi obračunavaju se posebno, svi ostali radovi, kao i potreban materijal, vrtni hidrant-holender ventil, crijevo dužine 25 m, nastavak-mlaznica za zalijevanje, poklopac iz dvostrukog rebrastog lona d=3-5 mm s ispunom međuprostora stiroporom d=5 cm, sve komplet gotovo.     </t>
  </si>
  <si>
    <r>
      <t>Izvedba betonskih sidra čvornih točaka vanjskog vodovoda betonom C 12/15 u količini od 0,020 m</t>
    </r>
    <r>
      <rPr>
        <vertAlign val="superscript"/>
        <sz val="10"/>
        <rFont val="Arial CE"/>
        <family val="2"/>
        <charset val="238"/>
      </rPr>
      <t>3</t>
    </r>
    <r>
      <rPr>
        <sz val="10"/>
        <rFont val="Arial CE"/>
        <family val="2"/>
        <charset val="238"/>
      </rPr>
      <t xml:space="preserve"> po komadu u potrebnoj oplati.</t>
    </r>
  </si>
  <si>
    <t>UKUPNO BETONSKI I A.B. RADOVI :</t>
  </si>
  <si>
    <t>3/C</t>
  </si>
  <si>
    <t>RAZNI GRAĐEVINSKI RADOVI</t>
  </si>
  <si>
    <t>za kanalizacijsku cijev DN 110 mm</t>
  </si>
  <si>
    <t>za kanalizacijsku cijev DN 50 mm</t>
  </si>
  <si>
    <t>c)</t>
  </si>
  <si>
    <r>
      <t xml:space="preserve">za vodovodnu cijev </t>
    </r>
    <r>
      <rPr>
        <sz val="10"/>
        <rFont val="Arial"/>
        <family val="2"/>
        <charset val="238"/>
      </rPr>
      <t>Ø32</t>
    </r>
    <r>
      <rPr>
        <sz val="10"/>
        <rFont val="Arial CE"/>
        <family val="2"/>
        <charset val="238"/>
      </rPr>
      <t xml:space="preserve"> mm</t>
    </r>
  </si>
  <si>
    <t>Sva potrebna štemanja na trasi vodovoda i kanalizacije za izvedbu usjeka i proboja u podu i zidu, ili temelju, te ponovno zatvaranje usjeka i proboja odgovarajućim materijalom nakon što su vodovodne i kanalizacijske cijevi ispitane i preuzete. Obračun radova izvršiti će se prema stvarnim troškovima i odobrenim količinama za pojedine radove.</t>
  </si>
  <si>
    <t>vodovod</t>
  </si>
  <si>
    <t>kanalizacija</t>
  </si>
  <si>
    <t>UKUPNO RAZNI GRAĐEVINSKI RADOVI:</t>
  </si>
  <si>
    <t>C)</t>
  </si>
  <si>
    <t>VODOVOD</t>
  </si>
  <si>
    <t>Dobava i montaža polietilenskih PEHD vodovodnih cijevi i fazonskih komada, za vanjski vodovod, za radni tlak PN 10 bara. Cijevi se spajaju tipskim elektro-spojnicama sa dvostrukim naglavkom u svemu prema naputku proizvođača cijevi. Cijevi se polažu na već pripremljenu podlogu u rovu na sloj pijeska. Stavkom je obuhvaćena dobava, transport i ugradnja cijevi i fazonskih komada (lučnih i čvornih gdje se za njih ukaže potreba), kao i sav spojni i brtveni materijal, sve za radni tlak PN 10 bara.</t>
  </si>
  <si>
    <t>DN 40 (Ø 32) mm</t>
  </si>
  <si>
    <t>DN 25 (Ø 20) mm</t>
  </si>
  <si>
    <r>
      <t>Dobava i montaža višeslojnih Alu PE-X vodovodnih cijevi izrađenih iz umreženog polietilena ojačanih aluminijem za radni tlak PN 10 bara i maksimalnu temperaturu 95</t>
    </r>
    <r>
      <rPr>
        <vertAlign val="superscript"/>
        <sz val="10"/>
        <rFont val="Arial CE"/>
        <family val="2"/>
        <charset val="238"/>
      </rPr>
      <t>o</t>
    </r>
    <r>
      <rPr>
        <sz val="10"/>
        <rFont val="Arial CE"/>
        <family val="2"/>
        <charset val="238"/>
      </rPr>
      <t xml:space="preserve"> C. Cijevi se ugrađuju za hladnu, toplu i cirkulacijsku sanitarnu vodu u građevini. U cijenu uračunati sav potreban sitni pribor, spojni materijal i fazonske komade, pres fitinge, priključna koljena i montažne elemente za mješalice i slavine, kao i sav potreban materijal i pribor za montažu cijevi s pričvrćenjem, ovisno o mjestu montaže (kuke, konzole, ovjesi i slično). Sav ugrađeni materijal i pribor mora imati odgovarajuće ateste i biti od istog proizvođača, a ugradnja se mora izvoditi isključivo po uputstvu proizvođača. Nije dozvoljena nikakva improvizacija kao i upotreba materijala drugih proizvođača.
</t>
    </r>
  </si>
  <si>
    <t>DN 32 (Ø 25) mm</t>
  </si>
  <si>
    <t>DN 20 (Ø 15) mm</t>
  </si>
  <si>
    <t>Izolacija Alu PE-X višeslojnih vodovodnih cijevi iz umreženog polietilena u zidu i u termoizolaciji poda s gotovim termoizolacijskim cijevima i trakama, s debljinom stijenke od 3 mm.</t>
  </si>
  <si>
    <t>Dobava i montaža slobodno protočnih kuglastih ventila s ispusnom slavinom.</t>
  </si>
  <si>
    <t>Ø 32 mm</t>
  </si>
  <si>
    <t>Ø 25 mm</t>
  </si>
  <si>
    <t>Dobava i montaža slobodno protočnih uzidnih kuglastih ventila s kromiranom kapom i rozetom.</t>
  </si>
  <si>
    <t>Ø 20 mm</t>
  </si>
  <si>
    <t>Ø 15 mm</t>
  </si>
  <si>
    <t xml:space="preserve">Dobava i montaža vatrogasnog ručnog aparata za gašenje požara prahom ABC s pripadajućom naljepnicom za obilježavanje položaja aparata. </t>
  </si>
  <si>
    <t>tip 12JG</t>
  </si>
  <si>
    <t>Ispitivanje vodovodne mreže pod tlakom od 15 bara.</t>
  </si>
  <si>
    <t>Dezinfekcija vodovodne mreže sredstvom za dezinfekciju.</t>
  </si>
  <si>
    <t>Fizikalno-kemijsko i mikrobiološko ispitivanje vode za piće prema odredbama Pravilnika o parametrima sukladnosti i metodama analize vode za ljudsku potrošnju NN br.125/13. Ispitivanje vrši nadležna medicinska ustanova koja daje i odgovarajući atest.</t>
  </si>
  <si>
    <t>Određivanje mineralnih ulja-GC.</t>
  </si>
  <si>
    <t>Uzorkovanje vode za piće.</t>
  </si>
  <si>
    <t>12.</t>
  </si>
  <si>
    <t>prema ponudi</t>
  </si>
  <si>
    <t>UKUPNO VODOVOD:</t>
  </si>
  <si>
    <t>D)</t>
  </si>
  <si>
    <t>KANALIZACIJA</t>
  </si>
  <si>
    <t>Dobava i ugradnja PVC kanalskih cijevi i fazonskih komada tipa SN6 sa jačim stjenkama red 3 za vanjsku kanalizaciju. Cijevi se polažu na već pripremljenu podlogu u rovu. Spajanje cijevi izvesti prema uputstvu proizvođača.</t>
  </si>
  <si>
    <t>cijevi</t>
  </si>
  <si>
    <t>DN 200 mm</t>
  </si>
  <si>
    <t>DN 160 mm</t>
  </si>
  <si>
    <t>fazonski komadi</t>
  </si>
  <si>
    <t>Dobava i ugradnja PVC kanalizacijskih cijevi i fazonskih komada za kućnu kanalizaciju - veći dio kondenzata u građevini. Spajanje cijevi izvesti prema uputstvu proizvođača. Sve komplet</t>
  </si>
  <si>
    <t>DN 110 mm</t>
  </si>
  <si>
    <t>Dobava i ugradnja kanalizacijskih PP cijevi i fazonskih komada iz samogasivog polipropilena tipa ED  za  sanitarnu kanalizaciju u građevini. U cijenu su uključeni svi potrebni elementi za montažu kao što su spojnice i sav sitni materijal i pribor za montažu cijevi s pričvršćenjem, ovisno o mjestu montaže (kuke, konzole, ovjesi i slično). Sve komplet gotovo i montirano prema naputku proizvođača cijevi i pribora.</t>
  </si>
  <si>
    <t>DN 50 mm</t>
  </si>
  <si>
    <t>ventilacijski završetak sa kapom</t>
  </si>
  <si>
    <t xml:space="preserve">Izvedba izolacije kanalizacijskih cijevi (oborinskih i fekalnih) vođenih u slobodnom prostoru pod stropom i u instalacijskom kanalu. Izolacija se izvodi gotovim termoizolacijskim cijevima i oblogama   sa debljinom stijenke 13 mm. Obujmicu ovjesa cijevi pod stropom podložiti sa gumenom trakom 5x30 mm radi sprečavanja prijenosa zvuka. Sve komplet gotovo i obračunato po m' izoliranih cijevi. </t>
  </si>
  <si>
    <t>Ispitivanje kanalizacije na vodonepropusnost i funkcionalnost.</t>
  </si>
  <si>
    <t xml:space="preserve">Dobava, ugradnja i montaža podnog PP slivnika sa sifonom iz nehrđajućeg čelika veličine 15x15 cm. Sve komplet gotovo i montirano prema uputstvu proizvođača. </t>
  </si>
  <si>
    <t>Izvedba priključka projektirane PVC kanalizacije DN 200 mm u dužini 7,0m na postojeću javnu kanalizaciju  BC400. U cijenu uračunati iskop ceste, utovar, odvoz iskopanog materijala te sanacija ceste u prvobitno stanje. Sve komplet prema ponudi nadležnog poduzeća.</t>
  </si>
  <si>
    <t>UKUPNO KANALIZACIJA:</t>
  </si>
  <si>
    <t>E)</t>
  </si>
  <si>
    <t>SANITARIJE</t>
  </si>
  <si>
    <t xml:space="preserve">sav potreban pribor za spoj na odvod, dovod i za montažu. </t>
  </si>
  <si>
    <t>vel. 15x15 cm</t>
  </si>
  <si>
    <t>Dobava i montaža sanitarnog pribora:</t>
  </si>
  <si>
    <t>UKUPNO SANITARIJE:</t>
  </si>
  <si>
    <t>R E K A P I T U L A C I J A</t>
  </si>
  <si>
    <t>Zemljani radovi</t>
  </si>
  <si>
    <t>Betonski i armirano betonski radovi</t>
  </si>
  <si>
    <t>Razni građevinski radovi</t>
  </si>
  <si>
    <t>UKUPNO:</t>
  </si>
  <si>
    <t>25 % PDV</t>
  </si>
  <si>
    <t>SVEUKUPNO:</t>
  </si>
  <si>
    <t>VRSTA PROJEKTA:    GRAĐEVINSKI PROJEKT -  vanjsko uređenje</t>
  </si>
  <si>
    <t xml:space="preserve">                26 / 2021 - V</t>
  </si>
  <si>
    <t xml:space="preserve">TROŠKOVNIK RADOVA </t>
  </si>
  <si>
    <t>OPĆE NAPOMENE</t>
  </si>
  <si>
    <t>Radovi po ovom projektu trebaju se izvoditi u skladu s važećim zakonima, pravilnicima te Općim tehničkim uvjetima za radove na cestama iz 2001.g. Izdanim od strane Hrvatskih cesta.</t>
  </si>
  <si>
    <t>U ovom troškovniku cijene se odnose  na jediničnu mjeru izvršenog rada. Jedinične cijene obuhvaćaju sav rad, opremu, materijal, pomoćne troškove, osiguranje gradilišta, režiju gradilišta i uprave poduzeća, sva davanja, suglasnosti, privremenu regulaciju prometa i slične troškove.</t>
  </si>
  <si>
    <t>Deponija za odlaganje materijala iz iskopa osigurava se prema odluci Grada, a udaljenost od mjesta rada je pretpostavljena 10 km. U slučaju druge udaljenosti ponuditelj treba uračunati stvarnu.</t>
  </si>
  <si>
    <t xml:space="preserve">Ponuditelj je dužan proučiti ponudbenu dokumentaciju te u slučaju nejasnoća ili grešaka dostaviti upit investitoru. </t>
  </si>
  <si>
    <t xml:space="preserve">Po završetku radova spoja interne prometnice na gradsku cestu, prostor izvan predmetne parcele je potrebno dovesti u prvobitno stanje bez prava na naknadu troškova.    </t>
  </si>
  <si>
    <t>Stavke troškovnika odnose se na definitivno dovršene radove, ispitane po kvaliteti i količini, te preuzete po nadzornoj službi Investitora, ukoliko nije u opisu izričito drukčije određeno.</t>
  </si>
  <si>
    <t xml:space="preserve">U svim slučajevima potrebe izmjena ili nadopuna projekta ili njegovih dijelova odluku o tome donositi će sporazumno Projektant, Nadzorni inženjer (kao predstavnik Investitora) i predstavnik Izvođača, a tu svoju odluku unosit će u Građevinski dnevnik. </t>
  </si>
  <si>
    <t>U zoni zahvata gdje je očekivano postojanje podzemnih instalacija prema informacijama iz projekta i komunalnih službi na terenu,  izvođač je obvezan u prisustvu nadzornog inženjera izvršiti iskapanja radi utvrđivanja stvarnog položaja i dubine instalacija uključivo i zatrpavanje rova po utvrđivanju položaja instalacija. Način zaštite pojedine instalacije određuje distributer.</t>
  </si>
  <si>
    <t>Površinski široki iskop humusa u debljini sloja od 30cm, prema kotama i podacima danim u projektu sa guranjem u stranu i privremenim deponiranjem na gradilištu. U toku iskopa humusa treba voditi računa o tome da bude omogućena poprečna i uzdužna odvodnja. Obračun radova po kubičnom metrima stvarno iskopanog humusa, mjereno u sraslom stanju. Dio se koristi za zatrpavanje zelenih površina, odvoz je posebno.</t>
  </si>
  <si>
    <t>Uređenje temeljnog tla mehaničkim zbijanjem u materijalu "C" kategorije nakon uklanjanja humusa i iskopa, kako bi se sraslo tlo osposobilo za preuzimanje opterećenja od nasipa za kolničku konstrukciju. Po zbijanju temeljnog tla izvršiti ispitivanje modula stišljivosti. Nosivost mora zadovoljiti kriterij od Ms=20MN/m2. Obračun radova prema kvadratnom metru uređenog temeljnog tla</t>
  </si>
  <si>
    <t>Završno uređenje zelenih površina: nabava i dovoz   uzgojenog organskog humusa, fino planiranje uz  dodavanje mineralnog gnojiva (30g/m2), nabava i sjetva travne mješavine (40g/m2- za kontinentalnu klimu) i nužno zalijevanje do početnog nicanja trave. Sve po m2 uređene površine debljine do 10cm. (Trava za zelene površine)</t>
  </si>
  <si>
    <t>BETONSKI RADOVI</t>
  </si>
  <si>
    <t>opločnici debljine 6 cm</t>
  </si>
  <si>
    <t>pijesak-sipina granulacije 0-4 mm</t>
  </si>
  <si>
    <t>UKUPNO BETONSKI RADOVI :</t>
  </si>
  <si>
    <t>KOLNIČKA KONSTRUKCIJA</t>
  </si>
  <si>
    <t xml:space="preserve">Proizvodnja, prijevoz i ugradnja bitumeniziranog nosivog sloja  AC32 base 50/70, debljina sloja 6 cm 
Bitumenizirani nosivi sloj proizvodi se u asfaltnim bazama uz kontrolu pojedinih materijala, kontrolu postrojenja i kontrolu proizvedene asfaltne mješavine te se prijevozi do mjesta ugradnje.
Ugradnja BNS vrši se strojno u strojevima za razastiranje – finišerima te projektiranom grupom valjaka, statičkih, vibracionih i valjaka skotačima na pneumaticima. Obračun po kvadratnom metru izvedenog sloja. </t>
  </si>
  <si>
    <t>6-03</t>
  </si>
  <si>
    <t>UKUPNO KOLNIČKA KONSTRUKCIJA:</t>
  </si>
  <si>
    <t>ZAVRŠNI RADOVI</t>
  </si>
  <si>
    <t>Ovaj rad obuhvaća izradu oznaka na kolniku (sav rad djelatnika i strojeva i sav materijal) za reguliranje prometa koje su definirane u Pravilniku o prometnim znakovima, signalizaciji i opremi na cestama (N.N. 33/05, 64/05, 155/05 i 14/11), HR normama i ovim O.T.U. 9-02
Boje, kvaliteta  i dimenzije oznaka određene su Pravilnikom i pripadajućim normama. U cijenu je potrebno uključiti i sve pripremne radove.</t>
  </si>
  <si>
    <t xml:space="preserve"> linije odvajanja parkirališnih mjesta (5 m uzdužno i 1 m poprečno)</t>
  </si>
  <si>
    <t>zaustavna linija š 40 cm horizontalna, vertikalna i slova STOP</t>
  </si>
  <si>
    <t>oznaka invalida, sa šrafiranom sredinom – 5,0x3,7m</t>
  </si>
  <si>
    <t>UKUPNO ZAVRŠNI RADOVI:</t>
  </si>
  <si>
    <t>ZEMLJANI  RADOVI</t>
  </si>
  <si>
    <t>Prije ispunjavanja ove specifikacije opreme, materijala i radova odnosno izrade i predaje službene ponude, Ponuditelj je obvezan detaljno pregledati strojarski projekt, kako bi sagledao količinu opreme i materijala te uvjete u kojima bi morao raditi.</t>
  </si>
  <si>
    <t>U cijene mora biti uračunat sav potreban rad i materijal za izradu kompletnih stavki troškovnika, svi potrebni prijevozi i prijenosi, uskladištenja, skele, dizalice, unutarnje i vanjske komunikacije na radilištu, čiščenje gradilišta te faktori radne snage i poslovanja tvrtke Ponuditelja.</t>
  </si>
  <si>
    <t>Gotovost svake pojedinačne stavke obrađene u troškovniku je do njezine potvrde od strane nadzornog inženjera odnosno Investitora.</t>
  </si>
  <si>
    <t>Prije narudžbe opreme i materijala, kod pojedinih isporučitelja potrebno je zatražiti provjeru i potvrdu svih elemenata opisanih u troškovniku, a vezano za njihovu kompletiranost i raspoloživost.</t>
  </si>
  <si>
    <t>Potpisom na ovaj troškovnik smatra se da je Ponuditelj obuhvatio sve materijale, radove, dokumentaciju, potvrde kakvoće itd. potrebne za izvođenje demontažnih/montažnih radova na strojarskim instalacijama do pune raspoloživosti sustava.</t>
  </si>
  <si>
    <t>Ovaj troškovnik odnosno specifikacija opreme, materijala i radova izrađen je temeljem gore navedenog projekta.</t>
  </si>
  <si>
    <t>Svaka stavka uključuje dobavu, montažu, te sve potrebne elemente za brtvljenje i spajanje do pune pogonske raspoloživosti.</t>
  </si>
  <si>
    <t>Sva oprema skladišti se na priručnom skladištu korisnika objekta udaljenom do 1 km od gradilišta i vlasništvo je korisnika objekta, a na deponij se odvozi tek po pisanoj suglasnosti vlasnika.</t>
  </si>
  <si>
    <t>Oprema i materijal se odlaže na ovlašteni deponij uz predočenje potvrde o odlaganju.</t>
  </si>
  <si>
    <t>Obračun prema jediničnim cijenama i stvarno ugrađenim količinama</t>
  </si>
  <si>
    <t>Sve cijene izražene su u kunama (HRK).</t>
  </si>
  <si>
    <t xml:space="preserve">U cijene nije uračunat PDV. </t>
  </si>
  <si>
    <t>SUSTAV GRIJANJA I HLAĐENJA</t>
  </si>
  <si>
    <t>Opis stavke</t>
  </si>
  <si>
    <t>J.m.</t>
  </si>
  <si>
    <t>U vanjskoj jedinici nalaze se jedan ili dva scroll inverterska kompresora koji omogućuju potpuno automatski rad sustava. Inverterskim upravljanjem brzine vrtnje kompresora postiže se energetski visokoučinkovit rad i bezstupanjska regulacija učina.</t>
  </si>
  <si>
    <t>Sastavni dijelovi rashladnog kruga su odvajač kapljevine, filter-sušač, presostat visokog tlaka, spremnik kapljevine, četveroputni ventil, razdjelnik. Za priključenje na instalaciju izvedeni su priključni ventili za kapljevinski i parni vod.</t>
  </si>
  <si>
    <t>Mogućnost pojednostavljenja instalacije komunikacijskim povezivanjem  unutarnjih jedinica putem WiFi bežičnih komunikacijskih modula, bez potrebe za povlačenjem kablova.</t>
  </si>
  <si>
    <t>kom.</t>
  </si>
  <si>
    <t>UJ-1</t>
  </si>
  <si>
    <t>UJ-2</t>
  </si>
  <si>
    <t>UJ-3</t>
  </si>
  <si>
    <t>UJ-4</t>
  </si>
  <si>
    <t>UJ-5</t>
  </si>
  <si>
    <t xml:space="preserve">Uređaj može upravljati s grupom do 8 unutarnjih jedinica u slijednom radu. </t>
  </si>
  <si>
    <t>Centralni daljinski upravljač s dodirnim zaslonom s pozadinskim osvjetljenjem za zidnu ugradnju za individualno, grupno i centralno upravljanje i kontrolu do 64  unutarnjih jedinica. Funkcija tjednog vremenskog programiranja omogućuje indvidualno programiranje za svaku unutarnju jedinicu. Upravljač ima mogućnost prikaza grešaka u radu i informacija za svaku unutarnju jedinicu.</t>
  </si>
  <si>
    <t>1.9.</t>
  </si>
  <si>
    <t>Izolirani bakreni spojni elementi za razvod medija R-410A za plinsku i kapljevinsku fazu, uključivo redukcije (2 komada po kompletu: plinska + tekuća faza):</t>
  </si>
  <si>
    <t>1.10.</t>
  </si>
  <si>
    <t>Predizolirane bakrene cijevi u kolutu za freonsku instalaciju plinske i tekuće faze namjenjene za rashladni medij R-410A . U kompletu sa spojnicama i koljenima, spojnim i pričvrsnim materijalom. Cijevi moraju biti odmašćene, očišćene i osušene prije ugradnje.</t>
  </si>
  <si>
    <t xml:space="preserve"> Φ 6,4 mm</t>
  </si>
  <si>
    <t xml:space="preserve"> Φ 9,5 mm</t>
  </si>
  <si>
    <t xml:space="preserve"> Φ 12,7 mm</t>
  </si>
  <si>
    <t xml:space="preserve"> Φ 15,9 mm</t>
  </si>
  <si>
    <t xml:space="preserve"> Φ 19,1 mm</t>
  </si>
  <si>
    <t>1.11.</t>
  </si>
  <si>
    <t>Bakrene cijevi u šipci za freonsku instalaciju plinske i tekuće faze namjenjene za rashladni medij R-410A . U kompletu sa spojnicama i koljenima, spojnim i pričvrsnim materijalom. Cijevi moraju biti odmašćene, očišćene i osušene prije ugradnje.</t>
  </si>
  <si>
    <t xml:space="preserve"> Φ 28,6 mm</t>
  </si>
  <si>
    <t>1.12.</t>
  </si>
  <si>
    <t>Toplinska izolacija cijevi rashladnog medija s parnom branom. Izolacija mora biti negoriva. U kompletu sa ljepilom, ljepljivom trakom i ostalim potrebnim materijalom. Debljina izolacije je 13 mm. Izolacija za koljena i fazonske komade se izraduje prilikom montaže.</t>
  </si>
  <si>
    <t>1.13.</t>
  </si>
  <si>
    <t>Izolacija cijevnog razvoda u vanjskom prostoru</t>
  </si>
  <si>
    <r>
      <t>m</t>
    </r>
    <r>
      <rPr>
        <vertAlign val="superscript"/>
        <sz val="10"/>
        <rFont val="Arial"/>
        <family val="2"/>
      </rPr>
      <t>2</t>
    </r>
  </si>
  <si>
    <t>1.14.</t>
  </si>
  <si>
    <t>1.15.</t>
  </si>
  <si>
    <t>Programiranje i puštanje u pogon centralnog upravljačkog sustava i mikroprocesorskog regulatora od strane ovlaštenog servisa.</t>
  </si>
  <si>
    <t>1.16.</t>
  </si>
  <si>
    <t>1.17.</t>
  </si>
  <si>
    <t>Bušenje greda i zidova za prolaz cijevi rashladnog medija koje nisu obuhvačane građevinsko-obrtničkim radovima.</t>
  </si>
  <si>
    <t>kpl.</t>
  </si>
  <si>
    <t>1.18.</t>
  </si>
  <si>
    <t>Pocinčani nosač za vanjske jedinice i unutarnje jedinice od željeza. U stavku uključen sav potrebni materijal kao što su obujmice, konzole, nosači, kutnici, flahovi, matice, vijci, stope, oslonci, podlošci i sl. Vanjske jedinice se montiraju na
antivibracijske podloške sa sidrenjem i uzemljenjem na ravnu površinu.</t>
  </si>
  <si>
    <t>1.19.</t>
  </si>
  <si>
    <t>Probni pogon postrojenja, dovođenje postrojenja u radno stanje s finom regulacijom istrujnih i usisnih elemenata. Troškovi pogonske energije nisu uključeni.</t>
  </si>
  <si>
    <t>1.20.</t>
  </si>
  <si>
    <t>Protupožarno brtvljenje cjevovoda radne tvari na granici požarnih sektora - brtviti u istoj klasi vatrootpornosti kao i osnovna zidna/međukatna konsturkcija.</t>
  </si>
  <si>
    <t>1.23.</t>
  </si>
  <si>
    <t>Ugradnja podžbuknog ugradbenog sifona HL-138 za klima -uređaje za sprečavanje neugodnih mirisa iz odvodnih sustava. 
Priključak za cijevi od 20 - 32 mm. 
Skraćivanjem podesiva građevinska zaštita. Minimalna ugradna dubina je 60 mm.</t>
  </si>
  <si>
    <t>1.24.</t>
  </si>
  <si>
    <t>Dobava i ugradnja razvodnih  PP cijevi za odvodnju kondenzata. U stavci je uključeno  bušenje i štemanje zidova te postava cijevi. Obračun po m' dužnom ugrađene cijevi sa svim potrebnim spojnim, pričvrsnim i brtvenim materijalom, toplinskom izolacijom s parnom branom i potrebnim građevinskim radom u funkcionalnom stanju.</t>
  </si>
  <si>
    <t>ø20 mm</t>
  </si>
  <si>
    <t xml:space="preserve"> m </t>
  </si>
  <si>
    <t>ø25 mm</t>
  </si>
  <si>
    <t>ø32 mm</t>
  </si>
  <si>
    <t>Ispitivanje propusnosti odvoda kondenzata u trajanju od 24 sata</t>
  </si>
  <si>
    <t>1.26.</t>
  </si>
  <si>
    <t xml:space="preserve">Montaža sa ispuhivanjem cijevnog razvoda te tlačna proba sa N2 (dušik) na 33 bara u trajanju 24 sati, vakumiranje cijevnog razvoda, sa nadopunjavanjem ekološkog plina R 410 A prema uputama proizvođaća, </t>
  </si>
  <si>
    <t>1.27.</t>
  </si>
  <si>
    <t>1.28.</t>
  </si>
  <si>
    <t>Natpisne pločice i samoljepive naljepnice za oznake opreme i elemenata postrojenja.</t>
  </si>
  <si>
    <t>V= 10,0L</t>
  </si>
  <si>
    <t>V= 30,0L</t>
  </si>
  <si>
    <t>Grijača mrežica snage 200 W/m² (230 V) debljine 4 mm i ugrađuje se direktno u fleksibilno ljepilo za pločice ili alternativno ju je moguće zaliti odgovarajućom samonivelirajućom masom.</t>
  </si>
  <si>
    <t>-površina: 0,45 m² (0.5x0,9 m)</t>
  </si>
  <si>
    <t>-površina: 1,45 m² (0,5x2,9 m)</t>
  </si>
  <si>
    <t>Isporuka, montaža i spajanje opreme za električno podno grijanje</t>
  </si>
  <si>
    <t>ODSISNA VENTILACIJA</t>
  </si>
  <si>
    <t>Spiro poc. ventilacijski kanali okruglog presjeka. Uključivo svi fazonski komadi (kanalski nastavci, redukcije, račve i sl.) te materijal za spajanje u potrebnoj količini i kvaliteti.</t>
  </si>
  <si>
    <t>ø100</t>
  </si>
  <si>
    <t>ø160</t>
  </si>
  <si>
    <t>Zračni ventil za prozračivanje sanitarija i sličnih prostorija. Izrađen je od čeličnog lima i stand. plastificiran u bijelu boju, RAL 9010.</t>
  </si>
  <si>
    <t>Cijevni ugradbeni ventilator spojen na rasvjetu, sa svim ovjesnim materijalom, fleksibilnim spojevima s obje strane i prijelaznim komadima. Cijela instalacije je zrakonepropusnu zabrtvljena.</t>
  </si>
  <si>
    <t>Zaštitna protukišna kapa s čeličnom mrežicom veličine oka 10mm za ugradnju na kraj kanala otpadnog zraka sanitarija i kuhinje. Stavka uključuje sve sitne i  potrebne materijale za spajanje.</t>
  </si>
  <si>
    <t>Ventilacijske prestrujne rešetke za ugradnju u vrata s okvirom i protuokvirom.</t>
  </si>
  <si>
    <t>2.7.</t>
  </si>
  <si>
    <t>REKAPITULACIJA</t>
  </si>
  <si>
    <t>Cijena</t>
  </si>
  <si>
    <t>UKUPNO bez PDV:</t>
  </si>
  <si>
    <t>PDV (25%):</t>
  </si>
  <si>
    <t>SVEUKUPNO s PDV:</t>
  </si>
  <si>
    <t>NAPOMENA:</t>
  </si>
  <si>
    <t>Prije davanja ponude za izvedbu predmetne građevine izvođač treba:</t>
  </si>
  <si>
    <t xml:space="preserve">proučiti projektnu dokumentaciju </t>
  </si>
  <si>
    <t>prikupiti potrebne podatke o uvjetima pod kojima će se objekt graditi</t>
  </si>
  <si>
    <t>prikupiti podatke o tipskim rješenjima i materijalima kojeg koristi krajnji korisnik</t>
  </si>
  <si>
    <t>izvođač može proučiti sve gore navedene dijelove projekta, te u slučaju nejasnoća tražiti objašnjenje od projektanta, odnosno iznijeti svoje primjedbe</t>
  </si>
  <si>
    <t>ovom specifikacijom nisu obuhvaćeni građevinski, elektrotehnički, vodoinstalaterski i kanalizacijski radovi vezani uz funkcionalnost postrojenja i instalacija tretiranih ovim projektom.</t>
  </si>
  <si>
    <t>svi ponuđači dužni su kompletan opseg vlastite isporuke uskladiti s traženom kompletnom funkcijom, respektirajući pri tom sve predviđene i tražene parametre, uz čvrste pisano potvrđene garancije. Sva eventualno potrebna razrađivanja, usklađenja i slično, u opsegu su dotične isporuke, a sve pripadne troškove snosi ponuđač.</t>
  </si>
  <si>
    <t>GRAĐEVINSKO - OBRTNIČKI</t>
  </si>
  <si>
    <t>VODOVOD I KANALIZACIJA</t>
  </si>
  <si>
    <t>STROJARSTVO</t>
  </si>
  <si>
    <t>OKOLIŠ</t>
  </si>
  <si>
    <t>UKUPNO</t>
  </si>
  <si>
    <t>PDV (25%)</t>
  </si>
  <si>
    <t>SVEUKUPNO</t>
  </si>
  <si>
    <t>Izrada  glatke oplate, jednostrane, dvostrane ili trostrane za potrebe izrade ploča, zidova, greda, nadvoja i dr. Oblik oplate sukladno nacrtima. Oplata treba osigurati betonu traženi oblik dok ne očvrsne. Oplata i spojnice između elemenata trebaju biti dovoljno nepropusni da spriječe gubitak finog morta. Stavka uključuje izradu oplate sa svim pomoćnim elementima, pridržanjima, ukrutama, nosačima, podupiračima, skelom, sve do potpunog ostvarenja željenog oblika betona. Obračun po m2  vidljivog betona</t>
  </si>
  <si>
    <t>podgled poda I.kata d=16cm- vani</t>
  </si>
  <si>
    <t>obloga greda I.kata d=8-10cm-vani</t>
  </si>
  <si>
    <t>Epoksi podna obloga</t>
  </si>
  <si>
    <t>Strojno uređenje temeljnog tla i priprema terena za ugradnju nasipa temelja objekta. Stavka obuhvaća planiranje i zbijanje temeljnog tla radi postizanja projektirane zbijenosti ispod nasipa konstrukcije.  Potrebno utvrditi potrebnu nosivost tla od 220 kN/m2. Odobrenje nastavka radova vrši geomehaničar i projektant nakon pregleda građevne jame. Svi radovi moraju biti izvedeni sukladno nacrtima, tehničkom opisu i tehničkim uvjetima građenja. Obračun se obavlja prema m2 uređene i pripremljene površine.</t>
  </si>
  <si>
    <t>Dobava i ugradnja riječnog šljunka koji treba biti zaobljenih ivica (valjutak – oblutak), granulacije 32 mm, vodom ispran i bez sitnih čestica. Šljunak se postavalja na krov objekta. Debljina nasipa krovnog šljunka je 5 cm. Obračun po  m2 krovne površine</t>
  </si>
  <si>
    <t xml:space="preserve">Izrada podložnog betona ispod temeljne  ab ploče, svježim betonom  klase C 16/20, debljine 5 cm. Beton se ugrađuje na pripremljeni tamponski sloj i služi kao podloga za izvedbu hidroizolacije. U cijeni je uračunata priprema, doprema, ugradnjam ravnjanje  i zaglađivanje betona do projektirane kote.  Svojstva betona definirana projektom prema HRN EN 206-1.  </t>
  </si>
  <si>
    <t>grede (nadtemeljne, etažne, atika) - C25/30, XC1</t>
  </si>
  <si>
    <t>ploče vertikalno (obodno)(temeljna +etažne)</t>
  </si>
  <si>
    <t xml:space="preserve">Nabava, dobava, krojenje i ugradnja armature u temelje, grede, nadvoje, stupove, zidove, podne i stropne ploče.  Cijena uključuje nabavu, dobavu, izradu (savijanje, rezanje) i ugradnju armaturnih pozicija u pripremljenu oplatu. Sve prema projektu. </t>
  </si>
  <si>
    <t>Lagani beton za pad</t>
  </si>
  <si>
    <t>Gletanje betonskih zidova</t>
  </si>
  <si>
    <t>Gletanje unutarnjih ploha vanjskih i unutarnjih zidova u slijedećim fazama: ravnanje i šišćenje ploha, impregnacija, gletanje, brušenje, drugo gletanje i brušenje. Sve prema uputama proizvođača. U cijenu su uključene sve navedene predradnje te sav materijal i rad. U cijenu je uključena radna skela, obrada špaleta s obaveznom ugradnjom kutne letve od pocinčanog čelika kao i kutni profili od pocinčanog čelika  na rubovima izbočenim završecima ili sudarima zidova.  Obračun po m²  zida.</t>
  </si>
  <si>
    <t>Gletanje unutarnjih ploha podgleda i tetiva stubišta u slijedećim fazama: ravnanje i šišćenje ploha, impregnacija, gletanje, brušenje, drugo fino gletanje i brušenje. Sve prema uputama proizvođača. U cijenu su uključene sve navedene predradnje te sav materijal i rad. U cijenu je uključena radna skela, obrada špaleta s obaveznom ugradnjom kutne letve od pocinčanog čelika kao i kutni profili od pocinčanog čelika  na rubovima izbočenim završecima ili sudarima zidova.  Obračun po m² .</t>
  </si>
  <si>
    <t>debljina estriha - 5,5cm</t>
  </si>
  <si>
    <t>Izrada laganog  betona u padu. Lagani beton izrađuje se od mješavine granula ekspandiranog polistirena, finog pijesaka promjera zrna do 0 - 4 mm, cementa kao veziva, vode i aditiva (aditiv za bolje povezivanje granula s cementnim mortom i sprečava segregaciju granula  u  betonu. Za lagani beton mase 900-1000kg/m3 ugraditi 600lit granula EPS-a po  1m3 laganog betona.  U beton ugraditi armaturu mrežu za glazuru (estrih) pocinčanu debljine žice 1,5-2mm, otvora okna 50x50mm, armatura u cijeni. Estrih se izvodi nakon položene, termoizolacije i PE folije. Termoizolacija u zasebnoj stavci, PE folija u stavci.  U cijeni je uračunata priprema, doprema, izrada, ugradnja, ravnjanje  i zaglađivanje laganog betona u padu do projektiranih kota.   Mjesto ugradnje terasa na I.katu, debljine 4-8cm, površine cca 64m2.</t>
  </si>
  <si>
    <t>na temelje izvan zgrade, na hidroizolaciju</t>
  </si>
  <si>
    <t>Izvedba hidroizolacije terase</t>
  </si>
  <si>
    <t>Izvedba hidroizolacije krova</t>
  </si>
  <si>
    <t xml:space="preserve">Dobava materijala i izrada hidroizolacije od  sintetičke folije na bazi termoplastičnih poliolefina (TPO), debljine min 1,8mm, ojačana poliesterskom mrežicom, višeslojna, UV stabilna. Trake se slobodno polažu preko geotekstila na beton za pad. Trake se međusobno spajaju toplinskim putem u preklopima prema uvjetima kako propisuje proizvođač trake, dodatno je foliju potrebno mehanički učvrstiti. Dijelove uz detalje (zid, bravariju, atiku i sl, te prodore) obraditi fazonskim trakama i plastificiranim limovima debljine 1,4 mm (0,8 mm lim; 0,6 mm plastifikacija), te ih izvesti kao fiksni spoj.u širini od 40 mm, a mjestimično se učvršćuju plastificiranim limovima i po potrebi hermetiziraju kitom. Svi završeci kod žljebova, atike, izvedba i brtvljenje prodora i sl. u cijeni stavke. Vertikalno postavljanje na atiku i vjenac uključeno u stavku. Vertikalno postavljanje preko sloja toplinske izolacije, te postava s mehaničkim učvršćenjem na horizontalnom dijelu atike mehanički, te ljepljenjem na kaširani lim (sve u stavci). Kod izvođenja radova treba se pridržavati smjernica o primjeni propisanih od strane proizvođača materijala.  Potrebno ugraditi odzračnike (gotovi elementi za ujednačavanje parnog pritiska ispod parne brane). Kvaliteta ugrađene hidroizolacije dokazuje se ispitivanjem vodenom probom u trajanju 24 sata, a predaje upisom u građevinski dnevnik. </t>
  </si>
  <si>
    <t xml:space="preserve">Dobava materijala i izrada hidroizolacije od  sintetičke folije na bazi polivinil klorida (PVC), debljine min 1,8mm, ojačana vlaknima/tkaninom, višeslojna, UV stabilna. Trake se slobodno polažu preko geotekstila na toplinsku izolaciju. Trake se međusobno spajaju toplinskim putem u preklopima prema uvjetima kako propisuje proizvođač trake, dodatno je foliju potrebno mehanički učvrstiti. Dijelove uz detalje (žlijeb, krovni vijenac i prodore kroz krov) obraditi fazonskim trakama i plastificiranim limovima debljine 1,4 mm (0,8 mm lim; 0,6 mm plastifikacija), te ih izvesti kao fiksni spoj.u širini od 40 mm, a mjestimično se učvršćuju plastificiranim limovima i po potrebi hermetiziraju kitom. Svi završeci kod žljebova, atike, izvedba i brtvljenje prodora i sl. u cijeni stavke. Vertikalno postavljanje na atiku i vjenac uključeno u stavku. Vertikalno postavljanje preko sloja toplinske izolacije, te postava s mehaničkim učvršćenjem na horizontalnom dijelu atike mehanički, te ljepljenjem na kaširani lim (sve u stavci). Kod izvođenja radova treba se pridržavati smjernica o primjeni propisanih od strane proizvođača materijala.  Potrebno ugraditi odzračnike (gotovi elementi za ujednačavanje parnog pritiska ispod parne brane) na svakih 25-40 m2 krova. Kvaliteta ugrađene hidroizolacije dokazuje se ispitivanjem vodenom probom u trajanju 24 sata, a predaje upisom u građevinski dnevnik. </t>
  </si>
  <si>
    <t>horizontalno+podizanje na zid/vjenac/bravariju</t>
  </si>
  <si>
    <t xml:space="preserve">-horizontalna postava </t>
  </si>
  <si>
    <t>- vertikalna postava (atika krova)</t>
  </si>
  <si>
    <t>-horizontalno postavljenje-terasa d=16cm (8+8)</t>
  </si>
  <si>
    <t>-vertikalno postavljenje-atika krova d=8cm</t>
  </si>
  <si>
    <t>-horizontalno postavljenje-atika krova d=5cm</t>
  </si>
  <si>
    <t>Izvedba toplinske izolacije XPS-ispod ploča u nagibu</t>
  </si>
  <si>
    <t>EPS ispod estriha</t>
  </si>
  <si>
    <t>Dobava i ugradnja toplinske izolacije od ploča ekstrudiranog neupojnog polistirena (XPS ploče), debljine prema projektu u  dva sloja s prekriženim i izmaknutim spojevima, koeficijent toplinske provodljivnosti λD≤0,035 W/mK. Obračun po m² izolirane površine.</t>
  </si>
  <si>
    <t>-vertikalno postavljenje temelj objekta d=8cm</t>
  </si>
  <si>
    <t>Nabava, doprema i ugradnja toplinske izolacije od ravnih ploča ekstrudiranog neupojnog polistirena (XPS ploče) debljine d=1,2,4,6,8 i 10 cm. Koeficijent toplinske provodljivnosti λD≤0,035 W/mK. Ploče se ugrađuju na postavljne ploče od XPS-a, a ispod ploča u nagibu. Postavljaju se stepenasto za dobivanje potrebne  debljine postavu ploča u nagibu. Stavka se odnosi samo na ravne ploče. Obračun po m2 izolirane površine za ploče 1-15cm. Prosječna visina 10cm.</t>
  </si>
  <si>
    <t>Dobava i ugradnja toplinske izolacije od ploča ekspandiranog  polistirena , debljine prema projektu u  dva sloja s prekriženim i izmaknutim spojevima, koeficijent toplinske provodljivnosti λD≤0,035 W/mK. Stavka ukljkučuje i sloj ekspandirane folija za plivajući pod debljine 0,5cm. Obračun po m² izolirane površine.</t>
  </si>
  <si>
    <t>-horizontalno postavljenje- unutar objekta (podovi) d=4cm (2+2)+0,5 folija</t>
  </si>
  <si>
    <t>UKUPNO LIMARSKI RADOVI:</t>
  </si>
  <si>
    <t>LIMARSKI RADOVI</t>
  </si>
  <si>
    <t>Dobava izrada i montaža okapnog lima atike na krovu od čeličnog pocinčanog plastificiranog lima s nekoliko presavijanja. Debljina lima je 0,7 mm. Obračun po m1, a u cijenu su uključena sva potrebna spojna sredstva, podložni čel lim (flah) 32/5mm-nosač- za postavu lima bez prodora vijaka, brtvene trake, radna skela i drugo do potpune funkcionalnosti. Razvijena širina 95 cm, boja RAL 7016.</t>
  </si>
  <si>
    <t>razvijena širina 25cm</t>
  </si>
  <si>
    <t>Dobava, izrada i montaža opšavnog lima  od čeličnog pocinčanog plastificiranog lima. Debljina lima je 0,7mm, s nekoliko presavijanja. U cijenu su uključena sva potrebna spojna sredstva, podložni profili, brtvene trake, radna skela i drugo sve do potpune funkcionalnosti. boja RAL7016.
Obračun po m1</t>
  </si>
  <si>
    <t>mineralna žbuka – glatka završna obrada antracit boje</t>
  </si>
  <si>
    <t>Vanjski spušteni strop od cementnih ploča</t>
  </si>
  <si>
    <t>Izrada ravnog spuštenog stropa od glatkih cementnih ploča d=12.5 mm sa metalnom pocinčanom potkonstrukcijom. Sve fugirano, gletano i spremno za ličenje. Ugraditi prema uputama proizvođača. Ploče s jezgrom od portland cementa i dodatnim tvarima te s površinskim slojem od staklenih vlakana na licu i naličju ploče. Ploče za vanjsku primjenu. Uključeno rezanje ploča svi potrebni spojevi za zid i kuteve s odgovarajućim kutnicima kao i potrebni revizijski otvori, otvori za rasvjetna tijela i ostale otvore. Visina vješanja je cca 50 cm. Visina spuštenog stropa je 2,7 od gotovog poda. Rubove, spojeve, pukotine ispuniti i zabrtviti akrilnom masom. Sve kompletno izvesti, uračunato ruke i materijal.</t>
  </si>
  <si>
    <t>stavka 3a- dimenzija 80/270 cm (desna)-ugradnja u Gk zid d=15cm</t>
  </si>
  <si>
    <t>stavka 3b- dimenzija 80/270 cm (lijeva)-ugradnja u Gk zid d=15cm</t>
  </si>
  <si>
    <t>stavka 4a- dimenzija 80/280 cm (lijeva)-ugradnja u ab zid d=25cm</t>
  </si>
  <si>
    <t>stavka 4b- dimenzija 80/280 cm (desna)-ugradnja u ab zid d=25cm</t>
  </si>
  <si>
    <t>stavka 4c- dimenzija 80/280 cm (lijeva)-ugradnja u ab zid d=25cm</t>
  </si>
  <si>
    <t>stavka 4d- dimenzija 80/280 cm (desna)-ugradnja u ab zid d=25cm</t>
  </si>
  <si>
    <t>stavka 2- dimenzija 100/270 cm (desna) ugradnja u GK zid d=15cm, bez brave</t>
  </si>
  <si>
    <t>stavka 5a- dimenzija 100/280 cm (desna)-ugradnja u ab zid d=25cm, brava s ključem</t>
  </si>
  <si>
    <t>stavka 5b- dimenzija 100/280 cm (desna)-ugradnja u ab zid d=25cm, brava s ključem</t>
  </si>
  <si>
    <t>stavka 6a- dimenzija 100/280 cm (lijeva)-ugradnja u GK zid d=15cm, bez brave</t>
  </si>
  <si>
    <t>stavka 6b- dimenzija 100/280 cm (lijeva)-ugradnja u GK zid d=15cm, brava s ključem</t>
  </si>
  <si>
    <t>stavka 6c- dimenzija 100/280 cm (desna)-ugradnja u GK zid d=15cm, brava s ključem</t>
  </si>
  <si>
    <t>stavka 6d- dimenzija 100/280 cm (lijeva)-ugradnja u GK zid d=15cm, brava s ključem</t>
  </si>
  <si>
    <t>stavka 7- dimenzija 150/280 cm, ugradnja u Gk zid d=15cm</t>
  </si>
  <si>
    <t>Staklena pregrada</t>
  </si>
  <si>
    <t>stavka 8- dimenzija 150/280 cm</t>
  </si>
  <si>
    <t>stavka 9b- dimenzija 90/280 cm (desna)-ugradnja u ab zid d=25cm, bez brave</t>
  </si>
  <si>
    <t>stavka 9a- dimenzija 90/280 cm (lijeva)-ugradnja u ab zid d=25cm, bez brave</t>
  </si>
  <si>
    <t>Izrada ravnog spuštenog stropa od glatkih GK ploča d=12.5 mm sa metalnom pocinčanom potkonstrukcijom sa izolacijom od kaširane mineralne vune d= 5 cm. Sve fugirano, gletano, brušeno spremno za ličenje. Ugraditi prema uputama proizvođača. Uključeno rezanje ploča, svi potrebni spojevi za zid i kuteve s odgovarajućim kutnicima kao i potrebni revizijski otvori, otvori za rasvjetna tijela i provodi za cijevi s potrebnim provodima kroz strop za nasadne rešetke za prozračivanje i ostale otvore. Visina vješanja je od 40 do 50 cm. Visina spuštenog stropa je 2,7 i 2,8 m od gotovog poda. Rubove, spojeve, pukotine ispuniti i zabrtviti akrilnom masom. Sve kompletno izvesti, uračunato ruke i materijal.</t>
  </si>
  <si>
    <t>zidovi visine 340cm i 330cm</t>
  </si>
  <si>
    <t>nadvoji iznad bravarije visine cca 50 cm</t>
  </si>
  <si>
    <t>visina 340 i 330cm</t>
  </si>
  <si>
    <t>visina 330cm i 340 cm</t>
  </si>
  <si>
    <t>Sokl poda</t>
  </si>
  <si>
    <t>Ličenje unutarnjeg stropa</t>
  </si>
  <si>
    <t>Gletanje i ličenje zidova</t>
  </si>
  <si>
    <t>Ličenje vanjskog stropa</t>
  </si>
  <si>
    <t>Podno opločenje vanjske terase</t>
  </si>
  <si>
    <t>stavka K1- 143x220cm, vrata desna</t>
  </si>
  <si>
    <t>stavka K2- 138x220cm, vrata lijeva</t>
  </si>
  <si>
    <t>stavka K3- 125x220cm, vrata desna</t>
  </si>
  <si>
    <t>stavka K4- 125x220cm, vrata lijeva</t>
  </si>
  <si>
    <t>stavka K5- 125x220cm, vrata desna</t>
  </si>
  <si>
    <t>stavka K6- 125x220cm, vrata lijeva</t>
  </si>
  <si>
    <t>Sanitarne pregrade</t>
  </si>
  <si>
    <t>stavka P2, dim 150x280cm-desna</t>
  </si>
  <si>
    <t>stavka P2, dim 150x280cm-lijeva</t>
  </si>
  <si>
    <t>stavka P3, dim 100x280cm-desna</t>
  </si>
  <si>
    <t>stavka P4, dim 100x280cm-lijeva</t>
  </si>
  <si>
    <t>Čelični profili</t>
  </si>
  <si>
    <t>Nabava, izrada, prekrajanje, izrada, antikorozivna zaštita, dobava i ugradnja raznih čeličnih profila i elemenata za prihvate, nosače, ojačanja i dr. (tipa "L" profil za prihvat ograde terase, ojačanje fasadnih stijena i sl.). Obračun po kg čelika.</t>
  </si>
  <si>
    <t xml:space="preserve">Nabava, doprema i ugradnja čepaste drenažne trake (folije) izrađene iz polietilena visoke gustoće s ugrađenom samoljepljivom trakom, te spajanjem pritiskom. Traka se postavlja na postavljenu toplinsku izolaciju (xps) po obodu temelja. Visine čepića 0,8-1,2 cm. </t>
  </si>
  <si>
    <t>Čepasta traka</t>
  </si>
  <si>
    <t>Izvedba protupožarnog brtvljenja na mjestima prolaska instalacija kroz zid ili strop između dva požarna sektora. Protupožarno brtvljenje treba imati potrebnu oznaku i ateste. Obračun po m2 otvora brtvljenja</t>
  </si>
  <si>
    <t>otvori do 15x15cm</t>
  </si>
  <si>
    <t>otvori do 30x30cm</t>
  </si>
  <si>
    <t>Protupožarno brtvljenje</t>
  </si>
  <si>
    <t>8.3.</t>
  </si>
  <si>
    <t>12.1.</t>
  </si>
  <si>
    <t>12.2.</t>
  </si>
  <si>
    <r>
      <t>Betoniranje temelja, stropnih ploča, zidova, greda, stupova, nadvoja i dr. Sabijanje betona odgovarajućim vibracionim napravama. Kod betoniranja ploča gornju površinu treba zagladiti i fino obraditi.  Cijena uključuje nabavu, dobavu, ugradnju, sve prijevoze i prijenose, rad na izradi, ugradnji i njezi betona. Oplata i armatura u drugoj stavci. Obračun po m</t>
    </r>
    <r>
      <rPr>
        <vertAlign val="superscript"/>
        <sz val="10"/>
        <rFont val="Calibri"/>
        <family val="2"/>
        <charset val="238"/>
        <scheme val="minor"/>
      </rPr>
      <t>3</t>
    </r>
    <r>
      <rPr>
        <sz val="10"/>
        <rFont val="Calibri"/>
        <family val="2"/>
        <charset val="238"/>
        <scheme val="minor"/>
      </rPr>
      <t xml:space="preserve"> ugrađenog betona.</t>
    </r>
  </si>
  <si>
    <r>
      <t>Izrada temeljne bitumenske hidroizolacije,  horizontalno i vertikalno. Izvedba hidroizolacije se sastoji od:
 - jedan hladni premaz bitumenskom emulzijom 
 - elastomerne zavarljive bitumenske trake minimalne debljine 4 mm koja se za podlogu i međusobno učvršćuje ljepljenjem trake plamenikom, sa preklopom najmanje 10 cm. Prilikom rada obratiti pažnju na ugrađene instalacije, zaštitne plastične cijevi i sl.
Hidroizolaciju treba položiti na posve suhu, ravnu i čistu zaglađenu podlogu. Stavka obuhvaća i izradu vertika</t>
    </r>
    <r>
      <rPr>
        <sz val="10"/>
        <rFont val="Calibri"/>
        <family val="2"/>
        <scheme val="minor"/>
      </rPr>
      <t>lne izolacije na betonske ili druge zidove. Obračun po m</t>
    </r>
    <r>
      <rPr>
        <vertAlign val="superscript"/>
        <sz val="10"/>
        <rFont val="Calibri"/>
        <family val="2"/>
        <scheme val="minor"/>
      </rPr>
      <t>2</t>
    </r>
    <r>
      <rPr>
        <sz val="10"/>
        <rFont val="Calibri"/>
        <family val="2"/>
        <scheme val="minor"/>
      </rPr>
      <t xml:space="preserve"> izoliranih površina.</t>
    </r>
  </si>
  <si>
    <r>
      <t>Izrada bitumenske hidroizolacije u funkciji parne brane. Trake s integriranom aluminijskom folijom i staklenim voalom. Traka je zaštićena s jedne strane folijom, a s druge strane foliju koja je posuta pijeskom. Izvedba izolacije :
 - jedan hladni premaz bitumenskom emulzijom 
 - zavarljive bitumenske trake minimalne debljine 4 mm koja se za podlogu i međusobno učvršćuje ljepljenjem trake plamenikom, sa preklopom najmanje 10 cm. Prilikom rada obratiti pažnju na ugrađene instalacije, zaštitne plastične cijevi i sl. Hidroizolaciju treba položiti na posve suhu, ravnu i čistu zaglađenu podlogu. Stavka obuhvaća i izradu vertikalne izolacije na betonske ili druge zidove. Na izvedenu hidroizolaciju postaviti PE foliju međusobno lijepljenju. Uključeno i vertikalno podizanje na zidove kao. Obračun po m</t>
    </r>
    <r>
      <rPr>
        <vertAlign val="superscript"/>
        <sz val="10"/>
        <rFont val="Calibri"/>
        <family val="2"/>
        <charset val="238"/>
        <scheme val="minor"/>
      </rPr>
      <t>2</t>
    </r>
    <r>
      <rPr>
        <sz val="10"/>
        <rFont val="Calibri"/>
        <family val="2"/>
        <charset val="238"/>
        <scheme val="minor"/>
      </rPr>
      <t xml:space="preserve"> izoliranih površina.</t>
    </r>
  </si>
  <si>
    <r>
      <t>Hidroizoloaciju izvodi firma s potrebnim iskustvom i ovlaštenjem od proizvođača. Hidroizolaciju izvesti prema uputama proizvođača materijala i detaljima izvoditelja radova, uz dogovor i odobrenje projektanta i nadzornog inženjera investitora. Sve kompletno sa svim potrebnim radom i materijalom. Obračun vršiti prema m</t>
    </r>
    <r>
      <rPr>
        <vertAlign val="superscript"/>
        <sz val="10"/>
        <rFont val="Calibri"/>
        <family val="2"/>
        <charset val="238"/>
        <scheme val="minor"/>
      </rPr>
      <t>2</t>
    </r>
    <r>
      <rPr>
        <sz val="10"/>
        <rFont val="Calibri"/>
        <family val="2"/>
        <charset val="238"/>
        <scheme val="minor"/>
      </rPr>
      <t xml:space="preserve"> izolirane površine krova. </t>
    </r>
  </si>
  <si>
    <t>OPĆI TEHNIČKI UVJETI ZA KALKULACIJE I IZVOĐENJE SVIH RADOVA OBUHVAĆENIH OVIM TROŠKOVNIKOM</t>
  </si>
  <si>
    <t>Sve odredbe ovih uvjeta smatraju se sastavnim dijelom opisa svake pojedine stavke ovog troškovnika. Svaki ponuditelj će podnijeti svoju ponudu na primjerku troškovnika u kojeg je investitor dužan upisati svoju jediničnu cijenu za svaku vrstu radova, ukupnu cijenu i ukupnu cijenu u rekapitulaciji za cijeli objekt.</t>
  </si>
  <si>
    <t>Nacrti, tehnički opis i ovaj  troškovnik čine cijelinu projekta. Izvođač je dužan proučiti sve dijelove projekta, te u slučaju nejasnoća tražiti objašnjenje od projektanta, odnosno iznijeti svoje primjedbe.</t>
  </si>
  <si>
    <t>Nepoznavanje crtanog dijela projekta i tehničkog opisa neće se prihvatiti kao razlog za povišenje jediničnih cijena ili grešaka u izvedbi.</t>
  </si>
  <si>
    <t>Svi radovi obuhvaćeni ovim troškovnikom moraju se izvesti u svemu po općim i pojedinačnim opisima iz troškovnika, po nacrtima, detaljima, statičkom računu, uputstvima projektanta i nadzornog inženjera, a po važećim tehničkim propisima.</t>
  </si>
  <si>
    <t>Ako opis koje stavke dovodi ponuditelja u sumnju o načinu izvedbe, treba pravovremeno prije predaje ponude tražiti objašnjenje od projektanta: naknadni se prigovori neće uvažiti.</t>
  </si>
  <si>
    <t>Eventualne izmjene materijala te načina izvedbe tokom gradnje moraju se izvršiti isključivo pismenim dogovorom sa projektantom i nadzornim inženjerom.</t>
  </si>
  <si>
    <t>Sve mjere i kote iz projekta provjeriti u naravi. Izvođač radova dužan je prije početka radova kontrolirati kote postojećeg terena i objekta. Ukoliko se ukažu eventualne nejednakosti između projekta i stanja na gradilištu, izvođač radova dužan je blagovremeno o tome obavijestiti investitora i projektanta i zatražiti pojedina objašnjenja.</t>
  </si>
  <si>
    <t>Sva kontrola vrši se bez posebne naplate.</t>
  </si>
  <si>
    <t>Izvođač je dužan, u okviru ugovorene cijene, ugraditi propisani adekvatan i prema Hrvatskim normama atestiran materijal.</t>
  </si>
  <si>
    <t xml:space="preserve">Izvođač je također dužan kod izrade konstrukcija, prema projektom određenom planu ispitivanja materijala, kontrolirati ugrađeni konstruktivni materijal. </t>
  </si>
  <si>
    <t>Ukoliko materijal u pojedinim stavkama nije naznačen ili nije dovoljno jasno preciziran u pogledu kvalitete, izvođač je dužan upotrijebiti samo prvoklasan materijal.</t>
  </si>
  <si>
    <t>Za instalacijske sustave izvođač je dužan, u okviru ugovorene cijene, osim atesta o kvaliteti ugrađenih materijala, dati ateste za instalacijske sustave.</t>
  </si>
  <si>
    <t>Svi radovi obuhvaćeni troškovnikom predviđeni su kao potpuno gotovi, sa svim potrebnim pripremnim i završnim radovima.</t>
  </si>
  <si>
    <t>Jediničnom cijenom treba obuhvatiti sve elemente navedene kako slijedi:</t>
  </si>
  <si>
    <t>a) Materijal</t>
  </si>
  <si>
    <t>Pod materijalom podrazumijevaju se svi materijali koji sudjeluju u radnom procesu: kako osnovni materijali, tako i materijali koji ne spadaju u finalni produkt već su samo kao pomoćni. U cijenu je uključena i cijena transportnih troškova bez obzira na prijevozno sredstvo, sa svim prijenosima, utovarima i istovarima, te posizanjima na mjesto ugradbe, kao i uskladištenje i čuvanje na gradilištu od uništenja (prebacivanje, zaštita i sl.). U cijenu je također uključeno i davanje potrebnih uzoraka kod nekih materijala (prema zahtjevu investitora), te svi potrebni certifikati (atesti).</t>
  </si>
  <si>
    <t>Uzorke materijala završnih obrada dostaviti projektantu na pismeno odobrenje (odabir i prihvaćanje) najmanje 40 dana prije ugradbe.</t>
  </si>
  <si>
    <t xml:space="preserve"> b) Rad</t>
  </si>
  <si>
    <t>U kalkulaciju treba uključiti sav rad, kako glavni, tako i pomoćni, te sav unutrašnji transport (kako horizontalni tako i vertikalni). Ujedno treba uključiti i rad oko zaštite gotovih konstrukcija i dijelova objekta od štetnog atmosferskog utjecaja vrućine, hladnoće i sličnog. Sva potrebna čišćenja, kod svih građevinskih i obrtničkih radova, u toku izvođenja, dnevno (nakon završetka rada) uključiti u jedinične cijene stavki, tj, neće se posebno plaćati.</t>
  </si>
  <si>
    <t xml:space="preserve"> c) Izmjere</t>
  </si>
  <si>
    <t>Ukoliko nije u pojedinoj stavci dat način rada, ima se izvođač u svemu pridržavati propisa HRN-a za pojedinu vrstu rada, prosječnih normi u građevinarstvu, uputa proizvođača materijala koji se upotrebljava ili ugrađuje, te uputa nadzornog inženjera.</t>
  </si>
  <si>
    <t>Građevinska knjiga, za sve izvedene radove, treba prilikom izrade situacija biti priložena.</t>
  </si>
  <si>
    <t>Građevinska knjiga sadrži sve nacrte, skice i dokaznice za izvedene radove, koji su ujedno i prilog situaciji. Samo potpisana građevinska knjiga, ovjerena od strane nadzornog inženjera naručitelja, bit će podloga za izradu situacije.</t>
  </si>
  <si>
    <t xml:space="preserve"> d) Zimski i ljetni rad</t>
  </si>
  <si>
    <t>Ukoliko je u ugovoreni termin izvršenja radova uključen i zimski, odnosno ljetni period, to se neće izvođaču priznati nikakove naknade za rad pri niskoj, odnosno visokoj temperaturi, te zaštita konstrukcija od smrzavanja, vrućine i amosferskih nepogoda: sve to mora biti uključeno u jediničnu cijenu.</t>
  </si>
  <si>
    <t>Za vrijeme zimskih, odnosno ljetnih razdoblja izvođač ima štititi objekt od smrzavanja, odnosno od prebrzog sušenja uslijed visokih ljetnih temperatura.</t>
  </si>
  <si>
    <t>U slučaju eventualno nastalih šteta (smrzavanja dijelova) izvođač ih ima otkloniti bez bilo kakve naplate. Ukoliko je temperatura niža od temperature pri kojoj je dozvoljen dotični rad, izvođač snosi punu odgovornost za ispravnost i kvalitetu rada.</t>
  </si>
  <si>
    <t>Analogno vrijedi i za zaštitu radova tokom ljeta od prebrzog sušenja uslijed visoke temperature.</t>
  </si>
  <si>
    <t xml:space="preserve"> e) Cijene</t>
  </si>
  <si>
    <t>U jediničnu cijenu rada izvođač treba obuhvatiti i slijedeće radove, koji se neće zasebno platiti kao naknadni rad, i to:</t>
  </si>
  <si>
    <t>kompletnu režiju gradilišta uključujući dizalice, mostove, mehanizaciju i sl;</t>
  </si>
  <si>
    <t>organizaciju prostorija i uvjeta zaštite na radu, zaštite od požara, te komfora i  higijene zaposlenih;</t>
  </si>
  <si>
    <t>najamne troškove za posuđenu mehanizaciju, koju izvođač sam ne posjeduje, a potrebna je pri izvođenju radova;</t>
  </si>
  <si>
    <t>sve troškove utroška vode, električne energije i svih drugih energenata;</t>
  </si>
  <si>
    <t>osiguranje neometanog prolaza i saobraćaja,</t>
  </si>
  <si>
    <t>nalaganje temelja prije iskopa;</t>
  </si>
  <si>
    <t>čišćenje ugrađenih elemenata od žbuke i sl;</t>
  </si>
  <si>
    <t>sva ispitivanja materijala i ishođenje atesta (certifikata);</t>
  </si>
  <si>
    <t>ispitivanja dimnjaka i ventilacija u svrhu dobivanja potvrde od dimnjačara o i  spravnosti istih;</t>
  </si>
  <si>
    <t>čuvanje radilišta i gradilišta;</t>
  </si>
  <si>
    <t>uređenje gradilišta po završetku rada, sa otklanjanjem i odvozom otpadaka, šute, ostataka građevinskog materijala, inventara,  pomoćnih objekata i sl, sa planiranjem terena na relativnu točnost od  ± 3 cm;</t>
  </si>
  <si>
    <t>uskladištenje materijala i elemenata za obrtničke i instalaterske radove do njihove ugradbe;</t>
  </si>
  <si>
    <t>osiguranje radova kod osiguravajućeg društva.</t>
  </si>
  <si>
    <t>Nikakvi režijski sati niti posebne naplate po navedenim radovima neće se posebno priznati, jer sve ovo ima biti uključeno u jediničnu cijenu. Prema ovom uvodu, opisu stavaka i grupi radova treba sastaviti jediničnu cijenu za svaku stavku troškovnika.</t>
  </si>
  <si>
    <t>f) Skele</t>
  </si>
  <si>
    <t>g) Ponude</t>
  </si>
  <si>
    <t>Ponuditelj jediničnu cijenu stavke nudi  za dobavu i ugradbu.</t>
  </si>
  <si>
    <t>Pod dobavom se podrazumijeva dobava sveg glavnog (osnovnog) materijala, sa svim transportima (fco gradilište, bez obzira na prijevozno sredstvo, svi utovari i istovari i sl.) i zavisnim troškovima.</t>
  </si>
  <si>
    <t>Pod ugradbom se podrazumijeva sav rad potreban za ugradbu, sa svim pomoćnim i veznim materijalima (ljepila, mortovi, vijci, kitovi i sl.), sav unutrašnji transport, te ostalo navedeno pod odrednicom  b) Rad.</t>
  </si>
  <si>
    <t>h) Jednakovrijedni proizvodi</t>
  </si>
  <si>
    <t>Naziv, tip, model ili proizvođač određenog predmeta nabave koriste se samo kada se predmet nabave ne može dovoljno precizno i razumljivo opisati. U tom slučaju podrazumijeva se da ponuditelji mogu nuditi jednakovrijedan proizvod te se pozivaju da u takvim slučajevima koriste mogućnost upisa jednakovrijednog proizvoda. Za slučaj dvojbe u naprijed opisanim slučajevima oko jednakovrijednosti ili ukoliko jednakovrijednost i crta za upis jednakovrijednosti nisu predviđeni u stavci troškovnika, a gospodarski subjekt smatra da bi  trebala biti,  gospodarski subjekt može o tome postaviti pisani upit posredstvom Elektroničkog oglasnika javne nabave ili izravno Naručitelju na e-mail. Naručitelj će odgovor učiniti dostupnim na istim internetskim stranicama na kojima je dostupna i osnovna dokumentacija bez navođenja podataka o podnositelju zahtjeva.  U onim stavkama /dijelovima troškovnika u kojima je predviđena rubrika za upisivanje proizvođača(/izrađivača) i tipa / prazna crta, a propisan je izraz „ili jednakovrijedno“, rubrika proizvođač(/izrađivač) i tip / prazna crta ispunjava se samo ukoliko ponuditelj/zajednica ponuditelja nudi „jednakovrijedno“ onome što je propisano kao primjer, a nuđeno opisuje u stupcu „Ponuđeno“, u kojem slučaju se jednakovrijednost naručitelju dokazuje u ponudi bilo kojim prikladnim sredstvom (npr. tehničkom dokumentacijom proizvođača). Ponuditelj/zajednica ponuditelja koji u ovakvoj stavci / dijelu ne ispuni rubriku proizvođač(/izrađivač) i tip / praznu crtu, nudi upravo ono što je propisano kao primjer.</t>
  </si>
  <si>
    <t>Ponuditelj se treba pridržavati tehničkih karakteristika navedenih u troškovniku, projektu i tehničkim propisima.</t>
  </si>
  <si>
    <t>U jedinične cijene stavki imaju biti uračunati svi radovi i potrebni materijali (eventualno ne specificirani posebno u samom troškovniku), a koji su (prema uzancama struke i pravilima dobrog zanata) potrebni za potpuno dovršenje građevine, tj. dovođenje u stanje "potpuno spremno za uporabu". Svi takovi radovi imaju biti uračunati u jedinične cijene, tj. neće se posebno plaćati.</t>
  </si>
  <si>
    <t>Po završetku svih radova na objektu izvođač je dužan privremene objekte ukloniti zajedno sa svim alatom, inventarom i skelama, očistiti gradilište i sva ostala prekopavanja dovesti u prvobitno stanje. Čišćenja u toku izrade objekta ulaze u cijenu radova.</t>
  </si>
  <si>
    <t>Obračun količina radova vrši se na način opisan u svakoj poziciji ovog troškovnika, predviđen za taj rad u prosječnim građevinskim i obrtničkim normama.</t>
  </si>
  <si>
    <t>Ni jedan rad se ne može dva puta platiti, ukoliko nije dva puta rađen bez krivice izvođača, što se utvrđuje arbitražno, a na zahtjev jedne strane. Troškove arbitraže plaća strana koja nije bila u pravu.</t>
  </si>
  <si>
    <t>Sve obaveze i izdatke, te troškove po odredbama ovih uvjeta dužan je izvođač ukalkulirati u ponuđene jedinične cijene za sve radove na objektu i ne može zahtjevati da se ti radovi posebno naplaćuju.</t>
  </si>
  <si>
    <t xml:space="preserve">Sva oštećenja nastala tokom gradnje otkloniti će izvođač o svom trošku. </t>
  </si>
  <si>
    <t>Izvođač je dužan, u okviru ugovorene cijene, osigurati gradilište od djelovanja više sile i krađe.</t>
  </si>
  <si>
    <t>Izvođač je dužan pridržavati se svih važećih zakona i propisa i to naročito Zakona o gradnj (NN 153/13, 20/17,39/19,125/19),  Zakona o zaštiti na radu (NN 71/14, 118/14, 154/14, 94/18, 96/18), Hrvatskih normi i drugih propisa koji reguliraju građenje.</t>
  </si>
  <si>
    <t>Sukladno Tehničkog propisa o građevnim proizvodima (NN 35/18, 104/19), u građevinu se smije ugraditi i građevni proizvod koji se zakonito prodaje u drugoj državi članici Europske unije i koji je u skladu s posebnim Zakonom kojim se uređuju građevni proizvodi stavljen na raspolaganje na tržište unutar granica Republike Hrvatske, a za koji proizvod nije sastavljena izjava o svojstvima te koji nije označen »C« oznakom.</t>
  </si>
  <si>
    <t>Ovaj "Opći tehnički uvjeti” (obračunsko-tehnički uvjeti) uz pojedine radove sastavni su dio troškovnika i moraju biti priloženi i ovjereni prilikom davanja ponude.</t>
  </si>
  <si>
    <t>Ograda stubišta s rukohvatom - BS 016</t>
  </si>
  <si>
    <t>Ograda terase - BS 015</t>
  </si>
  <si>
    <t>shema bravarije-ograda terase - BS 015</t>
  </si>
  <si>
    <t>shema bravarije-ograda stubišta - BS 016</t>
  </si>
  <si>
    <t>pregrada pisoara - 50x220 cm</t>
  </si>
  <si>
    <t>mineralna žbuka –  izgrebana završna obrada (granulat 3 mm) prljavo bijele boje (boje kamena)</t>
  </si>
  <si>
    <t>Nadstrešnica</t>
  </si>
  <si>
    <t>stavka P5, dim 100x270cm-lijeva</t>
  </si>
  <si>
    <t>Sve tehničke karakteristike, ako nije drugačije navedeno, smiju odstupati ± 5%, a posebno su naznačene stavke koje moraju biti u max.-min. dimenzijskim veličinama.</t>
  </si>
  <si>
    <t>Maksimalna dozvoljena ukupna duljina cijevnog razvoda iznosi 1000 metara u jednom smjeru uz ograničenja navedena u uputama proizvođača. Dozvoljena udaljenost između vanjske jedinice i najudaljenije unutarnje jedinice iznosi 220 metara. Maksimalna dozvoljena visinska razlika između vanjske i unutarnje jedinice iznosi 110 metara uz ograničenja prema uputama proizvođača.</t>
  </si>
  <si>
    <t>Četverostrani isparivač.</t>
  </si>
  <si>
    <t>Jedinica ima mogućnost iznimno tihog rada prilikom čega se buka smanjuje za min. 10 dB(A).</t>
  </si>
  <si>
    <t xml:space="preserve">Upravljač ima funkcije nadzora rada cijelog sustava, prikazivanja greške, automatskog adresiranja unutarnjih jedinica te dijagnostike za vanjsku i sve priključene unutarnje jedinice. Svaka unutarnja jedinica ima mogućnost individualnog upravljanja putem sobnog daljinskog upravljača. Postoji mogućnost upravljanja s jednog mjesta svim jedinicama u sustavu  putem centralnog daljinskog upravljača. </t>
  </si>
  <si>
    <t>Tehničke karakteristike: 
Qh  = 68,0 kW
Nel  = 17,6 kW
EER = 3,86
SEER = 6,03
tok  = 35°C
tp   = 27°C ST, 19°C VT
Qg  = 73,0 kW
Nel  = 16,8 kW
COP = 4,35
SCOP = 4,26
tok  = 7°C ST, 6°C VT
tp   = 20°C ST
V'   = 18.000 m3/h
Napajanje = 400V / 3 / 50 Hz
Maksimalna struja = 49,13 A
Dimenzije max. v / š / d = 1690 / 750 / 1410 mm
Rashladno sredstvo R-410A
Priključci freonskih cijevi: 15,9 / 28,6 mm
Prednapunjenost freona: 10,0 kg
Maksimalan broj unutarnjih jedinica: 40
Radno područje: grijanje: od -23° do 21°C
Radno područje: hlađenje: od -5° do 50°C
Zvučni tlak @ 1 m = 62 dB(A)</t>
  </si>
  <si>
    <t>Unutarnja kompatna kazetna jedinica sustava za ugradnju u spušteni strop rastera 600 x 600 mm s ispuhivanjem zraka na četiri strane, opremljena ventilatorom, izmjenjivačem topline za direktnu ekspanziju, elektronskim ekspanzijskim ventilom, elektronikom, filterom zraka i svim drugim elementima potrebnim za zaštitu, kontrolu i regulaciju uređaja i temperature. U uređaju je ugrađena pumpica za odvod kondenzata maksimalne visine dizanja 600 mm  s ugrađenim filterom. Uređaj ima mogućnost odvoda dijela kondicioniranog zraka putem dodatnog kanala u susjednu prostoriju kao i mogućnost priključenja kanala svježeg zraka.</t>
  </si>
  <si>
    <t>Sve tehničke karakteristike smiju odstupati ±5%:</t>
  </si>
  <si>
    <t>Qh  = 2,2 kW
tok  = 35°C
tp   = 27°C ST, 19°C VT
Qg  = 2,5 kW
tok  = 7°C ST, 6°C VT
tp   = 20°C ST
V' = 400 / 450 / 520 m3/h
Napajanje = 230 / 1 / 50 Hz
Dimenzije max. v / š / d =  260 / 570 / 570 mm
Dimenzije panela max. v / š / d =  60 / 620 / 620 mm
Rashladno sredstvo R-410A
Priključci freonskih cijevi: 6,4 / 9,5 mm
Zvučni tlak @ 1 m = 29 / 30 / 32 dB(A)</t>
  </si>
  <si>
    <t>Qh  = 2,8 kW
tok  = 35°C
tp   = 27°C ST, 19°C VT
Qg  = 3,2 kW
tok  = 7°C ST, 6°C VT
tp   = 20°C ST
V' = 400 / 450 / 520 m3/h
Napajanje = 230 / 1 / 50 Hz
Dimenzije max. v / š / d =  260 / 570 / 570 mm
Dimenzije panela max. v / š / d =  60 / 620 / 620 mm
Rashladno sredstvo R-410A
Priključci freonskih cijevi: 6,4 / 9,5 mm
Zvučni tlak @ 1 m = 29 / 30 / 32 dB(A)</t>
  </si>
  <si>
    <t>Qh  = 3,6 kW
tok  = 35°C
tp   = 27°C ST, 19°C VT
Qg  = 4,0 kW
tok  = 7°C ST, 6°C VT
tp   = 20°C ST
V' = 400 / 450 / 520 m3/h
Napajanje = 230 / 1 / 50 Hz
Dimenzije max. v / š / d =  260 / 570 / 570 mm
Dimenzije panela max. v / š / d =  60 / 620 / 620 mm
Rashladno sredstvo R-410A
Priključci freonskih cijevi: 6,4 / 12,7 mm
Zvučni tlak @ 1 m = 29 / 30 / 33 dB(A)</t>
  </si>
  <si>
    <t>Qh  = 4,5 kW
tok  = 35°C
tp   = 27°C ST, 19°C VT
Qg  = 5,0 kW
tok  = 7°C ST, 6°C VT
tp   = 20°C ST
V' = 450 / 520 / 650 m3/h
Napajanje = 230 / 1 / 50 Hz
Dimenzije max. v / š / d =  260 / 570 / 570 mm
Dimenzije panela max. v / š / d =  60 / 620 / 620 mm
Rashladno sredstvo R-410A
Priključci freonskih cijevi: 6,4 / 12,7 mm
Zvučni tlak @ 1 m = 29 / 30 / 33 dB(A)</t>
  </si>
  <si>
    <t>Qh  = 5,6 kW
tok  = 35°C
tp   = 27°C ST, 19°C VT
Qg  = 6,3 kW
tok  = 7°C ST, 6°C VT
tp   = 20°C ST
V' = 520 / 650 / 760 m3/h
Napajanje = 230 / 1 / 50 Hz
Dimenzije max. v / š / d =  260 / 570 / 570 mm
Dimenzije panela max. v / š / d =  60 / 620 / 620 mm
Rashladno sredstvo R-410A
Priključci freonskih cijevi: 6,4 / 12,7 mm
Zvučni tlak @ 1 m = 30 / 32 / 34 dB(A)</t>
  </si>
  <si>
    <t xml:space="preserve">Žičani elektronski prostorni regulator  s dodirnim zaslonom i pozadinskim osvjetljenjem za upravljanje i kontrolu unutarnjih jedinica.  Osnovne funkcije upravljača su on/off, izbor načina rada, podešavanje temperature i protoka zraka, vremenski programator, individualno namještanje istrujnih lamela kod 360º kazetne jedinice, podsjetnik na potrebu čišćenja filtera i samodijagnostika kvarova. </t>
  </si>
  <si>
    <t>Račve</t>
  </si>
  <si>
    <t>1.21.</t>
  </si>
  <si>
    <t>1.22.</t>
  </si>
  <si>
    <t>1.25.</t>
  </si>
  <si>
    <t>Puštanje u pogon sustava uključivo provjeru nepropusnosti freonske instalacije, vakumiranje i dopunjavanje rashladnog sredstva od strane ovlaštenog servisa uz izdavanje potrebnih uputa za korištenje, atesta i garancija. Puštanje u pogon ne sadrži spajanje cijevi i struje kao niti radnu tvar.</t>
  </si>
  <si>
    <r>
      <t xml:space="preserve">Spremink potrošne tople vode s grijačem snage 2kW
Temperaturno područje: 15-75°C
Priključni napon: 230 V
Stupanj zaštite od vlage: IP 24
Regulacija temperature: elektromehanička
Zaštita od zamrzavanja: Da
Način ugradnje:  podpultno
Materijal: plastika
Sve tehničke karaktersitike mogu odstupati </t>
    </r>
    <r>
      <rPr>
        <sz val="10"/>
        <rFont val="Calibri"/>
        <family val="2"/>
      </rPr>
      <t>±</t>
    </r>
    <r>
      <rPr>
        <sz val="10"/>
        <rFont val="Arial"/>
        <family val="2"/>
      </rPr>
      <t>5%.</t>
    </r>
  </si>
  <si>
    <t>dp= 100,0Pa</t>
  </si>
  <si>
    <t>Požarna izolacija ventilacijskog kanala, EI90 min. za kanal ø160mm.</t>
  </si>
  <si>
    <t>TERMOTEHNIČKE INSTALACIJE</t>
  </si>
  <si>
    <t>Videoportafon i kontrola prolaza</t>
  </si>
  <si>
    <t>Programiranje sustava i puštanje vanjske jedinice u pogon.</t>
  </si>
  <si>
    <t>Kontrola prolaza na evakuacijskim vratima</t>
  </si>
  <si>
    <t>Ispravljač 230Vac/12Vdc 1A</t>
  </si>
  <si>
    <t>Elektroprihvatnik pod naponom zaključano 
u sigurnosnoj izvedbi ugradnja u dovratnik
iznad krila vrata, uključivo  i 
Prihvatni lim elektroprihvatnika
Fikser za ugradnju u krilo vrata</t>
  </si>
  <si>
    <t>Kodna tipkovnica za vanjsku montažu sa pozadinskim osvjetljenjem</t>
  </si>
  <si>
    <t>Kontrola prolaza na ostalim vratima</t>
  </si>
  <si>
    <t>Elektroprihvatnik pod naponom otključano
uključivo  i 
Prihvatni lim elektroprihvatnika</t>
  </si>
  <si>
    <t>sve komplet po komadu</t>
  </si>
  <si>
    <t>Krovna kupola za izlaz na krov</t>
  </si>
  <si>
    <t>Pocinčana mrežica na završecima ventilacijskih kanala na krovu</t>
  </si>
  <si>
    <t>Dobava i sadnja bršljana iz prethodne stavke - po 3 sadnice na svaki 1 m</t>
  </si>
  <si>
    <t>12.3.</t>
  </si>
  <si>
    <t>13.</t>
  </si>
  <si>
    <t>13.1.</t>
  </si>
  <si>
    <t>Ograda parcele s ostale tri strane međe</t>
  </si>
  <si>
    <t>Vanjska ograda - BS 019</t>
  </si>
  <si>
    <t>Pregrade u sanitarijama
Izrada, dobava i ugradnja pregrada u sanitarijama koje se sastoje od fiksnih stijena i vrata, u svemu prema projektu. Stijena i vratno krilo su od laminatne HPL ploče visokotlačno prešanog laminata od celuloznih papira oplemenjenih smolama.
Dekor, boju i površinsku obradu odabire projektant. Visina pregrade je h=220 cm, postavljena na inox nogicama na visini 20 cm od gotovog poda. Ugradnja vijcima na zid nakon polaganja keramičkog opločenja.
S unutrašnje strane vrata ugraditi dvostruku kuku za vješanje stvari. Skriveni okov. Vrata su sa kvakom i leptir bravom u inox izvedbi za zaključavanje WC-a, s pokazivačem slobodno / zauzeto u zelenoj i crvenoj boji i mogućnošću sigurnosnog otvaranja izvana.
Sve prema shemi. Prije izrade obavezna kontrola i izmjera na licu mjesta. U stavku uračunati spoj na zid, materijal i rad, brtvljenja, pokrovne lajsne, komplet do potpune gotovosti. Sve prema shemi i nacrtima interijera iz izvedbenog arhitektonskog projekta (list 6.05 i 6.06). Boja sivobijela, RAL 9002, s linijskom grafikom ljubičaste boje (RAL: 146,124,184; CMYK: 45,54,0,0).
Obračun po kom stijene.</t>
  </si>
  <si>
    <t>Završna obrada unutarnjih zidova u slijedećim fazama: fino gletanje, brušenje, impregnacija, ličenje  bijelom bojom x2. Boja latex, paropropusnoa, periva.  Nanosi se na razne podloge (GK zidovi, betonski). U cijenu su uključene sve navedene predradnje te sav materijal i rad. Obračun po m² oličenog zida. Boja sivobijela, RAL 9002.</t>
  </si>
  <si>
    <t>Završna obrada unutarnjih stropova u slijedećim fazama: fino gletanje, brušenje, impregnacija, ličenje  bijelom bojom x2. Boja disperzivna paropropusnoa, periva.  Nanosi se na razne podloge (GK, ožukani/gletani strop). U cijenu su uključene sve navedene predradnje te sav materijal i rad. Obračun po m² oličenog stropa.  Boja sivobijela, RAL 9002.</t>
  </si>
  <si>
    <t>Završna obrada vanjskih stropova u slijedećim fazama: fino gletanje, brušenje, impregnacija, ličenje bojom x2 u tonu po odabiru projektanta. Boja otporna na vanjske utjecaje i atmosferilije.  Nanosi se na spušteni strop od cementnih ploča. U cijenu su uključene sve navedene predradnje te sav materijal i rad. Obračun po m² oličenog stropa.  Boja sivobijela, RAL 9002.</t>
  </si>
  <si>
    <t>-</t>
  </si>
  <si>
    <t>ogledalo pravokutno, dimenzija 90x135 cm, montira se u Ž i M sanitarnom čvoru prizemlja, na visini 105 - 240 cm.</t>
  </si>
  <si>
    <t>ogledalo pravokutno, dimenzija 215x135 cm, montira se u Ž sanitarnim čvorovima katova, na visini 105 - 240 cm.</t>
  </si>
  <si>
    <t>ogledalo pravokutno, dimenzija 130x135 cm, montira se u M sanitarnim čvorovima katova, na visini 105 - 240 cm.</t>
  </si>
  <si>
    <t>Dobava i montaža ogledala iznad elemenata s umivaonicima u sanitarnim čvorovima. Ogledala ravna, bez grešaka i deformacija, bez okvira, s brušenim rubovima, lijepljena na zid. Sve prema grafičkim prilozima interijera 06.5. i 06.6. iz izvedbenog arhitektonskog projekta.</t>
  </si>
  <si>
    <t>Izvedba priključka projektirane građevine na ulični vodovod Sl.150 s cijevima PEHD DN110 u dužini l = 8,0 m. Cijena sadrži sve komplet gotovo s priključkom, dobavom i montažom ogrlice sa ventilom i ugradbenom garniturom, dobavom i ugradbom fazonskih komada i ventila, vodomjera u vodomjernom oknu,  te stavljanje površina kojima prolazi trasa vodovodnog priključka u prvobitno stanje. Sve radove vezane na priključak vodovoda izvesti prema uvjetima i u suglasnosti sa nadležnim komunalnim poduzećem. Izvedba vodomjernog okna predviđena je u zasebnoj stavci.</t>
  </si>
  <si>
    <t>Dobava i montaža odvoda od sudopera. Sve komplet.</t>
  </si>
  <si>
    <t>Elektronički programabilni termostat sa zaslonom osjetljivim na dodir i adaptivnom funkcijom za kontrolu električnog podnog grijanja sa podnim i prostornim osjetnikom. Termostat mora imati mogućnost automatskog isključivanja grijanja ako dođe do kvara podnog osjetnika i mogućnost zaključavanja termostata</t>
  </si>
  <si>
    <t>Dobava i ugradnja  adaptera za R&amp;M modul</t>
  </si>
  <si>
    <t xml:space="preserve">Polaganje pijeska oko cijevi, sloja pijeska ispod zdenca (10 cm) te oko zdenca sa potrebnim nabijanjem; s dobavom pijeska </t>
  </si>
  <si>
    <t>EPOKSIDNI PODOVI I PREMAZI</t>
  </si>
  <si>
    <t>UKUPNO EPOKSIDNI PODOVI I PREMAZI:</t>
  </si>
  <si>
    <t>Podna kutija dimenzija 400 x 400 x 120 mm</t>
  </si>
  <si>
    <t>Sve vrste radnih skela, bez obzira na visinu, ulaze u jediničnu cijenu dotičnog rada</t>
  </si>
  <si>
    <t>Sav opasni i neopasni otpadni materijal od čišćenja mora se odvesti sa gradilišta na pogon za zbrinjavanje otpada.</t>
  </si>
  <si>
    <t>Izvođač je u okviru ugovorene cijene dužan izvršiti koordinaciju radova svih kooperanata na način da omogući kontinuirano odvijanje posla i zaštitiu već izvedenih radova - obuhvatiti sve poslove glavnog izvođača radova, koordinaciju radova svih izvođača radova sa kojima investitor ugovori radove i/ili svojim podizvođačima. Koordiancije organizirati jednom tjedno. Obuhvatiti i prikupljanje, organizacijisko slaganje projektne, atestne i druge dokumentacije (originala i u dovoljnom broju kopija) , osiguranje prostora i organizaciju  uspješnog obavljanja tehničkog pregleda i ishođenje uporabne dozvole.</t>
  </si>
  <si>
    <t>j) Ostalo</t>
  </si>
  <si>
    <t>-horizontalno postavljenje- unutar objekta (podovi) d=12cm (2+10)+0,5 folija</t>
  </si>
  <si>
    <t>obloga greda d=10cm-iznutra</t>
  </si>
  <si>
    <r>
      <t>Izrada fasade od sljedećih elemenata: Čišćenje površine, zidarska obrada i poravnavanje neravnih djelova zidova, polimerno cementno ljepilo, dodatno mehaničko pričvršćenje tiplima i sidrima, ploče tvrde mineralne vune λD = 0,035 W/mK  d=16 cm (150kg/m</t>
    </r>
    <r>
      <rPr>
        <vertAlign val="superscript"/>
        <sz val="10"/>
        <rFont val="Calibri"/>
        <family val="2"/>
        <charset val="238"/>
        <scheme val="minor"/>
      </rPr>
      <t>3</t>
    </r>
    <r>
      <rPr>
        <sz val="10"/>
        <rFont val="Calibri"/>
        <family val="2"/>
        <charset val="238"/>
        <scheme val="minor"/>
      </rPr>
      <t>) HRN EN 13162, ljepilo 3 mm, mrežica, drugi sloj ljepila za izravnavanje, impregnacija (grundiranje) i završni sloj od mineralne žbuke potrebne debljine,  granulacija i boja u dvije vrste. Stavka uključuje postavu kutnih vodilica s mrežicama, okape i sve elemente za potpunu izvedbu fasade. U podnožju izvesti sokl visine 40 cm iznad i ispod zemlje s XPS-om. Sokl izvesiti u istoj debljini kao i fasada (16 cm) , odnosno tako da se ne vidi prelaz na sokl.  Obračun otvora: &gt;3m2 se odbijaju, do 3m2 se ne odbijaju ali uključena obrada špaleta. Obrada špalete oko otvora. Izvesti sve komplet do potpune funkcionalnosti i gotovosti uključeni komplet radovi i materijal. Uključena dobava, montaža i demontaža po završenom poslu cijevne fasadne skele s ogradom, potrebnim brojem radnih platformi i zaštitnom pvc mrežicom. Izvedba skele mora zadovoljiti ZNR propise.</t>
    </r>
  </si>
  <si>
    <t>Sendvič paneli</t>
  </si>
  <si>
    <t>Panel uz AB zid, dim. 116x280cm</t>
  </si>
  <si>
    <t>Panel uz AB zid, dim.  117,5x280cm</t>
  </si>
  <si>
    <t>Panel uz AB zid, dim.  134x280cm</t>
  </si>
  <si>
    <t>Panel uz GK stijenu, dim. 117x280cm</t>
  </si>
  <si>
    <t>Panel uz GK stijenu, dim. 114,5x280cm</t>
  </si>
  <si>
    <t>i) Geodetski poslovi</t>
  </si>
  <si>
    <t>Dobava potrebnog materijala, izrada i montaža ograde s rukohvatom od crne bravarije završno plastificirano u RAL 7016. Visina cca 137 cm.
Ograda se sastoji od okvira od plosnatog lima debljine 4mm i širine 40mm s ispunom od isteg lima fi1mm, okna 5x5 mm. Okvir i ograda prate nagib stubišta. Ograda stubišta se postavlja na tetive stubišta preko točkasto postavljenih plosnatih nosača prethodno usidrene u AB. U stavku uključiti ugradnju sidara u fazi betoniranje, te sav materijal i rad na izvedbi i montaži. Sve prema shemi. Obračun po m1.</t>
  </si>
  <si>
    <t>Dobava potrebnog materijala, izrada i montaža ograde s rukohvatom od crne bravarije završno plastificirano u RAL 7016. Visina cca 120 cm.
Ograda se sastoji od okvira od plosnatog lima debljine 4mm i širine 60mm s ispunom od isteg lima fi1mm, okna 5x5 mm. Vertikalni profili od plosnatog lima na osnom rasponu od 1053mm. Ograda se postavlja preko opločenja terase i okapnog lima i učvršćuje u čelični profil. U stavku uključiti sav materijal i rad na izvedbi i montaži. Sve prema shemi. Obračun po m1.</t>
  </si>
  <si>
    <t xml:space="preserve">Obuhvatiti sva geodetska mjerenja, iskolčenje građevine, instalacija i vanjskog uređenja, postava repera i nivelira, osiguranja točaka za sve vrijeme trajanja radova, kontrole visina i nagiba, kontrole točaka i kontrole visina svih iskopa, nasipa i građevine do primopredaje radova. Izrada izvedenog stanja građevine, vanjskog uređenja i instalacija, elaborata vodova, i sprovedba svih radnja upisa u katastar. Elaborati se predaju naručitelju prije provedbe tehničkog pregleda, u pisanom obliku, potvrđeni od strane nadležnog katastarskog ureda te u digitalnom obliku na CD-u. </t>
  </si>
  <si>
    <t>priprema gradilišta - postavljanje zaštitne ograde, postava natpisne ploče, pripreme i čišćenja terena i postavljanje kontejnera, osiguranje privremenog priključka struje i vode, izrada plana privremene regulacije prometa (s postavljanjem i uklanjanjem prometnih znakova), plana transportnih putova i sheme gradilišta, odnosno sva potrebna priprema i predradnje za pravovaljano i sigurno izvođenje radova gradnje.</t>
  </si>
  <si>
    <t xml:space="preserve">odvod DN 160 mm, linijska rešetka dužine 16,5 m u dužini su uzeta i tri sabirnika </t>
  </si>
  <si>
    <t xml:space="preserve">Dobava i montaža košnog slivnika za terase kao kuglasta rešetka iz lijevanog željeza, za slivnike DN100 ili slično. Promjer rešetke 215 mm, visine 90 mm, klase nosivosti H 1,5. </t>
  </si>
  <si>
    <t xml:space="preserve">komplet sa lijevano željeznim krovnim slivnikom, s prirubnicom za uklještenje hidroizolacije promjera 305 mm, bez sifona, s procjednim kanalima i vertikalnim odvodom DN100. Tijelo promjera 150 mm, visine 195 mm. </t>
  </si>
  <si>
    <t>komplet sa lijevano željezna dodatna prirubnica za uklještenje hidroizolacije promjera 305 mm, s procjednim kanalima i brtvenim prstenom za slivnike DN100. Poziciju moguće podešavati po visini. Ukupna visina 250 mm.</t>
  </si>
  <si>
    <t>komplet sa košarica za lišće iz nehrđajućeg čelika AISI 304, promjera 136 mm, ukupne visine 42 mm.</t>
  </si>
  <si>
    <t xml:space="preserve">komplet sa dobavom i montažom revizionog okvira s mrežastom rešetkom iz nehrđajućeg čeličnog lima AISI 304 s bočnim perforacijama za skupljanje procjednih voda iz drenažnog sloja. Građevinska širina okvira i rešetke 30 cm x 30 cm, visina 5,5-7,8  cm. Okvir se polaže direktno iznad slivnika i služi kao reviziona rešetka. </t>
  </si>
  <si>
    <t>Dobava i ugradnja kanala za linijsku odvodnju oborinskih voda, klase optrećenja A15-E600. Kanal je izrađen iz polimerbetona specifičnog V-presjeka, P građevinske visine 150-250 mm, svijetla širina kanala je 100 mm, građevinska širina 135 mm i građevinska dužina 100 cm. Rubovi kanala ojačani su kutnikom od pocinčanog čelika debljine 4 mm koji služi kao dosjed za polaganje pokrovne rešetke. Kanal se izvodi polaganjem na betonsku podlogu markeC16/20 debljine sloja 15 cm, bočno kanal založiti betonom. Gornji rub rešetke se izvodi u razini  2-5 mm ispod kote gotove završne okolne površine. Pokrovna rešetka je iz vruće pocinčanog čelika u mrežastom obliku za opterećenje A15 sa sistemom bezvijčane ukrute. Sve sa priborom za montažu do potpune funkcionalnosti.</t>
  </si>
  <si>
    <t>Zidna keramika</t>
  </si>
  <si>
    <t xml:space="preserve">Izrada tipskog (holkera) sokla u materijalu i boji poda.
Primjena u svemu po uputi proizvođača!
Na spoju s podom i zidom izvesti brtvljenje trajnoelastičnim kitom. Visina holker sokla 10 cm 
Obračun po m1 izvedenog podnožja
</t>
  </si>
  <si>
    <t>4.4.</t>
  </si>
  <si>
    <t>4.5.</t>
  </si>
  <si>
    <t>4.6.</t>
  </si>
  <si>
    <t>4.7.</t>
  </si>
  <si>
    <t>4.8.</t>
  </si>
  <si>
    <t>4.9.</t>
  </si>
  <si>
    <t>4.10.</t>
  </si>
  <si>
    <t>4.11.</t>
  </si>
  <si>
    <t>4.12.</t>
  </si>
  <si>
    <t>4.13.</t>
  </si>
  <si>
    <t>BRAVARSKI RADOVI</t>
  </si>
  <si>
    <t>7.1.</t>
  </si>
  <si>
    <t>7.3.</t>
  </si>
  <si>
    <t>7.5.</t>
  </si>
  <si>
    <t>7.6.</t>
  </si>
  <si>
    <t>7.7.</t>
  </si>
  <si>
    <t>PVC STAKLENE STIJENE I VRATA</t>
  </si>
  <si>
    <t>Vanjske ostakljene stijene</t>
  </si>
  <si>
    <t>Izrada, dostava i montaža ostakljenih dvokrilno ili trokrilnih zaokretnih vanjskih vrata s nadsvjetlom. Okvir dovratnika i krila istih karakteristika kao i za stijene iz prethodnih stavki.  Primarno krilo je većih (šire) dimenzija, sekundarno krilo je uže s okovom za podno i stropno zaključavanje. Vrata opremljena inox kvakom iznutra, inox rukohvatom izvana. Panti od plemenitog čelika dvodijelni, trodimenzionalno podesivi. Brava s profilnim cilindrom i tri ključa. Vrata opremljena hidrauličkim mehanizmom za samozatvaranje s unutarnje strane. Sve prema shemama staklenih stijena.</t>
  </si>
  <si>
    <t>Mjesto ugradnje zapadno pročelje na visini od 0,0m do 2,7m od poda prizemlja.</t>
  </si>
  <si>
    <t xml:space="preserve">Ostakljenje: trostruko izo-staklo s premazom low-e, ispuna međuprostora argonom.  Unutarnja staklo od višeslojnog sigurnosnog stakla (VSG) minimalno 33.1  vanjsko kaljeno (ESG). Obavezno zadovoljavanje sigurnosnih standarda heat soak test (ESF-H) za ugradbene visine iznad 4m. Koeficijent prolaza topline Uw najmanje 1,0 W/m2K. Uf najmanje 1,2 W/m2K, Ug najmanje 0,8W/m2K, 0,30 ≤ g⊥ ≤ 0,40. Zahtijevani koeficijent prolaza topline Uw odnosi se na cijelu stijenu i uzima u obzir koeficijent prolaza topline okvira (Uf), ostakljenja (ug) i profila za održavanje razmaka izolacijskog ostakljenja (ψ-vrijednost). U cijeni izrade stavke uključeni svi spojni elementi, profili i brtve od sintetičke gume, tjesnila na bazi tiokola, klupčice, kutevi, ojačanja u spojevima, prihvati na nosivu konstrukciju i eventualno dodatna ojačanja, te svi opšavi. Sav materijal i rad da se stavka izvede do gotove funkcionalnosti.  </t>
  </si>
  <si>
    <t>Mjesto ugradnje istočno pročelje na visini od 0,0m do 2,7m od poda prizemlja:</t>
  </si>
  <si>
    <t>Mjesto ugradnje južno pročelje na visini od 3,5m do 6,3m od poda prizemlja, te od kote 7,0 do 9,8m:</t>
  </si>
  <si>
    <t>Mjesto ugradnje sjeverno pročelje na visini od 3,5m do 6,3m od poda prizemlja, te od kote 7,0 do 9,8m:</t>
  </si>
  <si>
    <t xml:space="preserve">staklena stijena - shema BS 005  veličine 150x270cm -dvokrilna s nadsvjetlom. </t>
  </si>
  <si>
    <t xml:space="preserve">staklena stijena - shema BS 009  veličine 373x280cm -trokrilna bez nadsvjetla. </t>
  </si>
  <si>
    <t xml:space="preserve">Izrada i doprema na gradilište te kompletna ugradnja PVC staklenih stijena, dimenzija, podjele i otvaranja prema shemama. PVC profili su s prekinutim toplinskim mostom i toplinski poboljšanim svojstvima. Na pojedinim poljima stijene su s integriranim prozorima i vratima veličine prema shemama, s otvaranjem otklopno/zaokretno. Prozori i vrata opremljeni s inox kvakom iznutra.  PVC staklene stijene između betona, RAL ugradnja. Širina profila 70 - 80 mm, odnosno prema statičkim proračunima. Razmak osi stupova približno 1200 - 1250 mm. Konstrukcija (stupovi, poprečne grede i drugi profili) izvodi se od standardiziranih PVC profila. Boja profila antracit, najbliže RAL 7016, otporna na ultraljubičasto zračenje. Ostakljenje  fasade se izvodi  uz pomoć EPDM brtvi te priteznih i poklopnih lajsni s nevidljivim pričvršćivanjem. </t>
  </si>
  <si>
    <t>staklena stijena - shema BS007.1, veličine 364x280 cm s 1 prozorom veličine cca 120 x 180 cm</t>
  </si>
  <si>
    <t>staklena stijena - shema BS007.2, veličine 720x280 cm s 2 prozora veličine cca 120 x 180 cm</t>
  </si>
  <si>
    <t>staklena stijena - shema BS012.1, veličine 242x280 cm s 1 prozorom veličine cca 120 x 180 cm</t>
  </si>
  <si>
    <t>staklena stijena - shema BS012.2, veličine 842x280 cm s 3 prozora veličine cca 120 x 180 cm</t>
  </si>
  <si>
    <t>staklena stijena - shema BS008  veličine 364x280cm s 1. prozorom veličine cca 120 x 180 cm</t>
  </si>
  <si>
    <t>staklena stijena - shema BS010  veličine 241x280cm s 1. prozorom veličine cca 120 x 180 cm</t>
  </si>
  <si>
    <t>staklena stijena - shema BS011  veličine 250x280cm s 1. prozorom veličine cca 120 x 180 cm</t>
  </si>
  <si>
    <t>staklena stijena - shema BS013  veličine 373x280cm s 1. prozorom veličine cca 120 x 180 cm</t>
  </si>
  <si>
    <t>staklena stijena - shema BS014  veličine 250x280cm s 1. prozorom (za odimljavanje) veličine cca 120 x 180 cm</t>
  </si>
  <si>
    <t>staklena stijena - shema BS 006  veličine 495x270cm s 2 prozora veličine cca 120 x 120 cm</t>
  </si>
  <si>
    <t>staklena stijena - shema BS 003b  veličine 255x270cm s 1.vratima veličine cca 120 x 210 cm</t>
  </si>
  <si>
    <t>staklena stijena - shema BS 004  veličine 495x270cm s 2.vratima veličine cca 120 x 210 cm</t>
  </si>
  <si>
    <t>UKUPNO PVC STAKLENE STIJENE I VRATA:</t>
  </si>
  <si>
    <t>UNUTARNJA STOLARIJA</t>
  </si>
  <si>
    <t>10.2.</t>
  </si>
  <si>
    <t>10.3.</t>
  </si>
  <si>
    <t>10.4.</t>
  </si>
  <si>
    <t>13.2.</t>
  </si>
  <si>
    <t>13.3.</t>
  </si>
  <si>
    <t>13.4.</t>
  </si>
  <si>
    <t>13.5.</t>
  </si>
  <si>
    <t>13.6.</t>
  </si>
  <si>
    <t>13.7.</t>
  </si>
  <si>
    <t>14.</t>
  </si>
  <si>
    <t>14.1.</t>
  </si>
  <si>
    <t>14.2.</t>
  </si>
  <si>
    <t>UKUPNO UNUTARNJA STOLARIJA:</t>
  </si>
  <si>
    <t>Unutarnja puna vrata - dvokrilna</t>
  </si>
  <si>
    <t>Dobava i ugradnja unutarnje staklene pregrade. Okvir drveni suhomontažni, obuhvatni, završna obrada mat lak po izboru projektanta. Staklo fiksno jednodijelno u VSG-izvedbi (laminirano sigurnosno staklo) u izvedbi s folijom poboljšane zvučne izolacije. Staklo zvučne izolacije Rw36dB (min 44.2), najmanje 8mm debljine. Ugradnja u ab zid d=25cm. Sve prema shemi bravarije.</t>
  </si>
  <si>
    <t xml:space="preserve">Napomene: Izvoditelj stavke dužan je izraditi radioničku dokumentaciju, pribaviti certifikate o koeficijentima prolaska topline i zvučne izolacije te sve dostaviti na odobrenje projektantu i nadzornom inženjeru. Podjela ostakljenih elemenata prema shemi.Sve stavke uključuju vanjsku i unutarnju klupčicu i/ili opšav od aluminija plastificiranu u boji po želji projektanta. Sve stavke uključuju sve elemente spajanja i prihvate i nosače za nosivu konstrukciju, brtvljenja, pokrovne lajsne, komplet do potpune gotovosti. Obavezna kontrola i izmjera na licu mjesta prije izrade. Sve prema shemama. </t>
  </si>
  <si>
    <t xml:space="preserve">Napomene: Izvoditelj stavke dužan je izraditi radioničku dokumentaciju, pribaviti certifikate o koeficijentima prolaska topline, zvučne izolacije i vatrootpornosti te sve dostaviti na odobrenje projektantu i nadzornom inženjeru. Podjela ostakljenih elemenata prema shemi.Sve stavke uključuju vanjsku i unutarnju klupčicu i/ili opšav od aluminija plastificiranu u boji po želji projektanta. Sve stavke uključuju sve elemente spajanja i prihvate i nosače za nosivu konstrukciju, brtvljenja, pokrovne lajsne, komplet do potpune gotovosti. Obavezna kontrola i izmjera na licu mjesta prije izrade. Sve prema shemama. </t>
  </si>
  <si>
    <t xml:space="preserve">Napomene: Izvoditelj stavke dužan je izraditi radioničku dokumentaciju, pribaviti potrebne certifikate te sve dostaviti na odobrenje projektantu i nadzornom inženjeru. Sve stavke uključuju sve elemente spajanja i prihvate i nosače za nosivu konstrukciju, brtvljenja, pokrovne lajsne, komplet do potpune gotovosti. Obavezna kontrola i izmjera na licu mjesta prije izrade. Sve prema shemama. </t>
  </si>
  <si>
    <t>13.8.</t>
  </si>
  <si>
    <t>Izrada, dobava i montaža tipskih spojeva GK stijena na profile fasadnih staklenih stijena, maksimalno u širini profila staklene stijene. Visina 270 cm i 280 cm</t>
  </si>
  <si>
    <t>visina 270 cm</t>
  </si>
  <si>
    <t>visina 280 cm</t>
  </si>
  <si>
    <r>
      <t>Izrada, doprema na gradište i kompletna ugradba jednokrilnih zaokretnih vrata u vatrootpornoj izvedbi oznake EI</t>
    </r>
    <r>
      <rPr>
        <vertAlign val="subscript"/>
        <sz val="10"/>
        <rFont val="Calibri"/>
        <family val="2"/>
        <charset val="238"/>
        <scheme val="minor"/>
      </rPr>
      <t>2</t>
    </r>
    <r>
      <rPr>
        <sz val="10"/>
        <rFont val="Calibri"/>
        <family val="2"/>
        <charset val="238"/>
        <scheme val="minor"/>
      </rPr>
      <t>30-C. Krilo vrata i dovratnik od pocinčanog čelika završno plastificirano u boji po želji projektanta. Dovratnik obuhvatni. Krilo vrata puno bez otvora, ispuna od mineralne vune završno glatki  čelični lim. Vatrotpornost 30 minuta, s mehanizmom za samozatvaranje. Vrata su opremljena panik bravom i panik kvakom HRN EN 179. Sve po shemi bravarije.</t>
    </r>
  </si>
  <si>
    <r>
      <t>Dobava i montaža WC uređaja prvoklasne proizvodnje u bijeloj boji, sve komplet gotovo i funkcionalno sadrži:
-zidna (konzolna) WC školjka iz sanitarne keramike</t>
    </r>
    <r>
      <rPr>
        <sz val="10"/>
        <rFont val="Arial CE"/>
        <charset val="238"/>
      </rPr>
      <t xml:space="preserve"> / porculana</t>
    </r>
    <r>
      <rPr>
        <sz val="10"/>
        <rFont val="Arial CE"/>
        <family val="2"/>
        <charset val="238"/>
      </rPr>
      <t xml:space="preserve"> sa dubokim dnom i zidnim priključkom odvoda, te pripadajuća daska s poklopcem iz tvrde plastike sa soft-close sistemom i svim spojnim elementima od metala,
-ugradbeni  vodokotlić, s dvokoličinskom tehnikom i čeonim aktiviranjem i isplavnom cijevi,
-hidraulički uljevni ventil za radni tlak 0,1-10
 bara, nivoa buke ispod 20 dB/3 bara (klasa 1)
-montažni čelični okvir (40x40 cm), noge za
 podešavanje visine
-koljeno i prijelazni komadi odvodnje WC školjke
-uzidni kuglasti protočni ventil </t>
    </r>
    <r>
      <rPr>
        <sz val="10"/>
        <rFont val="Calibri"/>
        <family val="2"/>
        <charset val="238"/>
      </rPr>
      <t>Ø</t>
    </r>
    <r>
      <rPr>
        <sz val="10"/>
        <rFont val="Arial CE"/>
        <family val="2"/>
        <charset val="238"/>
      </rPr>
      <t xml:space="preserve"> 15 mm
 sa kromiranom kapom i rozetom,
- tipka (dvodijelna, dvostruka) za čeono aktiviranje vodokotlića, bijela plastična ili metalna
-sav potreban pričvrsni i spojni materijal, 
toplinska i zvučna izolacija, ukrasne kape.           WC školjka i tipka specificirani u opremi izvedbenog arhitektonskog projekta pod oznakom 53-OPa i 53-OPb.</t>
    </r>
  </si>
  <si>
    <t>priključne fleksibilne cijevi s dva kutna kuglasta ventila ø 15 mm - 1 komad</t>
  </si>
  <si>
    <t>sifon za umivaonik s priključnom cijevi i rozetom, sve kromirano -1 komad</t>
  </si>
  <si>
    <t>Dobava i montaža nadgradnog (zdjela) umivaonika  za ugradnju na ormarić, prvoklasne proizvodnje u bijeloj boji, sve komplet gotovo i funkcionalno sadrži:</t>
  </si>
  <si>
    <t>Napomena: Izgled umivaonika i miješalica je definiran u projektu opreme pod oznakom 55-OP, a ormarići su specifirirani u troškovniku opreme pod oznakama 49-OP, 50-OP i 51-OP.</t>
  </si>
  <si>
    <t>stojeća bijela jednoručna miješalica za umivaonike zdjele (visoka) s keramičkom brtvom</t>
  </si>
  <si>
    <t>ugradbeni umivaonik dim. cca 30 x 45 x 10-12 cm iz prvoklasne sanitarne keramike / porculana  uključivo i montažni pribor</t>
  </si>
  <si>
    <t>Dobava zidnog dozatora za sapun bijele boje na senzor ili potisak, izgled definiran projektom opreme pod oznakom 56-OP</t>
  </si>
  <si>
    <t>Dobava i montaža revizijskih vratašca iz čeličnog pocinčanog lima, plastifikacija mat u boji zida (RAL). Vratašca se ugrađuju kod vertikala vodovoda i kanalizacije kod ventila i revizijskih komada.</t>
  </si>
  <si>
    <t>Dobava i montaža pisoara prvoklasne proizvodnje bijele, sve komplet gotovo i funkcionalno, sadrži:
-zidni pisoar iz sanitarne keramike / porculana,
-uzidni kuglasti ventil DN 15 mm
 s kromiranom kapom i rozetom,
-sifon za pisoar sa priključnom cijevi
 i rozetom, sve kromirano
-sav potreban pribor za spoj na dovod, odvod i za montažu. Izgled pisoara definiran je projektom opreme pod oznakom 54-OP.</t>
  </si>
  <si>
    <t>držač papirnatih ručnika, ovješen, metalni mat bijeli, duljine do 40 cm, izgled definiran projektom opreme, oznaka 57-OP</t>
  </si>
  <si>
    <t>držač WC papira, ovješen, metalni mat bijeli, izgled definiran projektom opreme, oznaka 58-OP</t>
  </si>
  <si>
    <t>wc četka, ovješena, metalna mat bijela, konusne posude, izgled efiniran projektom opreme, oznaka 59-OP</t>
  </si>
  <si>
    <t xml:space="preserve">Dobava, montaža i spajanje ugradne sigurnosne svjetiljke, autonomija 3h, u pripravnom spoju, svjetlosni tok LED izvora minimalno 100lm, zaštita IP42, IK04, električna klasa II
</t>
  </si>
  <si>
    <t xml:space="preserve">Dobava, montaža i spajanje ugradne sigurnosne svjetiljke, autonomija 3h, u trajnom spoju, svjetlosni tok LED izvora minimalno 100lm, zaštita IP42, IK04, električna klasa II, s piktogramom usmjerenja "Ravno", vidljivost piktograma minimalno 20m
</t>
  </si>
  <si>
    <t xml:space="preserve">Dobava, montaža i spajanje ugradne sigurnosne svjetiljke, autonomija 3h, u trajnom spoju, svjetlosni tok LED izvora minimalno 100lm, zaštita IP42, IK04, električna klasa II, s piktogramom usmjerenja "Lijevo-Desno", vidljivost piktograma minimalno 20m
</t>
  </si>
  <si>
    <t>Dobava, montaža i spajanje nadgradne sigurnosne svjetiljke, autonomija 3h, u pripravnom spoju, svjetlosni tok LED izvora minimalno 100lm, zaštita IP42, IK04, električna klasa II</t>
  </si>
  <si>
    <t xml:space="preserve">Dobava, montaža i spajanje nadgradne sigurnosne svjetiljke, autonomija 3h, u pripravnom spoju, svjetlosni tok LED izvora minimalno 100lm, zaštita IP65, IK04, električna klasa II
</t>
  </si>
  <si>
    <t>Centrala za odimljavanje, modularni sustav
- upravljanje 24 VDC elektromotornim pogonima za odvođenje dima i topline u slučaju požara
- manualna i automatska kontrola ventilacije
- procesuiranje i okidanje signala manualnih i automatskih sustava za odvođenje dima
- unutarnja BUS sabirnica za modularnu konfiguraciju
- USB sučelje za konfiguraciju i upravljanje centralnom jedinicom putem softwera
- maksimlana izlazna struja za upravljanje elektromotrim pogonima od 10A
- osam mjesta za module za moguću nadogradnju
- rezervni izvod napajanja za pogon motora</t>
  </si>
  <si>
    <t>Ručni javljač za aktivaciju odimljavanja
- nadžbukna montaža sa izmjenjivim staklom
- reset tipkalo za reset alarma
- jedna ventilacijska grupa
- LED indikacija za status sustava (požarni alarm, u radu, prozor otvoren, greška)</t>
  </si>
  <si>
    <t>Uk. Cijena</t>
  </si>
  <si>
    <r>
      <t>Dobava, ugradnja i montaža vodolovnih grla  (krov) sa sifonom iz samogasivog polipropilena s prirubnicom za odvod oborinskih voda krova. Vodolovno grlo vel.20x20 cm</t>
    </r>
    <r>
      <rPr>
        <sz val="11"/>
        <rFont val="Calibri"/>
        <family val="2"/>
        <charset val="238"/>
        <scheme val="minor"/>
      </rPr>
      <t xml:space="preserve">. Sve komplet, vodolovno grlo montirati prema uputama proizvođača </t>
    </r>
  </si>
  <si>
    <r>
      <t>Zrakom hlađena vanjska jedinica (</t>
    </r>
    <r>
      <rPr>
        <b/>
        <sz val="10"/>
        <rFont val="Arial"/>
        <family val="2"/>
      </rPr>
      <t>VJ-1</t>
    </r>
    <r>
      <rPr>
        <sz val="10"/>
        <rFont val="Arial"/>
        <family val="2"/>
      </rPr>
      <t xml:space="preserve">) sustava s promjenjivim protokom radne tvari u izvedbi toplinske pumpe s ugrađenim hermetičkim inverterskim kompresorom i izmjenjivačem. Kućište uređaja je izrađeno od pocinčanog i plastificiranog čeličnog lima te je antikorozivno zaštićeno od  atmosferskih uvjeta. </t>
    </r>
  </si>
  <si>
    <r>
      <t xml:space="preserve">Sve tehničke karakteristike smiju odstupati </t>
    </r>
    <r>
      <rPr>
        <sz val="10"/>
        <rFont val="Calibri"/>
        <family val="2"/>
      </rPr>
      <t>±</t>
    </r>
    <r>
      <rPr>
        <sz val="10"/>
        <rFont val="Arial"/>
        <family val="2"/>
      </rPr>
      <t>5%:</t>
    </r>
  </si>
  <si>
    <r>
      <t>Profesionalni split sustav (</t>
    </r>
    <r>
      <rPr>
        <b/>
        <sz val="10"/>
        <rFont val="Arial"/>
        <family val="2"/>
      </rPr>
      <t>VJ-2</t>
    </r>
    <r>
      <rPr>
        <sz val="10"/>
        <rFont val="Arial"/>
        <family val="2"/>
      </rPr>
      <t>) s funkcijom cjelogodišnjeg hlađenja i auto-restarta sastoji se od vanjske kompresorsko kondenzatorske i unutarnje zidne jedinice. Unutarnja jedinica za ugradnju visoko na zid opremljena je ventilatorom, izmjenjivačem topline za direktnu ekspanziju,  elektronikom, filterom zraka i svim drugim elementima potrebnim za zaštitu, kontrolu i regulaciju uređaja i temperature. Uz uređaj se isporučuje infracrveni daljinski upravljač.</t>
    </r>
  </si>
  <si>
    <r>
      <t xml:space="preserve">Tehničke karakteristike: 
Qh  = 3,60 kW (0,9-4,0)
Nel = 1,13 kW
EER = 3,19
SEER = 6,12
Qg  = 4,00 kW (0,8-5,0)
Nel = 1,12 kW
COP = 3,57
SCOP = 4,22
Unutarnja jedinica </t>
    </r>
    <r>
      <rPr>
        <b/>
        <sz val="10"/>
        <rFont val="Arial"/>
        <family val="2"/>
      </rPr>
      <t>UJ-6</t>
    </r>
    <r>
      <rPr>
        <sz val="10"/>
        <rFont val="Arial"/>
        <family val="2"/>
      </rPr>
      <t xml:space="preserve">
Zvučni tlak = 30/36/41 dB(A)
Napajanje = 220-240V/1/50 Hz
Dimenzije max. v/š/d = 293 / 798 / 230 mm
Vanjska jedinica</t>
    </r>
    <r>
      <rPr>
        <b/>
        <sz val="10"/>
        <rFont val="Arial"/>
        <family val="2"/>
      </rPr>
      <t xml:space="preserve"> VJ-2</t>
    </r>
    <r>
      <rPr>
        <sz val="10"/>
        <rFont val="Arial"/>
        <family val="2"/>
      </rPr>
      <t xml:space="preserve">
Zvučni tlak = 49 dB(A)
Dimenzijemax.  v/š/d = 550/780/290 mm
Napajanje = 220-240V/1/50 Hz
Promjer cijevi = 12,7 / 6,4 mm
Maksimalna duljina cijevi = 20 m
Maksimalna visinska razlika = 10 m
Područje rada u hlađenju = od -15 do +46°C
Područje rada u grijanju = od -15 do +15°C
Rashladno sredstvo R-32</t>
    </r>
  </si>
  <si>
    <r>
      <t>qz= 150,0 m</t>
    </r>
    <r>
      <rPr>
        <vertAlign val="superscript"/>
        <sz val="10"/>
        <rFont val="Arial"/>
        <family val="2"/>
      </rPr>
      <t>3</t>
    </r>
    <r>
      <rPr>
        <sz val="11"/>
        <rFont val="Calibri"/>
        <family val="2"/>
        <charset val="238"/>
        <scheme val="minor"/>
      </rPr>
      <t>/h</t>
    </r>
  </si>
  <si>
    <r>
      <t>A</t>
    </r>
    <r>
      <rPr>
        <vertAlign val="subscript"/>
        <sz val="10"/>
        <rFont val="Arial"/>
        <family val="2"/>
      </rPr>
      <t xml:space="preserve">ef </t>
    </r>
    <r>
      <rPr>
        <sz val="11"/>
        <rFont val="Calibri"/>
        <family val="2"/>
        <charset val="238"/>
        <scheme val="minor"/>
      </rPr>
      <t>= 0.01 m</t>
    </r>
    <r>
      <rPr>
        <vertAlign val="superscript"/>
        <sz val="10"/>
        <rFont val="Arial"/>
        <family val="2"/>
      </rPr>
      <t xml:space="preserve">2 </t>
    </r>
    <r>
      <rPr>
        <sz val="10"/>
        <rFont val="Arial"/>
        <family val="2"/>
      </rPr>
      <t>(sanitarije)</t>
    </r>
  </si>
  <si>
    <r>
      <t>A</t>
    </r>
    <r>
      <rPr>
        <vertAlign val="subscript"/>
        <sz val="10"/>
        <rFont val="Arial"/>
        <family val="2"/>
      </rPr>
      <t xml:space="preserve">ef </t>
    </r>
    <r>
      <rPr>
        <sz val="11"/>
        <rFont val="Calibri"/>
        <family val="2"/>
        <charset val="238"/>
        <scheme val="minor"/>
      </rPr>
      <t>= 0.04 m</t>
    </r>
    <r>
      <rPr>
        <vertAlign val="superscript"/>
        <sz val="10"/>
        <rFont val="Arial"/>
        <family val="2"/>
      </rPr>
      <t xml:space="preserve">2 </t>
    </r>
    <r>
      <rPr>
        <sz val="10"/>
        <rFont val="Arial"/>
        <family val="2"/>
      </rPr>
      <t>(spremišta)</t>
    </r>
  </si>
  <si>
    <r>
      <t>A</t>
    </r>
    <r>
      <rPr>
        <vertAlign val="subscript"/>
        <sz val="10"/>
        <rFont val="Arial"/>
        <family val="2"/>
      </rPr>
      <t xml:space="preserve">ef </t>
    </r>
    <r>
      <rPr>
        <sz val="11"/>
        <rFont val="Calibri"/>
        <family val="2"/>
        <charset val="238"/>
        <scheme val="minor"/>
      </rPr>
      <t>= 0.09 m</t>
    </r>
    <r>
      <rPr>
        <vertAlign val="superscript"/>
        <sz val="10"/>
        <rFont val="Arial"/>
        <family val="2"/>
      </rPr>
      <t xml:space="preserve">2 </t>
    </r>
    <r>
      <rPr>
        <sz val="10"/>
        <rFont val="Arial"/>
        <family val="2"/>
      </rPr>
      <t>(kuhinja)</t>
    </r>
  </si>
  <si>
    <t>Izrada, dobava i ugradnja  sendvič panela s plastificiranim AL limom, ispuna od tvrde kamene vune.  Paneli se ugrađuju na južnoj fasadi na ab zid, a na sjevernoj fasadi na GK stijenu, s vanjske strane, kao dio fasade između staklenih stijena. Završna boja RAL 7016 (antracit). Na uglovnima i na spojevima s bravarijom ugraditi opšavni/završni aluminijski lim u boji panela.  Stavka obuhvaća potrebe prihvate, potkonstrukciju, sav rad i materijal. Obračun po kom.</t>
  </si>
  <si>
    <t>XPS u nagibu</t>
  </si>
  <si>
    <t>Nabava, dobava i ugradnja toplinske izolacije od ploča ekstrudiranog neupojnog  polistirena (XPS ploče) rezane u nagibu, debljine 1 do 5 cm (1.5-2% nagiba), koeficijent toplinske provodljivnosti λD≤0,035 W/mK. Tlačna čvrstoća 200kPa.  Ploče se naručuju po narudžbi sukladno nacrtu postave koje je potrebno izraditi (u stavci), postavljaju se od slivnika prema većoj debljini. Ispod ploče u nagibu se stepenasto postavljaju  ravne ploče  potrebne debljine. Stavka se odnosi samo na ploče u nagibu. Obračun po m2 izolirane površine za ploče 1-5cm.</t>
  </si>
  <si>
    <t>Izrada, dobava i ugradnja dvokrilnih, zaokretnih, unutarnjih, punih vrata bez nadsvjetla dimenzija prema projektu. Dovratnik drveni suhomontažni, obuhvatni, završna obrada mat lak po izboru projektanta.
Vratno krilo završeno drveno, mat lak u boji po izboru projektanta, skriveni panti. Dvodijelno kvaka-brava. Vrata zvučne izolacije 40dB.  Obostrana inox kvaka, brava s profilnim cilindrom i ključem. Kvake na oba krila.  Prije izrade obavezna kontrola i izmjera na licu mjesta, dostava uzorka projektantu na odobrenje.
Sve prema shemi stolarije.</t>
  </si>
  <si>
    <r>
      <t>Izrada, dobava i ugradnja jednokrilnih, zaokretnih, unutarnjih, punih vrata bez nadsvjetla dimenzija prema projektu. Dovratnik drveni suhomontažni, obuhvatni, završna obrada mat lak po izboru projektanta.
Vratno kril</t>
    </r>
    <r>
      <rPr>
        <sz val="10"/>
        <rFont val="Calibri"/>
        <family val="2"/>
        <scheme val="minor"/>
      </rPr>
      <t>o završno drveno</t>
    </r>
    <r>
      <rPr>
        <sz val="10"/>
        <rFont val="Calibri"/>
        <family val="2"/>
        <charset val="238"/>
        <scheme val="minor"/>
      </rPr>
      <t xml:space="preserve">, mat lak u boji po izboru projektanta, skriveni panti.  </t>
    </r>
    <r>
      <rPr>
        <sz val="10"/>
        <rFont val="Calibri"/>
        <family val="2"/>
        <scheme val="minor"/>
      </rPr>
      <t xml:space="preserve">Dvodijelno kvaka-brava. Vrata zvučne izolacije 40dB. Obostrana inox kvaka, brava iznutra krilni zatvarač (leptir). Pojedina vrata kraća (podrezana) radi ulaza zraka za ventilaciju. </t>
    </r>
    <r>
      <rPr>
        <sz val="10"/>
        <rFont val="Calibri"/>
        <family val="2"/>
        <charset val="238"/>
        <scheme val="minor"/>
      </rPr>
      <t>Prije izrade obavezna kontrola i izmjera na licu mjesta, dostava uzorka projektantu na odobrenje. MIn. svijetla širina 70 cm.
Sve prema shemi stolarije.</t>
    </r>
  </si>
  <si>
    <t>Svi sanitarni predmeti su prvoklasne proizvodnje. Oznake opreme na koje se stavke referiraju upućuju na oznake u projektu opreme i projektu interijera u arhitektonskom izvedbenom projektu.</t>
  </si>
  <si>
    <t>Limeni samostojeći ormar, IP40, boje RAL7035 dim. 800x2000x400mm (ŠxVxD)</t>
  </si>
  <si>
    <t>Postolje bočno</t>
  </si>
  <si>
    <t>Postolje prednje/zadnje</t>
  </si>
  <si>
    <t>Kompaktni prekidač tropolni 100A</t>
  </si>
  <si>
    <t>Pomoćni kontakti za signalizaciju stanja</t>
  </si>
  <si>
    <t>Pomoćni kontakti za signalizaciju prorade zaštite</t>
  </si>
  <si>
    <t>Isklopni svitak za 208....277 VAC, 220...250 VDC</t>
  </si>
  <si>
    <t>Mehanizam za uključivanje prekidača sa vrata ormara</t>
  </si>
  <si>
    <t>Automatski osigurač 3p, B6A 10kA</t>
  </si>
  <si>
    <t>Automatski osigurač 1p, B6A 10kA</t>
  </si>
  <si>
    <t>tip kao kalo gljiva 1R s povratom zakretanjem</t>
  </si>
  <si>
    <t>Kućište za cilindrične rastalne osigurače, 3p+N,14x51</t>
  </si>
  <si>
    <t>Patrone 50A 14x51</t>
  </si>
  <si>
    <t>Katodni odvodnk prenapona 4p, za sustav TNS</t>
  </si>
  <si>
    <t xml:space="preserve">Univerzalni mjerni instrument za mjerenje i prikazivanje struje, napona, snage, cosfi... </t>
  </si>
  <si>
    <t>Strujni transformatori 100/5A</t>
  </si>
  <si>
    <t>Automatski osigurač 3p, C63A 10kA</t>
  </si>
  <si>
    <t>Automatski osigurač 3p, C50A 10kA</t>
  </si>
  <si>
    <t>Automatski osigurač 1p, C16A 10kA</t>
  </si>
  <si>
    <t>Automatski osigurač 3p, C16A 10kA</t>
  </si>
  <si>
    <t>FID sklopka 4p, 25A, 300mA</t>
  </si>
  <si>
    <t>Automatski osigurač 3p, C32A 10kA</t>
  </si>
  <si>
    <t xml:space="preserve">FID sklopka 4p, 40A, 30mA </t>
  </si>
  <si>
    <t>Automatski osigurač 1p, B16A 10kA</t>
  </si>
  <si>
    <t>Automatski osigurač 1p, C10A 10kA</t>
  </si>
  <si>
    <t>Automatski osigurač 3p, B16A 10kA</t>
  </si>
  <si>
    <t>Automatski osigurač 1p, B10A 10kA</t>
  </si>
  <si>
    <t>Stubišni automat</t>
  </si>
  <si>
    <t>Bistabilni relej 2NO, 16A, 230VAC</t>
  </si>
  <si>
    <t>Sklopka 0-1, 1p, 10A</t>
  </si>
  <si>
    <t>Instalacijski sklopnik 2NO, 20A, 230VAC</t>
  </si>
  <si>
    <t>Programibilni vremeski relej 16A;230VAC</t>
  </si>
  <si>
    <t>Pomoćni sklopnik 10A;230VAC</t>
  </si>
  <si>
    <t>Luksomat sa sondom 10A;230V</t>
  </si>
  <si>
    <t>Preklopka 1-0-2, 1p, 10A</t>
  </si>
  <si>
    <t>Limeni samostojeći ormar, IP40, boje RAL7035 dim. 600x2000x400mm (ŠxVxD)</t>
  </si>
  <si>
    <t>Kompaktni prekidač tropolni 80A</t>
  </si>
  <si>
    <t>Signalna lampica zelena, LED 230VAC</t>
  </si>
  <si>
    <t>FID sklopka 4p, 40A, 30mA</t>
  </si>
  <si>
    <t>Automatski osigurač 1p, B20A 10kA</t>
  </si>
  <si>
    <t>Pomoćni sklopnik 3NO+1NC 10A;230VAC</t>
  </si>
  <si>
    <t>Uređaj za kompenzaciju jalove energije 40kVAr sa regulatorom, 400 V 50 Hz</t>
  </si>
  <si>
    <t xml:space="preserve">Osnova parapetni kanal PVC, 70x130 </t>
  </si>
  <si>
    <t>Poklopac za parapetni kanal</t>
  </si>
  <si>
    <t xml:space="preserve">TIPKALO ZA IZLAZ </t>
  </si>
  <si>
    <t>TIPKALO ZA EVAKUACIJSKI IZLAZ</t>
  </si>
  <si>
    <t xml:space="preserve">Kontroler za jedna vrata </t>
  </si>
  <si>
    <t>Kontroler za jedna vrata</t>
  </si>
  <si>
    <t>Vanjska ograda - BS 018</t>
  </si>
  <si>
    <t xml:space="preserve">Dobava, montaža i spajanje ugradne LED svjetiljke, aluminijsko kućište, dimenzije Φ193mm (±5%), optika protiv blještanja UGR&lt;19, snaga svjetiljke  maksimalno 14W, svjetlosni tok svjetiljke minimalno 1590lm,  indeks uzvrata boje minimalno 80, korelirana temperatura nijanse bijelog svjetla 4000K, zaštita IP44, IK07, električna klasa II, životni vijek svjetiljke minimalno 50.000 sati pri 70% svjetlosnog toka. Izgled prema priloženoj slici, alternative uz odobrenje projektanta.
</t>
  </si>
  <si>
    <t xml:space="preserve">Dobava, montaža i spajanje ugradne LED svjetiljke, aluminijsko kućište, dimenzije Φ164mm (±5%), optika protiv blještanja UGR&lt;19, snaga svjetiljke  maksimalno 10W, svjetlosni tok svjetiljke minimalno 1050lm,  indeks uzvrata boje minimalno 80, korelirana temperatura nijanse bijelog svjetla 4000K, zaštita IP44, IK07, električna klasa II, životni vijek svjetiljke minimalno 50.000 sati pri 70% svjetlosnog toka. Izgled prema priloženoj slici, alternative uz odobrenje projektanta.
</t>
  </si>
  <si>
    <r>
      <t xml:space="preserve">Postava toplinske izolacije bez završnog sloja. Radovi i slojevi: Ljepljenje na vertikalne i horizontalne-stropne ploče, ploče tvrde mineralne vune λD = 0,035 W/mK (150kg/m3) </t>
    </r>
    <r>
      <rPr>
        <b/>
        <sz val="10"/>
        <rFont val="Calibri"/>
        <family val="2"/>
        <charset val="238"/>
        <scheme val="minor"/>
      </rPr>
      <t>HRN EN 13162</t>
    </r>
    <r>
      <rPr>
        <sz val="10"/>
        <rFont val="Calibri"/>
        <family val="2"/>
        <charset val="238"/>
        <scheme val="minor"/>
      </rPr>
      <t xml:space="preserve"> s polimerno cementnim ljepilom, dodatno mehaničko pričvršćenje tiplima i sidrima, postava polimerno cementnog ljepila i mrežice, sloj ljepila za izravnavanje. Ne izvodi se završni sloj od mineralne žbuke. Stavka uključuje postavu kutnih vodilica s mrežicama te sve druge elemente za potpunu izvedbu. Radna platforma u stavci. Izvesti sve komplet do potpune funkcionalnosti i gotovosti uključeni komplet radovi i materijal. Mjesto ugradnje:-podgled poda I.kata i oblaganje greda poda I.kata, podgled stropa II.kata. Obračun po m2 obložene grede, stropa.</t>
    </r>
  </si>
  <si>
    <r>
      <t xml:space="preserve">staklena stijena - shema BS 001  veličine 183x270cm - dvokrilna s nadsvjetlom. Okov s panik bravom i panik kvakom </t>
    </r>
    <r>
      <rPr>
        <b/>
        <sz val="10"/>
        <rFont val="Calibri"/>
        <family val="2"/>
        <charset val="238"/>
        <scheme val="minor"/>
      </rPr>
      <t>HRN EN 179</t>
    </r>
    <r>
      <rPr>
        <sz val="10"/>
        <rFont val="Calibri"/>
        <family val="2"/>
        <scheme val="minor"/>
      </rPr>
      <t>. Izvana šifrarnik i kugla, a iznutra tipkalo i panik kvaka, gore elektroprihvatnik, u slučaju evakuacije tipkalo za nuždu.</t>
    </r>
  </si>
  <si>
    <r>
      <t>Epoksidni samonivelirajući podni sustav  debljine 2-3 mm.
Dobava i ugradnja podnog sustava na bazi epoksidnih smola visoke mehaničke i kemijske otpornosti, antistatičan, protuklizan.
1. Priprema podloge:
Priprema podloge strojnim kugličnim sačmarenjem ili brušenjem.
2.Izvedba poda:
-Temeljni premaz (PRIMER)
-Nosivi sloj - dizajn prema grafičkim prilozima interijera iz izvedbenog arhitektonskog projekta - str. 06.1, 06.2, 06.3 (antracit boja poda, RAL 7016,  s oznakama u ljubičastoj boji RGB: 146,124,184; CMYK: 45,54,0,0)
-Zaštitni transparentni premaz,
Nakon sušenja poda izrezuju se (po potrebi) dilatacijske reške (uračunati u cijenu)
Obrada površine poda uz rubove reški
s ispunjavanjem reški specijalnim trajnoelastičnim kitom, koji mora imati karakteristike  kao i pod, uz prethodno premazivanje s temeljnim premazom. Klasa gorivosti, klasa B (fl) s1 (po E</t>
    </r>
    <r>
      <rPr>
        <b/>
        <sz val="10"/>
        <rFont val="Calibri"/>
        <family val="2"/>
        <charset val="238"/>
        <scheme val="minor"/>
      </rPr>
      <t>N 13501-1</t>
    </r>
    <r>
      <rPr>
        <sz val="10"/>
        <rFont val="Calibri"/>
        <family val="2"/>
        <charset val="238"/>
        <scheme val="minor"/>
      </rPr>
      <t>), grupa protukliznosti: R 10, tlačna čvrstoća 70 N/mm2, dobra kemijska i mehanička otpornost i otpornost na habanje, vodonepropusan, postojane boje, lako održavanje. Obračun po m2 poda</t>
    </r>
  </si>
  <si>
    <t>Izolacija cijevnog razvoda u vanjskom prostoru mineralnom vunom u oblozi od Al lima minimalne debljine 50mm.</t>
  </si>
  <si>
    <t xml:space="preserve">Dobava, montaža i spajanje ugradne LED svjetiljke, 
čelično kućište, s optikom protiv blještanja UGR&lt;19, snaga svjetiljke maksimalno 28W, svjetlosni tok svjetiljke minimalno 3950lm,  indeks uzvrata boje minimalno 80, korelirana temperatura nijanse bijelog svjetla 4000K, zaštita IP40, IK08, električna klasa II, životni vijek svjetiljke minimalno 50.000 sati pri 70% svjetlosnog toka. 
Izgled prema priloženoj slici.
</t>
  </si>
  <si>
    <t>Dobava, montaža i spajanje ugradne LED svjetiljke, 
čelično kućište, s optikom protiv blještanja UGR&lt;19, snaga svjetiljke maksimalno 18W, svjetlosni tok svjetiljke minimalno 2640lm,  indeks uzvrata boje minimalno 80, korelirana temperatura nijanse bijelog svjetla 4000K, zaštita IP40, IK08, električna klasa II, životni vijek svjetiljke minimalno 50.000 sati pri 70% svjetlosnog toka. 
Izgled prema priloženoj slici.
Svjetlotehničkim proračunom zadovoljiti normu HRN EN 12464-1:2012 ili jednakovrijednu, uz sljedeće uvjete:
- broj svjetiljki: 4 svjetiljke
- visina montaže svjetiljki: 2,78m
- dimenzije prostorije (dužina x širina x visina): 3,45 x 4,25 x 2,78m
- refleksije: pod 20%, zidovi 50%, strop 70%
- mjerna površina na visini 0,75m uz odmak od zida 0,1 m
- faktor održavanja: 0,8
- rasvijetljenost mjerne površine: Esr=500lux, U0=0,6
- bliještanje UGR&lt;19</t>
  </si>
  <si>
    <t xml:space="preserve">Dobava, montaža i spajanje nadgradne LED svjetiljke, aluminijsko kućište, dimenzije Φ220x94mm (±5%), optika protiv blještanja UGR&lt;19, snaga svjetiljke  maksimalno 20W, svjetlosni tok svjetiljke minimalno 2370lm,  indeks uzvrata boje minimalno 80, korelirana temperatura nijanse bijelog svjetla 4000K, zaštita IP20, IK07, električna klasa II, životni vijek svjetiljke minimalno 50.000 sati pri 70% svjetlosnog toka. 
Izgled prema priloženoj slici.
</t>
  </si>
  <si>
    <t xml:space="preserve">Dobava, montaža i spajanje dekorativnog  LED stupa, aluminijsko tijelo antracit sive boje, pravokutnog poprečnog presjeka, L oblika, dimenzija 3008x180x396mm(±5%), pokrov optike od transparentnog kaljenog stakla, snaga svjetiljke maksimalno 42W, svjetlosni tok svjetiljke minimalno 2760lm,  indeks uzvrata boje minimalno 80, korelirana temperatura nijanse bijelog svjetla 3000K, zaštita IP65, IK08, električna klasa II, udio svjetlosnog toka iznad horizontalne ravnine svjetiljke mora biti 0%, u kompletu sa temeljnom pločom za montažu, životni vijek svjetiljke minimalno 70.000 sati pri 50% svjetlosnog toka.
Izgled prema priloženoj slici.
</t>
  </si>
  <si>
    <t xml:space="preserve">Dobava, montaža i spajanje nadgradne stropne LED svjetiljke, aluminijsko kućište pravokutnog oblika, dimenzije 100x100x100mm (±5%), stakleni pokrov debljine 5mm(±5%), snaga svjetiljke  maksimalno 8W, svjetlosni tok svjetiljke minimalno 600lm,  indeks uzvrata boje minimalno 80, korelirana temperatura nijanse bijelog svjetla 3000K, zaštita IP65, IK07, električna klasa I, životni vijek svjetiljke minimalno 60.000 sati pri 80% svjetlosnog toka. 
Izgled prema priloženoj slici.
</t>
  </si>
  <si>
    <t xml:space="preserve">Dobava, montaža i spajanje nadgradne zidne LED svjetiljke, aluminijsko kućište pravokutnog oblika, dimenzije 150x150xmm (±5%), stakleni pokrov debljine 5mm(±5%), snaga svjetiljke  maksimalno 17W, svjetlosni tok svjetiljke minimalno 1200lm, asimetrična distribucija svijetla,  indeks uzvrata boje minimalno 80, korelirana temperatura nijanse bijelog svjetla 3000K, zaštita IP65, IK07, električna klasa I, životni vijek svjetiljke minimalno 60.000 sati pri 80% svjetlosnog toka. 
Izgled prema priloženoj slici.
</t>
  </si>
  <si>
    <t xml:space="preserve">Dobava, montaža i spajanje dekorativnog  LED stupića, aluminijsko tijelo antracit sive boje, pravokutnog poprečnog presjeka, L oblika, dimenzija 750x90x120mm(±5%), pokrov optike od transparentnog kaljenog stakla, snaga svjetiljke maksimalno 11W, svjetlosni tok svjetiljke minimalno 535lm,  indeks uzvrata boje minimalno 80, korelirana temperatura nijanse bijelog svjetla 3000K, zaštita IP65, IK07, električna klasa II, udio svjetlosnog toka iznad horizontalne ravnine svjetiljke mora biti 0%, u kplu sa temeljnom armaturom za montažu, životni vijek svjetiljke minimalno 70.000 sati pri 50% svjetlosnog toka.
Izgled prema priloženoj slici.
</t>
  </si>
  <si>
    <t xml:space="preserve">Dobava, montaža i spajanje LED reflektora, aluminijsko kućište pravokutnog oblika antracit sive boje, dimenzije 175x150x170mm (±5%), stakleni pokrov debljine 5mm(±5%), snaga svjetiljke  maksimalno 27W, svjetlosni tok svjetiljke minimalno 2550lm, simetrična distribucija svijetla,  indeks uzvrata boje minimalno 80, korelirana temperatura nijanse bijelog svjetla 3000K, zaštita IP66, IK08, električna klasa I, u kplu s šiljkom za vrtnu montažu te brzim gel konektorom IP68, životni vijek svjetiljke minimalno 60.000 sati pri 80% svjetlosnog toka. Izgled prema priloženoj slici.
</t>
  </si>
  <si>
    <t>Cijenu ponuditi za komplet</t>
  </si>
  <si>
    <t>Cijenu ponuditi zasebno za svaki dio</t>
  </si>
  <si>
    <t>Mjerenje i izdavanje certifikata o izvršenom mjerenju kvalitete instaliranih SM 9/125 svjetlovodnih veza OTDR instrumentom, sukladnost izmjerenih vrijednosti s vrijednostima prema normi ISO/IEC11801:2002 ili jednakovrijedno za svjetlovodni "Link". Mjerenje obaviti za obje valne duljine i na 1310nm i na 1550nm. Rezultate dostaviti u elektroničkom obliku s odgovarajućim oznakama.</t>
  </si>
  <si>
    <t>Dobava, ugradnja i spajanje prespojnog panela 1U, s 24 oklopljena modula  RJ45 Cat.6 za bezalatno spajanje</t>
  </si>
  <si>
    <t xml:space="preserve">Dobava, montaža i spajanje vanjske IP videoportafonske jedinice tip kao: BOLD-T4C baziranoj na SIP protokolu. Uključuje 2 releja upravljiva sa VOIP telefona, PoE, kameru u boji i 4 tipke. Spajanje na LAN putem UTP kabela sa svim jedinicama koje koriste SIP standardni protokol. </t>
  </si>
  <si>
    <t>tip kao: ZON05 A
Zidni mjerni ormarić sa oznakom mjernog spoja</t>
  </si>
  <si>
    <t>tip kao: KON11 A
Cijevna obujmica, namijenjena prišvršćivanju vodiča okruglog presjeka na odvodne cijevi. Pričvršćivanje vodiča na cijevnu obujmicu sa vijcima.</t>
  </si>
  <si>
    <t>tip kao: LOP 3,0
LOP loveće palice za zaštitu manjih klimatskih naprava, svijetlosnih kupola ili onih dijelova krova koje nije moguće učinkovito zaštititi s montiranjem gromobranske instalacije
kpl sa pričvrsnim priborom kao LOP-P01</t>
  </si>
  <si>
    <t>PTT, PVC čvrsta cijev s dobavom i ugradnjom u rov
promjera 110 mm</t>
  </si>
  <si>
    <t>Stavka obuhvaća dopremu i ugradnju probranog materijala iz iskopa, zatrpavanje područje oko temelja objekta. Materijal se ugrađuje u više slojeva u debljinama do 30 cm. Obračun se obavlja prema m3 ugrađenog materijala u zbijenom stanju. Ms=40MN/m2</t>
  </si>
  <si>
    <t>Dobava i postava betonskih ploča od gotovih betonskih elemenata 40x40x4 cm sivo-bijele boje (boja šljunka) u svrhu izvedbe hodne staze na krovu. Elementi se polažu na šljunčani balast na krovu. Obračun po m2 hodne staze</t>
  </si>
  <si>
    <t>Betoniranje zaštitnog sloja hidroizolacije u debljini 5cm betonom C16/20. U cijeni je uračunata priprema, doprema, ugradnjam ravnanje  i zaglađivanje betona do projektirane kote.  Svojstva betona definirana projektom prema HRN EN 206-1 ili jednakovrijedno.</t>
  </si>
  <si>
    <t>Nabava, doprema i ugradnja razdjelnog sloja, filc od netkanog staklenog voala (300-500 g/m2) – geotekstil. Minimalna trajnost 50 godina. Ugradnja na krovu (postava iznad i ispod hidroizolacije od sintetičke folije na bazi polivinil klorida),ugradnjana terasi 1.kata (ispod TPO folije na beton), ugradnja ne temljoj ploči izvan zgrade. Postava prema uputama proizvođača odabrane hidroizolacije. Preklopi se ne obračunavaju posebno. Obračun po m2 pokrivne površine.</t>
  </si>
  <si>
    <r>
      <t>Izrada podne bitumenske hidroizolacije. Hidroizolacija se sastoji od:
 - jedan hladni premaz bitumenskom emulzijom 
 - elastomerne zavarljive bitumenske trake minimalne debljine 4 mm koja se za podlogu i međusobno učvršćuje ljepljenjem trake plamenikom, sa preklopom najmanje 10 cm. Prilikom rada obratiti pažnju na ugrađene instalacije, zaštitne plastične cijevi i sl. Hidroizolaciju treba položiti na posve suhu, ravnu i čistu zaglađenu podlogu. Stavka obuhvaća i izradu vertikalne izolacije na betonske ili druge zidove. Hidroizolacija se postavlja na podnu ab ploču ispod toplinske izolacije i estriha. Potrebno obraditi spoj s vanjskom vertikalnom izolacijom. Na izvedenu hidroizolaciju postaviti PE foliju međusobno lijepljenju. Uključeno i vertikalno podizanje na zidove kao i spoj s vanjskom izolacijom u cijeni stavke. Obračun po m</t>
    </r>
    <r>
      <rPr>
        <vertAlign val="superscript"/>
        <sz val="10"/>
        <rFont val="Calibri"/>
        <family val="2"/>
        <charset val="238"/>
        <scheme val="minor"/>
      </rPr>
      <t>2</t>
    </r>
    <r>
      <rPr>
        <sz val="10"/>
        <rFont val="Calibri"/>
        <family val="2"/>
        <charset val="238"/>
        <scheme val="minor"/>
      </rPr>
      <t xml:space="preserve"> izoliranih površina.</t>
    </r>
  </si>
  <si>
    <t>Izrada, doprema i montaža krovne kupole svjetlih dimenzija 100x100 cm. Kupola s termoizolacijskim dvoslojnim staklom s akrilnom prozirnom kupolom.  u=1,4 W/m2K. Na ab okvir montirati dodatni termoizolacijski profil za svladavanje visina slojeva krova i toplinskog odvajanja-u stavci. Stavka uključuje konusni toplinski materijal (xps) koji se postavlja oko oboda profila s vanjske strane (poprečni presjek xps konusa cca20x30cm), brtveni materijal za spoj s krovnom izolacijom,  sve do potpune gotovosti.</t>
  </si>
  <si>
    <t>Izrada, dobava i postavljanje nadstrešnice N2 iznad izlaza na tersu na 1. katu. Nadstrešnica je izrađena od čeličnih profila prema dimenzijama i shemi N2 iz glavnog građevinskog projekta konstrukcije. Horizontalne uzdužne i poprečne grede od čeličnih profila završno plastificiranih u RAL 7016. Pokrov kompozitnim pločama sa završnom obradom od aluminijskog lima plastificiranog u RAL 7016, sa svim opšavima i okapima u tonu. Konstrukciju nadstrešnice sidriti u AB konstrukciju. Sve do potpune gotovosti i funkcionalnosti. 
Stavka uključuje izradu radioničkih nacrta prema statičkom proračunu iz glavnog projekta i dogovoru s projektantom, odnosno projektant je mora odobriti prije izvođenja.
Obračun po m2 površine pokrivene nadstrešnicom.</t>
  </si>
  <si>
    <r>
      <t>Izrada, doprema na gradište i kompletna ugradba dvokrilnih ostakljenih zaokretnih vrata u vatrootpornoj izvedbi oznake EI</t>
    </r>
    <r>
      <rPr>
        <vertAlign val="subscript"/>
        <sz val="10"/>
        <rFont val="Calibri"/>
        <family val="2"/>
        <charset val="238"/>
        <scheme val="minor"/>
      </rPr>
      <t>2</t>
    </r>
    <r>
      <rPr>
        <sz val="10"/>
        <rFont val="Calibri"/>
        <family val="2"/>
        <charset val="238"/>
        <scheme val="minor"/>
      </rPr>
      <t>30-C. Vatrotpornost 30 minuta, s mehanizmom za samozatvaranje.  Vrata su opremljena panik bravom i panik kvakom HRN EN 179 i šipkom HRN EN1125. Sve po shemi bravarije.</t>
    </r>
  </si>
  <si>
    <r>
      <t>Staklena stijena s vratima u vatrootpornoj izvedbi oznake EI90, od čeličnih ili aluminijskih profila završno obojanih kao i susjedne stijene. Termički odvojeni profili s ugrađenim protupožarnim brtvama. Fiksni dio stijene u izvedi vatrootpornosti EI90, a vrata EI</t>
    </r>
    <r>
      <rPr>
        <vertAlign val="subscript"/>
        <sz val="10"/>
        <rFont val="Calibri"/>
        <family val="2"/>
        <charset val="238"/>
        <scheme val="minor"/>
      </rPr>
      <t>2</t>
    </r>
    <r>
      <rPr>
        <sz val="10"/>
        <rFont val="Calibri"/>
        <family val="2"/>
        <charset val="238"/>
        <scheme val="minor"/>
      </rPr>
      <t>30-C. Stijena se sastoji od 2 vertikalna polja i 3 horizontalna polja.  Fiksno ostakljenje od višeslojnog sigurnosnog izolacijskog stakla koje zadovoljava uvjet  otpornost na požar o čemu treba dostaviti odgovarajuće ateste, vrijednost toplinskog prolaza je 1,0 W/m²K. Stijena se ugrađuje u zoni vanjske fasade, stoga je potrebno predvidjeti dodatne nosače koji su dio ove stavke. U cijenu uključena izrada, doprema na gradilište, kompletna ugradnja. Obavezna izrada radioničke dokumentacije prema shemi bravarije.</t>
    </r>
  </si>
  <si>
    <t>shema vanjske bravarije-BS 002  veličine 257x270cm  s integriranim vratima 120x220cm</t>
  </si>
  <si>
    <t>Oblaganje zidova sanitarnih prostora keramičkim pločicama I.klase, protukliznost R9  (h = 290 cm). Pločice dimenzija 10 x 10 cm, boje tamnosive, antracit, najsličnije RAL 7016, fugiranje masom ljubičaste boje, najsličnije RGB: 146,124,184; CMYK: 45,54,0,0. Pločice se lijepe na pripremljene AB i GK zidne površine sa minimalnom potrebnom fugom. Uglovi se izvode rezanjem pod kutom 45°, bez kutnih profila. Izvođač radova je obvezan prije nabavke pločica donijeti na odobrenje projektantu / investitoru predložene pločice i uzorak mase za fugiranje. U cijenu uključene pločice, ljepilo i masa za fugiranje - sav materijal, rad i pomoćni materijal.  Obračun po m² obloženog zida. Na grafičkim prilozima izvedbenog arhitektonskog projekta, 06. Interijer, list 06.5 i 06.6 dan je prikaz zidova obuhvaćenih ovom stavkom.</t>
  </si>
  <si>
    <t xml:space="preserve">Postava gres pločica preko nivelirajućih podložaka na poda terase I.kata.  Gres pločice dimenzija 60x60cm potrebne debljine (2cm)  boje tamnosiva, najbliže antracit tj. RAL-u 7016, otporne na smrzavanje I. klase, protukliznosti R11. Podna obloga se postavlja preko podložaka koji se niveliraju kako bi nivelirali pod u padu. Izvođač radova je obvezan prije nabavke pločica donijeti na odobrenje investitoru i projektantu predložene pločice. U cijenu uključene pločice, podložke, ukrute, rubni profili,  sav materijal, rad i pomoćni materijal. Obračun po m² opločenja. </t>
  </si>
  <si>
    <t>Izrada pregradnih zidova debljine 15cm od standardnih G-K ploča s potkonstrukcijom od pocinčanih čeličnih profila (CW i UW profili), uključujući spojno brtvljenje na druge građevne dijelove. S obje strane dvostruka obloga od G-K ploča 2x2x12,5mm. Ispuna tvrdom kamenom vunom 7,5cm. Glave vijaka i reške izgladiti ispunom, kao podloga za soboslikarske radove (gletanje, brušenje). Zid izvesti sigurno, vodeći računa da ne dođe do klizanja u međuprostor. Profili i ploče se moraju voditi od podne ab konstrukcije do stropne ab konstrukcije.  Rubove, spojeve i pukotine ispuniti i zabrtviti akrilnom masom. U cijenu uračunat rad i materijal do postave keramičkih pločica ili ličenja. Obračun po m2 komplet izvedenog gipskartonskog zida.</t>
  </si>
  <si>
    <t>Izrada pregradnih zidova debljine 15cm  od vlagoodbojnih G-K ploča s potkonstrukcijom od pocinčanih čeličnih profila (CW i UW profili), uključujući spojno brtvljenje na druge građevne dijelove. S obje strane dvostruka obloga od G-K ploča 2x2x12,5mm. Ispuna kamenom vunom. Glave vijaka i reške izgladiti ispunom, kao podloga za soboslikarske radove (gletanje, brušenje). Zid izvesti sigurno, vodeći računa da ne dođe do klizanja u međuprostor.  Profili i ploče se moraju voditi od podne ab konstrukcije do stropne ab konstrukcije.  Rubove, spojeve i pukotine ispuniti i zabrtviti akrilnom masom. U cijenu uračunat rad i materijal do postave keramičkih pločica ili ličenja. Obračun po m2 komplet izvedenog gipskartonskog zida.</t>
  </si>
  <si>
    <t>Izrada pregradnih zidova debljine 10 do 20cm  od vatrootpornih G-K ploča s potkonstrukcijom od pocinčanih čeličnih profila (CW i UW profili), uključujući spojno brtvljenje na druge građevne dijelove. S obje strane višestrukih obloga od G-K ploča 2x3x1,5cm ili 2x2x2,5cm. Ispuna kamenom vunom. Glave vijaka i reške izgladiti ispunom, kao podloga za soboslikarske radove (gletanje, brušenje). Zid izvesti sigurno, vodeći računa da ne dođe do klizanja u međuprostor. Profili i ploče se moraju voditi od podne ab konstrukcije do stropne ab konstrukcije.  Stavka uključuje i izvedbu zatvaranja prostora između vatrootporne bravarske stijene i ab konstrukcije (visina cca 50cm), u istim slojevima s dodatnom nosivom konstrukcijom za izvedbu premošćivanja bravarije. Rubove, spojeve i pukotine ispuniti i zabrtviti pripadajućom masom. U cijenu uračunat sav rad i materijal do potpune funkcionalnosti  i postave keramičkih pločica ili ličenja. Sve spojeve zidova sa postojećim zidovima i krovom treba brtviti na način da se dobije tražena vatrootpornost. Obračun po m2 komplet izvedenog gipskartonskog zida.</t>
  </si>
  <si>
    <t xml:space="preserve">Izrada betonskih temelja za stupove vanjske rasvjete. Dimenzija temelja 80x80x100 cm, kvaliteta betona C 30/37, komplet sa temeljnim vijcima (vijke isporučuje izvođač stupova), s iskopom i ponovnim zatrpavanjem iskopanog materijala i odvozom viška materijala. Stavka uključuje izradu i ugradnju armature, te izradu, montažu i demontažu oplate. Gornju plohu temelja izvesti u nagibu. Izradi temelja pristupiti tek nakon nabavke stupa.
</t>
  </si>
  <si>
    <t>Iskop rova za polaganje vodovodnih i kanalizacijskih cijevi, vodomjernog okna  i za revizijska okna u zemljištu sa odbacivanjem iskopanog materijala na 1,00 m od ruba rova, s eventualno potrebnim razupiranjem i zaštitom građevne jame. Iskop se vrši strojevima uz ručno dotjerivanje dna kanala. Kategorija materijala iskopa "C". Nagib i dubina iskopa prema projektu. U jediničnu cijenu su uključeni i svi eventualni pomoćni radovi (oplata, crpljenja, vertikalni prijenosi, privremeno odlaganje i sl.</t>
  </si>
  <si>
    <t>Nasipavanje dna rova pijeskom granulacije 0-4 mm u sloju od 10 cm i fino planiranje u nagibu pod kojim se polažu cijevi.Stavkom obuhvaćena nabava, prijevoz i ugradnja pijeska. Nakon što su vodovodne i kanalizacijske cijevi položene i ispitane zasipavaju se pijeskom u sloju od 10 cm iznad tjemena cijevi.Obračun je po m³ nabavljenog, dopremljenog, ugrađenog i zbijenog pijeska u rov instalacija.</t>
  </si>
  <si>
    <t>Zatrpavanje rova zemljom od iskopa nakon što su cijevi položene i ispitane na vodonepropusnost i funkcionalnost i zasipane pijeskom. Zatrpavanje se vrši u slojevima od po 30 cm uz vlaženje vodom i zbijanje odgovarajućim vibracijskim strojevima Ms=60MN/m2. Prvi sloj nasipa zemljom ne smije sadržavati kamen ili neki drugi grubi materijal, ostali slojevi nasipavaju se preostalim materijalom od iskopa.</t>
  </si>
  <si>
    <t>Utovar preostale zemlje od iskopa na kamion te odvoz na trajnu deponiju koju mora osigurati sam izvođač radova. Jedinična cijena mora sadržavati i naknadu za korištenje deponije kao i eventualnu Eko naknadu. Obračun po m3 u sraslom stanju.</t>
  </si>
  <si>
    <t>Izvedba vodomjernog okna veličine svjetlog otvora 1,2x0,8 m iz vodonepropusnog betona VDP2, C30/37, XC1 sa dodatkom aditiva za vodonepropunost, u potrebnoj glatkoj oplati. Penjalice za silaz u okno su iz betonskog željeza profila 20 mm. Poklopac okna je iz lijevanog željeza okrugli veličine 60cm nosivosti A15 sa natpisom "VODOVOD". Cijena sadrži sve komplet gotovo s dobavom i ugradnjom betona u potrebnoj oplati, izradom i montažom armature za prometno opterećenje, lijevano željeznim poklopcimam i penjalicama, te drenažnom cijevi. Zemljani radovi obračunavaju se posebno. Svi ostali radovi, kao i potreban materijal, izrada i montaža armature sadržani su u jediničnoj cijeni okna - sve komplet gotovo.</t>
  </si>
  <si>
    <r>
      <t xml:space="preserve">Izvedba revizijskog okna vanjske kanalizacije iz vodonepropusnog betona  VDP2, C30/37, XC1 u glatkoj oplati. Površine dna, stijena i kinete obraditi cementnim mortom do crnog sjaja, rubovi kineta moraju biti zaobljeni. Penjalice su iz betonskog željeza </t>
    </r>
    <r>
      <rPr>
        <sz val="10"/>
        <rFont val="Arial"/>
        <family val="2"/>
        <charset val="238"/>
      </rPr>
      <t>Ø</t>
    </r>
    <r>
      <rPr>
        <sz val="10"/>
        <rFont val="Arial CE"/>
        <family val="2"/>
        <charset val="238"/>
      </rPr>
      <t xml:space="preserve"> 20 mm. U okno dubine do 100 cm ne stavljaju se penjalice. Zemljani radovi obračunavaju se posebno, svi ostali radovi, kao i potreban materijal, izrada i montaža armature sadržani su u jediničnoj cijeni okna, sve komplet gotovo.
</t>
    </r>
  </si>
  <si>
    <t>Dobava i ugradnja zaštitnih cijevi (vodilica) za provod kanalizacijskih i vodovodnih cijevi kroz temeljni zid, sve komplet gotovo. Cijevi od polipropilena SN8.</t>
  </si>
  <si>
    <t>Ponuđeni tip:____________________________</t>
  </si>
  <si>
    <t xml:space="preserve">Dobava, razastiranje, planiranje i zbijanje lomljenog (drobljenog) kamenog materijala granulacije 0-63mm ispod kolničke, parkirališta, uz optimalno vlaženje. Traženi je stupanj zbijenosti u odnosu na standardni Proctor-ov postupak Sz≥100%, odnosno modul stišljivosti Ms≥60MN/m2. </t>
  </si>
  <si>
    <t>Obračun po m3 stvarno izvedenog nasipa u zbijenom stanju.</t>
  </si>
  <si>
    <t>Utovar, prijevoz do deponije do 10 km udaljenosti, istovar i planiranje na deponiji viška zemljanog materijala iz iskopa. Obračun radova po kubičnom metrima materijala, mjereno u sraslom stanju bez dodavanja faktora rastresitosti. Jedinična cijena mora sadržavati naknadu za korištenje deponije kao i eventualnu Eko naknadu.</t>
  </si>
  <si>
    <r>
      <t xml:space="preserve">Izrada nosivog sloja od mehanički stabiliziranog nevezanog materijala minimalne debljine 45 cm u sabijenom stanju-asfalt i 35 cm opločnici. Predviđa se nabava, doprema i ugradnja prirodnog nesepariranog šljunka. Ovaj sloj ugrađuje se ispod asfaltnog  kolnika. Rad obuhvaća dobavu i ugradnju  materijala veličine zrna do 63mm.  Koristi se pjeskoviti šljunak 0-63 mm (ili drobljeni kameni materijal). Završni sloj prije polaganja asfalta treba postići zbijenost Ms=80 MN/m2 a ravnost prema projektu sa točnošću </t>
    </r>
    <r>
      <rPr>
        <sz val="10"/>
        <rFont val="Calibri"/>
        <family val="2"/>
        <charset val="238"/>
      </rPr>
      <t>±</t>
    </r>
    <r>
      <rPr>
        <sz val="10"/>
        <rFont val="Arial"/>
        <family val="2"/>
        <charset val="238"/>
      </rPr>
      <t xml:space="preserve"> 0,5 cm.  Obračun radova: Rad se mjeri u kubičnim metrima završenog sloja. </t>
    </r>
  </si>
  <si>
    <t>Bitumenski međusloj za sljepljivanje asfaltnih slojeva BIT 50/70. Obuhvaća nabavu materijala, prijevoz, upotrebu opreme te sav rad na izvedbi sloja emulzije. Bitumenska emulzija 0,3 kg/m2, vrući bitumen 0,2 kg/m2. Obračun po m² površine na koju je položena emulzija</t>
  </si>
  <si>
    <t>Dobava potrebnog materijala, izrada i montaža ograde od crne bravarije završno plastificirano u RAL 7016. Visina cca 150 cm, širina cca 3,8 m. 
Ograda je podijeljena u 3 jednaka segmenta širine cca 1,26 m - dva su fiksna, a treći su zaokretna vrata. Konstrukcija ograde od okvira od plosnatog lima debljine 5mm i širine 60mm s ispunom od isteg lima fi 1mm, okna 5x5 mm. Vertikalni profili od plosnatog lima na osnom rasponu od cca 1,26 m. Sve prema shemi bravarije BS 018 u sklopu izvedbenog arhitektonskog projekta. Vrata imaju 2 kvake i bravu s ključem. Ograda se nalazi uz ulaz u građevinu, s jedne strane je pričvršćena na građevinu (kod vrata), a s druge strane na bočnu ogradu međe prema susjedu s istočne strane. Ograda se vertikalama učvršćuje u betonske temelje. Uključeni svi potrebni radovi, i iskopi i temeljenje. Obračun po m1.</t>
  </si>
  <si>
    <t>Dobava potrebnog materijala, izrada i montaža ograde od crne bravarije završno plastificirano u RAL 7016. Visina cca 150 cm, širina cca 3,94 m. 
Ograda je podijeljena u 3 jednaka segmenta širine cca 1,32 m - dva su fiksna, a treći su zaokretna vrata. Konstrukcija ograde od okvira od plosnatog lima debljine 5mm i širine 60mm s ispunom od isteg lima fi 1mm, okna 5x5 mm. Vertikalni profili od plosnatog lima na osnom rasponu od cca 1,26 m. Sve prema shemi bravarije BS 019 u sklopu izvedbenog arhitektonskog projekta. Vrata imaju 2 kvake i bravu s ključem. Ograda se nalazi uz SZ ugao prizemlja građevine, između terase i parkirališta, s jedne strane je pričvršćena na građevinu (kod vrata), a s druge strane na bočnu ogradu međe prema susjedu sa zapadne strane. Ograda se vertikalama učvršćuje u betonske temelje. Uključeni svi potrebni radovi, i iskopi i temeljenje. Obračun po m1.</t>
  </si>
  <si>
    <t>Industrijska panel ograda visine cca 150 cm uz koju je posađen bršljan. Otvor okna je 200x50 mm, širina panela max.2600 mm. Stupovi izrađeni iz pocinčanih željeznih cijevi kvadratnog presjeka 50x50mm. Ograda izrađena od pocinčane i plastificirane čelične žice u boji RAL 7016 koja će kasnije postati "zelena ograda" - živica. Stavka uključuje sve potrebne radnje - kopanje i betoniranje temelja, montažu ograde i završavanje sve do pune gotovosti.</t>
  </si>
  <si>
    <t>d.o.o.  za  projektiranje u graditeljstvu   V  A  R  A  Ž  D  I  N, Zrinskih i Frankopana 10A</t>
  </si>
  <si>
    <t>Dobava i ugradba betonskog rubnjaka poprečnog presjeka 8/20 cm (rub staze) na prethodno izvedenu podlogu od svježeg betona C16/20 u količini od 0.04m3/m'. Beton ugrađenog rubnjaka mora biti min. Klase C 25/30,  dmax=8mm, otporan na smrzavanje i soli za odmrzavanje. U cijeni i potrebna rezanja na manje dužine. Reške u širini 1 cm zalijati cementnim mortom. Obračun radova - rad se mjeri u metrima (m') postavljenih rubnjaka prema detaljima iz projekta, uključivo s izvedbom podloge. Polaganje uzdignuto od asfalta od 10 do 16 cm. Boja beton siva (svijetlosiva).</t>
  </si>
  <si>
    <t>Dobava i ugradba betonskog rubnjaka poprečnog presjeka 15/24 cm na prethodno izvedenu podlogu od svježeg betona C16/20 u količini od 0.04m3/m'. Beton ugrađenog rubnjaka mora biti min. Klase C 25/30,  dmax=8mm, otporan na smrzavanje i soli za odmrzavanje. U cijeni i potrebna rezanja na manje dužine. Reške u širini 1 cm zalijati cementnim mortom. Obračun radova - rad se mjeri u metrima (m') postavljenih rubnjaka prema detaljima iz projekta, uključivo s izvedbom podloge. Polaganje uzdignuto od asfalta od 10 do 16 cm. Boja beton siva (svijetlosiva).</t>
  </si>
  <si>
    <t>Dobava i ugradnja betonskih opločnika za oblaganje pristupnog puta za ulaz u građevinu, pješačkih puteva oko građevine, terase. Ploče vel. 50/50 cm, beton sive (svijetlosive) boje a postavljaju se na završen tamponski sloj i sloj pijeska-sipine debljine 4 cm.Sve komplet.  U cijeni nabava, doprema i polaganja, sve po m2 površine</t>
  </si>
  <si>
    <t>Proizvodnja, prijevoz i ugradnja habajućeg sloja od asfaltbetona.
Proizvodi se  u postrojenjima za spravljanje asfaltnih mješavina – asfaltnim bazama s kontroliranim pojedinim materijalima i kontroliranim postrojenjem te se prevozi na mjesto ugradnje.
Ugradnja se vrši strojno strojevima za razastiranje – finišerima i sabijanje valjcima, statičkim, vibracionim i valjcima s kotačima na pneumaticima. Kvaliteta oznake AC11 surf 50/70. Debljina sloja određena je projektom i iznosi 3 cm.  Obračun po kvadratnom metru izvedenog sloja. Boja beton siva (svijetlosiva).</t>
  </si>
  <si>
    <t>stavka 1- dimenzija 100/270 cm (lijeva) ugradnja u GK zid d=15cm, bez brave</t>
  </si>
  <si>
    <r>
      <t xml:space="preserve">Izrada, dobava i ugradnja jednokrilnih, zaokretnih, unutarnjih, ostakljenih vrata bez nadsvjetla dimenzija prema projektu. Dovratnik drveni suhomontažni, obuhvatni, završna obrada mat lak po izboru projektanta. Krilo vrata </t>
    </r>
    <r>
      <rPr>
        <strike/>
        <sz val="10"/>
        <rFont val="Calibri"/>
        <family val="2"/>
        <scheme val="minor"/>
      </rPr>
      <t>bez okvira</t>
    </r>
    <r>
      <rPr>
        <sz val="10"/>
        <rFont val="Calibri"/>
        <family val="2"/>
        <charset val="238"/>
        <scheme val="minor"/>
      </rPr>
      <t xml:space="preserve"> </t>
    </r>
    <r>
      <rPr>
        <sz val="10"/>
        <color rgb="FFFF0000"/>
        <rFont val="Calibri"/>
        <family val="2"/>
        <scheme val="minor"/>
      </rPr>
      <t xml:space="preserve">s minimalnim okvirom </t>
    </r>
    <r>
      <rPr>
        <strike/>
        <sz val="10"/>
        <color rgb="FFFF0000"/>
        <rFont val="Calibri"/>
        <family val="2"/>
        <scheme val="minor"/>
      </rPr>
      <t xml:space="preserve">(max 5 cm širine u pogledu, simetrično sa svih strana krila) </t>
    </r>
    <r>
      <rPr>
        <sz val="10"/>
        <rFont val="Calibri"/>
        <family val="2"/>
        <charset val="238"/>
        <scheme val="minor"/>
      </rPr>
      <t xml:space="preserve">potpuno ostakljeno u VSG-izvedbi (laminirano sigurnosno staklo), u izvedbi s folijom poboljšane zvučne izolacije. Staklo </t>
    </r>
    <r>
      <rPr>
        <strike/>
        <sz val="10"/>
        <rFont val="Calibri"/>
        <family val="2"/>
        <scheme val="minor"/>
      </rPr>
      <t>zvučne izolacije Rw36dB (min 44.2),</t>
    </r>
    <r>
      <rPr>
        <sz val="10"/>
        <rFont val="Calibri"/>
        <family val="2"/>
        <charset val="238"/>
        <scheme val="minor"/>
      </rPr>
      <t xml:space="preserve"> najmanje 8mm debljine. Satinirano staklo. </t>
    </r>
    <r>
      <rPr>
        <sz val="10"/>
        <color rgb="FFFF0000"/>
        <rFont val="Calibri"/>
        <family val="2"/>
        <scheme val="minor"/>
      </rPr>
      <t xml:space="preserve">Vrata zvučne izolacije 32dB. </t>
    </r>
    <r>
      <rPr>
        <sz val="10"/>
        <rFont val="Calibri"/>
        <family val="2"/>
        <charset val="238"/>
        <scheme val="minor"/>
      </rPr>
      <t xml:space="preserve"> Okovi: s ili bez brave s cilindrom i ključem (prema shemama), obostrano inox kvaka, panti od plemenitog čelika dvodijelni panti, trodimenzionalno podesivi.  Odbojnik od inoxa s gumom. Sve prema shemi stolarije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</si>
</sst>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_-;\-* #,##0_-;_-* &quot;-&quot;_-;_-@_-"/>
    <numFmt numFmtId="44" formatCode="_-* #,##0.00\ &quot;kn&quot;_-;\-* #,##0.00\ &quot;kn&quot;_-;_-* &quot;-&quot;??\ &quot;kn&quot;_-;_-@_-"/>
    <numFmt numFmtId="43" formatCode="_-* #,##0.00_-;\-* #,##0.00_-;_-* &quot;-&quot;??_-;_-@_-"/>
    <numFmt numFmtId="164" formatCode="_-* #,##0.00\ _k_n_-;\-* #,##0.00\ _k_n_-;_-* &quot;-&quot;??\ _k_n_-;_-@_-"/>
    <numFmt numFmtId="165" formatCode="_-&quot;£&quot;* #,##0_-;\-&quot;£&quot;* #,##0_-;_-&quot;£&quot;* &quot;-&quot;_-;_-@_-"/>
    <numFmt numFmtId="166" formatCode="_-&quot;£&quot;* #,##0.00_-;\-&quot;£&quot;* #,##0.00_-;_-&quot;£&quot;* &quot;-&quot;??_-;_-@_-"/>
    <numFmt numFmtId="167" formatCode="_-* #,##0.00\ _k_n_-;\-* #,##0.00\ _k_n_-;_-* \-??\ _k_n_-;_-@_-"/>
    <numFmt numFmtId="168" formatCode="_(* #,##0.00_);_(* \(#,##0.00\);_(* \-??_);_(@_)"/>
    <numFmt numFmtId="169" formatCode="_-* #,##0.00\ &quot;€&quot;_-;\-* #,##0.00\ &quot;€&quot;_-;_-* &quot;-&quot;??\ &quot;€&quot;_-;_-@_-"/>
    <numFmt numFmtId="170" formatCode="_-* #,##0\ _S_k_-;\-* #,##0\ _S_k_-;_-* &quot;-&quot;\ _S_k_-;_-@_-"/>
    <numFmt numFmtId="171" formatCode="_-* #,##0\ &quot;zł&quot;_-;\-* #,##0\ &quot;zł&quot;_-;_-* &quot;-&quot;\ &quot;zł&quot;_-;_-@_-"/>
    <numFmt numFmtId="172" formatCode="_-* #,##0\ _z_ł_-;\-* #,##0\ _z_ł_-;_-* &quot;-&quot;\ _z_ł_-;_-@_-"/>
    <numFmt numFmtId="173" formatCode="_-* #,##0.00\ &quot;zł&quot;_-;\-* #,##0.00\ &quot;zł&quot;_-;_-* &quot;-&quot;??\ &quot;zł&quot;_-;_-@_-"/>
    <numFmt numFmtId="174" formatCode="_-* #,##0.00\ _z_ł_-;\-* #,##0.00\ _z_ł_-;_-* &quot;-&quot;??\ _z_ł_-;_-@_-"/>
    <numFmt numFmtId="175" formatCode="#,##0\ &quot;KM&quot;;\-#,##0\ &quot;KM&quot;"/>
    <numFmt numFmtId="176" formatCode="* #,##0.00\ ;\-* #,##0.00\ ;* \-#\ ;@\ "/>
    <numFmt numFmtId="177" formatCode="#,##0.00&quot;      &quot;;\-#,##0.00&quot;      &quot;;&quot; -&quot;#&quot;      &quot;;@\ "/>
    <numFmt numFmtId="178" formatCode="_(* #,##0.00_);_(* \(#,##0.00\);_(* &quot;-&quot;??_);_(@_)"/>
    <numFmt numFmtId="179" formatCode="_-* #,##0.00\ [$€-1]_-;\-* #,##0.00\ [$€-1]_-;_-* &quot;-&quot;??\ [$€-1]_-"/>
    <numFmt numFmtId="180" formatCode="#,##0.00\ &quot;kn&quot;"/>
    <numFmt numFmtId="181" formatCode="0.0"/>
    <numFmt numFmtId="182" formatCode="0&quot;.&quot;"/>
  </numFmts>
  <fonts count="124">
    <font>
      <sz val="11"/>
      <color theme="1"/>
      <name val="Calibri"/>
      <family val="2"/>
      <charset val="238"/>
      <scheme val="minor"/>
    </font>
    <font>
      <sz val="10"/>
      <name val="Calibri"/>
      <family val="2"/>
      <scheme val="minor"/>
    </font>
    <font>
      <b/>
      <sz val="10"/>
      <name val="Calibri"/>
      <family val="2"/>
      <scheme val="minor"/>
    </font>
    <font>
      <sz val="10"/>
      <name val="Calibri"/>
      <family val="2"/>
      <charset val="238"/>
      <scheme val="minor"/>
    </font>
    <font>
      <sz val="12"/>
      <name val="Arial"/>
      <family val="2"/>
      <charset val="238"/>
    </font>
    <font>
      <sz val="10"/>
      <name val="Arial CE"/>
      <charset val="238"/>
    </font>
    <font>
      <sz val="10"/>
      <name val="Arial"/>
      <family val="2"/>
      <charset val="238"/>
    </font>
    <font>
      <sz val="10"/>
      <name val="MS Sans Serif"/>
      <family val="2"/>
      <charset val="238"/>
    </font>
    <font>
      <b/>
      <sz val="10"/>
      <name val="Calibri"/>
      <family val="2"/>
      <charset val="238"/>
      <scheme val="minor"/>
    </font>
    <font>
      <sz val="10"/>
      <color theme="1"/>
      <name val="Calibri"/>
      <family val="2"/>
      <scheme val="minor"/>
    </font>
    <font>
      <sz val="10"/>
      <name val="Arial Narrow"/>
      <family val="2"/>
      <charset val="238"/>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1"/>
      <color theme="1"/>
      <name val="Calibri"/>
      <family val="2"/>
      <scheme val="minor"/>
    </font>
    <font>
      <sz val="11"/>
      <name val="7_Futura"/>
      <charset val="238"/>
    </font>
    <font>
      <sz val="11"/>
      <name val="Arial"/>
      <family val="2"/>
      <charset val="238"/>
    </font>
    <font>
      <sz val="11"/>
      <name val="7_Futura"/>
    </font>
    <font>
      <sz val="11"/>
      <color indexed="8"/>
      <name val="Calibri"/>
      <family val="2"/>
      <charset val="238"/>
    </font>
    <font>
      <sz val="11"/>
      <color indexed="9"/>
      <name val="Calibri"/>
      <family val="2"/>
      <charset val="238"/>
    </font>
    <font>
      <b/>
      <sz val="18"/>
      <color indexed="56"/>
      <name val="Cambria"/>
      <family val="2"/>
      <charset val="238"/>
    </font>
    <font>
      <b/>
      <sz val="11"/>
      <color indexed="8"/>
      <name val="Calibri"/>
      <family val="2"/>
      <charset val="238"/>
    </font>
    <font>
      <sz val="10"/>
      <name val="Helv"/>
    </font>
    <font>
      <sz val="11"/>
      <color indexed="17"/>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sz val="11"/>
      <color indexed="62"/>
      <name val="Calibri"/>
      <family val="2"/>
      <charset val="238"/>
    </font>
    <font>
      <u/>
      <sz val="10"/>
      <color indexed="12"/>
      <name val="Arial CE"/>
      <charset val="238"/>
    </font>
    <font>
      <sz val="10"/>
      <name val="Arial PL"/>
      <charset val="238"/>
    </font>
    <font>
      <u/>
      <sz val="10"/>
      <color indexed="36"/>
      <name val="Arial CE"/>
      <charset val="238"/>
    </font>
    <font>
      <sz val="10"/>
      <name val="MS Sans Serif"/>
      <family val="2"/>
    </font>
    <font>
      <sz val="8"/>
      <name val="Arial"/>
      <family val="2"/>
    </font>
    <font>
      <sz val="10"/>
      <name val="Arial"/>
      <family val="2"/>
    </font>
    <font>
      <sz val="10"/>
      <name val="Times New Roman CE"/>
      <family val="1"/>
      <charset val="238"/>
    </font>
    <font>
      <sz val="12"/>
      <name val="Times New Roman CE"/>
      <family val="1"/>
      <charset val="238"/>
    </font>
    <font>
      <b/>
      <sz val="18"/>
      <color indexed="56"/>
      <name val="Cambria"/>
      <family val="1"/>
      <charset val="238"/>
    </font>
    <font>
      <sz val="11"/>
      <color indexed="9"/>
      <name val="Calibri"/>
      <family val="2"/>
    </font>
    <font>
      <b/>
      <sz val="11"/>
      <color indexed="8"/>
      <name val="Calibri"/>
      <family val="2"/>
    </font>
    <font>
      <u/>
      <sz val="10"/>
      <color theme="10"/>
      <name val="MS Sans Serif"/>
      <family val="2"/>
      <charset val="238"/>
    </font>
    <font>
      <sz val="10"/>
      <name val="Arial CE"/>
      <family val="2"/>
      <charset val="238"/>
    </font>
    <font>
      <u/>
      <sz val="8"/>
      <color indexed="36"/>
      <name val="Arial"/>
      <family val="2"/>
      <charset val="238"/>
    </font>
    <font>
      <sz val="11"/>
      <color indexed="8"/>
      <name val="Arial"/>
      <family val="2"/>
      <charset val="238"/>
    </font>
    <font>
      <sz val="11"/>
      <name val="Times New Roman"/>
      <family val="1"/>
      <charset val="238"/>
    </font>
    <font>
      <sz val="10"/>
      <name val="Arial CE"/>
    </font>
    <font>
      <sz val="11"/>
      <name val="Arial CE"/>
      <charset val="238"/>
    </font>
    <font>
      <sz val="10"/>
      <color indexed="8"/>
      <name val="Arial CE"/>
      <charset val="238"/>
    </font>
    <font>
      <sz val="10"/>
      <color theme="1"/>
      <name val="Arial"/>
      <family val="2"/>
      <charset val="238"/>
    </font>
    <font>
      <sz val="11"/>
      <color rgb="FF000000"/>
      <name val="Calibri"/>
      <family val="2"/>
      <charset val="238"/>
    </font>
    <font>
      <sz val="11"/>
      <name val="Calibri"/>
      <family val="2"/>
      <charset val="238"/>
      <scheme val="minor"/>
    </font>
    <font>
      <sz val="11"/>
      <color theme="1"/>
      <name val="Arial"/>
      <family val="2"/>
      <charset val="238"/>
    </font>
    <font>
      <i/>
      <sz val="11"/>
      <color rgb="FF7F7F7F"/>
      <name val="Calibri"/>
      <family val="2"/>
      <charset val="238"/>
      <scheme val="minor"/>
    </font>
    <font>
      <b/>
      <sz val="14"/>
      <name val="Calibri"/>
      <family val="2"/>
      <scheme val="minor"/>
    </font>
    <font>
      <sz val="10"/>
      <color theme="1"/>
      <name val="Open Sans"/>
      <family val="2"/>
    </font>
    <font>
      <b/>
      <sz val="10"/>
      <name val="Open Sans"/>
      <family val="2"/>
    </font>
    <font>
      <sz val="10"/>
      <name val="Open Sans"/>
      <family val="2"/>
    </font>
    <font>
      <b/>
      <sz val="11"/>
      <name val="Calibri"/>
      <family val="2"/>
      <scheme val="minor"/>
    </font>
    <font>
      <sz val="10"/>
      <color theme="1"/>
      <name val="Calibri"/>
      <family val="2"/>
      <charset val="238"/>
      <scheme val="minor"/>
    </font>
    <font>
      <sz val="24"/>
      <name val="Stencil"/>
      <family val="5"/>
    </font>
    <font>
      <sz val="11"/>
      <name val="CRO_Futura-Normal"/>
      <charset val="238"/>
    </font>
    <font>
      <i/>
      <sz val="11.5"/>
      <name val="Times New Roman"/>
      <family val="1"/>
      <charset val="238"/>
    </font>
    <font>
      <b/>
      <sz val="10"/>
      <name val="Arial"/>
      <family val="2"/>
      <charset val="238"/>
    </font>
    <font>
      <u/>
      <sz val="14"/>
      <name val="Arial"/>
      <family val="2"/>
      <charset val="238"/>
    </font>
    <font>
      <b/>
      <sz val="10"/>
      <name val="Arial CE"/>
      <family val="2"/>
      <charset val="238"/>
    </font>
    <font>
      <vertAlign val="superscript"/>
      <sz val="10"/>
      <name val="Arial CE"/>
      <family val="2"/>
      <charset val="238"/>
    </font>
    <font>
      <sz val="10"/>
      <name val="Calibri"/>
      <family val="2"/>
      <charset val="238"/>
    </font>
    <font>
      <b/>
      <sz val="10"/>
      <name val="Arial CE"/>
      <charset val="238"/>
    </font>
    <font>
      <b/>
      <sz val="11"/>
      <name val="Arial CE"/>
      <family val="2"/>
      <charset val="238"/>
    </font>
    <font>
      <b/>
      <sz val="11"/>
      <name val="Arial"/>
      <family val="2"/>
      <charset val="238"/>
    </font>
    <font>
      <b/>
      <sz val="10"/>
      <name val="Arial"/>
      <family val="2"/>
    </font>
    <font>
      <b/>
      <u/>
      <sz val="16"/>
      <name val="Arial"/>
      <family val="2"/>
      <charset val="238"/>
    </font>
    <font>
      <b/>
      <u/>
      <sz val="12"/>
      <name val="Arial"/>
      <family val="2"/>
      <charset val="238"/>
    </font>
    <font>
      <sz val="10.5"/>
      <name val="Arial"/>
      <family val="2"/>
      <charset val="1"/>
    </font>
    <font>
      <b/>
      <sz val="9"/>
      <name val="Arial"/>
      <family val="2"/>
      <charset val="238"/>
    </font>
    <font>
      <sz val="9"/>
      <name val="Arial"/>
      <family val="2"/>
      <charset val="238"/>
    </font>
    <font>
      <b/>
      <sz val="9"/>
      <name val="Calibri"/>
      <family val="2"/>
      <scheme val="minor"/>
    </font>
    <font>
      <vertAlign val="superscript"/>
      <sz val="10"/>
      <name val="Arial"/>
      <family val="2"/>
    </font>
    <font>
      <u/>
      <sz val="10"/>
      <name val="Arial"/>
      <family val="2"/>
    </font>
    <font>
      <sz val="10"/>
      <name val="CRO_Swiss"/>
      <family val="2"/>
      <charset val="238"/>
    </font>
    <font>
      <sz val="9"/>
      <name val="Tahoma"/>
      <family val="2"/>
      <charset val="238"/>
    </font>
    <font>
      <vertAlign val="subscript"/>
      <sz val="10"/>
      <name val="Arial"/>
      <family val="2"/>
    </font>
    <font>
      <b/>
      <sz val="10"/>
      <color rgb="FFFF0000"/>
      <name val="Open Sans"/>
      <family val="2"/>
    </font>
    <font>
      <vertAlign val="subscript"/>
      <sz val="10"/>
      <name val="Calibri"/>
      <family val="2"/>
      <charset val="238"/>
      <scheme val="minor"/>
    </font>
    <font>
      <vertAlign val="superscript"/>
      <sz val="10"/>
      <name val="Calibri"/>
      <family val="2"/>
      <charset val="238"/>
      <scheme val="minor"/>
    </font>
    <font>
      <vertAlign val="superscript"/>
      <sz val="10"/>
      <name val="Calibri"/>
      <family val="2"/>
      <scheme val="minor"/>
    </font>
    <font>
      <b/>
      <sz val="11"/>
      <color theme="1"/>
      <name val="Calibri"/>
      <family val="2"/>
      <scheme val="minor"/>
    </font>
    <font>
      <sz val="10"/>
      <color indexed="9"/>
      <name val="Arial"/>
      <family val="2"/>
    </font>
    <font>
      <sz val="10"/>
      <name val="Calibri"/>
      <family val="2"/>
    </font>
    <font>
      <b/>
      <sz val="11"/>
      <name val="Arial"/>
      <family val="2"/>
    </font>
    <font>
      <sz val="10"/>
      <color rgb="FFFF0000"/>
      <name val="Calibri"/>
      <family val="2"/>
      <charset val="238"/>
      <scheme val="minor"/>
    </font>
    <font>
      <b/>
      <sz val="10"/>
      <color rgb="FFFF0000"/>
      <name val="Calibri"/>
      <family val="2"/>
      <scheme val="minor"/>
    </font>
    <font>
      <b/>
      <sz val="11"/>
      <color rgb="FFFF0000"/>
      <name val="Calibri"/>
      <family val="2"/>
      <scheme val="minor"/>
    </font>
    <font>
      <sz val="11"/>
      <name val="Calibri"/>
      <family val="2"/>
      <scheme val="minor"/>
    </font>
    <font>
      <sz val="8"/>
      <name val="Calibri"/>
      <family val="2"/>
      <scheme val="minor"/>
    </font>
    <font>
      <sz val="11"/>
      <name val="Arial"/>
      <family val="2"/>
    </font>
    <font>
      <b/>
      <sz val="10"/>
      <name val="Arial"/>
      <family val="2"/>
      <charset val="1"/>
    </font>
    <font>
      <sz val="10"/>
      <color rgb="FFFF0000"/>
      <name val="Calibri"/>
      <family val="2"/>
      <scheme val="minor"/>
    </font>
    <font>
      <strike/>
      <sz val="10"/>
      <name val="Calibri"/>
      <family val="2"/>
      <scheme val="minor"/>
    </font>
    <font>
      <strike/>
      <sz val="10"/>
      <name val="Arial CE"/>
      <family val="2"/>
      <charset val="238"/>
    </font>
    <font>
      <sz val="10"/>
      <color rgb="FFFF0000"/>
      <name val="Arial CE"/>
      <family val="2"/>
      <charset val="238"/>
    </font>
    <font>
      <strike/>
      <sz val="10"/>
      <color rgb="FFFF0000"/>
      <name val="Calibri"/>
      <family val="2"/>
      <scheme val="minor"/>
    </font>
  </fonts>
  <fills count="9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9"/>
        <bgColor indexed="45"/>
      </patternFill>
    </fill>
    <fill>
      <patternFill patternType="solid">
        <fgColor indexed="11"/>
        <bgColor indexed="49"/>
      </patternFill>
    </fill>
    <fill>
      <patternFill patternType="solid">
        <fgColor indexed="44"/>
        <bgColor indexed="3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1"/>
        <bgColor indexed="31"/>
      </patternFill>
    </fill>
    <fill>
      <patternFill patternType="solid">
        <fgColor indexed="44"/>
        <bgColor indexed="44"/>
      </patternFill>
    </fill>
    <fill>
      <patternFill patternType="solid">
        <fgColor indexed="30"/>
        <bgColor indexed="30"/>
      </patternFill>
    </fill>
    <fill>
      <patternFill patternType="solid">
        <fgColor indexed="62"/>
      </patternFill>
    </fill>
    <fill>
      <patternFill patternType="solid">
        <fgColor indexed="45"/>
        <bgColor indexed="45"/>
      </patternFill>
    </fill>
    <fill>
      <patternFill patternType="solid">
        <fgColor indexed="29"/>
        <bgColor indexed="29"/>
      </patternFill>
    </fill>
    <fill>
      <patternFill patternType="solid">
        <fgColor indexed="10"/>
      </patternFill>
    </fill>
    <fill>
      <patternFill patternType="solid">
        <fgColor indexed="42"/>
        <bgColor indexed="42"/>
      </patternFill>
    </fill>
    <fill>
      <patternFill patternType="solid">
        <fgColor indexed="11"/>
        <bgColor indexed="11"/>
      </patternFill>
    </fill>
    <fill>
      <patternFill patternType="solid">
        <fgColor indexed="57"/>
      </patternFill>
    </fill>
    <fill>
      <patternFill patternType="solid">
        <fgColor indexed="46"/>
        <bgColor indexed="46"/>
      </patternFill>
    </fill>
    <fill>
      <patternFill patternType="solid">
        <fgColor indexed="36"/>
        <bgColor indexed="36"/>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patternFill>
    </fill>
    <fill>
      <patternFill patternType="solid">
        <fgColor indexed="26"/>
      </patternFill>
    </fill>
    <fill>
      <patternFill patternType="solid">
        <fgColor indexed="26"/>
        <bgColor indexed="9"/>
      </patternFill>
    </fill>
    <fill>
      <patternFill patternType="solid">
        <fgColor indexed="22"/>
      </patternFill>
    </fill>
    <fill>
      <patternFill patternType="lightUp">
        <fgColor indexed="9"/>
        <bgColor indexed="49"/>
      </patternFill>
    </fill>
    <fill>
      <patternFill patternType="lightUp">
        <fgColor indexed="9"/>
        <bgColor indexed="10"/>
      </patternFill>
    </fill>
    <fill>
      <patternFill patternType="lightUp">
        <fgColor indexed="9"/>
        <bgColor indexed="57"/>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patternFill>
    </fill>
    <fill>
      <patternFill patternType="solid">
        <fgColor indexed="43"/>
        <bgColor indexed="26"/>
      </patternFill>
    </fill>
    <fill>
      <patternFill patternType="solid">
        <fgColor indexed="55"/>
      </patternFill>
    </fill>
    <fill>
      <patternFill patternType="solid">
        <fgColor indexed="55"/>
        <bgColor indexed="23"/>
      </patternFill>
    </fill>
    <fill>
      <patternFill patternType="solid">
        <fgColor indexed="47"/>
        <bgColor indexed="64"/>
      </patternFill>
    </fill>
    <fill>
      <patternFill patternType="solid">
        <fgColor theme="6"/>
        <bgColor indexed="64"/>
      </patternFill>
    </fill>
    <fill>
      <patternFill patternType="solid">
        <fgColor indexed="45"/>
        <bgColor indexed="46"/>
      </patternFill>
    </fill>
    <fill>
      <patternFill patternType="solid">
        <fgColor indexed="22"/>
        <bgColor indexed="64"/>
      </patternFill>
    </fill>
    <fill>
      <patternFill patternType="solid">
        <fgColor theme="0" tint="-0.14999847407452621"/>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top style="thin">
        <color indexed="8"/>
      </top>
      <bottom style="thin">
        <color indexed="8"/>
      </bottom>
      <diagonal/>
    </border>
    <border>
      <left style="medium">
        <color indexed="8"/>
      </left>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8"/>
      </left>
      <right style="medium">
        <color indexed="8"/>
      </right>
      <top style="medium">
        <color indexed="8"/>
      </top>
      <bottom style="medium">
        <color indexed="8"/>
      </bottom>
      <diagonal/>
    </border>
    <border>
      <left/>
      <right/>
      <top style="medium">
        <color indexed="64"/>
      </top>
      <bottom/>
      <diagonal/>
    </border>
  </borders>
  <cellStyleXfs count="1923">
    <xf numFmtId="0" fontId="0" fillId="0" borderId="0"/>
    <xf numFmtId="4" fontId="4" fillId="0" borderId="0"/>
    <xf numFmtId="4" fontId="4" fillId="0" borderId="0"/>
    <xf numFmtId="0" fontId="7" fillId="0" borderId="0"/>
    <xf numFmtId="0" fontId="5" fillId="0" borderId="0"/>
    <xf numFmtId="0" fontId="6" fillId="0" borderId="0" applyProtection="0"/>
    <xf numFmtId="0" fontId="6" fillId="0" borderId="0"/>
    <xf numFmtId="0" fontId="6" fillId="0" borderId="0"/>
    <xf numFmtId="0" fontId="10" fillId="0" borderId="0"/>
    <xf numFmtId="0" fontId="6" fillId="0" borderId="0"/>
    <xf numFmtId="167" fontId="6" fillId="0" borderId="0" applyFill="0" applyBorder="0" applyAlignment="0" applyProtection="0"/>
    <xf numFmtId="0" fontId="6" fillId="0" borderId="0"/>
    <xf numFmtId="0" fontId="6" fillId="0" borderId="0"/>
    <xf numFmtId="0" fontId="6" fillId="0" borderId="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9" applyNumberFormat="0" applyAlignment="0" applyProtection="0"/>
    <xf numFmtId="0" fontId="20" fillId="6" borderId="10" applyNumberFormat="0" applyAlignment="0" applyProtection="0"/>
    <xf numFmtId="0" fontId="21" fillId="6" borderId="9" applyNumberFormat="0" applyAlignment="0" applyProtection="0"/>
    <xf numFmtId="0" fontId="22" fillId="0" borderId="11" applyNumberFormat="0" applyFill="0" applyAlignment="0" applyProtection="0"/>
    <xf numFmtId="0" fontId="23" fillId="7" borderId="12"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7"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27" fillId="31" borderId="0" applyNumberFormat="0" applyBorder="0" applyAlignment="0" applyProtection="0"/>
    <xf numFmtId="0" fontId="28" fillId="0" borderId="0"/>
    <xf numFmtId="0" fontId="28" fillId="0" borderId="0"/>
    <xf numFmtId="0" fontId="6" fillId="0" borderId="0"/>
    <xf numFmtId="0" fontId="33"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35" borderId="0" applyNumberFormat="0" applyBorder="0" applyAlignment="0" applyProtection="0"/>
    <xf numFmtId="0" fontId="33" fillId="44" borderId="0" applyNumberFormat="0" applyBorder="0" applyAlignment="0" applyProtection="0"/>
    <xf numFmtId="0" fontId="33" fillId="4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41"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0" borderId="0" applyNumberFormat="0" applyBorder="0" applyAlignment="0" applyProtection="0"/>
    <xf numFmtId="0" fontId="34" fillId="52"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53" borderId="0" applyNumberFormat="0" applyBorder="0" applyAlignment="0" applyProtection="0"/>
    <xf numFmtId="0" fontId="34" fillId="54" borderId="0" applyNumberFormat="0" applyBorder="0" applyAlignment="0" applyProtection="0"/>
    <xf numFmtId="0" fontId="34" fillId="55" borderId="0" applyNumberFormat="0" applyBorder="0" applyAlignment="0" applyProtection="0"/>
    <xf numFmtId="0" fontId="34" fillId="56"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7" borderId="0" applyNumberFormat="0" applyBorder="0" applyAlignment="0" applyProtection="0"/>
    <xf numFmtId="0" fontId="34" fillId="58" borderId="0" applyNumberFormat="0" applyBorder="0" applyAlignment="0" applyProtection="0"/>
    <xf numFmtId="0" fontId="34" fillId="59" borderId="0" applyNumberFormat="0" applyBorder="0" applyAlignment="0" applyProtection="0"/>
    <xf numFmtId="0" fontId="6" fillId="0" borderId="0"/>
    <xf numFmtId="0" fontId="33" fillId="60" borderId="0" applyNumberFormat="0" applyBorder="0" applyAlignment="0" applyProtection="0"/>
    <xf numFmtId="0" fontId="33" fillId="61" borderId="0" applyNumberFormat="0" applyBorder="0" applyAlignment="0" applyProtection="0"/>
    <xf numFmtId="0" fontId="34" fillId="62"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60"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34" fillId="66" borderId="0" applyNumberFormat="0" applyBorder="0" applyAlignment="0" applyProtection="0"/>
    <xf numFmtId="0" fontId="60" fillId="66" borderId="0" applyNumberFormat="0" applyBorder="0" applyAlignment="0" applyProtection="0"/>
    <xf numFmtId="0" fontId="33" fillId="67" borderId="0" applyNumberFormat="0" applyBorder="0" applyAlignment="0" applyProtection="0"/>
    <xf numFmtId="0" fontId="33" fillId="68" borderId="0" applyNumberFormat="0" applyBorder="0" applyAlignment="0" applyProtection="0"/>
    <xf numFmtId="0" fontId="34" fillId="68"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60" fillId="69" borderId="0" applyNumberFormat="0" applyBorder="0" applyAlignment="0" applyProtection="0"/>
    <xf numFmtId="0" fontId="33" fillId="70" borderId="0" applyNumberFormat="0" applyBorder="0" applyAlignment="0" applyProtection="0"/>
    <xf numFmtId="0" fontId="33" fillId="70" borderId="0" applyNumberFormat="0" applyBorder="0" applyAlignment="0" applyProtection="0"/>
    <xf numFmtId="0" fontId="34" fillId="71"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60" fillId="53" borderId="0" applyNumberFormat="0" applyBorder="0" applyAlignment="0" applyProtection="0"/>
    <xf numFmtId="0" fontId="33" fillId="72" borderId="0" applyNumberFormat="0" applyBorder="0" applyAlignment="0" applyProtection="0"/>
    <xf numFmtId="0" fontId="33" fillId="61" borderId="0" applyNumberFormat="0" applyBorder="0" applyAlignment="0" applyProtection="0"/>
    <xf numFmtId="0" fontId="34" fillId="73"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60" fillId="54" borderId="0" applyNumberFormat="0" applyBorder="0" applyAlignment="0" applyProtection="0"/>
    <xf numFmtId="0" fontId="33" fillId="74" borderId="0" applyNumberFormat="0" applyBorder="0" applyAlignment="0" applyProtection="0"/>
    <xf numFmtId="0" fontId="33" fillId="75" borderId="0" applyNumberFormat="0" applyBorder="0" applyAlignment="0" applyProtection="0"/>
    <xf numFmtId="0" fontId="34" fillId="76"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60" fillId="77" borderId="0" applyNumberFormat="0" applyBorder="0" applyAlignment="0" applyProtection="0"/>
    <xf numFmtId="0" fontId="49" fillId="0" borderId="0" applyNumberFormat="0" applyFill="0" applyBorder="0" applyAlignment="0" applyProtection="0"/>
    <xf numFmtId="0" fontId="6" fillId="79" borderId="15" applyNumberFormat="0" applyAlignment="0" applyProtection="0"/>
    <xf numFmtId="0" fontId="40" fillId="80" borderId="16" applyNumberFormat="0" applyAlignment="0" applyProtection="0"/>
    <xf numFmtId="0" fontId="46" fillId="0" borderId="17" applyNumberFormat="0" applyFill="0" applyAlignment="0" applyProtection="0"/>
    <xf numFmtId="0" fontId="33" fillId="0" borderId="0">
      <alignment horizontal="center" vertical="center"/>
    </xf>
    <xf numFmtId="0" fontId="33" fillId="0" borderId="0">
      <alignment horizontal="left" vertical="top" wrapText="1"/>
    </xf>
    <xf numFmtId="164" fontId="6" fillId="0" borderId="0" applyFont="0" applyFill="0" applyBorder="0" applyAlignment="0" applyProtection="0"/>
    <xf numFmtId="164" fontId="6" fillId="0" borderId="0" applyFont="0" applyFill="0" applyBorder="0" applyAlignment="0" applyProtection="0"/>
    <xf numFmtId="176" fontId="33" fillId="0" borderId="0" applyFill="0" applyBorder="0" applyAlignment="0" applyProtection="0"/>
    <xf numFmtId="164" fontId="6" fillId="0" borderId="0" applyFont="0" applyFill="0" applyBorder="0" applyAlignment="0" applyProtection="0"/>
    <xf numFmtId="176" fontId="33" fillId="0" borderId="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6" fontId="33" fillId="0" borderId="0" applyFill="0" applyBorder="0" applyAlignment="0" applyProtection="0"/>
    <xf numFmtId="0" fontId="6" fillId="78" borderId="15" applyNumberFormat="0" applyFont="0" applyAlignment="0" applyProtection="0"/>
    <xf numFmtId="169" fontId="54" fillId="0" borderId="0" applyFont="0" applyFill="0" applyBorder="0" applyAlignment="0" applyProtection="0"/>
    <xf numFmtId="170" fontId="5" fillId="0" borderId="0" applyFont="0" applyFill="0" applyBorder="0" applyAlignment="0" applyProtection="0"/>
    <xf numFmtId="0" fontId="38" fillId="40" borderId="0" applyNumberFormat="0" applyBorder="0" applyAlignment="0" applyProtection="0"/>
    <xf numFmtId="172" fontId="5" fillId="0" borderId="0" applyFont="0" applyFill="0" applyBorder="0" applyAlignment="0" applyProtection="0"/>
    <xf numFmtId="174" fontId="5" fillId="0" borderId="0" applyFont="0" applyFill="0" applyBorder="0" applyAlignment="0" applyProtection="0"/>
    <xf numFmtId="0" fontId="36" fillId="81" borderId="0" applyNumberFormat="0" applyBorder="0" applyAlignment="0" applyProtection="0"/>
    <xf numFmtId="0" fontId="36" fillId="82" borderId="0" applyNumberFormat="0" applyBorder="0" applyAlignment="0" applyProtection="0"/>
    <xf numFmtId="0" fontId="36" fillId="83" borderId="0" applyNumberFormat="0" applyBorder="0" applyAlignment="0" applyProtection="0"/>
    <xf numFmtId="0" fontId="50" fillId="37" borderId="16" applyNumberFormat="0" applyAlignment="0" applyProtection="0"/>
    <xf numFmtId="0" fontId="6" fillId="0" borderId="0"/>
    <xf numFmtId="0" fontId="5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1" fillId="33" borderId="0" applyNumberFormat="0" applyBorder="0" applyAlignment="0" applyProtection="0"/>
    <xf numFmtId="0" fontId="34" fillId="84" borderId="0" applyNumberFormat="0" applyBorder="0" applyAlignment="0" applyProtection="0"/>
    <xf numFmtId="0" fontId="34" fillId="85"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86"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94" borderId="0" applyNumberFormat="0" applyBorder="0" applyAlignment="0" applyProtection="0"/>
    <xf numFmtId="0" fontId="34" fillId="57" borderId="0" applyNumberFormat="0" applyBorder="0" applyAlignment="0" applyProtection="0"/>
    <xf numFmtId="0" fontId="34" fillId="58" borderId="0" applyNumberFormat="0" applyBorder="0" applyAlignment="0" applyProtection="0"/>
    <xf numFmtId="0" fontId="34" fillId="87" borderId="0" applyNumberFormat="0" applyBorder="0" applyAlignment="0" applyProtection="0"/>
    <xf numFmtId="0" fontId="39" fillId="88" borderId="18" applyNumberFormat="0" applyAlignment="0" applyProtection="0"/>
    <xf numFmtId="0" fontId="40" fillId="88" borderId="16" applyNumberFormat="0" applyAlignment="0" applyProtection="0"/>
    <xf numFmtId="0" fontId="57" fillId="0" borderId="0">
      <alignment horizontal="right" vertical="top"/>
    </xf>
    <xf numFmtId="0" fontId="58" fillId="0" borderId="0">
      <alignment horizontal="justify" vertical="top" wrapText="1"/>
    </xf>
    <xf numFmtId="0" fontId="57" fillId="0" borderId="0">
      <alignment horizontal="left"/>
    </xf>
    <xf numFmtId="4" fontId="58" fillId="0" borderId="0">
      <alignment horizontal="right"/>
    </xf>
    <xf numFmtId="0" fontId="58" fillId="0" borderId="0">
      <alignment horizontal="right"/>
    </xf>
    <xf numFmtId="0" fontId="41" fillId="39" borderId="0" applyNumberFormat="0" applyBorder="0" applyAlignment="0" applyProtection="0"/>
    <xf numFmtId="41"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0" fontId="42" fillId="0" borderId="19" applyNumberFormat="0" applyFill="0" applyAlignment="0" applyProtection="0"/>
    <xf numFmtId="0" fontId="43" fillId="0" borderId="20" applyNumberFormat="0" applyFill="0" applyAlignment="0" applyProtection="0"/>
    <xf numFmtId="0" fontId="44" fillId="0" borderId="21" applyNumberFormat="0" applyFill="0" applyAlignment="0" applyProtection="0"/>
    <xf numFmtId="0" fontId="44" fillId="0" borderId="0" applyNumberFormat="0" applyFill="0" applyBorder="0" applyAlignment="0" applyProtection="0"/>
    <xf numFmtId="0" fontId="35" fillId="0" borderId="0" applyNumberFormat="0" applyFill="0" applyBorder="0" applyAlignment="0" applyProtection="0"/>
    <xf numFmtId="0" fontId="45" fillId="90" borderId="0" applyNumberFormat="0" applyBorder="0" applyAlignment="0" applyProtection="0"/>
    <xf numFmtId="0" fontId="45" fillId="89" borderId="0" applyNumberFormat="0" applyBorder="0" applyAlignment="0" applyProtection="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7" fontId="6" fillId="0" borderId="0" applyProtection="0"/>
    <xf numFmtId="0" fontId="7" fillId="0" borderId="0"/>
    <xf numFmtId="0" fontId="6" fillId="0" borderId="0"/>
    <xf numFmtId="0" fontId="56" fillId="0" borderId="0"/>
    <xf numFmtId="0" fontId="56" fillId="0" borderId="0"/>
    <xf numFmtId="0" fontId="6" fillId="0" borderId="0"/>
    <xf numFmtId="175" fontId="6" fillId="0" borderId="0" applyProtection="0"/>
    <xf numFmtId="0" fontId="6" fillId="0" borderId="0"/>
    <xf numFmtId="0" fontId="6" fillId="0" borderId="0"/>
    <xf numFmtId="0" fontId="6" fillId="0" borderId="0"/>
    <xf numFmtId="175" fontId="6" fillId="0" borderId="0" applyProtection="0"/>
    <xf numFmtId="0" fontId="7" fillId="0" borderId="0"/>
    <xf numFmtId="0" fontId="7" fillId="0" borderId="0"/>
    <xf numFmtId="0" fontId="7" fillId="0" borderId="0"/>
    <xf numFmtId="0" fontId="7" fillId="0" borderId="0"/>
    <xf numFmtId="175" fontId="6" fillId="0" borderId="0" applyProtection="0"/>
    <xf numFmtId="0" fontId="11" fillId="0" borderId="0"/>
    <xf numFmtId="175" fontId="6" fillId="0" borderId="0" applyProtection="0"/>
    <xf numFmtId="0" fontId="7" fillId="0" borderId="0"/>
    <xf numFmtId="0" fontId="11"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5" fontId="6" fillId="0" borderId="0" applyProtection="0"/>
    <xf numFmtId="0" fontId="11" fillId="0" borderId="0"/>
    <xf numFmtId="175" fontId="6" fillId="0" borderId="0" applyProtection="0"/>
    <xf numFmtId="0" fontId="11" fillId="0" borderId="0"/>
    <xf numFmtId="0" fontId="11" fillId="0" borderId="0"/>
    <xf numFmtId="0" fontId="6" fillId="0" borderId="0"/>
    <xf numFmtId="0" fontId="7" fillId="0" borderId="0"/>
    <xf numFmtId="175" fontId="6" fillId="0" borderId="0" applyProtection="0"/>
    <xf numFmtId="0" fontId="7" fillId="0" borderId="0"/>
    <xf numFmtId="175" fontId="6" fillId="0" borderId="0" applyProtection="0"/>
    <xf numFmtId="0" fontId="7" fillId="0" borderId="0"/>
    <xf numFmtId="0" fontId="7" fillId="0" borderId="0"/>
    <xf numFmtId="0" fontId="7" fillId="0" borderId="0"/>
    <xf numFmtId="175" fontId="6" fillId="0" borderId="0" applyProtection="0"/>
    <xf numFmtId="0" fontId="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7" fillId="0" borderId="0"/>
    <xf numFmtId="0" fontId="11" fillId="0" borderId="0"/>
    <xf numFmtId="0" fontId="11" fillId="0" borderId="0"/>
    <xf numFmtId="0" fontId="11" fillId="0" borderId="0"/>
    <xf numFmtId="0" fontId="11" fillId="0" borderId="0"/>
    <xf numFmtId="0" fontId="54" fillId="0" borderId="0"/>
    <xf numFmtId="0" fontId="6" fillId="0" borderId="0"/>
    <xf numFmtId="0" fontId="54"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31" fillId="0" borderId="0"/>
    <xf numFmtId="0" fontId="52" fillId="0" borderId="0"/>
    <xf numFmtId="0" fontId="33" fillId="8" borderId="13" applyNumberFormat="0" applyFont="0" applyAlignment="0" applyProtection="0"/>
    <xf numFmtId="0" fontId="33" fillId="8" borderId="13" applyNumberFormat="0" applyFont="0" applyAlignment="0" applyProtection="0"/>
    <xf numFmtId="0" fontId="33" fillId="8" borderId="13" applyNumberFormat="0" applyFont="0" applyAlignment="0" applyProtection="0"/>
    <xf numFmtId="0" fontId="33" fillId="8" borderId="13" applyNumberFormat="0" applyFont="0" applyAlignment="0" applyProtection="0"/>
    <xf numFmtId="0" fontId="11" fillId="8" borderId="13" applyNumberFormat="0" applyFont="0" applyAlignment="0" applyProtection="0"/>
    <xf numFmtId="0" fontId="11" fillId="8" borderId="13" applyNumberFormat="0" applyFont="0" applyAlignment="0" applyProtection="0"/>
    <xf numFmtId="0" fontId="33" fillId="8" borderId="13" applyNumberFormat="0" applyFont="0" applyAlignment="0" applyProtection="0"/>
    <xf numFmtId="0" fontId="11" fillId="8" borderId="13" applyNumberFormat="0" applyFont="0" applyAlignment="0" applyProtection="0"/>
    <xf numFmtId="0" fontId="11" fillId="8" borderId="13" applyNumberFormat="0" applyFont="0" applyAlignment="0" applyProtection="0"/>
    <xf numFmtId="0" fontId="33" fillId="8" borderId="13" applyNumberFormat="0" applyFont="0" applyAlignment="0" applyProtection="0"/>
    <xf numFmtId="0" fontId="33" fillId="8" borderId="13" applyNumberFormat="0" applyFont="0" applyAlignment="0" applyProtection="0"/>
    <xf numFmtId="0" fontId="11" fillId="8" borderId="13" applyNumberFormat="0" applyFont="0" applyAlignment="0" applyProtection="0"/>
    <xf numFmtId="0" fontId="11" fillId="8" borderId="13" applyNumberFormat="0" applyFont="0" applyAlignment="0" applyProtection="0"/>
    <xf numFmtId="0" fontId="33" fillId="8" borderId="13" applyNumberFormat="0" applyFont="0" applyAlignment="0" applyProtection="0"/>
    <xf numFmtId="0" fontId="33" fillId="8" borderId="13" applyNumberFormat="0" applyFont="0" applyAlignment="0" applyProtection="0"/>
    <xf numFmtId="0" fontId="11" fillId="8" borderId="13" applyNumberFormat="0" applyFont="0" applyAlignment="0" applyProtection="0"/>
    <xf numFmtId="0" fontId="11" fillId="8" borderId="13" applyNumberFormat="0" applyFont="0" applyAlignment="0" applyProtection="0"/>
    <xf numFmtId="0" fontId="33" fillId="8" borderId="13" applyNumberFormat="0" applyFont="0" applyAlignment="0" applyProtection="0"/>
    <xf numFmtId="0" fontId="11" fillId="8" borderId="13" applyNumberFormat="0" applyFont="0" applyAlignment="0" applyProtection="0"/>
    <xf numFmtId="0" fontId="11" fillId="8" borderId="13" applyNumberFormat="0" applyFont="0" applyAlignment="0" applyProtection="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0" fontId="11" fillId="0" borderId="0"/>
    <xf numFmtId="0" fontId="30" fillId="0" borderId="0"/>
    <xf numFmtId="0" fontId="32" fillId="0" borderId="0"/>
    <xf numFmtId="0" fontId="32"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32" fillId="0" borderId="0"/>
    <xf numFmtId="0" fontId="32"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32" fillId="0" borderId="0"/>
    <xf numFmtId="0"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6" fillId="0" borderId="0"/>
    <xf numFmtId="0" fontId="6" fillId="0" borderId="0"/>
    <xf numFmtId="0" fontId="30" fillId="0" borderId="0"/>
    <xf numFmtId="0" fontId="30"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32" fillId="0" borderId="0"/>
    <xf numFmtId="0" fontId="32" fillId="0" borderId="0"/>
    <xf numFmtId="0" fontId="32" fillId="0" borderId="0"/>
    <xf numFmtId="0" fontId="30" fillId="0" borderId="0"/>
    <xf numFmtId="0" fontId="30" fillId="0" borderId="0"/>
    <xf numFmtId="0" fontId="30" fillId="0" borderId="0"/>
    <xf numFmtId="0" fontId="30" fillId="0" borderId="0"/>
    <xf numFmtId="0" fontId="30" fillId="0" borderId="0"/>
    <xf numFmtId="0" fontId="6" fillId="0" borderId="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2" fontId="32" fillId="0" borderId="0"/>
    <xf numFmtId="0" fontId="11" fillId="0" borderId="0"/>
    <xf numFmtId="0" fontId="11" fillId="0" borderId="0"/>
    <xf numFmtId="0" fontId="32" fillId="0" borderId="0"/>
    <xf numFmtId="0" fontId="32" fillId="0" borderId="0"/>
    <xf numFmtId="0" fontId="32" fillId="0" borderId="0"/>
    <xf numFmtId="0" fontId="32"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6" fillId="0" borderId="0"/>
    <xf numFmtId="0" fontId="6"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applyNumberFormat="0" applyFill="0" applyBorder="0" applyAlignment="0" applyProtection="0">
      <alignment vertical="top"/>
      <protection locked="0"/>
    </xf>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46" fillId="0" borderId="17" applyNumberFormat="0" applyFill="0" applyAlignment="0" applyProtection="0"/>
    <xf numFmtId="0" fontId="47" fillId="92" borderId="22" applyNumberFormat="0" applyAlignment="0" applyProtection="0"/>
    <xf numFmtId="0" fontId="38" fillId="34" borderId="0" applyNumberFormat="0" applyBorder="0" applyAlignment="0" applyProtection="0"/>
    <xf numFmtId="0" fontId="35" fillId="0" borderId="0" applyNumberFormat="0" applyFill="0" applyBorder="0" applyAlignment="0" applyProtection="0"/>
    <xf numFmtId="0" fontId="39" fillId="80" borderId="18" applyNumberFormat="0" applyAlignment="0" applyProtection="0"/>
    <xf numFmtId="0" fontId="6" fillId="0" borderId="0"/>
    <xf numFmtId="0" fontId="37" fillId="0" borderId="0"/>
    <xf numFmtId="0" fontId="37" fillId="0" borderId="0"/>
    <xf numFmtId="0" fontId="6" fillId="0" borderId="0"/>
    <xf numFmtId="0" fontId="37" fillId="0" borderId="0"/>
    <xf numFmtId="0" fontId="6" fillId="0" borderId="0"/>
    <xf numFmtId="0" fontId="37" fillId="0" borderId="0"/>
    <xf numFmtId="0" fontId="37" fillId="0" borderId="0"/>
    <xf numFmtId="0" fontId="37" fillId="0" borderId="0"/>
    <xf numFmtId="0" fontId="6" fillId="0" borderId="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59" fillId="0" borderId="0" applyNumberFormat="0" applyFill="0" applyBorder="0" applyAlignment="0" applyProtection="0"/>
    <xf numFmtId="0" fontId="42" fillId="0" borderId="19" applyNumberFormat="0" applyFill="0" applyAlignment="0" applyProtection="0"/>
    <xf numFmtId="0" fontId="43" fillId="0" borderId="20" applyNumberFormat="0" applyFill="0" applyAlignment="0" applyProtection="0"/>
    <xf numFmtId="0" fontId="44" fillId="0" borderId="21" applyNumberFormat="0" applyFill="0" applyAlignment="0" applyProtection="0"/>
    <xf numFmtId="0" fontId="44" fillId="0" borderId="0" applyNumberFormat="0" applyFill="0" applyBorder="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61" fillId="0" borderId="23" applyNumberFormat="0" applyFill="0" applyAlignment="0" applyProtection="0"/>
    <xf numFmtId="0" fontId="36" fillId="0" borderId="23" applyNumberFormat="0" applyFill="0" applyAlignment="0" applyProtection="0"/>
    <xf numFmtId="0" fontId="50" fillId="43" borderId="16" applyNumberFormat="0" applyAlignment="0" applyProtection="0"/>
    <xf numFmtId="4" fontId="55" fillId="93" borderId="24" applyFill="0" applyBorder="0" applyAlignment="0">
      <alignment horizontal="center"/>
    </xf>
    <xf numFmtId="0" fontId="47" fillId="91" borderId="22" applyNumberFormat="0" applyAlignment="0" applyProtection="0"/>
    <xf numFmtId="171" fontId="5" fillId="0" borderId="0" applyFont="0" applyFill="0" applyBorder="0" applyAlignment="0" applyProtection="0"/>
    <xf numFmtId="173" fontId="5" fillId="0" borderId="0" applyFont="0" applyFill="0" applyBorder="0" applyAlignment="0" applyProtection="0"/>
    <xf numFmtId="168" fontId="6" fillId="0" borderId="0" applyFill="0" applyBorder="0" applyAlignment="0" applyProtection="0"/>
    <xf numFmtId="168" fontId="6" fillId="0" borderId="0" applyFill="0" applyBorder="0" applyAlignment="0" applyProtection="0"/>
    <xf numFmtId="164" fontId="6" fillId="0" borderId="0" applyFont="0" applyFill="0" applyBorder="0" applyAlignment="0" applyProtection="0"/>
    <xf numFmtId="168" fontId="6" fillId="0" borderId="0" applyFill="0" applyBorder="0" applyAlignment="0" applyProtection="0"/>
    <xf numFmtId="168" fontId="6" fillId="0" borderId="0" applyFill="0" applyBorder="0" applyAlignment="0" applyProtection="0"/>
    <xf numFmtId="168" fontId="6" fillId="0" borderId="0" applyFill="0" applyBorder="0" applyAlignment="0" applyProtection="0"/>
    <xf numFmtId="168" fontId="6" fillId="0" borderId="0" applyFill="0" applyBorder="0" applyAlignment="0" applyProtection="0"/>
    <xf numFmtId="0" fontId="29" fillId="0" borderId="0"/>
    <xf numFmtId="0" fontId="33" fillId="78" borderId="15" applyNumberFormat="0" applyFont="0" applyAlignment="0" applyProtection="0"/>
    <xf numFmtId="0" fontId="33" fillId="44" borderId="0" applyNumberFormat="0" applyBorder="0" applyAlignment="0" applyProtection="0"/>
    <xf numFmtId="0" fontId="41" fillId="95" borderId="0" applyNumberFormat="0" applyBorder="0" applyAlignment="0" applyProtection="0"/>
    <xf numFmtId="0" fontId="64" fillId="0" borderId="0" applyNumberFormat="0" applyFill="0" applyBorder="0" applyAlignment="0" applyProtection="0">
      <alignment vertical="top"/>
      <protection locked="0"/>
    </xf>
    <xf numFmtId="0" fontId="33" fillId="78" borderId="15" applyNumberFormat="0" applyFont="0" applyAlignment="0" applyProtection="0"/>
    <xf numFmtId="0" fontId="33" fillId="78" borderId="15" applyNumberFormat="0" applyFont="0" applyAlignment="0" applyProtection="0"/>
    <xf numFmtId="0" fontId="56" fillId="0" borderId="0"/>
    <xf numFmtId="0" fontId="33" fillId="78" borderId="15" applyNumberFormat="0" applyFont="0" applyAlignment="0" applyProtection="0"/>
    <xf numFmtId="0" fontId="33" fillId="78" borderId="15" applyNumberFormat="0" applyFont="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7" fontId="6" fillId="0" borderId="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ill="0" applyBorder="0" applyAlignment="0" applyProtection="0"/>
    <xf numFmtId="164" fontId="6" fillId="0" borderId="0" applyFont="0" applyFill="0" applyBorder="0" applyAlignment="0" applyProtection="0"/>
    <xf numFmtId="178"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4" fontId="7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8" fillId="34" borderId="0" applyNumberFormat="0" applyBorder="0" applyAlignment="0" applyProtection="0"/>
    <xf numFmtId="0" fontId="38" fillId="34" borderId="0" applyNumberFormat="0" applyBorder="0" applyAlignment="0" applyProtection="0"/>
    <xf numFmtId="179" fontId="56" fillId="0" borderId="0" applyFont="0" applyFill="0" applyBorder="0" applyAlignment="0" applyProtection="0"/>
    <xf numFmtId="0" fontId="33" fillId="0" borderId="0"/>
    <xf numFmtId="0" fontId="39" fillId="80" borderId="18" applyNumberFormat="0" applyAlignment="0" applyProtection="0"/>
    <xf numFmtId="0" fontId="39" fillId="80" borderId="18" applyNumberFormat="0" applyAlignment="0" applyProtection="0"/>
    <xf numFmtId="44" fontId="70" fillId="0" borderId="0" applyFont="0" applyFill="0" applyBorder="0" applyAlignment="0" applyProtection="0"/>
    <xf numFmtId="0" fontId="6" fillId="0" borderId="0"/>
    <xf numFmtId="0" fontId="56" fillId="0" borderId="0"/>
    <xf numFmtId="0" fontId="56" fillId="0" borderId="0"/>
    <xf numFmtId="0" fontId="65" fillId="0" borderId="0"/>
    <xf numFmtId="4" fontId="58" fillId="0" borderId="0">
      <alignment horizontal="right" wrapText="1"/>
    </xf>
    <xf numFmtId="0" fontId="58" fillId="0" borderId="0">
      <alignment horizontal="right"/>
    </xf>
    <xf numFmtId="4" fontId="58" fillId="0" borderId="0">
      <alignment horizontal="right"/>
    </xf>
    <xf numFmtId="0" fontId="35" fillId="0" borderId="0" applyNumberFormat="0" applyFill="0" applyBorder="0" applyAlignment="0" applyProtection="0"/>
    <xf numFmtId="0" fontId="67" fillId="0" borderId="0"/>
    <xf numFmtId="0" fontId="35" fillId="0" borderId="0" applyNumberFormat="0" applyFill="0" applyBorder="0" applyAlignment="0" applyProtection="0"/>
    <xf numFmtId="0" fontId="6" fillId="0" borderId="0"/>
    <xf numFmtId="0" fontId="6" fillId="0" borderId="0"/>
    <xf numFmtId="0" fontId="6" fillId="0" borderId="0"/>
    <xf numFmtId="0" fontId="63" fillId="0" borderId="0"/>
    <xf numFmtId="0" fontId="33" fillId="0" borderId="0"/>
    <xf numFmtId="0" fontId="6" fillId="0" borderId="0"/>
    <xf numFmtId="0" fontId="6" fillId="0" borderId="0"/>
    <xf numFmtId="0" fontId="71" fillId="0" borderId="0"/>
    <xf numFmtId="0" fontId="65" fillId="0" borderId="0"/>
    <xf numFmtId="0" fontId="56" fillId="0" borderId="0"/>
    <xf numFmtId="0" fontId="6" fillId="0" borderId="0"/>
    <xf numFmtId="0" fontId="11" fillId="0" borderId="0"/>
    <xf numFmtId="0" fontId="6" fillId="0" borderId="0"/>
    <xf numFmtId="0" fontId="6" fillId="0" borderId="0"/>
    <xf numFmtId="0" fontId="66" fillId="0" borderId="0">
      <alignment horizontal="left"/>
    </xf>
    <xf numFmtId="0" fontId="6" fillId="0" borderId="0"/>
    <xf numFmtId="177" fontId="6" fillId="0" borderId="0" applyFill="0" applyBorder="0" applyAlignment="0" applyProtection="0"/>
    <xf numFmtId="0" fontId="11" fillId="0" borderId="0"/>
    <xf numFmtId="0" fontId="56" fillId="0" borderId="0"/>
    <xf numFmtId="0" fontId="66" fillId="0" borderId="0">
      <alignment horizontal="left"/>
    </xf>
    <xf numFmtId="0" fontId="6" fillId="0" borderId="0"/>
    <xf numFmtId="0" fontId="56" fillId="0" borderId="0"/>
    <xf numFmtId="0" fontId="56" fillId="0" borderId="0"/>
    <xf numFmtId="0" fontId="56" fillId="0" borderId="0"/>
    <xf numFmtId="0" fontId="6" fillId="0" borderId="0"/>
    <xf numFmtId="0" fontId="66" fillId="0" borderId="0">
      <alignment horizontal="left"/>
    </xf>
    <xf numFmtId="0" fontId="5" fillId="0" borderId="0"/>
    <xf numFmtId="0" fontId="5" fillId="0" borderId="0"/>
    <xf numFmtId="0" fontId="6" fillId="0" borderId="0"/>
    <xf numFmtId="0" fontId="63" fillId="0" borderId="0"/>
    <xf numFmtId="0" fontId="11" fillId="0" borderId="0"/>
    <xf numFmtId="0" fontId="33" fillId="0" borderId="0"/>
    <xf numFmtId="0" fontId="33" fillId="0" borderId="0"/>
    <xf numFmtId="0" fontId="6" fillId="0" borderId="0"/>
    <xf numFmtId="0" fontId="6" fillId="0" borderId="0"/>
    <xf numFmtId="0" fontId="6" fillId="0" borderId="0"/>
    <xf numFmtId="0" fontId="6" fillId="0" borderId="0"/>
    <xf numFmtId="0" fontId="67" fillId="0" borderId="0"/>
    <xf numFmtId="49" fontId="68" fillId="0" borderId="0">
      <alignment horizontal="justify" vertical="justify" wrapText="1"/>
      <protection locked="0"/>
    </xf>
    <xf numFmtId="0" fontId="6" fillId="0" borderId="0"/>
    <xf numFmtId="0" fontId="71" fillId="0" borderId="0"/>
    <xf numFmtId="0" fontId="6" fillId="0" borderId="0"/>
    <xf numFmtId="0" fontId="11" fillId="0" borderId="0"/>
    <xf numFmtId="0" fontId="56" fillId="0" borderId="0"/>
    <xf numFmtId="0" fontId="56" fillId="0" borderId="0"/>
    <xf numFmtId="0" fontId="5" fillId="0" borderId="0"/>
    <xf numFmtId="0" fontId="66" fillId="0" borderId="0">
      <alignment horizontal="left"/>
    </xf>
    <xf numFmtId="0" fontId="70" fillId="0" borderId="0"/>
    <xf numFmtId="0" fontId="11" fillId="0" borderId="0"/>
    <xf numFmtId="0" fontId="11" fillId="0" borderId="0"/>
    <xf numFmtId="0" fontId="5" fillId="0" borderId="0"/>
    <xf numFmtId="0" fontId="11" fillId="0" borderId="0"/>
    <xf numFmtId="0" fontId="6" fillId="0" borderId="0"/>
    <xf numFmtId="0" fontId="6" fillId="0" borderId="0"/>
    <xf numFmtId="0" fontId="33" fillId="0" borderId="0"/>
    <xf numFmtId="0" fontId="70" fillId="0" borderId="0"/>
    <xf numFmtId="0" fontId="6" fillId="0" borderId="0"/>
    <xf numFmtId="0" fontId="33" fillId="78" borderId="15" applyNumberFormat="0" applyFont="0" applyAlignment="0" applyProtection="0"/>
    <xf numFmtId="0" fontId="11" fillId="0" borderId="0"/>
    <xf numFmtId="0" fontId="11" fillId="0" borderId="0"/>
    <xf numFmtId="0" fontId="66"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0" fontId="66" fillId="0" borderId="0"/>
    <xf numFmtId="0" fontId="66"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8" fillId="0" borderId="0"/>
    <xf numFmtId="0" fontId="68" fillId="0" borderId="0"/>
    <xf numFmtId="0" fontId="68" fillId="0" borderId="0"/>
    <xf numFmtId="0" fontId="68" fillId="0" borderId="0"/>
    <xf numFmtId="0" fontId="68" fillId="0" borderId="0"/>
    <xf numFmtId="0" fontId="33" fillId="0" borderId="0"/>
    <xf numFmtId="0" fontId="33" fillId="0" borderId="0"/>
    <xf numFmtId="0" fontId="11" fillId="0" borderId="0"/>
    <xf numFmtId="0" fontId="33" fillId="0" borderId="0"/>
    <xf numFmtId="0" fontId="68" fillId="0" borderId="0"/>
    <xf numFmtId="0" fontId="68" fillId="0" borderId="0"/>
    <xf numFmtId="0" fontId="68" fillId="0" borderId="0"/>
    <xf numFmtId="0" fontId="68" fillId="0" borderId="0"/>
    <xf numFmtId="0" fontId="11" fillId="0" borderId="0"/>
    <xf numFmtId="0" fontId="6" fillId="0" borderId="0"/>
    <xf numFmtId="0" fontId="69" fillId="0" borderId="0"/>
    <xf numFmtId="0" fontId="33" fillId="44" borderId="0" applyNumberFormat="0" applyBorder="0" applyAlignment="0" applyProtection="0"/>
    <xf numFmtId="44" fontId="70" fillId="0" borderId="0" applyFont="0" applyFill="0" applyBorder="0" applyAlignment="0" applyProtection="0"/>
    <xf numFmtId="0" fontId="56" fillId="0" borderId="0"/>
    <xf numFmtId="0" fontId="37" fillId="0" borderId="0"/>
    <xf numFmtId="0" fontId="49" fillId="0" borderId="0" applyNumberFormat="0" applyFill="0" applyBorder="0" applyAlignment="0" applyProtection="0"/>
    <xf numFmtId="0" fontId="29" fillId="0" borderId="0"/>
    <xf numFmtId="44" fontId="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3" fillId="0" borderId="0"/>
    <xf numFmtId="0" fontId="11" fillId="0" borderId="0"/>
    <xf numFmtId="0" fontId="39" fillId="80" borderId="18" applyNumberFormat="0" applyAlignment="0" applyProtection="0"/>
    <xf numFmtId="0" fontId="39" fillId="80" borderId="18" applyNumberFormat="0" applyAlignment="0" applyProtection="0"/>
    <xf numFmtId="0" fontId="63" fillId="0" borderId="0"/>
    <xf numFmtId="0" fontId="6" fillId="0" borderId="0"/>
    <xf numFmtId="0" fontId="11" fillId="0" borderId="0"/>
    <xf numFmtId="0" fontId="6" fillId="0" borderId="0"/>
    <xf numFmtId="0" fontId="66" fillId="0" borderId="0">
      <alignment horizontal="left"/>
    </xf>
    <xf numFmtId="0" fontId="6" fillId="0" borderId="0"/>
    <xf numFmtId="0" fontId="66" fillId="0" borderId="0">
      <alignment horizontal="left"/>
    </xf>
    <xf numFmtId="0" fontId="65" fillId="0" borderId="0"/>
    <xf numFmtId="0" fontId="35" fillId="0" borderId="0" applyNumberFormat="0" applyFill="0" applyBorder="0" applyAlignment="0" applyProtection="0"/>
    <xf numFmtId="0" fontId="56" fillId="0" borderId="0"/>
    <xf numFmtId="0" fontId="56" fillId="0" borderId="0"/>
    <xf numFmtId="0" fontId="6" fillId="0" borderId="0"/>
    <xf numFmtId="0" fontId="56" fillId="0" borderId="0"/>
    <xf numFmtId="0" fontId="11" fillId="0" borderId="0"/>
    <xf numFmtId="0" fontId="11" fillId="0" borderId="0"/>
    <xf numFmtId="0" fontId="6" fillId="0" borderId="0"/>
    <xf numFmtId="0" fontId="66" fillId="0" borderId="0">
      <alignment horizontal="left"/>
    </xf>
    <xf numFmtId="0" fontId="6" fillId="0" borderId="0"/>
    <xf numFmtId="0" fontId="6" fillId="0" borderId="0"/>
    <xf numFmtId="0" fontId="65" fillId="0" borderId="0"/>
    <xf numFmtId="0" fontId="56" fillId="0" borderId="0"/>
    <xf numFmtId="0" fontId="11" fillId="0" borderId="0"/>
    <xf numFmtId="0" fontId="11" fillId="0" borderId="0"/>
    <xf numFmtId="0" fontId="6" fillId="0" borderId="0"/>
    <xf numFmtId="0" fontId="66" fillId="0" borderId="0">
      <alignment horizontal="left"/>
    </xf>
    <xf numFmtId="0" fontId="6" fillId="0" borderId="0"/>
    <xf numFmtId="0" fontId="6" fillId="0" borderId="0"/>
    <xf numFmtId="0" fontId="11" fillId="0" borderId="0"/>
    <xf numFmtId="0" fontId="56" fillId="0" borderId="0"/>
    <xf numFmtId="0" fontId="56" fillId="0" borderId="0"/>
    <xf numFmtId="0" fontId="65" fillId="0" borderId="0"/>
    <xf numFmtId="0" fontId="56" fillId="0" borderId="0"/>
    <xf numFmtId="0" fontId="66" fillId="0" borderId="0">
      <alignment horizontal="left"/>
    </xf>
    <xf numFmtId="0" fontId="6" fillId="0" borderId="0"/>
    <xf numFmtId="0" fontId="6" fillId="0" borderId="0"/>
    <xf numFmtId="0" fontId="66" fillId="0" borderId="0">
      <alignment horizontal="left"/>
    </xf>
    <xf numFmtId="0" fontId="11" fillId="0" borderId="0"/>
    <xf numFmtId="0" fontId="11" fillId="0" borderId="0"/>
    <xf numFmtId="0" fontId="6" fillId="0" borderId="0"/>
    <xf numFmtId="0" fontId="63" fillId="0" borderId="0"/>
    <xf numFmtId="0" fontId="56" fillId="0" borderId="0"/>
    <xf numFmtId="0" fontId="33" fillId="0" borderId="0"/>
    <xf numFmtId="0" fontId="6" fillId="0" borderId="0"/>
    <xf numFmtId="0" fontId="56" fillId="0" borderId="0"/>
    <xf numFmtId="0" fontId="56" fillId="0" borderId="0"/>
    <xf numFmtId="0" fontId="65" fillId="0" borderId="0"/>
    <xf numFmtId="0" fontId="35" fillId="0" borderId="0" applyNumberFormat="0" applyFill="0" applyBorder="0" applyAlignment="0" applyProtection="0"/>
    <xf numFmtId="0" fontId="67" fillId="0" borderId="0"/>
    <xf numFmtId="0" fontId="66" fillId="0" borderId="0">
      <alignment horizontal="left"/>
    </xf>
    <xf numFmtId="0" fontId="6" fillId="0" borderId="0"/>
    <xf numFmtId="0" fontId="71" fillId="0" borderId="0"/>
    <xf numFmtId="0" fontId="6" fillId="0" borderId="0"/>
    <xf numFmtId="0" fontId="6" fillId="0" borderId="0"/>
    <xf numFmtId="0" fontId="66" fillId="0" borderId="0">
      <alignment horizontal="left"/>
    </xf>
    <xf numFmtId="0" fontId="6" fillId="0" borderId="0"/>
    <xf numFmtId="0" fontId="5" fillId="0" borderId="0"/>
    <xf numFmtId="0" fontId="11" fillId="0" borderId="0"/>
    <xf numFmtId="0" fontId="70" fillId="0" borderId="0"/>
    <xf numFmtId="0" fontId="11" fillId="0" borderId="0"/>
    <xf numFmtId="0" fontId="6" fillId="0" borderId="0"/>
    <xf numFmtId="0" fontId="63" fillId="0" borderId="0"/>
    <xf numFmtId="0" fontId="11" fillId="0" borderId="0"/>
    <xf numFmtId="0" fontId="39" fillId="80" borderId="18" applyNumberFormat="0" applyAlignment="0" applyProtection="0"/>
    <xf numFmtId="0" fontId="33" fillId="0" borderId="0"/>
    <xf numFmtId="0" fontId="33" fillId="0" borderId="0"/>
    <xf numFmtId="0" fontId="56" fillId="0" borderId="0"/>
    <xf numFmtId="0" fontId="6" fillId="0" borderId="0"/>
    <xf numFmtId="0" fontId="38" fillId="34" borderId="0" applyNumberFormat="0" applyBorder="0" applyAlignment="0" applyProtection="0"/>
    <xf numFmtId="0" fontId="38" fillId="34" borderId="0" applyNumberFormat="0" applyBorder="0" applyAlignment="0" applyProtection="0"/>
    <xf numFmtId="0" fontId="6" fillId="0" borderId="0"/>
    <xf numFmtId="44" fontId="6" fillId="0" borderId="0" applyFont="0" applyFill="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0" fontId="56" fillId="0" borderId="0"/>
    <xf numFmtId="0" fontId="56" fillId="0" borderId="0"/>
    <xf numFmtId="0" fontId="68" fillId="0" borderId="0"/>
    <xf numFmtId="0" fontId="68" fillId="0" borderId="0"/>
    <xf numFmtId="0" fontId="68" fillId="0" borderId="0"/>
    <xf numFmtId="0" fontId="68" fillId="0" borderId="0"/>
    <xf numFmtId="0" fontId="65" fillId="0" borderId="0"/>
    <xf numFmtId="0" fontId="67" fillId="0" borderId="0"/>
    <xf numFmtId="0" fontId="35" fillId="0" borderId="0" applyNumberFormat="0" applyFill="0" applyBorder="0" applyAlignment="0" applyProtection="0"/>
    <xf numFmtId="0" fontId="6" fillId="0" borderId="0"/>
    <xf numFmtId="0" fontId="5" fillId="0" borderId="0"/>
    <xf numFmtId="0" fontId="71" fillId="0" borderId="0"/>
    <xf numFmtId="0" fontId="6" fillId="0" borderId="0"/>
    <xf numFmtId="0" fontId="66" fillId="0" borderId="0">
      <alignment horizontal="left"/>
    </xf>
    <xf numFmtId="177" fontId="6" fillId="0" borderId="0" applyFill="0" applyBorder="0" applyAlignment="0" applyProtection="0"/>
    <xf numFmtId="0" fontId="6" fillId="0" borderId="0"/>
    <xf numFmtId="0" fontId="33" fillId="0" borderId="0"/>
    <xf numFmtId="0" fontId="33" fillId="0" borderId="0"/>
    <xf numFmtId="0" fontId="66" fillId="0" borderId="0">
      <alignment horizontal="left"/>
    </xf>
    <xf numFmtId="0" fontId="5" fillId="0" borderId="0"/>
    <xf numFmtId="0" fontId="6" fillId="0" borderId="0"/>
    <xf numFmtId="0" fontId="70" fillId="0" borderId="0"/>
    <xf numFmtId="0" fontId="11" fillId="0" borderId="0"/>
    <xf numFmtId="0" fontId="33" fillId="78" borderId="15" applyNumberFormat="0" applyFont="0" applyAlignment="0" applyProtection="0"/>
    <xf numFmtId="0" fontId="33" fillId="78" borderId="15" applyNumberFormat="0" applyFont="0" applyAlignment="0" applyProtection="0"/>
    <xf numFmtId="0" fontId="6" fillId="0" borderId="0"/>
    <xf numFmtId="0" fontId="6" fillId="0" borderId="0"/>
    <xf numFmtId="0" fontId="33" fillId="44" borderId="0" applyNumberFormat="0" applyBorder="0" applyAlignment="0" applyProtection="0"/>
    <xf numFmtId="0" fontId="56" fillId="0" borderId="0"/>
    <xf numFmtId="0" fontId="37" fillId="0" borderId="0"/>
    <xf numFmtId="0" fontId="49" fillId="0" borderId="0" applyNumberForma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39" fillId="80" borderId="18" applyNumberFormat="0" applyAlignment="0" applyProtection="0"/>
    <xf numFmtId="0" fontId="6" fillId="0" borderId="0"/>
    <xf numFmtId="0" fontId="63" fillId="0" borderId="0"/>
    <xf numFmtId="0" fontId="11" fillId="0" borderId="0"/>
    <xf numFmtId="0" fontId="39" fillId="80" borderId="18" applyNumberFormat="0" applyAlignment="0" applyProtection="0"/>
    <xf numFmtId="0" fontId="33" fillId="0" borderId="0"/>
    <xf numFmtId="0" fontId="33" fillId="0" borderId="0"/>
    <xf numFmtId="0" fontId="6" fillId="0" borderId="0"/>
    <xf numFmtId="0" fontId="56" fillId="0" borderId="0"/>
    <xf numFmtId="0" fontId="38" fillId="34" borderId="0" applyNumberFormat="0" applyBorder="0" applyAlignment="0" applyProtection="0"/>
    <xf numFmtId="0" fontId="38" fillId="34"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44" fontId="70" fillId="0" borderId="0" applyFont="0" applyFill="0" applyBorder="0" applyAlignment="0" applyProtection="0"/>
    <xf numFmtId="0" fontId="56" fillId="0" borderId="0"/>
    <xf numFmtId="0" fontId="68" fillId="0" borderId="0"/>
    <xf numFmtId="0" fontId="68" fillId="0" borderId="0"/>
    <xf numFmtId="0" fontId="68" fillId="0" borderId="0"/>
    <xf numFmtId="0" fontId="68" fillId="0" borderId="0"/>
    <xf numFmtId="0" fontId="56" fillId="0" borderId="0"/>
    <xf numFmtId="0" fontId="65" fillId="0" borderId="0"/>
    <xf numFmtId="0" fontId="67" fillId="0" borderId="0"/>
    <xf numFmtId="0" fontId="35" fillId="0" borderId="0" applyNumberFormat="0" applyFill="0" applyBorder="0" applyAlignment="0" applyProtection="0"/>
    <xf numFmtId="0" fontId="5" fillId="0" borderId="0"/>
    <xf numFmtId="0" fontId="6" fillId="0" borderId="0"/>
    <xf numFmtId="0" fontId="71" fillId="0" borderId="0"/>
    <xf numFmtId="0" fontId="6" fillId="0" borderId="0"/>
    <xf numFmtId="177" fontId="6" fillId="0" borderId="0" applyFill="0" applyBorder="0" applyAlignment="0" applyProtection="0"/>
    <xf numFmtId="0" fontId="33" fillId="0" borderId="0"/>
    <xf numFmtId="0" fontId="33" fillId="0" borderId="0"/>
    <xf numFmtId="0" fontId="6" fillId="0" borderId="0"/>
    <xf numFmtId="0" fontId="66" fillId="0" borderId="0">
      <alignment horizontal="left"/>
    </xf>
    <xf numFmtId="0" fontId="5" fillId="0" borderId="0"/>
    <xf numFmtId="0" fontId="70" fillId="0" borderId="0"/>
    <xf numFmtId="0" fontId="11" fillId="0" borderId="0"/>
    <xf numFmtId="0" fontId="33" fillId="78" borderId="15" applyNumberFormat="0" applyFont="0" applyAlignment="0" applyProtection="0"/>
    <xf numFmtId="0" fontId="6" fillId="0" borderId="0"/>
    <xf numFmtId="0" fontId="33" fillId="78" borderId="15" applyNumberFormat="0" applyFont="0" applyAlignment="0" applyProtection="0"/>
    <xf numFmtId="0" fontId="6" fillId="0" borderId="0"/>
    <xf numFmtId="0" fontId="56" fillId="0" borderId="0"/>
    <xf numFmtId="0" fontId="37" fillId="0" borderId="0"/>
    <xf numFmtId="0" fontId="49" fillId="0" borderId="0" applyNumberFormat="0" applyFill="0" applyBorder="0" applyAlignment="0" applyProtection="0"/>
    <xf numFmtId="0" fontId="33" fillId="44" borderId="0" applyNumberFormat="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39" fillId="80" borderId="18" applyNumberFormat="0" applyAlignment="0" applyProtection="0"/>
    <xf numFmtId="0" fontId="63" fillId="0" borderId="0"/>
    <xf numFmtId="0" fontId="11" fillId="0" borderId="0"/>
    <xf numFmtId="0" fontId="39" fillId="80" borderId="18" applyNumberFormat="0" applyAlignment="0" applyProtection="0"/>
    <xf numFmtId="0" fontId="33" fillId="0" borderId="0"/>
    <xf numFmtId="0" fontId="33" fillId="0" borderId="0"/>
    <xf numFmtId="0" fontId="6" fillId="0" borderId="0"/>
    <xf numFmtId="0" fontId="56" fillId="0" borderId="0"/>
    <xf numFmtId="0" fontId="38" fillId="34" borderId="0" applyNumberFormat="0" applyBorder="0" applyAlignment="0" applyProtection="0"/>
    <xf numFmtId="0" fontId="38" fillId="34"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44" fontId="70" fillId="0" borderId="0" applyFont="0" applyFill="0" applyBorder="0" applyAlignment="0" applyProtection="0"/>
    <xf numFmtId="0" fontId="68" fillId="0" borderId="0"/>
    <xf numFmtId="0" fontId="68" fillId="0" borderId="0"/>
    <xf numFmtId="0" fontId="68" fillId="0" borderId="0"/>
    <xf numFmtId="0" fontId="68" fillId="0" borderId="0"/>
    <xf numFmtId="0" fontId="56" fillId="0" borderId="0"/>
    <xf numFmtId="0" fontId="67" fillId="0" borderId="0"/>
    <xf numFmtId="0" fontId="35" fillId="0" borderId="0" applyNumberFormat="0" applyFill="0" applyBorder="0" applyAlignment="0" applyProtection="0"/>
    <xf numFmtId="0" fontId="5" fillId="0" borderId="0"/>
    <xf numFmtId="0" fontId="6" fillId="0" borderId="0"/>
    <xf numFmtId="0" fontId="71" fillId="0" borderId="0"/>
    <xf numFmtId="0" fontId="6" fillId="0" borderId="0"/>
    <xf numFmtId="177" fontId="6" fillId="0" borderId="0" applyFill="0" applyBorder="0" applyAlignment="0" applyProtection="0"/>
    <xf numFmtId="0" fontId="33" fillId="0" borderId="0"/>
    <xf numFmtId="0" fontId="33" fillId="0" borderId="0"/>
    <xf numFmtId="0" fontId="66" fillId="0" borderId="0">
      <alignment horizontal="left"/>
    </xf>
    <xf numFmtId="0" fontId="5" fillId="0" borderId="0"/>
    <xf numFmtId="0" fontId="70" fillId="0" borderId="0"/>
    <xf numFmtId="0" fontId="11" fillId="0" borderId="0"/>
    <xf numFmtId="0" fontId="33" fillId="78" borderId="15" applyNumberFormat="0" applyFont="0" applyAlignment="0" applyProtection="0"/>
    <xf numFmtId="0" fontId="6" fillId="0" borderId="0"/>
    <xf numFmtId="0" fontId="33" fillId="78" borderId="15" applyNumberFormat="0" applyFont="0" applyAlignment="0" applyProtection="0"/>
    <xf numFmtId="0" fontId="6" fillId="0" borderId="0"/>
    <xf numFmtId="0" fontId="56" fillId="0" borderId="0"/>
    <xf numFmtId="0" fontId="37" fillId="0" borderId="0"/>
    <xf numFmtId="0" fontId="49" fillId="0" borderId="0" applyNumberFormat="0" applyFill="0" applyBorder="0" applyAlignment="0" applyProtection="0"/>
    <xf numFmtId="0" fontId="33" fillId="44" borderId="0" applyNumberFormat="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39" fillId="80" borderId="18" applyNumberFormat="0" applyAlignment="0" applyProtection="0"/>
    <xf numFmtId="0" fontId="63" fillId="0" borderId="0"/>
    <xf numFmtId="0" fontId="39" fillId="80" borderId="18" applyNumberFormat="0" applyAlignment="0" applyProtection="0"/>
    <xf numFmtId="0" fontId="33" fillId="0" borderId="0"/>
    <xf numFmtId="0" fontId="33" fillId="0" borderId="0"/>
    <xf numFmtId="0" fontId="6" fillId="0" borderId="0"/>
    <xf numFmtId="0" fontId="38" fillId="34" borderId="0" applyNumberFormat="0" applyBorder="0" applyAlignment="0" applyProtection="0"/>
    <xf numFmtId="0" fontId="38" fillId="34"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44" fontId="70" fillId="0" borderId="0" applyFont="0" applyFill="0" applyBorder="0" applyAlignment="0" applyProtection="0"/>
    <xf numFmtId="0" fontId="68" fillId="0" borderId="0"/>
    <xf numFmtId="0" fontId="68" fillId="0" borderId="0"/>
    <xf numFmtId="0" fontId="68" fillId="0" borderId="0"/>
    <xf numFmtId="0" fontId="68" fillId="0" borderId="0"/>
    <xf numFmtId="0" fontId="67" fillId="0" borderId="0"/>
    <xf numFmtId="0" fontId="35" fillId="0" borderId="0" applyNumberFormat="0" applyFill="0" applyBorder="0" applyAlignment="0" applyProtection="0"/>
    <xf numFmtId="0" fontId="5" fillId="0" borderId="0"/>
    <xf numFmtId="0" fontId="6" fillId="0" borderId="0"/>
    <xf numFmtId="0" fontId="71" fillId="0" borderId="0"/>
    <xf numFmtId="0" fontId="6" fillId="0" borderId="0"/>
    <xf numFmtId="177" fontId="6" fillId="0" borderId="0" applyFill="0" applyBorder="0" applyAlignment="0" applyProtection="0"/>
    <xf numFmtId="0" fontId="33" fillId="0" borderId="0"/>
    <xf numFmtId="0" fontId="33" fillId="0" borderId="0"/>
    <xf numFmtId="0" fontId="5" fillId="0" borderId="0"/>
    <xf numFmtId="0" fontId="70" fillId="0" borderId="0"/>
    <xf numFmtId="0" fontId="11" fillId="0" borderId="0"/>
    <xf numFmtId="0" fontId="33" fillId="78" borderId="15" applyNumberFormat="0" applyFont="0" applyAlignment="0" applyProtection="0"/>
    <xf numFmtId="0" fontId="6" fillId="0" borderId="0"/>
    <xf numFmtId="0" fontId="33" fillId="78" borderId="15" applyNumberFormat="0" applyFont="0" applyAlignment="0" applyProtection="0"/>
    <xf numFmtId="0" fontId="56" fillId="0" borderId="0"/>
    <xf numFmtId="0" fontId="37" fillId="0" borderId="0"/>
    <xf numFmtId="0" fontId="49" fillId="0" borderId="0" applyNumberFormat="0" applyFill="0" applyBorder="0" applyAlignment="0" applyProtection="0"/>
    <xf numFmtId="0" fontId="33" fillId="44" borderId="0" applyNumberFormat="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9" fillId="0" borderId="0"/>
    <xf numFmtId="0" fontId="39" fillId="80" borderId="18" applyNumberFormat="0" applyAlignment="0" applyProtection="0"/>
    <xf numFmtId="0" fontId="63" fillId="0" borderId="0"/>
    <xf numFmtId="0" fontId="39" fillId="80" borderId="18" applyNumberFormat="0" applyAlignment="0" applyProtection="0"/>
    <xf numFmtId="0" fontId="33" fillId="0" borderId="0"/>
    <xf numFmtId="0" fontId="33" fillId="0" borderId="0"/>
    <xf numFmtId="0" fontId="6" fillId="0" borderId="0"/>
    <xf numFmtId="0" fontId="38" fillId="34" borderId="0" applyNumberFormat="0" applyBorder="0" applyAlignment="0" applyProtection="0"/>
    <xf numFmtId="0" fontId="38" fillId="34"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44" fontId="70" fillId="0" borderId="0" applyFont="0" applyFill="0" applyBorder="0" applyAlignment="0" applyProtection="0"/>
    <xf numFmtId="0" fontId="68" fillId="0" borderId="0"/>
    <xf numFmtId="0" fontId="68" fillId="0" borderId="0"/>
    <xf numFmtId="0" fontId="68" fillId="0" borderId="0"/>
    <xf numFmtId="0" fontId="68" fillId="0" borderId="0"/>
    <xf numFmtId="0" fontId="67" fillId="0" borderId="0"/>
    <xf numFmtId="0" fontId="5" fillId="0" borderId="0"/>
    <xf numFmtId="0" fontId="6" fillId="0" borderId="0"/>
    <xf numFmtId="0" fontId="71" fillId="0" borderId="0"/>
    <xf numFmtId="0" fontId="6" fillId="0" borderId="0"/>
    <xf numFmtId="177" fontId="6" fillId="0" borderId="0" applyFill="0" applyBorder="0" applyAlignment="0" applyProtection="0"/>
    <xf numFmtId="0" fontId="33" fillId="0" borderId="0"/>
    <xf numFmtId="0" fontId="33" fillId="0" borderId="0"/>
    <xf numFmtId="0" fontId="5" fillId="0" borderId="0"/>
    <xf numFmtId="0" fontId="70" fillId="0" borderId="0"/>
    <xf numFmtId="0" fontId="11" fillId="0" borderId="0"/>
    <xf numFmtId="0" fontId="33" fillId="78" borderId="15" applyNumberFormat="0" applyFont="0" applyAlignment="0" applyProtection="0"/>
    <xf numFmtId="0" fontId="6" fillId="0" borderId="0"/>
    <xf numFmtId="0" fontId="33" fillId="78" borderId="15" applyNumberFormat="0" applyFont="0" applyAlignment="0" applyProtection="0"/>
    <xf numFmtId="0" fontId="56" fillId="0" borderId="0"/>
    <xf numFmtId="0" fontId="37" fillId="0" borderId="0"/>
    <xf numFmtId="0" fontId="49" fillId="0" borderId="0" applyNumberFormat="0" applyFill="0" applyBorder="0" applyAlignment="0" applyProtection="0"/>
    <xf numFmtId="0" fontId="33" fillId="44" borderId="0" applyNumberFormat="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9" fillId="0" borderId="0"/>
    <xf numFmtId="0" fontId="39" fillId="80" borderId="18" applyNumberFormat="0" applyAlignment="0" applyProtection="0"/>
    <xf numFmtId="0" fontId="39" fillId="80" borderId="18" applyNumberFormat="0" applyAlignment="0" applyProtection="0"/>
    <xf numFmtId="0" fontId="33" fillId="0" borderId="0"/>
    <xf numFmtId="0" fontId="6" fillId="0" borderId="0"/>
    <xf numFmtId="0" fontId="38" fillId="34" borderId="0" applyNumberFormat="0" applyBorder="0" applyAlignment="0" applyProtection="0"/>
    <xf numFmtId="0" fontId="38" fillId="34"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44" fontId="70" fillId="0" borderId="0" applyFont="0" applyFill="0" applyBorder="0" applyAlignment="0" applyProtection="0"/>
    <xf numFmtId="0" fontId="68" fillId="0" borderId="0"/>
    <xf numFmtId="0" fontId="68" fillId="0" borderId="0"/>
    <xf numFmtId="0" fontId="68" fillId="0" borderId="0"/>
    <xf numFmtId="0" fontId="68" fillId="0" borderId="0"/>
    <xf numFmtId="0" fontId="5" fillId="0" borderId="0"/>
    <xf numFmtId="177" fontId="6" fillId="0" borderId="0" applyFill="0" applyBorder="0" applyAlignment="0" applyProtection="0"/>
    <xf numFmtId="0" fontId="33" fillId="0" borderId="0"/>
    <xf numFmtId="0" fontId="33" fillId="0" borderId="0"/>
    <xf numFmtId="0" fontId="33" fillId="78" borderId="15" applyNumberFormat="0" applyFont="0" applyAlignment="0" applyProtection="0"/>
    <xf numFmtId="0" fontId="6" fillId="0" borderId="0"/>
    <xf numFmtId="0" fontId="33" fillId="78" borderId="15" applyNumberFormat="0" applyFont="0" applyAlignment="0" applyProtection="0"/>
    <xf numFmtId="0" fontId="56" fillId="0" borderId="0"/>
    <xf numFmtId="0" fontId="37" fillId="0" borderId="0"/>
    <xf numFmtId="0" fontId="49" fillId="0" borderId="0" applyNumberFormat="0" applyFill="0" applyBorder="0" applyAlignment="0" applyProtection="0"/>
    <xf numFmtId="0" fontId="33" fillId="44" borderId="0" applyNumberFormat="0" applyBorder="0" applyAlignment="0" applyProtection="0"/>
    <xf numFmtId="164" fontId="6" fillId="0" borderId="0" applyFont="0" applyFill="0" applyBorder="0" applyAlignment="0" applyProtection="0"/>
    <xf numFmtId="0" fontId="29" fillId="0" borderId="0"/>
    <xf numFmtId="0" fontId="39" fillId="80" borderId="18" applyNumberFormat="0" applyAlignment="0" applyProtection="0"/>
    <xf numFmtId="0" fontId="33" fillId="0" borderId="0"/>
    <xf numFmtId="0" fontId="6"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66" fillId="0" borderId="0">
      <alignment horizontal="left"/>
    </xf>
    <xf numFmtId="0" fontId="68" fillId="0" borderId="0"/>
    <xf numFmtId="0" fontId="68" fillId="0" borderId="0"/>
    <xf numFmtId="0" fontId="68" fillId="0" borderId="0"/>
    <xf numFmtId="0" fontId="68" fillId="0" borderId="0"/>
    <xf numFmtId="0" fontId="68" fillId="0" borderId="0"/>
    <xf numFmtId="0" fontId="68" fillId="0" borderId="0"/>
    <xf numFmtId="0" fontId="5" fillId="0" borderId="0"/>
    <xf numFmtId="0" fontId="33" fillId="0" borderId="0"/>
    <xf numFmtId="0" fontId="33" fillId="0" borderId="0"/>
    <xf numFmtId="0" fontId="6" fillId="0" borderId="0"/>
    <xf numFmtId="0" fontId="56" fillId="0" borderId="0"/>
    <xf numFmtId="0" fontId="37" fillId="0" borderId="0"/>
    <xf numFmtId="0" fontId="49" fillId="0" borderId="0" applyNumberForma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28" fillId="0" borderId="0"/>
    <xf numFmtId="0" fontId="56" fillId="0" borderId="0"/>
    <xf numFmtId="0" fontId="28" fillId="0" borderId="0"/>
    <xf numFmtId="0" fontId="74" fillId="0" borderId="0" applyNumberFormat="0" applyFill="0" applyBorder="0" applyAlignment="0" applyProtection="0"/>
    <xf numFmtId="0" fontId="6" fillId="0" borderId="0"/>
    <xf numFmtId="0" fontId="63"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7" fontId="6" fillId="0" borderId="0" applyFill="0" applyBorder="0" applyAlignment="0" applyProtection="0"/>
    <xf numFmtId="0" fontId="6" fillId="0" borderId="0"/>
    <xf numFmtId="0" fontId="29" fillId="0" borderId="0"/>
    <xf numFmtId="0" fontId="102" fillId="0" borderId="0">
      <alignment horizontal="justify" vertical="top" wrapText="1"/>
    </xf>
    <xf numFmtId="0" fontId="6" fillId="0" borderId="0"/>
    <xf numFmtId="0" fontId="1" fillId="0" borderId="0" applyFont="0" applyBorder="0" applyAlignment="0" applyProtection="0">
      <alignment horizontal="left" vertical="top" wrapText="1"/>
    </xf>
  </cellStyleXfs>
  <cellXfs count="519">
    <xf numFmtId="0" fontId="0" fillId="0" borderId="0" xfId="0"/>
    <xf numFmtId="4" fontId="1" fillId="0" borderId="0" xfId="0" applyNumberFormat="1" applyFont="1"/>
    <xf numFmtId="0" fontId="1" fillId="0" borderId="0" xfId="0" applyFont="1"/>
    <xf numFmtId="0" fontId="1" fillId="0" borderId="0" xfId="0" applyFont="1" applyAlignment="1">
      <alignment vertical="top" wrapText="1"/>
    </xf>
    <xf numFmtId="0" fontId="0" fillId="0" borderId="0" xfId="0" applyAlignment="1">
      <alignment vertical="top" wrapText="1"/>
    </xf>
    <xf numFmtId="0" fontId="1" fillId="0" borderId="0" xfId="0" applyFont="1" applyBorder="1" applyAlignment="1">
      <alignment wrapText="1"/>
    </xf>
    <xf numFmtId="0" fontId="0" fillId="0" borderId="0" xfId="0" applyFill="1" applyAlignment="1" applyProtection="1">
      <alignment vertical="top" wrapText="1"/>
      <protection locked="0"/>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9" fillId="0" borderId="0" xfId="0" applyFont="1" applyAlignment="1">
      <alignment vertical="top" wrapText="1"/>
    </xf>
    <xf numFmtId="0" fontId="1" fillId="0" borderId="2" xfId="0" applyFont="1" applyBorder="1" applyAlignment="1">
      <alignment vertical="top" wrapText="1"/>
    </xf>
    <xf numFmtId="4" fontId="1" fillId="0" borderId="2" xfId="0" applyNumberFormat="1" applyFont="1" applyBorder="1" applyAlignment="1">
      <alignment vertical="top" wrapText="1"/>
    </xf>
    <xf numFmtId="49" fontId="3" fillId="0" borderId="0" xfId="0" applyNumberFormat="1" applyFont="1" applyAlignment="1">
      <alignment horizontal="justify" vertical="top" wrapText="1"/>
    </xf>
    <xf numFmtId="0" fontId="3" fillId="0" borderId="0" xfId="0" applyFont="1" applyAlignment="1">
      <alignment horizontal="justify" vertical="top" wrapText="1"/>
    </xf>
    <xf numFmtId="0" fontId="1" fillId="0" borderId="0" xfId="0" applyFont="1" applyAlignment="1">
      <alignment horizontal="justify" vertical="top" wrapText="1"/>
    </xf>
    <xf numFmtId="0" fontId="3" fillId="0" borderId="0" xfId="0" applyFont="1"/>
    <xf numFmtId="0" fontId="2"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72" fillId="0" borderId="0" xfId="0" applyFont="1"/>
    <xf numFmtId="0" fontId="72" fillId="0" borderId="0" xfId="0" applyFont="1" applyAlignment="1">
      <alignment vertical="top" wrapText="1"/>
    </xf>
    <xf numFmtId="0" fontId="3" fillId="0" borderId="0" xfId="0" applyFont="1" applyAlignment="1">
      <alignment vertical="top" wrapText="1"/>
    </xf>
    <xf numFmtId="0" fontId="3" fillId="0" borderId="0" xfId="755" applyFont="1" applyAlignment="1">
      <alignment horizontal="justify" vertical="top" wrapText="1"/>
    </xf>
    <xf numFmtId="0" fontId="3" fillId="0" borderId="0" xfId="755" applyFont="1"/>
    <xf numFmtId="0" fontId="3" fillId="0" borderId="0" xfId="0" applyFont="1" applyAlignment="1">
      <alignment horizontal="left" vertical="top" wrapText="1"/>
    </xf>
    <xf numFmtId="0" fontId="3" fillId="0" borderId="0" xfId="1905" applyFont="1" applyAlignment="1">
      <alignment horizontal="justify" vertical="top" wrapText="1"/>
    </xf>
    <xf numFmtId="4" fontId="3" fillId="0" borderId="0" xfId="0" applyNumberFormat="1" applyFont="1" applyFill="1"/>
    <xf numFmtId="0" fontId="6" fillId="0" borderId="0" xfId="0" applyFont="1" applyAlignment="1">
      <alignment horizontal="left" vertical="top" wrapText="1"/>
    </xf>
    <xf numFmtId="0" fontId="6" fillId="0" borderId="0" xfId="0" applyFont="1" applyAlignment="1">
      <alignment horizontal="justify" vertical="top" wrapText="1"/>
    </xf>
    <xf numFmtId="0" fontId="3" fillId="0" borderId="0" xfId="0" applyFont="1" applyFill="1" applyAlignment="1">
      <alignment vertical="top" wrapText="1"/>
    </xf>
    <xf numFmtId="0" fontId="3" fillId="0" borderId="2" xfId="0" applyFont="1" applyBorder="1" applyAlignment="1">
      <alignment vertical="top" wrapText="1"/>
    </xf>
    <xf numFmtId="0" fontId="8" fillId="0" borderId="0" xfId="0" applyFont="1" applyAlignment="1">
      <alignment vertical="top" wrapText="1"/>
    </xf>
    <xf numFmtId="0" fontId="3" fillId="0" borderId="5" xfId="0" applyFont="1" applyBorder="1" applyAlignment="1">
      <alignment vertical="top" wrapText="1"/>
    </xf>
    <xf numFmtId="0" fontId="3" fillId="0" borderId="3" xfId="0" applyFont="1" applyBorder="1" applyAlignment="1">
      <alignment vertical="top" wrapText="1"/>
    </xf>
    <xf numFmtId="0" fontId="8" fillId="0" borderId="4" xfId="0" applyFont="1" applyBorder="1" applyAlignment="1">
      <alignment vertical="top" wrapText="1"/>
    </xf>
    <xf numFmtId="0" fontId="3" fillId="0" borderId="4" xfId="0" applyFont="1" applyBorder="1" applyAlignment="1">
      <alignment vertical="top" wrapText="1"/>
    </xf>
    <xf numFmtId="0" fontId="73" fillId="0" borderId="0" xfId="0" applyFont="1" applyAlignment="1">
      <alignment vertical="top" wrapText="1"/>
    </xf>
    <xf numFmtId="0" fontId="29" fillId="0" borderId="0" xfId="0" applyFont="1" applyAlignment="1">
      <alignment horizontal="center" vertical="top" wrapText="1"/>
    </xf>
    <xf numFmtId="0" fontId="29" fillId="0" borderId="0" xfId="0" applyFont="1" applyAlignment="1">
      <alignment vertical="top" wrapText="1"/>
    </xf>
    <xf numFmtId="0" fontId="76" fillId="0" borderId="0" xfId="0" applyFont="1"/>
    <xf numFmtId="0" fontId="76" fillId="0" borderId="0" xfId="0" applyFont="1" applyAlignment="1">
      <alignment vertical="center"/>
    </xf>
    <xf numFmtId="0" fontId="76" fillId="0" borderId="0" xfId="0" applyFont="1" applyAlignment="1">
      <alignment horizontal="justify" vertical="center"/>
    </xf>
    <xf numFmtId="0" fontId="77" fillId="0" borderId="0" xfId="0" applyFont="1" applyBorder="1" applyAlignment="1">
      <alignment vertical="center" wrapText="1"/>
    </xf>
    <xf numFmtId="0" fontId="76" fillId="0" borderId="0" xfId="0" applyFont="1" applyAlignment="1">
      <alignment vertical="top" wrapText="1"/>
    </xf>
    <xf numFmtId="0" fontId="77" fillId="0" borderId="0" xfId="0" applyFont="1" applyFill="1" applyBorder="1" applyAlignment="1">
      <alignment horizontal="center" vertical="top" wrapText="1"/>
    </xf>
    <xf numFmtId="0" fontId="77" fillId="0" borderId="0" xfId="0" applyFont="1" applyFill="1" applyBorder="1" applyAlignment="1"/>
    <xf numFmtId="49" fontId="78" fillId="0" borderId="0" xfId="0" applyNumberFormat="1" applyFont="1" applyBorder="1" applyAlignment="1">
      <alignment horizontal="justify" vertical="top" wrapText="1"/>
    </xf>
    <xf numFmtId="0" fontId="77" fillId="0" borderId="0" xfId="0" applyFont="1" applyBorder="1"/>
    <xf numFmtId="49" fontId="77" fillId="0" borderId="0" xfId="0" applyNumberFormat="1" applyFont="1" applyBorder="1" applyAlignment="1">
      <alignment horizontal="justify" vertical="top" wrapText="1"/>
    </xf>
    <xf numFmtId="0" fontId="1" fillId="0" borderId="0" xfId="0" applyFont="1" applyBorder="1" applyAlignment="1">
      <alignment horizontal="center" wrapText="1"/>
    </xf>
    <xf numFmtId="4" fontId="2" fillId="0" borderId="4" xfId="0" applyNumberFormat="1" applyFont="1" applyBorder="1" applyAlignment="1">
      <alignment vertical="top" wrapText="1"/>
    </xf>
    <xf numFmtId="4" fontId="79" fillId="0" borderId="0" xfId="0" applyNumberFormat="1" applyFont="1" applyAlignment="1">
      <alignment vertical="top" wrapText="1"/>
    </xf>
    <xf numFmtId="0" fontId="79" fillId="0" borderId="0" xfId="0" applyFont="1" applyAlignment="1">
      <alignment vertical="top" wrapText="1"/>
    </xf>
    <xf numFmtId="0" fontId="76" fillId="0" borderId="0" xfId="0" applyFont="1" applyAlignment="1">
      <alignment vertical="center" wrapText="1"/>
    </xf>
    <xf numFmtId="0" fontId="76" fillId="0" borderId="0" xfId="0" applyFont="1" applyFill="1"/>
    <xf numFmtId="0" fontId="76" fillId="0" borderId="0" xfId="0" applyFont="1" applyFill="1" applyAlignment="1">
      <alignment vertical="center"/>
    </xf>
    <xf numFmtId="0" fontId="0" fillId="0" borderId="0" xfId="0" applyFill="1" applyAlignment="1">
      <alignment vertical="top" wrapText="1"/>
    </xf>
    <xf numFmtId="0" fontId="0" fillId="0" borderId="0" xfId="0" applyFill="1"/>
    <xf numFmtId="0" fontId="76" fillId="0" borderId="0" xfId="0" applyFont="1" applyFill="1" applyAlignment="1">
      <alignment horizontal="justify" vertical="center"/>
    </xf>
    <xf numFmtId="49" fontId="77" fillId="0" borderId="0" xfId="0" applyNumberFormat="1" applyFont="1" applyFill="1" applyBorder="1" applyAlignment="1">
      <alignment horizontal="justify" vertical="top" wrapText="1"/>
    </xf>
    <xf numFmtId="0" fontId="80" fillId="0" borderId="0" xfId="0" applyFont="1"/>
    <xf numFmtId="180" fontId="3" fillId="0" borderId="25" xfId="262" applyNumberFormat="1" applyFont="1" applyBorder="1" applyAlignment="1" applyProtection="1">
      <alignment horizontal="right"/>
    </xf>
    <xf numFmtId="4" fontId="3" fillId="0" borderId="25" xfId="262" applyNumberFormat="1" applyFont="1" applyBorder="1" applyAlignment="1" applyProtection="1">
      <alignment horizontal="right"/>
      <protection locked="0"/>
    </xf>
    <xf numFmtId="181" fontId="3" fillId="0" borderId="25" xfId="262" applyNumberFormat="1" applyFont="1" applyBorder="1" applyAlignment="1" applyProtection="1">
      <alignment horizontal="center"/>
    </xf>
    <xf numFmtId="180" fontId="8" fillId="0" borderId="27" xfId="262" applyNumberFormat="1" applyFont="1" applyBorder="1" applyAlignment="1" applyProtection="1">
      <alignment horizontal="right"/>
    </xf>
    <xf numFmtId="4" fontId="8" fillId="0" borderId="27" xfId="262" applyNumberFormat="1" applyFont="1" applyBorder="1" applyAlignment="1" applyProtection="1">
      <alignment horizontal="right"/>
      <protection locked="0"/>
    </xf>
    <xf numFmtId="181" fontId="8" fillId="0" borderId="27" xfId="262" applyNumberFormat="1" applyFont="1" applyBorder="1" applyAlignment="1" applyProtection="1">
      <alignment horizontal="center" wrapText="1"/>
    </xf>
    <xf numFmtId="180" fontId="8" fillId="0" borderId="25" xfId="262" applyNumberFormat="1" applyFont="1" applyFill="1" applyBorder="1" applyAlignment="1" applyProtection="1">
      <alignment horizontal="right"/>
    </xf>
    <xf numFmtId="4" fontId="8" fillId="0" borderId="25" xfId="0" applyNumberFormat="1" applyFont="1" applyBorder="1" applyAlignment="1" applyProtection="1">
      <alignment horizontal="right"/>
      <protection locked="0"/>
    </xf>
    <xf numFmtId="181" fontId="8" fillId="0" borderId="25" xfId="262" applyNumberFormat="1" applyFont="1" applyFill="1" applyBorder="1" applyAlignment="1" applyProtection="1">
      <alignment horizontal="center"/>
    </xf>
    <xf numFmtId="180" fontId="8" fillId="0" borderId="25" xfId="262" applyNumberFormat="1" applyFont="1" applyBorder="1" applyAlignment="1" applyProtection="1">
      <alignment horizontal="right"/>
    </xf>
    <xf numFmtId="4" fontId="8" fillId="0" borderId="25" xfId="262" applyNumberFormat="1" applyFont="1" applyBorder="1" applyAlignment="1" applyProtection="1">
      <alignment horizontal="right"/>
      <protection locked="0"/>
    </xf>
    <xf numFmtId="181" fontId="8" fillId="0" borderId="25" xfId="262" applyNumberFormat="1" applyFont="1" applyBorder="1" applyAlignment="1" applyProtection="1">
      <alignment horizontal="center"/>
    </xf>
    <xf numFmtId="4" fontId="3" fillId="0" borderId="25" xfId="0" applyNumberFormat="1" applyFont="1" applyBorder="1" applyAlignment="1" applyProtection="1">
      <alignment horizontal="right"/>
      <protection locked="0"/>
    </xf>
    <xf numFmtId="4" fontId="3" fillId="0" borderId="29" xfId="0" applyNumberFormat="1" applyFont="1" applyBorder="1" applyAlignment="1" applyProtection="1">
      <alignment horizontal="right" wrapText="1"/>
      <protection locked="0"/>
    </xf>
    <xf numFmtId="4" fontId="3" fillId="0" borderId="31" xfId="0" applyNumberFormat="1" applyFont="1" applyBorder="1" applyAlignment="1" applyProtection="1">
      <alignment horizontal="right"/>
      <protection locked="0"/>
    </xf>
    <xf numFmtId="4" fontId="3" fillId="96" borderId="25" xfId="0" applyNumberFormat="1" applyFont="1" applyFill="1" applyBorder="1" applyAlignment="1" applyProtection="1">
      <alignment horizontal="right"/>
      <protection locked="0"/>
    </xf>
    <xf numFmtId="180" fontId="3" fillId="97" borderId="37" xfId="0" applyNumberFormat="1" applyFont="1" applyFill="1" applyBorder="1" applyAlignment="1" applyProtection="1">
      <alignment horizontal="center" vertical="center" wrapText="1"/>
    </xf>
    <xf numFmtId="0" fontId="3" fillId="97" borderId="37" xfId="0" applyFont="1" applyFill="1" applyBorder="1" applyAlignment="1" applyProtection="1">
      <alignment horizontal="center" vertical="center" wrapText="1"/>
    </xf>
    <xf numFmtId="4" fontId="3" fillId="97" borderId="37" xfId="0" applyNumberFormat="1" applyFont="1" applyFill="1" applyBorder="1" applyAlignment="1" applyProtection="1">
      <alignment horizontal="center" vertical="center"/>
    </xf>
    <xf numFmtId="0" fontId="3" fillId="97" borderId="37" xfId="0" applyFont="1" applyFill="1" applyBorder="1" applyAlignment="1" applyProtection="1">
      <alignment horizontal="center" vertical="center"/>
    </xf>
    <xf numFmtId="180" fontId="8" fillId="0" borderId="37" xfId="0" applyNumberFormat="1" applyFont="1" applyFill="1" applyBorder="1" applyAlignment="1" applyProtection="1">
      <alignment horizontal="right"/>
    </xf>
    <xf numFmtId="4" fontId="8" fillId="0" borderId="37" xfId="0" applyNumberFormat="1" applyFont="1" applyFill="1" applyBorder="1" applyAlignment="1" applyProtection="1">
      <alignment horizontal="right"/>
      <protection locked="0"/>
    </xf>
    <xf numFmtId="0" fontId="3" fillId="0" borderId="37" xfId="0" applyFont="1" applyFill="1" applyBorder="1" applyAlignment="1" applyProtection="1">
      <alignment horizontal="center"/>
    </xf>
    <xf numFmtId="0" fontId="8" fillId="0" borderId="37" xfId="0" applyFont="1" applyFill="1" applyBorder="1" applyAlignment="1" applyProtection="1">
      <alignment horizontal="center"/>
    </xf>
    <xf numFmtId="0" fontId="8" fillId="0" borderId="37" xfId="0" applyFont="1" applyFill="1" applyBorder="1" applyAlignment="1" applyProtection="1">
      <alignment horizontal="center" vertical="top" wrapText="1"/>
    </xf>
    <xf numFmtId="0" fontId="3" fillId="0" borderId="37" xfId="0" applyFont="1" applyFill="1" applyBorder="1" applyAlignment="1" applyProtection="1">
      <alignment horizontal="center" vertical="center"/>
    </xf>
    <xf numFmtId="0" fontId="81" fillId="0" borderId="0" xfId="1912" applyFont="1"/>
    <xf numFmtId="0" fontId="82" fillId="0" borderId="0" xfId="1912" applyFont="1"/>
    <xf numFmtId="0" fontId="63" fillId="0" borderId="0" xfId="1912" applyFont="1" applyBorder="1" applyAlignment="1">
      <alignment horizontal="left"/>
    </xf>
    <xf numFmtId="0" fontId="63" fillId="0" borderId="0" xfId="466" applyFont="1"/>
    <xf numFmtId="0" fontId="83" fillId="0" borderId="38" xfId="1912" applyFont="1" applyBorder="1"/>
    <xf numFmtId="0" fontId="63" fillId="0" borderId="38" xfId="1912" applyFont="1" applyBorder="1" applyAlignment="1">
      <alignment horizontal="left" vertical="top"/>
    </xf>
    <xf numFmtId="0" fontId="63" fillId="0" borderId="38" xfId="1912" applyFont="1" applyBorder="1" applyAlignment="1">
      <alignment vertical="top"/>
    </xf>
    <xf numFmtId="0" fontId="83" fillId="0" borderId="0" xfId="1912" applyFont="1" applyBorder="1"/>
    <xf numFmtId="0" fontId="63" fillId="0" borderId="0" xfId="1912" applyFont="1" applyBorder="1" applyAlignment="1">
      <alignment horizontal="left" vertical="top"/>
    </xf>
    <xf numFmtId="0" fontId="63" fillId="0" borderId="0" xfId="1912" applyFont="1" applyBorder="1" applyAlignment="1">
      <alignment vertical="top"/>
    </xf>
    <xf numFmtId="0" fontId="84" fillId="0" borderId="0" xfId="466" applyFont="1"/>
    <xf numFmtId="0" fontId="6" fillId="0" borderId="0" xfId="466" applyFont="1" applyAlignment="1">
      <alignment horizontal="justify"/>
    </xf>
    <xf numFmtId="0" fontId="6" fillId="0" borderId="0" xfId="466" applyFont="1"/>
    <xf numFmtId="0" fontId="85" fillId="0" borderId="0" xfId="1912" applyFont="1" applyBorder="1"/>
    <xf numFmtId="0" fontId="63" fillId="0" borderId="0" xfId="466" applyFont="1" applyAlignment="1">
      <alignment horizontal="justify" vertical="top" wrapText="1"/>
    </xf>
    <xf numFmtId="0" fontId="63" fillId="0" borderId="0" xfId="466" applyFont="1" applyAlignment="1"/>
    <xf numFmtId="2" fontId="63" fillId="0" borderId="0" xfId="466" applyNumberFormat="1" applyFont="1" applyAlignment="1">
      <alignment horizontal="right"/>
    </xf>
    <xf numFmtId="0" fontId="63" fillId="0" borderId="0" xfId="466" applyFont="1" applyAlignment="1">
      <alignment horizontal="right"/>
    </xf>
    <xf numFmtId="0" fontId="86" fillId="0" borderId="0" xfId="466" applyFont="1" applyAlignment="1">
      <alignment horizontal="justify" vertical="top" wrapText="1"/>
    </xf>
    <xf numFmtId="0" fontId="63" fillId="0" borderId="0" xfId="466" applyNumberFormat="1" applyFont="1" applyAlignment="1">
      <alignment horizontal="right"/>
    </xf>
    <xf numFmtId="4" fontId="63" fillId="0" borderId="0" xfId="466" applyNumberFormat="1" applyFont="1" applyAlignment="1">
      <alignment horizontal="right"/>
    </xf>
    <xf numFmtId="0" fontId="86" fillId="0" borderId="39" xfId="466" applyFont="1" applyBorder="1" applyAlignment="1">
      <alignment horizontal="justify" vertical="top" wrapText="1"/>
    </xf>
    <xf numFmtId="0" fontId="63" fillId="0" borderId="39" xfId="466" applyFont="1" applyBorder="1" applyAlignment="1"/>
    <xf numFmtId="2" fontId="63" fillId="0" borderId="39" xfId="466" applyNumberFormat="1" applyFont="1" applyBorder="1" applyAlignment="1">
      <alignment horizontal="right"/>
    </xf>
    <xf numFmtId="4" fontId="63" fillId="0" borderId="39" xfId="466" applyNumberFormat="1" applyFont="1" applyBorder="1" applyAlignment="1">
      <alignment horizontal="right"/>
    </xf>
    <xf numFmtId="0" fontId="63" fillId="0" borderId="0" xfId="466" applyFont="1" applyAlignment="1">
      <alignment horizontal="justify" vertical="justify" wrapText="1"/>
    </xf>
    <xf numFmtId="0" fontId="86" fillId="0" borderId="0" xfId="466" applyFont="1" applyBorder="1" applyAlignment="1">
      <alignment horizontal="justify" vertical="top" wrapText="1"/>
    </xf>
    <xf numFmtId="0" fontId="63" fillId="0" borderId="0" xfId="466" applyFont="1" applyBorder="1" applyAlignment="1"/>
    <xf numFmtId="2" fontId="63" fillId="0" borderId="0" xfId="466" applyNumberFormat="1" applyFont="1" applyBorder="1" applyAlignment="1">
      <alignment horizontal="right"/>
    </xf>
    <xf numFmtId="0" fontId="63" fillId="0" borderId="0" xfId="466" applyFont="1" applyAlignment="1">
      <alignment horizontal="right" vertical="top"/>
    </xf>
    <xf numFmtId="0" fontId="63" fillId="0" borderId="0" xfId="1913" applyFont="1" applyAlignment="1">
      <alignment horizontal="justify" vertical="top" wrapText="1"/>
    </xf>
    <xf numFmtId="0" fontId="63" fillId="0" borderId="0" xfId="466" applyNumberFormat="1" applyFont="1" applyAlignment="1">
      <alignment horizontal="right" vertical="top"/>
    </xf>
    <xf numFmtId="0" fontId="63" fillId="0" borderId="39" xfId="466" applyNumberFormat="1" applyFont="1" applyBorder="1" applyAlignment="1">
      <alignment horizontal="right"/>
    </xf>
    <xf numFmtId="0" fontId="56" fillId="0" borderId="0" xfId="466" applyFont="1" applyAlignment="1">
      <alignment horizontal="justify" vertical="top" wrapText="1"/>
    </xf>
    <xf numFmtId="0" fontId="63" fillId="0" borderId="0" xfId="466" applyFont="1" applyAlignment="1">
      <alignment horizontal="right" vertical="justify" wrapText="1"/>
    </xf>
    <xf numFmtId="0" fontId="63" fillId="0" borderId="0" xfId="1914" applyFont="1" applyAlignment="1">
      <alignment horizontal="justify" vertical="top" wrapText="1"/>
    </xf>
    <xf numFmtId="0" fontId="63" fillId="0" borderId="0" xfId="1915" applyFont="1" applyAlignment="1">
      <alignment horizontal="justify" vertical="top" wrapText="1"/>
    </xf>
    <xf numFmtId="0" fontId="63" fillId="0" borderId="0" xfId="1903" applyFont="1" applyAlignment="1">
      <alignment horizontal="justify" vertical="top" wrapText="1"/>
    </xf>
    <xf numFmtId="0" fontId="90" fillId="0" borderId="0" xfId="466" applyFont="1" applyAlignment="1">
      <alignment horizontal="justify" vertical="top" wrapText="1"/>
    </xf>
    <xf numFmtId="0" fontId="91" fillId="0" borderId="39" xfId="466" applyFont="1" applyBorder="1" applyAlignment="1">
      <alignment horizontal="justify" vertical="top" wrapText="1"/>
    </xf>
    <xf numFmtId="2" fontId="6" fillId="0" borderId="39" xfId="466" applyNumberFormat="1" applyFont="1" applyBorder="1" applyAlignment="1">
      <alignment horizontal="right"/>
    </xf>
    <xf numFmtId="4" fontId="6" fillId="0" borderId="39" xfId="466" applyNumberFormat="1" applyFont="1" applyBorder="1" applyAlignment="1">
      <alignment horizontal="right"/>
    </xf>
    <xf numFmtId="4" fontId="92" fillId="0" borderId="39" xfId="466" applyNumberFormat="1" applyFont="1" applyBorder="1" applyAlignment="1">
      <alignment horizontal="right"/>
    </xf>
    <xf numFmtId="0" fontId="93" fillId="0" borderId="0" xfId="1912" applyFont="1" applyBorder="1"/>
    <xf numFmtId="0" fontId="94" fillId="0" borderId="0" xfId="1912" applyFont="1" applyBorder="1"/>
    <xf numFmtId="49" fontId="96" fillId="0" borderId="0" xfId="1917" applyNumberFormat="1" applyFont="1" applyAlignment="1">
      <alignment horizontal="center" vertical="top"/>
    </xf>
    <xf numFmtId="49" fontId="96" fillId="0" borderId="0" xfId="1917" applyNumberFormat="1" applyFont="1" applyAlignment="1">
      <alignment horizontal="center" wrapText="1"/>
    </xf>
    <xf numFmtId="167" fontId="97" fillId="0" borderId="0" xfId="1917" applyFont="1" applyFill="1" applyBorder="1" applyAlignment="1">
      <alignment horizontal="justify" wrapText="1"/>
    </xf>
    <xf numFmtId="49" fontId="96" fillId="0" borderId="0" xfId="1917" applyNumberFormat="1" applyFont="1" applyAlignment="1">
      <alignment horizontal="center" vertical="top" wrapText="1"/>
    </xf>
    <xf numFmtId="49" fontId="92" fillId="0" borderId="41" xfId="1918" applyNumberFormat="1" applyFont="1" applyFill="1" applyBorder="1" applyAlignment="1" applyProtection="1">
      <alignment horizontal="center" vertical="center" wrapText="1"/>
    </xf>
    <xf numFmtId="0" fontId="92" fillId="0" borderId="41" xfId="1918" applyFont="1" applyFill="1" applyBorder="1" applyAlignment="1" applyProtection="1">
      <alignment horizontal="center" vertical="center" wrapText="1"/>
    </xf>
    <xf numFmtId="49" fontId="98" fillId="0" borderId="0" xfId="1918" applyNumberFormat="1" applyFont="1" applyFill="1" applyBorder="1" applyAlignment="1" applyProtection="1">
      <alignment horizontal="center" vertical="center" wrapText="1"/>
    </xf>
    <xf numFmtId="0" fontId="98" fillId="0" borderId="0" xfId="1918" applyFont="1" applyFill="1" applyBorder="1" applyAlignment="1" applyProtection="1">
      <alignment horizontal="center" wrapText="1"/>
    </xf>
    <xf numFmtId="0" fontId="6" fillId="0" borderId="0" xfId="466" applyNumberFormat="1" applyFont="1" applyFill="1" applyBorder="1" applyAlignment="1" applyProtection="1">
      <alignment horizontal="center"/>
    </xf>
    <xf numFmtId="0" fontId="6" fillId="0" borderId="0" xfId="466" applyNumberFormat="1" applyFont="1" applyFill="1" applyBorder="1" applyAlignment="1" applyProtection="1">
      <alignment horizontal="center" wrapText="1"/>
    </xf>
    <xf numFmtId="0" fontId="56" fillId="0" borderId="0" xfId="466" applyNumberFormat="1" applyFont="1" applyFill="1" applyBorder="1" applyAlignment="1" applyProtection="1">
      <alignment horizontal="center"/>
    </xf>
    <xf numFmtId="0" fontId="92" fillId="0" borderId="4" xfId="1918" applyFont="1" applyFill="1" applyBorder="1" applyAlignment="1" applyProtection="1">
      <alignment horizontal="left" vertical="top" wrapText="1"/>
    </xf>
    <xf numFmtId="49" fontId="92" fillId="0" borderId="41" xfId="1418" applyNumberFormat="1" applyFont="1" applyFill="1" applyBorder="1" applyAlignment="1" applyProtection="1">
      <alignment horizontal="center" vertical="center" wrapText="1"/>
    </xf>
    <xf numFmtId="0" fontId="92" fillId="0" borderId="44" xfId="1418" applyFont="1" applyFill="1" applyBorder="1" applyAlignment="1" applyProtection="1">
      <alignment horizontal="center" vertical="center" wrapText="1"/>
    </xf>
    <xf numFmtId="4" fontId="0" fillId="0" borderId="0" xfId="0" applyNumberFormat="1"/>
    <xf numFmtId="0" fontId="0" fillId="0" borderId="1" xfId="0" applyBorder="1"/>
    <xf numFmtId="0" fontId="104" fillId="0" borderId="0" xfId="0" applyFont="1" applyFill="1" applyBorder="1" applyAlignment="1">
      <alignment horizontal="center" wrapText="1"/>
    </xf>
    <xf numFmtId="0" fontId="3" fillId="0" borderId="0" xfId="0" applyFont="1" applyBorder="1" applyAlignment="1">
      <alignment vertical="top" wrapText="1"/>
    </xf>
    <xf numFmtId="0" fontId="3" fillId="0" borderId="0" xfId="0" applyFont="1" applyFill="1" applyAlignment="1">
      <alignment horizontal="justify" vertical="top" wrapText="1"/>
    </xf>
    <xf numFmtId="2" fontId="2" fillId="0" borderId="0" xfId="0" applyNumberFormat="1" applyFont="1" applyAlignment="1">
      <alignment horizontal="center" vertical="center" wrapText="1"/>
    </xf>
    <xf numFmtId="2" fontId="1" fillId="0" borderId="1" xfId="0" applyNumberFormat="1" applyFont="1" applyBorder="1" applyAlignment="1">
      <alignment horizontal="center" vertical="center" wrapText="1"/>
    </xf>
    <xf numFmtId="2" fontId="1" fillId="0" borderId="0" xfId="0" applyNumberFormat="1" applyFont="1" applyAlignment="1">
      <alignment horizontal="center" vertical="center" wrapText="1"/>
    </xf>
    <xf numFmtId="2" fontId="1" fillId="0" borderId="0" xfId="0" applyNumberFormat="1" applyFont="1" applyAlignment="1">
      <alignment vertical="top" wrapText="1"/>
    </xf>
    <xf numFmtId="2" fontId="1" fillId="0" borderId="0" xfId="0" applyNumberFormat="1" applyFont="1"/>
    <xf numFmtId="2" fontId="1" fillId="0" borderId="2" xfId="0" applyNumberFormat="1" applyFont="1" applyBorder="1" applyAlignment="1">
      <alignment vertical="top" wrapText="1"/>
    </xf>
    <xf numFmtId="2" fontId="3" fillId="0" borderId="0" xfId="0" applyNumberFormat="1" applyFont="1"/>
    <xf numFmtId="2" fontId="3" fillId="0" borderId="2" xfId="0" applyNumberFormat="1" applyFont="1" applyBorder="1" applyAlignment="1">
      <alignment vertical="top" wrapText="1"/>
    </xf>
    <xf numFmtId="2" fontId="3" fillId="0" borderId="0" xfId="755" applyNumberFormat="1" applyFont="1"/>
    <xf numFmtId="2" fontId="3" fillId="0" borderId="0" xfId="0" applyNumberFormat="1" applyFont="1" applyBorder="1" applyAlignment="1">
      <alignment vertical="top" wrapText="1"/>
    </xf>
    <xf numFmtId="2" fontId="3" fillId="0" borderId="0" xfId="0" applyNumberFormat="1" applyFont="1" applyAlignment="1">
      <alignment vertical="top" wrapText="1"/>
    </xf>
    <xf numFmtId="2" fontId="3" fillId="0" borderId="0" xfId="0" applyNumberFormat="1" applyFont="1" applyFill="1"/>
    <xf numFmtId="2" fontId="3" fillId="0" borderId="5" xfId="0" applyNumberFormat="1" applyFont="1" applyBorder="1" applyAlignment="1">
      <alignment vertical="top" wrapText="1"/>
    </xf>
    <xf numFmtId="2" fontId="3" fillId="0" borderId="3" xfId="0" applyNumberFormat="1" applyFont="1" applyBorder="1" applyAlignment="1">
      <alignment vertical="top" wrapText="1"/>
    </xf>
    <xf numFmtId="2" fontId="3" fillId="0" borderId="4" xfId="0" applyNumberFormat="1" applyFont="1" applyBorder="1" applyAlignment="1">
      <alignment vertical="top" wrapText="1"/>
    </xf>
    <xf numFmtId="2" fontId="72" fillId="0" borderId="0" xfId="0" applyNumberFormat="1" applyFont="1" applyAlignment="1">
      <alignment vertical="top" wrapText="1"/>
    </xf>
    <xf numFmtId="0" fontId="3" fillId="0" borderId="0" xfId="0" applyFont="1" applyAlignment="1">
      <alignment horizontal="left" vertical="center" wrapText="1"/>
    </xf>
    <xf numFmtId="49" fontId="1" fillId="0" borderId="0" xfId="0" applyNumberFormat="1" applyFont="1" applyFill="1" applyAlignment="1">
      <alignment horizontal="justify" vertical="top" wrapText="1"/>
    </xf>
    <xf numFmtId="0" fontId="1" fillId="0" borderId="0" xfId="0" applyNumberFormat="1" applyFont="1" applyFill="1" applyAlignment="1" applyProtection="1">
      <alignment horizontal="justify" vertical="top" wrapText="1"/>
    </xf>
    <xf numFmtId="0" fontId="6" fillId="0" borderId="0" xfId="0" applyFont="1" applyFill="1" applyAlignment="1">
      <alignment horizontal="justify" vertical="top" wrapText="1"/>
    </xf>
    <xf numFmtId="0" fontId="3" fillId="0" borderId="0" xfId="0" applyFont="1" applyFill="1"/>
    <xf numFmtId="0" fontId="108" fillId="0" borderId="0" xfId="0" applyFont="1" applyAlignment="1">
      <alignment horizontal="center" wrapText="1"/>
    </xf>
    <xf numFmtId="0" fontId="108" fillId="0" borderId="0" xfId="0" applyFont="1" applyAlignment="1">
      <alignment wrapText="1"/>
    </xf>
    <xf numFmtId="0" fontId="56" fillId="0" borderId="0" xfId="0" applyFont="1" applyAlignment="1">
      <alignment horizontal="justify" vertical="center" wrapText="1"/>
    </xf>
    <xf numFmtId="0" fontId="109" fillId="0" borderId="0" xfId="0" applyFont="1" applyAlignment="1">
      <alignment horizontal="justify" vertical="center" wrapText="1"/>
    </xf>
    <xf numFmtId="0" fontId="108" fillId="0" borderId="0" xfId="0" applyFont="1" applyAlignment="1">
      <alignment horizontal="center" vertical="center" wrapText="1"/>
    </xf>
    <xf numFmtId="0" fontId="24" fillId="0" borderId="0" xfId="0" applyFont="1"/>
    <xf numFmtId="0" fontId="72" fillId="0" borderId="0" xfId="0" applyFont="1" applyFill="1"/>
    <xf numFmtId="0" fontId="3" fillId="0" borderId="0" xfId="1905" applyFont="1" applyFill="1" applyAlignment="1">
      <alignment horizontal="justify" vertical="top" wrapText="1"/>
    </xf>
    <xf numFmtId="49" fontId="92" fillId="0" borderId="0" xfId="1918" applyNumberFormat="1" applyFont="1" applyFill="1" applyBorder="1" applyAlignment="1" applyProtection="1">
      <alignment horizontal="center" vertical="center" wrapText="1"/>
    </xf>
    <xf numFmtId="0" fontId="92" fillId="0" borderId="0" xfId="1918" applyFont="1" applyFill="1" applyBorder="1" applyAlignment="1" applyProtection="1">
      <alignment horizontal="center" vertical="center" wrapText="1"/>
    </xf>
    <xf numFmtId="49" fontId="92" fillId="0" borderId="41" xfId="1418" applyNumberFormat="1" applyFont="1" applyFill="1" applyBorder="1" applyAlignment="1" applyProtection="1">
      <alignment horizontal="left" vertical="center" wrapText="1"/>
    </xf>
    <xf numFmtId="2" fontId="63" fillId="0" borderId="38" xfId="1912" applyNumberFormat="1" applyFont="1" applyBorder="1" applyAlignment="1">
      <alignment vertical="top"/>
    </xf>
    <xf numFmtId="2" fontId="63" fillId="0" borderId="0" xfId="1912" applyNumberFormat="1" applyFont="1" applyBorder="1" applyAlignment="1">
      <alignment vertical="top"/>
    </xf>
    <xf numFmtId="2" fontId="6" fillId="0" borderId="0" xfId="466" applyNumberFormat="1" applyFont="1" applyAlignment="1">
      <alignment horizontal="justify"/>
    </xf>
    <xf numFmtId="2" fontId="95" fillId="0" borderId="0" xfId="466" applyNumberFormat="1" applyFont="1" applyFill="1" applyProtection="1"/>
    <xf numFmtId="2" fontId="63" fillId="0" borderId="0" xfId="466" applyNumberFormat="1" applyFont="1" applyAlignment="1">
      <alignment horizontal="right" vertical="top"/>
    </xf>
    <xf numFmtId="0" fontId="3" fillId="0" borderId="0" xfId="0" applyNumberFormat="1" applyFont="1" applyFill="1"/>
    <xf numFmtId="0" fontId="26" fillId="0" borderId="0" xfId="0" applyFont="1"/>
    <xf numFmtId="4" fontId="26" fillId="0" borderId="0" xfId="0" applyNumberFormat="1" applyFont="1"/>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2" fontId="3" fillId="0" borderId="0" xfId="0" applyNumberFormat="1" applyFont="1" applyAlignment="1">
      <alignment wrapText="1"/>
    </xf>
    <xf numFmtId="0" fontId="3" fillId="0" borderId="0" xfId="0" applyFont="1" applyAlignment="1">
      <alignment wrapText="1"/>
    </xf>
    <xf numFmtId="0" fontId="63" fillId="0" borderId="0" xfId="0" applyFont="1" applyFill="1" applyAlignment="1" applyProtection="1">
      <alignment horizontal="justify" vertical="top" wrapText="1"/>
    </xf>
    <xf numFmtId="0" fontId="63" fillId="0" borderId="0" xfId="0" applyFont="1" applyFill="1" applyAlignment="1" applyProtection="1">
      <alignment horizontal="left"/>
    </xf>
    <xf numFmtId="0" fontId="63" fillId="0" borderId="0" xfId="0" applyNumberFormat="1" applyFont="1" applyFill="1" applyAlignment="1" applyProtection="1">
      <alignment horizontal="right"/>
    </xf>
    <xf numFmtId="0" fontId="6" fillId="0" borderId="0" xfId="0" applyFont="1" applyFill="1" applyProtection="1"/>
    <xf numFmtId="0" fontId="112" fillId="0" borderId="0" xfId="0" applyFont="1"/>
    <xf numFmtId="0" fontId="112" fillId="0" borderId="0" xfId="0" applyFont="1" applyFill="1" applyAlignment="1">
      <alignment wrapText="1"/>
    </xf>
    <xf numFmtId="0" fontId="80" fillId="0" borderId="0" xfId="0" applyFont="1" applyFill="1"/>
    <xf numFmtId="0" fontId="112" fillId="0" borderId="0" xfId="0" applyFont="1" applyFill="1"/>
    <xf numFmtId="180" fontId="56" fillId="0" borderId="0" xfId="466" applyNumberFormat="1" applyFont="1" applyBorder="1" applyAlignment="1" applyProtection="1">
      <alignment horizontal="left" wrapText="1"/>
      <protection locked="0"/>
    </xf>
    <xf numFmtId="0" fontId="111" fillId="0" borderId="0" xfId="466" applyFont="1" applyFill="1" applyBorder="1" applyAlignment="1" applyProtection="1">
      <alignment horizontal="left" wrapText="1"/>
    </xf>
    <xf numFmtId="181" fontId="56" fillId="0" borderId="0" xfId="466" applyNumberFormat="1" applyFont="1" applyAlignment="1" applyProtection="1">
      <alignment horizontal="center"/>
    </xf>
    <xf numFmtId="4" fontId="56" fillId="0" borderId="0" xfId="466" applyNumberFormat="1" applyFont="1" applyAlignment="1" applyProtection="1">
      <alignment horizontal="center" wrapText="1"/>
    </xf>
    <xf numFmtId="180" fontId="56" fillId="0" borderId="0" xfId="466" applyNumberFormat="1" applyFont="1" applyAlignment="1" applyProtection="1">
      <alignment horizontal="left"/>
    </xf>
    <xf numFmtId="0" fontId="101" fillId="0" borderId="0" xfId="466" applyFont="1" applyProtection="1"/>
    <xf numFmtId="0" fontId="6" fillId="0" borderId="0" xfId="466" applyFont="1" applyAlignment="1" applyProtection="1">
      <alignment vertical="center"/>
    </xf>
    <xf numFmtId="0" fontId="92" fillId="0" borderId="0" xfId="466" applyFont="1" applyFill="1" applyBorder="1" applyAlignment="1" applyProtection="1">
      <alignment horizontal="left" wrapText="1"/>
    </xf>
    <xf numFmtId="181" fontId="56" fillId="0" borderId="0" xfId="466" applyNumberFormat="1" applyFont="1" applyBorder="1" applyAlignment="1" applyProtection="1">
      <alignment horizontal="center"/>
    </xf>
    <xf numFmtId="4" fontId="56" fillId="0" borderId="0" xfId="466" applyNumberFormat="1" applyFont="1" applyFill="1" applyBorder="1" applyAlignment="1" applyProtection="1">
      <alignment horizontal="center" wrapText="1"/>
    </xf>
    <xf numFmtId="0" fontId="6" fillId="0" borderId="0" xfId="466" applyFont="1" applyAlignment="1" applyProtection="1">
      <alignment horizontal="center" vertical="center"/>
    </xf>
    <xf numFmtId="0" fontId="6" fillId="0" borderId="0" xfId="466" applyFont="1" applyFill="1" applyAlignment="1" applyProtection="1">
      <alignment vertical="center"/>
    </xf>
    <xf numFmtId="0" fontId="56" fillId="0" borderId="0" xfId="466" applyFont="1" applyAlignment="1" applyProtection="1">
      <alignment horizontal="center"/>
    </xf>
    <xf numFmtId="4" fontId="56" fillId="0" borderId="0" xfId="466" applyNumberFormat="1" applyFont="1" applyAlignment="1" applyProtection="1">
      <alignment horizontal="center"/>
    </xf>
    <xf numFmtId="0" fontId="56" fillId="0" borderId="0" xfId="466" applyFont="1" applyAlignment="1" applyProtection="1">
      <alignment vertical="top" wrapText="1"/>
    </xf>
    <xf numFmtId="0" fontId="56" fillId="0" borderId="0" xfId="466" applyFont="1" applyAlignment="1" applyProtection="1">
      <alignment horizontal="center" wrapText="1"/>
    </xf>
    <xf numFmtId="0" fontId="56" fillId="0" borderId="0" xfId="466" applyFont="1" applyFill="1" applyBorder="1" applyAlignment="1" applyProtection="1">
      <alignment horizontal="center" wrapText="1"/>
    </xf>
    <xf numFmtId="2" fontId="6" fillId="0" borderId="0" xfId="466" applyNumberFormat="1" applyFont="1" applyAlignment="1" applyProtection="1">
      <alignment horizontal="center"/>
    </xf>
    <xf numFmtId="0" fontId="56" fillId="0" borderId="0" xfId="466" applyFont="1" applyFill="1" applyBorder="1" applyAlignment="1" applyProtection="1">
      <alignment horizontal="left" vertical="top" wrapText="1"/>
    </xf>
    <xf numFmtId="0" fontId="6" fillId="0" borderId="0" xfId="466" applyFont="1" applyFill="1" applyAlignment="1" applyProtection="1">
      <alignment horizontal="center"/>
    </xf>
    <xf numFmtId="4" fontId="6" fillId="0" borderId="0" xfId="466" applyNumberFormat="1" applyFont="1" applyFill="1" applyBorder="1" applyAlignment="1" applyProtection="1">
      <alignment horizontal="center" wrapText="1"/>
    </xf>
    <xf numFmtId="181" fontId="6" fillId="0" borderId="0" xfId="466" applyNumberFormat="1" applyFont="1" applyAlignment="1" applyProtection="1">
      <alignment horizontal="center"/>
    </xf>
    <xf numFmtId="4" fontId="6" fillId="0" borderId="0" xfId="466" applyNumberFormat="1" applyFont="1" applyAlignment="1" applyProtection="1">
      <alignment horizontal="center"/>
    </xf>
    <xf numFmtId="49" fontId="56" fillId="0" borderId="0" xfId="1326" applyNumberFormat="1" applyFont="1" applyBorder="1" applyAlignment="1" applyProtection="1">
      <alignment horizontal="left" vertical="center" wrapText="1"/>
    </xf>
    <xf numFmtId="0" fontId="100" fillId="0" borderId="0" xfId="466" applyFont="1" applyProtection="1"/>
    <xf numFmtId="0" fontId="100" fillId="0" borderId="0" xfId="466" applyFont="1" applyAlignment="1" applyProtection="1">
      <alignment horizontal="center"/>
    </xf>
    <xf numFmtId="49" fontId="56" fillId="0" borderId="0" xfId="1326" applyNumberFormat="1" applyFont="1" applyBorder="1" applyAlignment="1" applyProtection="1">
      <alignment vertical="top" wrapText="1"/>
    </xf>
    <xf numFmtId="0" fontId="56" fillId="0" borderId="0" xfId="466" applyFont="1" applyFill="1" applyBorder="1" applyAlignment="1" applyProtection="1">
      <alignment horizontal="justify" vertical="center" wrapText="1"/>
    </xf>
    <xf numFmtId="0" fontId="56" fillId="0" borderId="0" xfId="466" applyFont="1" applyFill="1" applyAlignment="1" applyProtection="1">
      <alignment horizontal="center"/>
    </xf>
    <xf numFmtId="181" fontId="56" fillId="0" borderId="4" xfId="466" applyNumberFormat="1" applyFont="1" applyBorder="1" applyAlignment="1" applyProtection="1">
      <alignment horizontal="center"/>
    </xf>
    <xf numFmtId="4" fontId="56" fillId="0" borderId="4" xfId="466" applyNumberFormat="1" applyFont="1" applyFill="1" applyBorder="1" applyAlignment="1" applyProtection="1">
      <alignment horizontal="center" wrapText="1"/>
    </xf>
    <xf numFmtId="49" fontId="6" fillId="0" borderId="0" xfId="1920" applyNumberFormat="1" applyFont="1" applyBorder="1" applyAlignment="1" applyProtection="1">
      <alignment wrapText="1"/>
    </xf>
    <xf numFmtId="0" fontId="56" fillId="0" borderId="0" xfId="466" applyFont="1" applyFill="1" applyBorder="1" applyAlignment="1" applyProtection="1">
      <alignment horizontal="center"/>
    </xf>
    <xf numFmtId="0" fontId="101" fillId="0" borderId="0" xfId="466" applyFont="1" applyAlignment="1" applyProtection="1">
      <alignment horizontal="center"/>
    </xf>
    <xf numFmtId="0" fontId="56" fillId="0" borderId="0" xfId="466" applyFont="1" applyFill="1" applyAlignment="1" applyProtection="1">
      <alignment vertical="top" wrapText="1"/>
    </xf>
    <xf numFmtId="0" fontId="56" fillId="0" borderId="0" xfId="466" applyFont="1" applyFill="1" applyBorder="1" applyAlignment="1" applyProtection="1">
      <alignment horizontal="left" wrapText="1"/>
    </xf>
    <xf numFmtId="0" fontId="56" fillId="0" borderId="2" xfId="466" applyFont="1" applyFill="1" applyBorder="1" applyAlignment="1" applyProtection="1">
      <alignment horizontal="left"/>
    </xf>
    <xf numFmtId="180" fontId="56" fillId="0" borderId="2" xfId="466" applyNumberFormat="1" applyFont="1" applyBorder="1" applyAlignment="1" applyProtection="1">
      <alignment horizontal="left"/>
    </xf>
    <xf numFmtId="0" fontId="56" fillId="0" borderId="0" xfId="466" applyFont="1" applyFill="1" applyBorder="1" applyAlignment="1" applyProtection="1">
      <alignment horizontal="left"/>
    </xf>
    <xf numFmtId="180" fontId="56" fillId="0" borderId="0" xfId="466" applyNumberFormat="1" applyFont="1" applyBorder="1" applyAlignment="1" applyProtection="1">
      <alignment horizontal="left"/>
    </xf>
    <xf numFmtId="180" fontId="56" fillId="0" borderId="2" xfId="466" applyNumberFormat="1" applyFont="1" applyBorder="1" applyAlignment="1" applyProtection="1">
      <alignment horizontal="left" wrapText="1"/>
    </xf>
    <xf numFmtId="180" fontId="56" fillId="0" borderId="38" xfId="466" applyNumberFormat="1" applyFont="1" applyBorder="1" applyAlignment="1" applyProtection="1">
      <alignment horizontal="left"/>
    </xf>
    <xf numFmtId="180" fontId="56" fillId="0" borderId="0" xfId="466" applyNumberFormat="1" applyFont="1" applyBorder="1" applyAlignment="1" applyProtection="1">
      <alignment horizontal="center"/>
    </xf>
    <xf numFmtId="0" fontId="56" fillId="0" borderId="0" xfId="1418" applyFont="1" applyProtection="1"/>
    <xf numFmtId="0" fontId="56" fillId="0" borderId="0" xfId="1418" applyFont="1" applyAlignment="1" applyProtection="1">
      <alignment vertical="top" wrapText="1"/>
    </xf>
    <xf numFmtId="0" fontId="56" fillId="0" borderId="0" xfId="1418" applyFont="1" applyAlignment="1" applyProtection="1">
      <alignment wrapText="1"/>
    </xf>
    <xf numFmtId="0" fontId="56" fillId="0" borderId="0" xfId="466" applyFont="1" applyAlignment="1" applyProtection="1">
      <alignment horizontal="justify" vertical="top" wrapText="1"/>
    </xf>
    <xf numFmtId="0" fontId="8" fillId="0" borderId="37" xfId="0" applyFont="1" applyFill="1" applyBorder="1" applyAlignment="1" applyProtection="1">
      <alignment horizontal="center" vertical="top"/>
    </xf>
    <xf numFmtId="0" fontId="3" fillId="0" borderId="25" xfId="0" applyFont="1" applyBorder="1" applyAlignment="1" applyProtection="1">
      <alignment horizontal="center"/>
    </xf>
    <xf numFmtId="0" fontId="3" fillId="0" borderId="26" xfId="0" applyFont="1" applyBorder="1" applyAlignment="1" applyProtection="1">
      <alignment horizontal="center"/>
    </xf>
    <xf numFmtId="181" fontId="3" fillId="0" borderId="25" xfId="0" applyNumberFormat="1" applyFont="1" applyBorder="1" applyAlignment="1" applyProtection="1">
      <alignment horizontal="center"/>
    </xf>
    <xf numFmtId="180" fontId="3" fillId="0" borderId="25" xfId="0" applyNumberFormat="1" applyFont="1" applyBorder="1" applyAlignment="1" applyProtection="1">
      <alignment horizontal="right"/>
    </xf>
    <xf numFmtId="0" fontId="3" fillId="0" borderId="25" xfId="0" applyFont="1" applyBorder="1" applyAlignment="1" applyProtection="1">
      <alignment horizontal="justify" vertical="top"/>
    </xf>
    <xf numFmtId="0" fontId="3" fillId="0" borderId="25" xfId="0" applyFont="1" applyBorder="1" applyAlignment="1" applyProtection="1">
      <alignment horizontal="center" vertical="top"/>
    </xf>
    <xf numFmtId="0" fontId="8" fillId="0" borderId="25" xfId="0" applyFont="1" applyBorder="1" applyAlignment="1" applyProtection="1">
      <alignment horizontal="left" vertical="top" wrapText="1"/>
    </xf>
    <xf numFmtId="0" fontId="3" fillId="0" borderId="25" xfId="0" applyFont="1" applyBorder="1" applyAlignment="1" applyProtection="1">
      <alignment horizontal="left" wrapText="1"/>
    </xf>
    <xf numFmtId="0" fontId="3" fillId="0" borderId="25" xfId="0" applyFont="1" applyBorder="1" applyAlignment="1" applyProtection="1">
      <alignment horizontal="left" vertical="top" wrapText="1"/>
    </xf>
    <xf numFmtId="0" fontId="113" fillId="0" borderId="25" xfId="0" applyFont="1" applyBorder="1" applyAlignment="1" applyProtection="1">
      <alignment horizontal="justify" vertical="top"/>
    </xf>
    <xf numFmtId="0" fontId="8" fillId="0" borderId="25" xfId="0" applyFont="1" applyBorder="1" applyAlignment="1" applyProtection="1">
      <alignment horizontal="left" wrapText="1"/>
    </xf>
    <xf numFmtId="0" fontId="8" fillId="96" borderId="25" xfId="0" applyFont="1" applyFill="1" applyBorder="1" applyAlignment="1" applyProtection="1">
      <alignment horizontal="left" vertical="center" wrapText="1"/>
    </xf>
    <xf numFmtId="0" fontId="3" fillId="96" borderId="26" xfId="0" applyFont="1" applyFill="1" applyBorder="1" applyAlignment="1" applyProtection="1">
      <alignment horizontal="center"/>
    </xf>
    <xf numFmtId="181" fontId="3" fillId="96" borderId="25" xfId="0" applyNumberFormat="1" applyFont="1" applyFill="1" applyBorder="1" applyAlignment="1" applyProtection="1">
      <alignment horizontal="center"/>
    </xf>
    <xf numFmtId="180" fontId="3" fillId="96" borderId="25" xfId="1911" applyNumberFormat="1" applyFont="1" applyFill="1" applyBorder="1" applyAlignment="1" applyProtection="1">
      <alignment horizontal="right"/>
    </xf>
    <xf numFmtId="164" fontId="3" fillId="0" borderId="25" xfId="262" applyFont="1" applyFill="1" applyBorder="1" applyAlignment="1" applyProtection="1">
      <alignment horizontal="justify" vertical="top" wrapText="1"/>
    </xf>
    <xf numFmtId="182" fontId="3" fillId="0" borderId="25" xfId="0" applyNumberFormat="1" applyFont="1" applyBorder="1" applyAlignment="1" applyProtection="1">
      <alignment horizontal="center" vertical="top"/>
    </xf>
    <xf numFmtId="0" fontId="3" fillId="0" borderId="32" xfId="0" applyFont="1" applyBorder="1" applyAlignment="1" applyProtection="1">
      <alignment horizontal="center"/>
    </xf>
    <xf numFmtId="181" fontId="3" fillId="0" borderId="25" xfId="262" applyNumberFormat="1" applyFont="1" applyFill="1" applyBorder="1" applyAlignment="1" applyProtection="1">
      <alignment horizontal="center"/>
    </xf>
    <xf numFmtId="182" fontId="3" fillId="0" borderId="25" xfId="0" applyNumberFormat="1" applyFont="1" applyFill="1" applyBorder="1" applyAlignment="1" applyProtection="1">
      <alignment horizontal="center" vertical="top"/>
    </xf>
    <xf numFmtId="0" fontId="3" fillId="0" borderId="25" xfId="0" applyFont="1" applyFill="1" applyBorder="1" applyAlignment="1" applyProtection="1">
      <alignment horizontal="left" vertical="top" wrapText="1"/>
    </xf>
    <xf numFmtId="180" fontId="3" fillId="0" borderId="25" xfId="0" applyNumberFormat="1" applyFont="1" applyFill="1" applyBorder="1" applyAlignment="1" applyProtection="1">
      <alignment horizontal="right"/>
    </xf>
    <xf numFmtId="0" fontId="3" fillId="0" borderId="31" xfId="0" applyFont="1" applyBorder="1" applyAlignment="1" applyProtection="1">
      <alignment horizontal="center" vertical="top"/>
    </xf>
    <xf numFmtId="0" fontId="3" fillId="0" borderId="31" xfId="1911" applyFont="1" applyBorder="1" applyAlignment="1" applyProtection="1">
      <alignment horizontal="left" wrapText="1"/>
    </xf>
    <xf numFmtId="181" fontId="3" fillId="0" borderId="31" xfId="262" applyNumberFormat="1" applyFont="1" applyFill="1" applyBorder="1" applyAlignment="1" applyProtection="1">
      <alignment horizontal="center"/>
    </xf>
    <xf numFmtId="180" fontId="3" fillId="0" borderId="31" xfId="0" applyNumberFormat="1" applyFont="1" applyBorder="1" applyAlignment="1" applyProtection="1">
      <alignment horizontal="right"/>
    </xf>
    <xf numFmtId="49" fontId="8" fillId="0" borderId="29" xfId="0" applyNumberFormat="1" applyFont="1" applyBorder="1" applyAlignment="1" applyProtection="1">
      <alignment horizontal="left" wrapText="1"/>
    </xf>
    <xf numFmtId="0" fontId="3" fillId="0" borderId="30" xfId="0" applyFont="1" applyBorder="1" applyAlignment="1" applyProtection="1">
      <alignment horizontal="center"/>
    </xf>
    <xf numFmtId="180" fontId="8" fillId="0" borderId="29" xfId="0" applyNumberFormat="1" applyFont="1" applyBorder="1" applyAlignment="1" applyProtection="1">
      <alignment horizontal="right"/>
    </xf>
    <xf numFmtId="0" fontId="8" fillId="96" borderId="25" xfId="0" applyFont="1" applyFill="1" applyBorder="1" applyAlignment="1" applyProtection="1">
      <alignment horizontal="center" vertical="top" wrapText="1"/>
    </xf>
    <xf numFmtId="0" fontId="3" fillId="0" borderId="29" xfId="0" applyFont="1" applyBorder="1" applyAlignment="1" applyProtection="1">
      <alignment horizontal="left" vertical="top" wrapText="1"/>
    </xf>
    <xf numFmtId="0" fontId="3" fillId="0" borderId="30" xfId="0" applyFont="1" applyBorder="1" applyAlignment="1" applyProtection="1">
      <alignment horizontal="center" wrapText="1"/>
    </xf>
    <xf numFmtId="181" fontId="3" fillId="0" borderId="29" xfId="262" applyNumberFormat="1" applyFont="1" applyFill="1" applyBorder="1" applyAlignment="1" applyProtection="1">
      <alignment horizontal="center"/>
    </xf>
    <xf numFmtId="0" fontId="8" fillId="0" borderId="27" xfId="0" applyFont="1" applyBorder="1" applyAlignment="1" applyProtection="1">
      <alignment horizontal="left" vertical="top" wrapText="1"/>
    </xf>
    <xf numFmtId="0" fontId="3" fillId="0" borderId="34" xfId="0" applyFont="1" applyBorder="1" applyAlignment="1" applyProtection="1">
      <alignment horizontal="center"/>
    </xf>
    <xf numFmtId="181" fontId="3" fillId="0" borderId="27" xfId="262" applyNumberFormat="1" applyFont="1" applyFill="1" applyBorder="1" applyAlignment="1" applyProtection="1">
      <alignment horizontal="center"/>
    </xf>
    <xf numFmtId="0" fontId="3" fillId="0" borderId="27" xfId="0" applyFont="1" applyBorder="1" applyAlignment="1" applyProtection="1">
      <alignment horizontal="left" vertical="top" wrapText="1"/>
    </xf>
    <xf numFmtId="0" fontId="3" fillId="0" borderId="34" xfId="0" applyFont="1" applyBorder="1" applyAlignment="1" applyProtection="1">
      <alignment horizontal="center" wrapText="1"/>
    </xf>
    <xf numFmtId="181" fontId="3" fillId="0" borderId="27" xfId="262" applyNumberFormat="1" applyFont="1" applyBorder="1" applyAlignment="1" applyProtection="1">
      <alignment horizontal="center"/>
    </xf>
    <xf numFmtId="164" fontId="3" fillId="0" borderId="25" xfId="262" applyFont="1" applyBorder="1" applyAlignment="1" applyProtection="1">
      <alignment horizontal="justify" vertical="top" wrapText="1"/>
    </xf>
    <xf numFmtId="181" fontId="3" fillId="0" borderId="29" xfId="262" applyNumberFormat="1" applyFont="1" applyBorder="1" applyAlignment="1" applyProtection="1">
      <alignment horizontal="center"/>
    </xf>
    <xf numFmtId="0" fontId="3" fillId="0" borderId="26" xfId="0" applyFont="1" applyFill="1" applyBorder="1" applyAlignment="1" applyProtection="1">
      <alignment horizontal="center"/>
    </xf>
    <xf numFmtId="0" fontId="3" fillId="0" borderId="36" xfId="0" applyFont="1" applyBorder="1" applyAlignment="1" applyProtection="1">
      <alignment horizontal="center"/>
    </xf>
    <xf numFmtId="181" fontId="3" fillId="0" borderId="35" xfId="262" applyNumberFormat="1" applyFont="1" applyBorder="1" applyAlignment="1" applyProtection="1">
      <alignment horizontal="center"/>
    </xf>
    <xf numFmtId="0" fontId="3" fillId="0" borderId="33" xfId="0" applyFont="1" applyBorder="1" applyAlignment="1" applyProtection="1">
      <alignment horizontal="center"/>
    </xf>
    <xf numFmtId="2" fontId="3" fillId="0" borderId="25" xfId="262" applyNumberFormat="1" applyFont="1" applyBorder="1" applyAlignment="1" applyProtection="1">
      <alignment horizontal="center"/>
    </xf>
    <xf numFmtId="0" fontId="8" fillId="0" borderId="31" xfId="0" applyFont="1" applyBorder="1" applyAlignment="1" applyProtection="1">
      <alignment horizontal="left" vertical="top" wrapText="1"/>
    </xf>
    <xf numFmtId="181" fontId="3" fillId="0" borderId="31" xfId="262" applyNumberFormat="1" applyFont="1" applyBorder="1" applyAlignment="1" applyProtection="1">
      <alignment horizontal="center"/>
    </xf>
    <xf numFmtId="0" fontId="3" fillId="0" borderId="29" xfId="0" applyFont="1" applyBorder="1" applyAlignment="1" applyProtection="1">
      <alignment horizontal="center" vertical="top"/>
    </xf>
    <xf numFmtId="181" fontId="3" fillId="0" borderId="29" xfId="0" applyNumberFormat="1" applyFont="1" applyBorder="1" applyAlignment="1" applyProtection="1">
      <alignment horizontal="center"/>
    </xf>
    <xf numFmtId="49" fontId="8" fillId="0" borderId="25" xfId="0" applyNumberFormat="1" applyFont="1" applyBorder="1" applyAlignment="1" applyProtection="1">
      <alignment horizontal="left" wrapText="1"/>
    </xf>
    <xf numFmtId="180" fontId="8" fillId="0" borderId="25" xfId="0" applyNumberFormat="1" applyFont="1" applyBorder="1" applyAlignment="1" applyProtection="1">
      <alignment horizontal="right"/>
    </xf>
    <xf numFmtId="0" fontId="8" fillId="96" borderId="25" xfId="0" applyFont="1" applyFill="1" applyBorder="1" applyAlignment="1" applyProtection="1">
      <alignment horizontal="center" vertical="top"/>
    </xf>
    <xf numFmtId="0" fontId="8" fillId="96" borderId="25" xfId="0" applyFont="1" applyFill="1" applyBorder="1" applyAlignment="1" applyProtection="1">
      <alignment horizontal="left" vertical="top" wrapText="1"/>
    </xf>
    <xf numFmtId="181" fontId="3" fillId="96" borderId="25" xfId="262" applyNumberFormat="1" applyFont="1" applyFill="1" applyBorder="1" applyAlignment="1" applyProtection="1">
      <alignment horizontal="center"/>
    </xf>
    <xf numFmtId="180" fontId="3" fillId="96" borderId="25" xfId="0" applyNumberFormat="1" applyFont="1" applyFill="1" applyBorder="1" applyAlignment="1" applyProtection="1">
      <alignment horizontal="right"/>
    </xf>
    <xf numFmtId="164" fontId="3" fillId="96" borderId="25" xfId="262" applyFont="1" applyFill="1" applyBorder="1" applyAlignment="1" applyProtection="1">
      <alignment horizontal="justify" vertical="top" wrapText="1"/>
    </xf>
    <xf numFmtId="182" fontId="3" fillId="0" borderId="31" xfId="0" applyNumberFormat="1" applyFont="1" applyBorder="1" applyAlignment="1" applyProtection="1">
      <alignment horizontal="center" vertical="top"/>
    </xf>
    <xf numFmtId="0" fontId="3" fillId="0" borderId="31" xfId="0" applyFont="1" applyBorder="1" applyAlignment="1" applyProtection="1">
      <alignment horizontal="left" vertical="top" wrapText="1"/>
    </xf>
    <xf numFmtId="49" fontId="8" fillId="0" borderId="31" xfId="0" applyNumberFormat="1" applyFont="1" applyBorder="1" applyAlignment="1" applyProtection="1">
      <alignment horizontal="left" wrapText="1"/>
    </xf>
    <xf numFmtId="181" fontId="3" fillId="0" borderId="31" xfId="0" applyNumberFormat="1" applyFont="1" applyBorder="1" applyAlignment="1" applyProtection="1">
      <alignment horizontal="center"/>
    </xf>
    <xf numFmtId="180" fontId="8" fillId="0" borderId="31" xfId="0" applyNumberFormat="1" applyFont="1" applyBorder="1" applyAlignment="1" applyProtection="1">
      <alignment horizontal="right"/>
    </xf>
    <xf numFmtId="0" fontId="8" fillId="0" borderId="25" xfId="0" applyFont="1" applyBorder="1" applyAlignment="1" applyProtection="1">
      <alignment horizontal="center" vertical="top"/>
    </xf>
    <xf numFmtId="0" fontId="8" fillId="0" borderId="26" xfId="0" applyFont="1" applyBorder="1" applyAlignment="1" applyProtection="1">
      <alignment horizontal="center"/>
    </xf>
    <xf numFmtId="181" fontId="8" fillId="0" borderId="25" xfId="0" applyNumberFormat="1" applyFont="1" applyBorder="1" applyAlignment="1" applyProtection="1">
      <alignment horizontal="center"/>
    </xf>
    <xf numFmtId="164" fontId="8" fillId="0" borderId="25" xfId="262" applyFont="1" applyBorder="1" applyAlignment="1" applyProtection="1">
      <alignment horizontal="justify" vertical="top" wrapText="1"/>
    </xf>
    <xf numFmtId="0" fontId="8" fillId="0" borderId="25" xfId="0" applyFont="1" applyBorder="1" applyAlignment="1" applyProtection="1">
      <alignment horizontal="justify" vertical="top"/>
    </xf>
    <xf numFmtId="0" fontId="8" fillId="0" borderId="25" xfId="0" applyFont="1" applyBorder="1" applyAlignment="1" applyProtection="1">
      <alignment horizontal="center" vertical="top" wrapText="1"/>
    </xf>
    <xf numFmtId="0" fontId="8" fillId="0" borderId="25" xfId="0" applyFont="1" applyBorder="1" applyAlignment="1" applyProtection="1">
      <alignment horizontal="center"/>
    </xf>
    <xf numFmtId="0" fontId="8" fillId="0" borderId="28" xfId="0" applyFont="1" applyBorder="1" applyAlignment="1" applyProtection="1">
      <alignment horizontal="center" vertical="top"/>
    </xf>
    <xf numFmtId="0" fontId="8" fillId="0" borderId="28" xfId="0" applyFont="1" applyBorder="1" applyProtection="1"/>
    <xf numFmtId="0" fontId="8" fillId="0" borderId="28" xfId="0" applyFont="1" applyBorder="1" applyAlignment="1" applyProtection="1">
      <alignment horizontal="center"/>
    </xf>
    <xf numFmtId="180" fontId="8" fillId="0" borderId="28" xfId="0" applyNumberFormat="1" applyFont="1" applyBorder="1" applyProtection="1"/>
    <xf numFmtId="0" fontId="8" fillId="0" borderId="27" xfId="0" applyFont="1" applyBorder="1" applyAlignment="1" applyProtection="1">
      <alignment horizontal="center" vertical="top"/>
    </xf>
    <xf numFmtId="0" fontId="8" fillId="0" borderId="27" xfId="0" applyFont="1" applyBorder="1" applyAlignment="1" applyProtection="1">
      <alignment horizontal="right" wrapText="1"/>
    </xf>
    <xf numFmtId="0" fontId="8" fillId="0" borderId="27" xfId="0" applyFont="1" applyBorder="1" applyAlignment="1" applyProtection="1">
      <alignment horizontal="center"/>
    </xf>
    <xf numFmtId="0" fontId="3" fillId="97" borderId="37" xfId="0" applyFont="1" applyFill="1" applyBorder="1" applyAlignment="1" applyProtection="1">
      <alignment horizontal="center" vertical="center" wrapText="1"/>
      <protection locked="0"/>
    </xf>
    <xf numFmtId="4" fontId="3" fillId="0" borderId="25" xfId="0" applyNumberFormat="1" applyFont="1" applyFill="1" applyBorder="1" applyAlignment="1" applyProtection="1">
      <alignment horizontal="right"/>
      <protection locked="0"/>
    </xf>
    <xf numFmtId="4" fontId="3" fillId="0" borderId="29" xfId="0" applyNumberFormat="1" applyFont="1" applyBorder="1" applyAlignment="1" applyProtection="1">
      <alignment horizontal="right"/>
      <protection locked="0"/>
    </xf>
    <xf numFmtId="4" fontId="3" fillId="0" borderId="27" xfId="0" applyNumberFormat="1" applyFont="1" applyBorder="1" applyAlignment="1" applyProtection="1">
      <alignment horizontal="right"/>
      <protection locked="0"/>
    </xf>
    <xf numFmtId="4" fontId="3" fillId="0" borderId="35" xfId="0" applyNumberFormat="1" applyFont="1" applyBorder="1" applyAlignment="1" applyProtection="1">
      <alignment horizontal="right"/>
      <protection locked="0"/>
    </xf>
    <xf numFmtId="0" fontId="8" fillId="0" borderId="28" xfId="0" applyFont="1" applyBorder="1" applyProtection="1">
      <protection locked="0"/>
    </xf>
    <xf numFmtId="4" fontId="63" fillId="0" borderId="0" xfId="466" applyNumberFormat="1" applyFont="1"/>
    <xf numFmtId="4" fontId="56" fillId="0" borderId="0" xfId="466" applyNumberFormat="1" applyFont="1"/>
    <xf numFmtId="4" fontId="56" fillId="0" borderId="39" xfId="466" applyNumberFormat="1" applyFont="1" applyBorder="1" applyAlignment="1">
      <alignment horizontal="right"/>
    </xf>
    <xf numFmtId="4" fontId="56" fillId="0" borderId="0" xfId="0" applyNumberFormat="1" applyFont="1" applyFill="1" applyProtection="1"/>
    <xf numFmtId="2" fontId="112" fillId="0" borderId="0" xfId="0" applyNumberFormat="1" applyFont="1"/>
    <xf numFmtId="0" fontId="24" fillId="0" borderId="0" xfId="0" applyFont="1" applyAlignment="1">
      <alignment horizontal="right"/>
    </xf>
    <xf numFmtId="0" fontId="114" fillId="0" borderId="0" xfId="0" applyFont="1" applyAlignment="1">
      <alignment wrapText="1"/>
    </xf>
    <xf numFmtId="49" fontId="3" fillId="0" borderId="0" xfId="0" applyNumberFormat="1" applyFont="1" applyFill="1" applyAlignment="1">
      <alignment horizontal="justify" vertical="top" wrapText="1"/>
    </xf>
    <xf numFmtId="0" fontId="115" fillId="0" borderId="0" xfId="0" applyFont="1"/>
    <xf numFmtId="0" fontId="63" fillId="0" borderId="0" xfId="0" applyFont="1" applyAlignment="1">
      <alignment horizontal="justify" vertical="top" wrapText="1"/>
    </xf>
    <xf numFmtId="4" fontId="63" fillId="0" borderId="0" xfId="0" applyNumberFormat="1" applyFont="1" applyAlignment="1">
      <alignment horizontal="right"/>
    </xf>
    <xf numFmtId="0" fontId="63" fillId="0" borderId="0" xfId="0" applyFont="1" applyAlignment="1">
      <alignment horizontal="right" vertical="top"/>
    </xf>
    <xf numFmtId="0" fontId="63" fillId="0" borderId="0" xfId="0" applyFont="1" applyAlignment="1">
      <alignment horizontal="justify" vertical="justify" wrapText="1"/>
    </xf>
    <xf numFmtId="0" fontId="63" fillId="0" borderId="0" xfId="0" applyFont="1"/>
    <xf numFmtId="0" fontId="63" fillId="0" borderId="0" xfId="0" applyFont="1" applyAlignment="1">
      <alignment horizontal="right"/>
    </xf>
    <xf numFmtId="0" fontId="63" fillId="0" borderId="0" xfId="466" applyFont="1" applyFill="1" applyAlignment="1">
      <alignment horizontal="center" vertical="top"/>
    </xf>
    <xf numFmtId="0" fontId="63" fillId="0" borderId="0" xfId="466" applyFont="1" applyFill="1" applyAlignment="1">
      <alignment horizontal="justify" vertical="top" wrapText="1"/>
    </xf>
    <xf numFmtId="0" fontId="63" fillId="0" borderId="0" xfId="466" applyFont="1" applyFill="1" applyAlignment="1"/>
    <xf numFmtId="0" fontId="63" fillId="0" borderId="0" xfId="466" applyNumberFormat="1" applyFont="1" applyFill="1" applyAlignment="1">
      <alignment horizontal="right"/>
    </xf>
    <xf numFmtId="0" fontId="6" fillId="0" borderId="0" xfId="466" applyFont="1" applyFill="1"/>
    <xf numFmtId="4" fontId="56" fillId="0" borderId="0" xfId="466" applyNumberFormat="1" applyFont="1" applyFill="1"/>
    <xf numFmtId="167" fontId="97" fillId="0" borderId="0" xfId="1917" applyFont="1" applyAlignment="1">
      <alignment horizontal="left" vertical="top" wrapText="1"/>
    </xf>
    <xf numFmtId="0" fontId="6" fillId="0" borderId="0" xfId="466" applyFont="1" applyFill="1" applyBorder="1" applyAlignment="1" applyProtection="1">
      <alignment horizontal="justify" vertical="top" wrapText="1"/>
    </xf>
    <xf numFmtId="167" fontId="97" fillId="0" borderId="0" xfId="1917" applyFont="1" applyAlignment="1">
      <alignment horizontal="justify" vertical="top" wrapText="1"/>
    </xf>
    <xf numFmtId="0" fontId="97" fillId="0" borderId="0" xfId="1917" applyNumberFormat="1" applyFont="1" applyAlignment="1">
      <alignment horizontal="justify" vertical="top" wrapText="1"/>
    </xf>
    <xf numFmtId="0" fontId="1" fillId="0" borderId="0" xfId="0" applyFont="1" applyAlignment="1">
      <alignment horizontal="right" vertical="top"/>
    </xf>
    <xf numFmtId="2" fontId="112" fillId="0" borderId="0" xfId="0" applyNumberFormat="1" applyFont="1" applyAlignment="1">
      <alignment vertical="top"/>
    </xf>
    <xf numFmtId="0" fontId="63" fillId="0" borderId="0" xfId="0" applyFont="1" applyAlignment="1">
      <alignment horizontal="center" vertical="top"/>
    </xf>
    <xf numFmtId="0" fontId="6" fillId="0" borderId="0" xfId="466" applyFont="1" applyAlignment="1">
      <alignment vertical="top" wrapText="1"/>
    </xf>
    <xf numFmtId="0" fontId="8" fillId="96" borderId="25" xfId="0" applyFont="1" applyFill="1" applyBorder="1" applyAlignment="1">
      <alignment horizontal="center" vertical="center" wrapText="1"/>
    </xf>
    <xf numFmtId="0" fontId="8" fillId="96" borderId="25" xfId="0" applyFont="1" applyFill="1" applyBorder="1" applyAlignment="1">
      <alignment horizontal="left" vertical="center" wrapText="1"/>
    </xf>
    <xf numFmtId="0" fontId="3" fillId="96" borderId="26" xfId="0" applyFont="1" applyFill="1" applyBorder="1" applyAlignment="1">
      <alignment horizontal="center"/>
    </xf>
    <xf numFmtId="181" fontId="3" fillId="96" borderId="25" xfId="0" applyNumberFormat="1" applyFont="1" applyFill="1" applyBorder="1" applyAlignment="1">
      <alignment horizontal="center"/>
    </xf>
    <xf numFmtId="180" fontId="3" fillId="96" borderId="25" xfId="1911" applyNumberFormat="1" applyFont="1" applyFill="1" applyBorder="1" applyAlignment="1">
      <alignment horizontal="right"/>
    </xf>
    <xf numFmtId="0" fontId="3" fillId="0" borderId="25" xfId="0" applyFont="1" applyBorder="1" applyAlignment="1">
      <alignment horizontal="center" vertical="top" wrapText="1"/>
    </xf>
    <xf numFmtId="0" fontId="8" fillId="0" borderId="25" xfId="0" applyFont="1" applyBorder="1"/>
    <xf numFmtId="0" fontId="3" fillId="0" borderId="26" xfId="0" applyFont="1" applyBorder="1" applyAlignment="1">
      <alignment horizontal="center"/>
    </xf>
    <xf numFmtId="181" fontId="3" fillId="0" borderId="25" xfId="0" applyNumberFormat="1" applyFont="1" applyBorder="1" applyAlignment="1">
      <alignment horizontal="center"/>
    </xf>
    <xf numFmtId="180" fontId="3" fillId="0" borderId="25" xfId="1911" applyNumberFormat="1" applyFont="1" applyBorder="1" applyAlignment="1">
      <alignment horizontal="right"/>
    </xf>
    <xf numFmtId="182" fontId="3" fillId="0" borderId="25" xfId="0" applyNumberFormat="1" applyFont="1" applyBorder="1" applyAlignment="1">
      <alignment horizontal="center" vertical="top"/>
    </xf>
    <xf numFmtId="0" fontId="3" fillId="0" borderId="25" xfId="0" applyFont="1" applyBorder="1" applyAlignment="1">
      <alignment horizontal="left" vertical="top" wrapText="1"/>
    </xf>
    <xf numFmtId="0" fontId="3" fillId="0" borderId="32" xfId="0" applyFont="1" applyBorder="1" applyAlignment="1">
      <alignment horizontal="center"/>
    </xf>
    <xf numFmtId="181" fontId="3" fillId="0" borderId="25" xfId="262" applyNumberFormat="1" applyFont="1" applyFill="1" applyBorder="1" applyAlignment="1">
      <alignment horizontal="center"/>
    </xf>
    <xf numFmtId="4" fontId="3" fillId="0" borderId="25" xfId="0" applyNumberFormat="1" applyFont="1" applyBorder="1" applyAlignment="1">
      <alignment horizontal="right"/>
    </xf>
    <xf numFmtId="180" fontId="3" fillId="0" borderId="25" xfId="0" applyNumberFormat="1" applyFont="1" applyBorder="1" applyAlignment="1">
      <alignment horizontal="right"/>
    </xf>
    <xf numFmtId="0" fontId="3" fillId="0" borderId="31" xfId="0" applyFont="1" applyBorder="1" applyAlignment="1">
      <alignment horizontal="center" vertical="top"/>
    </xf>
    <xf numFmtId="0" fontId="3" fillId="0" borderId="31" xfId="1911" applyFont="1" applyBorder="1" applyAlignment="1">
      <alignment horizontal="left" wrapText="1"/>
    </xf>
    <xf numFmtId="181" fontId="3" fillId="0" borderId="31" xfId="262" applyNumberFormat="1" applyFont="1" applyFill="1" applyBorder="1" applyAlignment="1">
      <alignment horizontal="center"/>
    </xf>
    <xf numFmtId="180" fontId="3" fillId="0" borderId="31" xfId="0" applyNumberFormat="1" applyFont="1" applyBorder="1" applyAlignment="1">
      <alignment horizontal="right"/>
    </xf>
    <xf numFmtId="182" fontId="3" fillId="0" borderId="29" xfId="0" applyNumberFormat="1" applyFont="1" applyBorder="1" applyAlignment="1">
      <alignment horizontal="center" vertical="top"/>
    </xf>
    <xf numFmtId="49" fontId="8" fillId="0" borderId="29" xfId="0" applyNumberFormat="1" applyFont="1" applyBorder="1" applyAlignment="1">
      <alignment horizontal="left" wrapText="1"/>
    </xf>
    <xf numFmtId="0" fontId="3" fillId="0" borderId="30" xfId="0" applyFont="1" applyBorder="1" applyAlignment="1">
      <alignment horizontal="center"/>
    </xf>
    <xf numFmtId="181" fontId="3" fillId="0" borderId="29" xfId="262" applyNumberFormat="1" applyFont="1" applyFill="1" applyBorder="1" applyAlignment="1">
      <alignment horizontal="center" wrapText="1"/>
    </xf>
    <xf numFmtId="180" fontId="8" fillId="0" borderId="29" xfId="0" applyNumberFormat="1" applyFont="1" applyBorder="1" applyAlignment="1">
      <alignment horizontal="right"/>
    </xf>
    <xf numFmtId="182" fontId="3" fillId="0" borderId="25" xfId="0" applyNumberFormat="1" applyFont="1" applyFill="1" applyBorder="1" applyAlignment="1">
      <alignment horizontal="center" vertical="top"/>
    </xf>
    <xf numFmtId="0" fontId="3" fillId="0" borderId="25" xfId="0" applyFont="1" applyFill="1" applyBorder="1" applyAlignment="1">
      <alignment horizontal="left" vertical="top" wrapText="1"/>
    </xf>
    <xf numFmtId="0" fontId="3" fillId="0" borderId="32" xfId="0" applyFont="1" applyFill="1" applyBorder="1" applyAlignment="1">
      <alignment horizontal="center"/>
    </xf>
    <xf numFmtId="180" fontId="3" fillId="0" borderId="25" xfId="0" applyNumberFormat="1" applyFont="1" applyFill="1" applyBorder="1" applyAlignment="1">
      <alignment horizontal="right"/>
    </xf>
    <xf numFmtId="4" fontId="63" fillId="0" borderId="5" xfId="466" applyNumberFormat="1" applyFont="1" applyBorder="1"/>
    <xf numFmtId="4" fontId="56" fillId="0" borderId="5" xfId="466" applyNumberFormat="1" applyFont="1" applyBorder="1"/>
    <xf numFmtId="0" fontId="1" fillId="0" borderId="0" xfId="0" applyFont="1" applyAlignment="1">
      <alignment vertical="top"/>
    </xf>
    <xf numFmtId="0" fontId="1" fillId="0" borderId="0" xfId="0" applyFont="1" applyFill="1" applyAlignment="1">
      <alignment vertical="top" wrapText="1"/>
    </xf>
    <xf numFmtId="4" fontId="1" fillId="0" borderId="0" xfId="0" applyNumberFormat="1" applyFont="1" applyFill="1"/>
    <xf numFmtId="0" fontId="1" fillId="0" borderId="0" xfId="0" applyFont="1" applyFill="1" applyAlignment="1">
      <alignment vertical="top"/>
    </xf>
    <xf numFmtId="0" fontId="1" fillId="0" borderId="0" xfId="755" applyFont="1" applyAlignment="1">
      <alignment horizontal="justify" vertical="top" wrapText="1"/>
    </xf>
    <xf numFmtId="0" fontId="1" fillId="0" borderId="0" xfId="0" applyFont="1" applyAlignment="1">
      <alignment horizontal="left" vertical="top"/>
    </xf>
    <xf numFmtId="2" fontId="3" fillId="0" borderId="0" xfId="0" applyNumberFormat="1" applyFont="1" applyAlignment="1">
      <alignment vertical="top"/>
    </xf>
    <xf numFmtId="4" fontId="1" fillId="0" borderId="0" xfId="0" applyNumberFormat="1" applyFont="1" applyBorder="1" applyAlignment="1">
      <alignment vertical="top" wrapText="1"/>
    </xf>
    <xf numFmtId="0" fontId="1" fillId="0" borderId="0" xfId="0" applyNumberFormat="1" applyFont="1" applyAlignment="1">
      <alignment vertical="top" wrapText="1"/>
    </xf>
    <xf numFmtId="4" fontId="1" fillId="0" borderId="5" xfId="0" applyNumberFormat="1" applyFont="1" applyBorder="1" applyAlignment="1">
      <alignment vertical="top" wrapText="1"/>
    </xf>
    <xf numFmtId="0" fontId="1" fillId="0" borderId="1" xfId="0" applyFont="1" applyBorder="1" applyAlignment="1">
      <alignment vertical="top" wrapText="1"/>
    </xf>
    <xf numFmtId="0" fontId="1" fillId="0" borderId="5" xfId="0" applyFont="1" applyBorder="1" applyAlignment="1">
      <alignment vertical="top" wrapText="1"/>
    </xf>
    <xf numFmtId="0" fontId="1" fillId="0" borderId="5" xfId="0" applyFont="1" applyBorder="1" applyAlignment="1">
      <alignment horizontal="left" vertical="top" wrapText="1"/>
    </xf>
    <xf numFmtId="4" fontId="116" fillId="0" borderId="3" xfId="0" applyNumberFormat="1" applyFont="1" applyBorder="1" applyAlignment="1">
      <alignment vertical="top" wrapText="1"/>
    </xf>
    <xf numFmtId="0" fontId="115" fillId="0" borderId="0" xfId="0" applyFont="1" applyAlignment="1">
      <alignment vertical="top" wrapText="1"/>
    </xf>
    <xf numFmtId="0" fontId="6" fillId="0" borderId="0" xfId="1912" applyFont="1"/>
    <xf numFmtId="49" fontId="63" fillId="0" borderId="0" xfId="1912" applyNumberFormat="1" applyFont="1" applyBorder="1" applyAlignment="1">
      <alignment horizontal="left"/>
    </xf>
    <xf numFmtId="1" fontId="63" fillId="0" borderId="0" xfId="1912" applyNumberFormat="1" applyFont="1" applyBorder="1" applyAlignment="1">
      <alignment horizontal="left"/>
    </xf>
    <xf numFmtId="0" fontId="63" fillId="0" borderId="38" xfId="1912" applyFont="1" applyBorder="1"/>
    <xf numFmtId="0" fontId="63" fillId="0" borderId="0" xfId="1912" applyFont="1" applyBorder="1"/>
    <xf numFmtId="0" fontId="63" fillId="0" borderId="0" xfId="466" applyFont="1" applyAlignment="1">
      <alignment horizontal="center" vertical="top"/>
    </xf>
    <xf numFmtId="0" fontId="86" fillId="0" borderId="0" xfId="466" applyFont="1" applyAlignment="1">
      <alignment horizontal="center" vertical="top"/>
    </xf>
    <xf numFmtId="0" fontId="6" fillId="0" borderId="0" xfId="466" applyFont="1" applyAlignment="1">
      <alignment horizontal="justify" vertical="top" wrapText="1"/>
    </xf>
    <xf numFmtId="0" fontId="72" fillId="0" borderId="0" xfId="0" applyFont="1" applyAlignment="1">
      <alignment horizontal="center" vertical="top"/>
    </xf>
    <xf numFmtId="0" fontId="6" fillId="0" borderId="0" xfId="466" applyFont="1" applyAlignment="1">
      <alignment horizontal="center" vertical="top"/>
    </xf>
    <xf numFmtId="0" fontId="6" fillId="0" borderId="0" xfId="466" applyFont="1" applyAlignment="1">
      <alignment horizontal="justify" vertical="top"/>
    </xf>
    <xf numFmtId="0" fontId="63" fillId="0" borderId="0" xfId="1914" applyFont="1" applyAlignment="1">
      <alignment horizontal="center" vertical="top"/>
    </xf>
    <xf numFmtId="0" fontId="6" fillId="0" borderId="0" xfId="466" applyFont="1" applyAlignment="1"/>
    <xf numFmtId="2" fontId="6" fillId="0" borderId="0" xfId="466" applyNumberFormat="1" applyFont="1" applyAlignment="1">
      <alignment horizontal="right"/>
    </xf>
    <xf numFmtId="0" fontId="6" fillId="0" borderId="0" xfId="466" applyFont="1" applyAlignment="1">
      <alignment horizontal="center"/>
    </xf>
    <xf numFmtId="4" fontId="117" fillId="0" borderId="0" xfId="0" applyNumberFormat="1" applyFont="1" applyFill="1" applyProtection="1"/>
    <xf numFmtId="0" fontId="72" fillId="0" borderId="0" xfId="0" applyFont="1" applyFill="1" applyProtection="1"/>
    <xf numFmtId="0" fontId="63" fillId="0" borderId="0" xfId="0" applyFont="1" applyFill="1" applyAlignment="1" applyProtection="1">
      <alignment horizontal="right" vertical="top"/>
    </xf>
    <xf numFmtId="0" fontId="6" fillId="0" borderId="39" xfId="466" applyFont="1" applyBorder="1" applyAlignment="1"/>
    <xf numFmtId="49" fontId="56" fillId="0" borderId="0" xfId="466" applyNumberFormat="1" applyFont="1" applyAlignment="1" applyProtection="1">
      <alignment horizontal="left" vertical="top"/>
    </xf>
    <xf numFmtId="0" fontId="6" fillId="0" borderId="0" xfId="466" applyFont="1" applyAlignment="1" applyProtection="1">
      <alignment wrapText="1"/>
    </xf>
    <xf numFmtId="0" fontId="92" fillId="0" borderId="0" xfId="466" applyFont="1" applyBorder="1" applyAlignment="1" applyProtection="1">
      <alignment horizontal="left" vertical="top" wrapText="1"/>
    </xf>
    <xf numFmtId="49" fontId="92" fillId="0" borderId="40" xfId="1918" applyNumberFormat="1" applyFont="1" applyFill="1" applyBorder="1" applyAlignment="1" applyProtection="1">
      <alignment horizontal="center" vertical="center" wrapText="1"/>
    </xf>
    <xf numFmtId="49" fontId="98" fillId="0" borderId="0" xfId="1918" applyNumberFormat="1" applyFont="1" applyFill="1" applyBorder="1" applyAlignment="1" applyProtection="1">
      <alignment horizontal="left" vertical="center" wrapText="1"/>
    </xf>
    <xf numFmtId="0" fontId="56" fillId="0" borderId="0" xfId="1418" applyNumberFormat="1" applyFont="1" applyFill="1" applyBorder="1" applyAlignment="1" applyProtection="1">
      <alignment horizontal="left" vertical="top"/>
    </xf>
    <xf numFmtId="0" fontId="56" fillId="0" borderId="0" xfId="466" applyFont="1" applyAlignment="1" applyProtection="1">
      <alignment horizontal="left" vertical="top" wrapText="1"/>
    </xf>
    <xf numFmtId="0" fontId="92" fillId="0" borderId="0" xfId="466" applyFont="1" applyAlignment="1" applyProtection="1">
      <alignment horizontal="left" vertical="top" wrapText="1"/>
    </xf>
    <xf numFmtId="0" fontId="56" fillId="0" borderId="0" xfId="466" applyFont="1" applyFill="1" applyAlignment="1" applyProtection="1">
      <alignment horizontal="left" vertical="top" wrapText="1"/>
    </xf>
    <xf numFmtId="4" fontId="56" fillId="0" borderId="0" xfId="466" applyNumberFormat="1" applyFont="1" applyFill="1" applyAlignment="1" applyProtection="1">
      <alignment horizontal="center"/>
    </xf>
    <xf numFmtId="0" fontId="6" fillId="0" borderId="0" xfId="466" applyFont="1" applyAlignment="1" applyProtection="1">
      <alignment horizontal="center"/>
    </xf>
    <xf numFmtId="0" fontId="56" fillId="0" borderId="0" xfId="466" applyFont="1" applyAlignment="1" applyProtection="1">
      <alignment horizontal="left" wrapText="1"/>
    </xf>
    <xf numFmtId="0" fontId="6" fillId="0" borderId="0" xfId="466" applyFont="1" applyAlignment="1" applyProtection="1">
      <alignment horizontal="justify" vertical="top"/>
    </xf>
    <xf numFmtId="0" fontId="6" fillId="0" borderId="0" xfId="466" applyFont="1" applyAlignment="1" applyProtection="1">
      <alignment horizontal="justify" vertical="top" wrapText="1"/>
    </xf>
    <xf numFmtId="0" fontId="6" fillId="0" borderId="0" xfId="466" applyFont="1" applyFill="1" applyAlignment="1" applyProtection="1">
      <alignment vertical="top" wrapText="1"/>
    </xf>
    <xf numFmtId="0" fontId="6" fillId="0" borderId="0" xfId="466" applyFont="1" applyFill="1" applyAlignment="1" applyProtection="1">
      <alignment horizontal="left" vertical="top" wrapText="1"/>
    </xf>
    <xf numFmtId="0" fontId="56" fillId="0" borderId="0" xfId="466" applyFont="1" applyAlignment="1" applyProtection="1">
      <alignment vertical="center"/>
    </xf>
    <xf numFmtId="0" fontId="56" fillId="0" borderId="0" xfId="466" quotePrefix="1" applyNumberFormat="1" applyFont="1" applyFill="1" applyBorder="1" applyAlignment="1" applyProtection="1">
      <alignment horizontal="left" vertical="top" wrapText="1"/>
    </xf>
    <xf numFmtId="0" fontId="56" fillId="0" borderId="0" xfId="1919" applyFont="1" applyAlignment="1" applyProtection="1">
      <alignment vertical="top" wrapText="1"/>
    </xf>
    <xf numFmtId="0" fontId="92" fillId="0" borderId="42" xfId="1418" applyNumberFormat="1" applyFont="1" applyFill="1" applyBorder="1" applyAlignment="1" applyProtection="1">
      <alignment horizontal="left" vertical="top"/>
    </xf>
    <xf numFmtId="180" fontId="56" fillId="0" borderId="43" xfId="466" applyNumberFormat="1" applyFont="1" applyBorder="1" applyAlignment="1" applyProtection="1">
      <alignment horizontal="left"/>
    </xf>
    <xf numFmtId="0" fontId="92" fillId="0" borderId="0" xfId="1418" applyNumberFormat="1" applyFont="1" applyFill="1" applyBorder="1" applyAlignment="1" applyProtection="1">
      <alignment horizontal="left" vertical="top"/>
    </xf>
    <xf numFmtId="2" fontId="6" fillId="0" borderId="0" xfId="466" applyNumberFormat="1" applyFont="1" applyFill="1" applyAlignment="1" applyProtection="1">
      <alignment horizontal="center"/>
    </xf>
    <xf numFmtId="0" fontId="56" fillId="0" borderId="0" xfId="466" applyNumberFormat="1" applyFont="1" applyAlignment="1" applyProtection="1">
      <alignment horizontal="left" vertical="top"/>
    </xf>
    <xf numFmtId="0" fontId="56" fillId="0" borderId="0" xfId="466" applyNumberFormat="1" applyFont="1" applyAlignment="1" applyProtection="1">
      <alignment horizontal="center" vertical="top"/>
    </xf>
    <xf numFmtId="49" fontId="101" fillId="0" borderId="0" xfId="466" applyNumberFormat="1" applyFont="1" applyProtection="1"/>
    <xf numFmtId="0" fontId="92" fillId="0" borderId="0" xfId="1418" applyFont="1" applyAlignment="1" applyProtection="1">
      <alignment horizontal="center" vertical="top"/>
    </xf>
    <xf numFmtId="2" fontId="6" fillId="0" borderId="0" xfId="1912" applyNumberFormat="1" applyFont="1"/>
    <xf numFmtId="4" fontId="6" fillId="0" borderId="0" xfId="466" applyNumberFormat="1" applyFont="1"/>
    <xf numFmtId="2" fontId="63" fillId="0" borderId="0" xfId="1912" applyNumberFormat="1" applyFont="1" applyBorder="1" applyAlignment="1">
      <alignment horizontal="left"/>
    </xf>
    <xf numFmtId="2" fontId="6" fillId="0" borderId="0" xfId="466" applyNumberFormat="1" applyFont="1"/>
    <xf numFmtId="0" fontId="91" fillId="0" borderId="0" xfId="466" applyFont="1" applyFill="1" applyBorder="1" applyAlignment="1" applyProtection="1">
      <alignment horizontal="justify" wrapText="1"/>
    </xf>
    <xf numFmtId="49" fontId="118" fillId="0" borderId="0" xfId="466" applyNumberFormat="1" applyFont="1" applyFill="1" applyBorder="1" applyAlignment="1" applyProtection="1">
      <alignment horizontal="center" wrapText="1"/>
    </xf>
    <xf numFmtId="0" fontId="96" fillId="0" borderId="0" xfId="466" applyFont="1" applyFill="1" applyBorder="1" applyAlignment="1" applyProtection="1">
      <alignment horizontal="justify" wrapText="1"/>
    </xf>
    <xf numFmtId="167" fontId="97" fillId="0" borderId="0" xfId="1917" applyFont="1" applyAlignment="1">
      <alignment horizontal="left"/>
    </xf>
    <xf numFmtId="4" fontId="1" fillId="0" borderId="5" xfId="0" applyNumberFormat="1" applyFont="1" applyBorder="1"/>
    <xf numFmtId="0" fontId="1" fillId="0" borderId="1" xfId="0" applyFont="1" applyBorder="1" applyAlignment="1">
      <alignment horizontal="justify" vertical="top" wrapText="1"/>
    </xf>
    <xf numFmtId="0" fontId="1" fillId="0" borderId="2" xfId="0" applyFont="1" applyBorder="1" applyAlignment="1">
      <alignment vertical="top"/>
    </xf>
    <xf numFmtId="0" fontId="1" fillId="0" borderId="5" xfId="0" applyFont="1" applyBorder="1" applyAlignment="1">
      <alignment vertical="top"/>
    </xf>
    <xf numFmtId="0" fontId="1" fillId="0" borderId="1" xfId="0" applyFont="1" applyBorder="1" applyAlignment="1">
      <alignment vertical="top"/>
    </xf>
    <xf numFmtId="0" fontId="1" fillId="0" borderId="5" xfId="0" applyFont="1" applyBorder="1" applyAlignment="1">
      <alignment horizontal="left" vertical="top"/>
    </xf>
    <xf numFmtId="0" fontId="1" fillId="0" borderId="2" xfId="0" applyFont="1" applyBorder="1" applyAlignment="1">
      <alignment horizontal="left" vertical="top"/>
    </xf>
    <xf numFmtId="0" fontId="1" fillId="0" borderId="4" xfId="0" applyFont="1" applyBorder="1" applyAlignment="1">
      <alignment vertical="top" wrapText="1"/>
    </xf>
    <xf numFmtId="0" fontId="115" fillId="0" borderId="45" xfId="0" applyFont="1" applyBorder="1" applyAlignment="1">
      <alignment vertical="top" wrapText="1"/>
    </xf>
    <xf numFmtId="0" fontId="1" fillId="0" borderId="45" xfId="0" applyFont="1" applyBorder="1"/>
    <xf numFmtId="0" fontId="1" fillId="0" borderId="0" xfId="0" applyFont="1" applyProtection="1">
      <protection locked="0"/>
    </xf>
    <xf numFmtId="4" fontId="1" fillId="0" borderId="0" xfId="0" applyNumberFormat="1" applyFont="1" applyProtection="1">
      <protection locked="0"/>
    </xf>
    <xf numFmtId="4" fontId="1" fillId="0" borderId="5" xfId="0" applyNumberFormat="1" applyFont="1" applyBorder="1" applyProtection="1">
      <protection locked="0"/>
    </xf>
    <xf numFmtId="4" fontId="1" fillId="0" borderId="0" xfId="0" applyNumberFormat="1" applyFont="1" applyFill="1" applyProtection="1">
      <protection locked="0"/>
    </xf>
    <xf numFmtId="4" fontId="1" fillId="0" borderId="0" xfId="0" applyNumberFormat="1" applyFont="1" applyAlignment="1" applyProtection="1">
      <alignment wrapText="1"/>
      <protection locked="0"/>
    </xf>
    <xf numFmtId="4" fontId="3" fillId="0" borderId="0" xfId="0" applyNumberFormat="1" applyFont="1" applyFill="1" applyProtection="1">
      <protection locked="0"/>
    </xf>
    <xf numFmtId="4" fontId="1" fillId="0" borderId="1" xfId="0" applyNumberFormat="1" applyFont="1" applyBorder="1" applyProtection="1">
      <protection locked="0"/>
    </xf>
    <xf numFmtId="4" fontId="1" fillId="0" borderId="2" xfId="0" applyNumberFormat="1" applyFont="1" applyBorder="1" applyProtection="1">
      <protection locked="0"/>
    </xf>
    <xf numFmtId="0" fontId="72" fillId="0" borderId="0" xfId="0" applyFont="1" applyProtection="1">
      <protection locked="0"/>
    </xf>
    <xf numFmtId="4" fontId="1" fillId="0" borderId="5" xfId="0" applyNumberFormat="1" applyFont="1" applyBorder="1" applyAlignment="1" applyProtection="1">
      <alignment vertical="top" wrapText="1"/>
      <protection locked="0"/>
    </xf>
    <xf numFmtId="4" fontId="1" fillId="0" borderId="45" xfId="0" applyNumberFormat="1" applyFont="1" applyBorder="1" applyAlignment="1" applyProtection="1">
      <alignment vertical="top" wrapText="1"/>
      <protection locked="0"/>
    </xf>
    <xf numFmtId="4" fontId="1" fillId="0" borderId="45" xfId="0" applyNumberFormat="1" applyFont="1" applyBorder="1" applyProtection="1">
      <protection locked="0"/>
    </xf>
    <xf numFmtId="0" fontId="1" fillId="0" borderId="45" xfId="0" applyFont="1" applyBorder="1" applyProtection="1">
      <protection locked="0"/>
    </xf>
    <xf numFmtId="4" fontId="56" fillId="0" borderId="0" xfId="466" applyNumberFormat="1" applyFont="1" applyProtection="1">
      <protection locked="0"/>
    </xf>
    <xf numFmtId="4" fontId="56" fillId="0" borderId="5" xfId="466" applyNumberFormat="1" applyFont="1" applyBorder="1" applyProtection="1">
      <protection locked="0"/>
    </xf>
    <xf numFmtId="2" fontId="63" fillId="0" borderId="39" xfId="466" applyNumberFormat="1" applyFont="1" applyBorder="1" applyAlignment="1" applyProtection="1">
      <alignment horizontal="right"/>
      <protection locked="0"/>
    </xf>
    <xf numFmtId="0" fontId="63" fillId="0" borderId="39" xfId="466" applyNumberFormat="1" applyFont="1" applyBorder="1" applyAlignment="1" applyProtection="1">
      <alignment horizontal="right"/>
      <protection locked="0"/>
    </xf>
    <xf numFmtId="4" fontId="56" fillId="0" borderId="0" xfId="466" applyNumberFormat="1" applyFont="1" applyFill="1" applyProtection="1">
      <protection locked="0"/>
    </xf>
    <xf numFmtId="4" fontId="63" fillId="0" borderId="0" xfId="0" applyNumberFormat="1" applyFont="1" applyAlignment="1" applyProtection="1">
      <alignment horizontal="right"/>
      <protection locked="0"/>
    </xf>
    <xf numFmtId="4" fontId="117" fillId="0" borderId="0" xfId="0" applyNumberFormat="1" applyFont="1" applyFill="1" applyProtection="1">
      <protection locked="0"/>
    </xf>
    <xf numFmtId="4" fontId="56" fillId="0" borderId="0" xfId="0" applyNumberFormat="1" applyFont="1" applyFill="1" applyProtection="1">
      <protection locked="0"/>
    </xf>
    <xf numFmtId="4" fontId="56" fillId="0" borderId="4" xfId="466" applyNumberFormat="1" applyFont="1" applyFill="1" applyBorder="1" applyAlignment="1" applyProtection="1">
      <alignment horizontal="center" wrapText="1"/>
      <protection locked="0"/>
    </xf>
    <xf numFmtId="0" fontId="92" fillId="0" borderId="41" xfId="1918" applyFont="1" applyFill="1" applyBorder="1" applyAlignment="1" applyProtection="1">
      <alignment horizontal="center" vertical="center" wrapText="1"/>
      <protection locked="0"/>
    </xf>
    <xf numFmtId="4" fontId="6" fillId="0" borderId="0" xfId="466" applyNumberFormat="1" applyFont="1" applyProtection="1">
      <protection locked="0"/>
    </xf>
    <xf numFmtId="0" fontId="92" fillId="0" borderId="0" xfId="1418" applyFont="1" applyAlignment="1" applyProtection="1">
      <alignment horizontal="left" vertical="top" wrapText="1"/>
    </xf>
    <xf numFmtId="181" fontId="3" fillId="0" borderId="34" xfId="262" applyNumberFormat="1" applyFont="1" applyFill="1" applyBorder="1" applyAlignment="1" applyProtection="1">
      <alignment horizontal="center"/>
    </xf>
    <xf numFmtId="182" fontId="3" fillId="0" borderId="27" xfId="0" applyNumberFormat="1" applyFont="1" applyBorder="1" applyAlignment="1" applyProtection="1">
      <alignment horizontal="center" vertical="top"/>
    </xf>
    <xf numFmtId="180" fontId="3" fillId="0" borderId="27" xfId="0" applyNumberFormat="1" applyFont="1" applyBorder="1" applyAlignment="1" applyProtection="1">
      <alignment horizontal="right"/>
    </xf>
    <xf numFmtId="0" fontId="112" fillId="0" borderId="0" xfId="0" applyFont="1" applyAlignment="1">
      <alignment vertical="center"/>
    </xf>
    <xf numFmtId="0" fontId="3" fillId="0" borderId="0" xfId="1921" applyFont="1" applyAlignment="1">
      <alignment horizontal="justify" vertical="top" wrapText="1"/>
    </xf>
    <xf numFmtId="2" fontId="3" fillId="0" borderId="0" xfId="1921" applyNumberFormat="1" applyFont="1"/>
    <xf numFmtId="0" fontId="3" fillId="0" borderId="0" xfId="1921" applyFont="1"/>
    <xf numFmtId="4" fontId="6" fillId="0" borderId="5" xfId="466" applyNumberFormat="1" applyFont="1" applyBorder="1" applyProtection="1">
      <protection locked="0"/>
    </xf>
    <xf numFmtId="4" fontId="6" fillId="0" borderId="1" xfId="466" applyNumberFormat="1" applyFont="1" applyBorder="1" applyProtection="1">
      <protection locked="0"/>
    </xf>
    <xf numFmtId="4" fontId="6" fillId="0" borderId="5" xfId="466" applyNumberFormat="1" applyFont="1" applyBorder="1"/>
    <xf numFmtId="4" fontId="6" fillId="0" borderId="1" xfId="466" applyNumberFormat="1" applyFont="1" applyBorder="1"/>
    <xf numFmtId="180" fontId="56" fillId="0" borderId="0" xfId="466" applyNumberFormat="1" applyFont="1" applyBorder="1" applyAlignment="1" applyProtection="1">
      <alignment horizontal="left" wrapText="1"/>
    </xf>
    <xf numFmtId="0" fontId="121" fillId="0" borderId="0" xfId="466" applyNumberFormat="1" applyFont="1" applyAlignment="1">
      <alignment horizontal="right"/>
    </xf>
    <xf numFmtId="0" fontId="122" fillId="0" borderId="0" xfId="466" applyNumberFormat="1" applyFont="1" applyAlignment="1">
      <alignment horizontal="right"/>
    </xf>
    <xf numFmtId="0" fontId="112" fillId="0" borderId="0" xfId="0" applyFont="1" applyAlignment="1">
      <alignment horizontal="justify" vertical="top" wrapText="1"/>
    </xf>
    <xf numFmtId="0" fontId="75" fillId="0" borderId="0" xfId="0" applyFont="1" applyBorder="1" applyAlignment="1">
      <alignment horizontal="center" wrapText="1"/>
    </xf>
    <xf numFmtId="0" fontId="89" fillId="0" borderId="0" xfId="466" applyFont="1" applyAlignment="1">
      <alignment horizontal="left" vertical="top" wrapText="1"/>
    </xf>
    <xf numFmtId="0" fontId="92" fillId="0" borderId="0" xfId="1418" applyFont="1" applyAlignment="1" applyProtection="1">
      <alignment horizontal="left" vertical="top" wrapText="1"/>
    </xf>
    <xf numFmtId="0" fontId="92" fillId="0" borderId="0" xfId="1418" applyFont="1" applyAlignment="1" applyProtection="1">
      <alignment horizontal="center" vertical="top" wrapText="1"/>
    </xf>
    <xf numFmtId="0" fontId="63" fillId="0" borderId="0" xfId="466" applyFont="1" applyBorder="1" applyAlignment="1" applyProtection="1">
      <alignment horizontal="left" vertical="top" wrapText="1"/>
    </xf>
  </cellXfs>
  <cellStyles count="1923">
    <cellStyle name="20 % - Accent1" xfId="56" xr:uid="{00000000-0005-0000-0000-000000000000}"/>
    <cellStyle name="20 % - Accent2" xfId="57" xr:uid="{00000000-0005-0000-0000-000001000000}"/>
    <cellStyle name="20 % - Accent3" xfId="58" xr:uid="{00000000-0005-0000-0000-000002000000}"/>
    <cellStyle name="20 % - Accent4" xfId="59" xr:uid="{00000000-0005-0000-0000-000003000000}"/>
    <cellStyle name="20 % - Accent5" xfId="60" xr:uid="{00000000-0005-0000-0000-000004000000}"/>
    <cellStyle name="20 % - Accent6" xfId="61" xr:uid="{00000000-0005-0000-0000-000005000000}"/>
    <cellStyle name="20% - Accent1" xfId="31" builtinId="30" customBuiltin="1"/>
    <cellStyle name="20% - Accent1 2" xfId="62" xr:uid="{00000000-0005-0000-0000-000007000000}"/>
    <cellStyle name="20% - Accent1 2 2" xfId="63" xr:uid="{00000000-0005-0000-0000-000008000000}"/>
    <cellStyle name="20% - Accent1 2 2 2" xfId="64" xr:uid="{00000000-0005-0000-0000-000009000000}"/>
    <cellStyle name="20% - Accent1 2 3" xfId="65" xr:uid="{00000000-0005-0000-0000-00000A000000}"/>
    <cellStyle name="20% - Accent1 3" xfId="66" xr:uid="{00000000-0005-0000-0000-00000B000000}"/>
    <cellStyle name="20% - Accent1 3 2" xfId="67" xr:uid="{00000000-0005-0000-0000-00000C000000}"/>
    <cellStyle name="20% - Accent1 4" xfId="68" xr:uid="{00000000-0005-0000-0000-00000D000000}"/>
    <cellStyle name="20% - Accent1 4 2" xfId="69" xr:uid="{00000000-0005-0000-0000-00000E000000}"/>
    <cellStyle name="20% - Accent1 5" xfId="70" xr:uid="{00000000-0005-0000-0000-00000F000000}"/>
    <cellStyle name="20% - Accent2" xfId="35" builtinId="34" customBuiltin="1"/>
    <cellStyle name="20% - Accent2 2" xfId="71" xr:uid="{00000000-0005-0000-0000-000011000000}"/>
    <cellStyle name="20% - Accent2 2 2" xfId="72" xr:uid="{00000000-0005-0000-0000-000012000000}"/>
    <cellStyle name="20% - Accent2 2 2 2" xfId="73" xr:uid="{00000000-0005-0000-0000-000013000000}"/>
    <cellStyle name="20% - Accent2 2 3" xfId="74" xr:uid="{00000000-0005-0000-0000-000014000000}"/>
    <cellStyle name="20% - Accent2 3" xfId="75" xr:uid="{00000000-0005-0000-0000-000015000000}"/>
    <cellStyle name="20% - Accent2 3 2" xfId="76" xr:uid="{00000000-0005-0000-0000-000016000000}"/>
    <cellStyle name="20% - Accent2 4" xfId="77" xr:uid="{00000000-0005-0000-0000-000017000000}"/>
    <cellStyle name="20% - Accent2 4 2" xfId="78" xr:uid="{00000000-0005-0000-0000-000018000000}"/>
    <cellStyle name="20% - Accent2 5" xfId="79" xr:uid="{00000000-0005-0000-0000-000019000000}"/>
    <cellStyle name="20% - Accent3" xfId="38" builtinId="38" customBuiltin="1"/>
    <cellStyle name="20% - Accent3 2" xfId="80" xr:uid="{00000000-0005-0000-0000-00001B000000}"/>
    <cellStyle name="20% - Accent3 2 2" xfId="81" xr:uid="{00000000-0005-0000-0000-00001C000000}"/>
    <cellStyle name="20% - Accent3 2 2 2" xfId="82" xr:uid="{00000000-0005-0000-0000-00001D000000}"/>
    <cellStyle name="20% - Accent3 2 3" xfId="83" xr:uid="{00000000-0005-0000-0000-00001E000000}"/>
    <cellStyle name="20% - Accent3 3" xfId="84" xr:uid="{00000000-0005-0000-0000-00001F000000}"/>
    <cellStyle name="20% - Accent3 3 2" xfId="85" xr:uid="{00000000-0005-0000-0000-000020000000}"/>
    <cellStyle name="20% - Accent3 4" xfId="86" xr:uid="{00000000-0005-0000-0000-000021000000}"/>
    <cellStyle name="20% - Accent3 4 2" xfId="87" xr:uid="{00000000-0005-0000-0000-000022000000}"/>
    <cellStyle name="20% - Accent3 5" xfId="88" xr:uid="{00000000-0005-0000-0000-000023000000}"/>
    <cellStyle name="20% - Accent4" xfId="42" builtinId="42" customBuiltin="1"/>
    <cellStyle name="20% - Accent4 2" xfId="89" xr:uid="{00000000-0005-0000-0000-000025000000}"/>
    <cellStyle name="20% - Accent4 2 2" xfId="90" xr:uid="{00000000-0005-0000-0000-000026000000}"/>
    <cellStyle name="20% - Accent4 2 2 2" xfId="91" xr:uid="{00000000-0005-0000-0000-000027000000}"/>
    <cellStyle name="20% - Accent4 2 3" xfId="92" xr:uid="{00000000-0005-0000-0000-000028000000}"/>
    <cellStyle name="20% - Accent4 3" xfId="93" xr:uid="{00000000-0005-0000-0000-000029000000}"/>
    <cellStyle name="20% - Accent4 3 2" xfId="94" xr:uid="{00000000-0005-0000-0000-00002A000000}"/>
    <cellStyle name="20% - Accent4 4" xfId="95" xr:uid="{00000000-0005-0000-0000-00002B000000}"/>
    <cellStyle name="20% - Accent4 4 2" xfId="96" xr:uid="{00000000-0005-0000-0000-00002C000000}"/>
    <cellStyle name="20% - Accent4 5" xfId="97" xr:uid="{00000000-0005-0000-0000-00002D000000}"/>
    <cellStyle name="20% - Accent5" xfId="46" builtinId="46" customBuiltin="1"/>
    <cellStyle name="20% - Accent5 2" xfId="98" xr:uid="{00000000-0005-0000-0000-00002F000000}"/>
    <cellStyle name="20% - Accent5 2 2" xfId="99" xr:uid="{00000000-0005-0000-0000-000030000000}"/>
    <cellStyle name="20% - Accent5 2 2 2" xfId="100" xr:uid="{00000000-0005-0000-0000-000031000000}"/>
    <cellStyle name="20% - Accent5 2 3" xfId="101" xr:uid="{00000000-0005-0000-0000-000032000000}"/>
    <cellStyle name="20% - Accent5 3" xfId="102" xr:uid="{00000000-0005-0000-0000-000033000000}"/>
    <cellStyle name="20% - Accent5 3 2" xfId="103" xr:uid="{00000000-0005-0000-0000-000034000000}"/>
    <cellStyle name="20% - Accent5 4" xfId="104" xr:uid="{00000000-0005-0000-0000-000035000000}"/>
    <cellStyle name="20% - Accent5 4 2" xfId="105" xr:uid="{00000000-0005-0000-0000-000036000000}"/>
    <cellStyle name="20% - Accent5 5" xfId="106" xr:uid="{00000000-0005-0000-0000-000037000000}"/>
    <cellStyle name="20% - Accent6" xfId="50" builtinId="50" customBuiltin="1"/>
    <cellStyle name="20% - Accent6 2" xfId="107" xr:uid="{00000000-0005-0000-0000-000039000000}"/>
    <cellStyle name="20% - Accent6 2 2" xfId="108" xr:uid="{00000000-0005-0000-0000-00003A000000}"/>
    <cellStyle name="20% - Accent6 2 2 2" xfId="109" xr:uid="{00000000-0005-0000-0000-00003B000000}"/>
    <cellStyle name="20% - Accent6 2 3" xfId="110" xr:uid="{00000000-0005-0000-0000-00003C000000}"/>
    <cellStyle name="20% - Accent6 3" xfId="111" xr:uid="{00000000-0005-0000-0000-00003D000000}"/>
    <cellStyle name="20% - Accent6 3 2" xfId="112" xr:uid="{00000000-0005-0000-0000-00003E000000}"/>
    <cellStyle name="20% - Accent6 4" xfId="113" xr:uid="{00000000-0005-0000-0000-00003F000000}"/>
    <cellStyle name="20% - Accent6 4 2" xfId="114" xr:uid="{00000000-0005-0000-0000-000040000000}"/>
    <cellStyle name="20% - Accent6 5" xfId="115" xr:uid="{00000000-0005-0000-0000-000041000000}"/>
    <cellStyle name="20% - Isticanje1 2" xfId="116" xr:uid="{00000000-0005-0000-0000-000042000000}"/>
    <cellStyle name="20% - Isticanje2 2" xfId="117" xr:uid="{00000000-0005-0000-0000-000043000000}"/>
    <cellStyle name="20% - Isticanje3 2" xfId="118" xr:uid="{00000000-0005-0000-0000-000044000000}"/>
    <cellStyle name="20% - Isticanje4 2" xfId="119" xr:uid="{00000000-0005-0000-0000-000045000000}"/>
    <cellStyle name="20% - Isticanje5 2" xfId="120" xr:uid="{00000000-0005-0000-0000-000046000000}"/>
    <cellStyle name="20% - Isticanje6 2" xfId="121" xr:uid="{00000000-0005-0000-0000-000047000000}"/>
    <cellStyle name="40 % - Accent1" xfId="122" xr:uid="{00000000-0005-0000-0000-000048000000}"/>
    <cellStyle name="40 % - Accent2" xfId="123" xr:uid="{00000000-0005-0000-0000-000049000000}"/>
    <cellStyle name="40 % - Accent3" xfId="124" xr:uid="{00000000-0005-0000-0000-00004A000000}"/>
    <cellStyle name="40 % - Accent4" xfId="125" xr:uid="{00000000-0005-0000-0000-00004B000000}"/>
    <cellStyle name="40 % - Accent5" xfId="126" xr:uid="{00000000-0005-0000-0000-00004C000000}"/>
    <cellStyle name="40 % - Accent6" xfId="127" xr:uid="{00000000-0005-0000-0000-00004D000000}"/>
    <cellStyle name="40% - Accent1" xfId="32" builtinId="31" customBuiltin="1"/>
    <cellStyle name="40% - Accent1 2" xfId="128" xr:uid="{00000000-0005-0000-0000-00004F000000}"/>
    <cellStyle name="40% - Accent1 2 2" xfId="129" xr:uid="{00000000-0005-0000-0000-000050000000}"/>
    <cellStyle name="40% - Accent1 2 2 2" xfId="130" xr:uid="{00000000-0005-0000-0000-000051000000}"/>
    <cellStyle name="40% - Accent1 2 3" xfId="131" xr:uid="{00000000-0005-0000-0000-000052000000}"/>
    <cellStyle name="40% - Accent1 3" xfId="132" xr:uid="{00000000-0005-0000-0000-000053000000}"/>
    <cellStyle name="40% - Accent1 3 2" xfId="133" xr:uid="{00000000-0005-0000-0000-000054000000}"/>
    <cellStyle name="40% - Accent1 4" xfId="134" xr:uid="{00000000-0005-0000-0000-000055000000}"/>
    <cellStyle name="40% - Accent1 4 2" xfId="135" xr:uid="{00000000-0005-0000-0000-000056000000}"/>
    <cellStyle name="40% - Accent1 5" xfId="136" xr:uid="{00000000-0005-0000-0000-000057000000}"/>
    <cellStyle name="40% - Accent2" xfId="36" builtinId="35" customBuiltin="1"/>
    <cellStyle name="40% - Accent2 2" xfId="137" xr:uid="{00000000-0005-0000-0000-000059000000}"/>
    <cellStyle name="40% - Accent2 2 2" xfId="138" xr:uid="{00000000-0005-0000-0000-00005A000000}"/>
    <cellStyle name="40% - Accent2 2 2 2" xfId="139" xr:uid="{00000000-0005-0000-0000-00005B000000}"/>
    <cellStyle name="40% - Accent2 2 3" xfId="140" xr:uid="{00000000-0005-0000-0000-00005C000000}"/>
    <cellStyle name="40% - Accent2 3" xfId="141" xr:uid="{00000000-0005-0000-0000-00005D000000}"/>
    <cellStyle name="40% - Accent2 3 2" xfId="142" xr:uid="{00000000-0005-0000-0000-00005E000000}"/>
    <cellStyle name="40% - Accent2 4" xfId="143" xr:uid="{00000000-0005-0000-0000-00005F000000}"/>
    <cellStyle name="40% - Accent2 4 2" xfId="144" xr:uid="{00000000-0005-0000-0000-000060000000}"/>
    <cellStyle name="40% - Accent2 5" xfId="145" xr:uid="{00000000-0005-0000-0000-000061000000}"/>
    <cellStyle name="40% - Accent3" xfId="39" builtinId="39" customBuiltin="1"/>
    <cellStyle name="40% - Accent3 2" xfId="146" xr:uid="{00000000-0005-0000-0000-000063000000}"/>
    <cellStyle name="40% - Accent3 2 2" xfId="147" xr:uid="{00000000-0005-0000-0000-000064000000}"/>
    <cellStyle name="40% - Accent3 2 2 2" xfId="148" xr:uid="{00000000-0005-0000-0000-000065000000}"/>
    <cellStyle name="40% - Accent3 2 3" xfId="149" xr:uid="{00000000-0005-0000-0000-000066000000}"/>
    <cellStyle name="40% - Accent3 3" xfId="150" xr:uid="{00000000-0005-0000-0000-000067000000}"/>
    <cellStyle name="40% - Accent3 3 2" xfId="151" xr:uid="{00000000-0005-0000-0000-000068000000}"/>
    <cellStyle name="40% - Accent3 4" xfId="152" xr:uid="{00000000-0005-0000-0000-000069000000}"/>
    <cellStyle name="40% - Accent3 4 2" xfId="153" xr:uid="{00000000-0005-0000-0000-00006A000000}"/>
    <cellStyle name="40% - Accent3 5" xfId="154" xr:uid="{00000000-0005-0000-0000-00006B000000}"/>
    <cellStyle name="40% - Accent4" xfId="43" builtinId="43" customBuiltin="1"/>
    <cellStyle name="40% - Accent4 2" xfId="155" xr:uid="{00000000-0005-0000-0000-00006D000000}"/>
    <cellStyle name="40% - Accent4 2 2" xfId="156" xr:uid="{00000000-0005-0000-0000-00006E000000}"/>
    <cellStyle name="40% - Accent4 2 2 2" xfId="157" xr:uid="{00000000-0005-0000-0000-00006F000000}"/>
    <cellStyle name="40% - Accent4 2 3" xfId="158" xr:uid="{00000000-0005-0000-0000-000070000000}"/>
    <cellStyle name="40% - Accent4 3" xfId="159" xr:uid="{00000000-0005-0000-0000-000071000000}"/>
    <cellStyle name="40% - Accent4 3 2" xfId="160" xr:uid="{00000000-0005-0000-0000-000072000000}"/>
    <cellStyle name="40% - Accent4 4" xfId="161" xr:uid="{00000000-0005-0000-0000-000073000000}"/>
    <cellStyle name="40% - Accent4 4 2" xfId="162" xr:uid="{00000000-0005-0000-0000-000074000000}"/>
    <cellStyle name="40% - Accent4 5" xfId="163" xr:uid="{00000000-0005-0000-0000-000075000000}"/>
    <cellStyle name="40% - Accent5" xfId="47" builtinId="47" customBuiltin="1"/>
    <cellStyle name="40% - Accent5 2" xfId="164" xr:uid="{00000000-0005-0000-0000-000077000000}"/>
    <cellStyle name="40% - Accent5 2 2" xfId="165" xr:uid="{00000000-0005-0000-0000-000078000000}"/>
    <cellStyle name="40% - Accent5 2 2 2" xfId="166" xr:uid="{00000000-0005-0000-0000-000079000000}"/>
    <cellStyle name="40% - Accent5 2 3" xfId="167" xr:uid="{00000000-0005-0000-0000-00007A000000}"/>
    <cellStyle name="40% - Accent5 3" xfId="168" xr:uid="{00000000-0005-0000-0000-00007B000000}"/>
    <cellStyle name="40% - Accent5 3 2" xfId="169" xr:uid="{00000000-0005-0000-0000-00007C000000}"/>
    <cellStyle name="40% - Accent5 4" xfId="170" xr:uid="{00000000-0005-0000-0000-00007D000000}"/>
    <cellStyle name="40% - Accent5 4 2" xfId="171" xr:uid="{00000000-0005-0000-0000-00007E000000}"/>
    <cellStyle name="40% - Accent5 5" xfId="172" xr:uid="{00000000-0005-0000-0000-00007F000000}"/>
    <cellStyle name="40% - Accent6" xfId="51" builtinId="51" customBuiltin="1"/>
    <cellStyle name="40% - Accent6 2" xfId="173" xr:uid="{00000000-0005-0000-0000-000081000000}"/>
    <cellStyle name="40% - Accent6 2 2" xfId="174" xr:uid="{00000000-0005-0000-0000-000082000000}"/>
    <cellStyle name="40% - Accent6 2 2 2" xfId="175" xr:uid="{00000000-0005-0000-0000-000083000000}"/>
    <cellStyle name="40% - Accent6 2 3" xfId="176" xr:uid="{00000000-0005-0000-0000-000084000000}"/>
    <cellStyle name="40% - Accent6 3" xfId="177" xr:uid="{00000000-0005-0000-0000-000085000000}"/>
    <cellStyle name="40% - Accent6 3 2" xfId="178" xr:uid="{00000000-0005-0000-0000-000086000000}"/>
    <cellStyle name="40% - Accent6 4" xfId="179" xr:uid="{00000000-0005-0000-0000-000087000000}"/>
    <cellStyle name="40% - Accent6 4 2" xfId="180" xr:uid="{00000000-0005-0000-0000-000088000000}"/>
    <cellStyle name="40% - Accent6 5" xfId="181" xr:uid="{00000000-0005-0000-0000-000089000000}"/>
    <cellStyle name="40% - Isticanje2 2" xfId="182" xr:uid="{00000000-0005-0000-0000-00008A000000}"/>
    <cellStyle name="40% - Isticanje3 2" xfId="183" xr:uid="{00000000-0005-0000-0000-00008B000000}"/>
    <cellStyle name="40% - Isticanje4 2" xfId="184" xr:uid="{00000000-0005-0000-0000-00008C000000}"/>
    <cellStyle name="40% - Isticanje5 2" xfId="185" xr:uid="{00000000-0005-0000-0000-00008D000000}"/>
    <cellStyle name="40% - Isticanje6 2" xfId="186" xr:uid="{00000000-0005-0000-0000-00008E000000}"/>
    <cellStyle name="40% - Naglasak1 10" xfId="1859" xr:uid="{00000000-0005-0000-0000-00008F000000}"/>
    <cellStyle name="40% - Naglasak1 2" xfId="187" xr:uid="{00000000-0005-0000-0000-000090000000}"/>
    <cellStyle name="40% - Naglasak1 3" xfId="1362" xr:uid="{00000000-0005-0000-0000-000091000000}"/>
    <cellStyle name="40% - Naglasak1 4" xfId="1502" xr:uid="{00000000-0005-0000-0000-000092000000}"/>
    <cellStyle name="40% - Naglasak1 5" xfId="1626" xr:uid="{00000000-0005-0000-0000-000093000000}"/>
    <cellStyle name="40% - Naglasak1 6" xfId="1683" xr:uid="{00000000-0005-0000-0000-000094000000}"/>
    <cellStyle name="40% - Naglasak1 7" xfId="1733" xr:uid="{00000000-0005-0000-0000-000095000000}"/>
    <cellStyle name="40% - Naglasak1 8" xfId="1778" xr:uid="{00000000-0005-0000-0000-000096000000}"/>
    <cellStyle name="40% - Naglasak1 9" xfId="1823" xr:uid="{00000000-0005-0000-0000-000097000000}"/>
    <cellStyle name="60 % - Accent1" xfId="188" xr:uid="{00000000-0005-0000-0000-000098000000}"/>
    <cellStyle name="60 % - Accent2" xfId="189" xr:uid="{00000000-0005-0000-0000-000099000000}"/>
    <cellStyle name="60 % - Accent3" xfId="190" xr:uid="{00000000-0005-0000-0000-00009A000000}"/>
    <cellStyle name="60 % - Accent4" xfId="191" xr:uid="{00000000-0005-0000-0000-00009B000000}"/>
    <cellStyle name="60 % - Accent5" xfId="192" xr:uid="{00000000-0005-0000-0000-00009C000000}"/>
    <cellStyle name="60 % - Accent6" xfId="193" xr:uid="{00000000-0005-0000-0000-00009D000000}"/>
    <cellStyle name="60% - Accent1" xfId="33" builtinId="32" customBuiltin="1"/>
    <cellStyle name="60% - Accent2" xfId="37"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60% - Isticanje1 2" xfId="194" xr:uid="{00000000-0005-0000-0000-0000A4000000}"/>
    <cellStyle name="60% - Isticanje2 2" xfId="195" xr:uid="{00000000-0005-0000-0000-0000A5000000}"/>
    <cellStyle name="60% - Isticanje3 2" xfId="196" xr:uid="{00000000-0005-0000-0000-0000A6000000}"/>
    <cellStyle name="60% - Isticanje4 2" xfId="197" xr:uid="{00000000-0005-0000-0000-0000A7000000}"/>
    <cellStyle name="60% - Isticanje5 2" xfId="198" xr:uid="{00000000-0005-0000-0000-0000A8000000}"/>
    <cellStyle name="60% - Isticanje6 2" xfId="199" xr:uid="{00000000-0005-0000-0000-0000A9000000}"/>
    <cellStyle name="A4 Small 210 x 297 mm" xfId="200" xr:uid="{00000000-0005-0000-0000-0000AA000000}"/>
    <cellStyle name="Accent1" xfId="30" builtinId="29" customBuiltin="1"/>
    <cellStyle name="Accent1 - 20%" xfId="201" xr:uid="{00000000-0005-0000-0000-0000AC000000}"/>
    <cellStyle name="Accent1 - 40%" xfId="202" xr:uid="{00000000-0005-0000-0000-0000AD000000}"/>
    <cellStyle name="Accent1 - 60%" xfId="203" xr:uid="{00000000-0005-0000-0000-0000AE000000}"/>
    <cellStyle name="Accent1 2" xfId="204" xr:uid="{00000000-0005-0000-0000-0000AF000000}"/>
    <cellStyle name="Accent1 3" xfId="205" xr:uid="{00000000-0005-0000-0000-0000B0000000}"/>
    <cellStyle name="Accent1 4" xfId="206" xr:uid="{00000000-0005-0000-0000-0000B1000000}"/>
    <cellStyle name="Accent1 5" xfId="207" xr:uid="{00000000-0005-0000-0000-0000B2000000}"/>
    <cellStyle name="Accent1 6" xfId="208" xr:uid="{00000000-0005-0000-0000-0000B3000000}"/>
    <cellStyle name="Accent1 7" xfId="209" xr:uid="{00000000-0005-0000-0000-0000B4000000}"/>
    <cellStyle name="Accent2" xfId="34" builtinId="33" customBuiltin="1"/>
    <cellStyle name="Accent2 - 20%" xfId="210" xr:uid="{00000000-0005-0000-0000-0000B6000000}"/>
    <cellStyle name="Accent2 - 40%" xfId="211" xr:uid="{00000000-0005-0000-0000-0000B7000000}"/>
    <cellStyle name="Accent2 - 60%" xfId="212" xr:uid="{00000000-0005-0000-0000-0000B8000000}"/>
    <cellStyle name="Accent2 2" xfId="213" xr:uid="{00000000-0005-0000-0000-0000B9000000}"/>
    <cellStyle name="Accent2 3" xfId="214" xr:uid="{00000000-0005-0000-0000-0000BA000000}"/>
    <cellStyle name="Accent2 4" xfId="215" xr:uid="{00000000-0005-0000-0000-0000BB000000}"/>
    <cellStyle name="Accent2 5" xfId="216" xr:uid="{00000000-0005-0000-0000-0000BC000000}"/>
    <cellStyle name="Accent2 6" xfId="217" xr:uid="{00000000-0005-0000-0000-0000BD000000}"/>
    <cellStyle name="Accent2 7" xfId="218" xr:uid="{00000000-0005-0000-0000-0000BE000000}"/>
    <cellStyle name="Accent3 - 20%" xfId="219" xr:uid="{00000000-0005-0000-0000-0000BF000000}"/>
    <cellStyle name="Accent3 - 40%" xfId="220" xr:uid="{00000000-0005-0000-0000-0000C0000000}"/>
    <cellStyle name="Accent3 - 60%" xfId="221" xr:uid="{00000000-0005-0000-0000-0000C1000000}"/>
    <cellStyle name="Accent3 2" xfId="222" xr:uid="{00000000-0005-0000-0000-0000C2000000}"/>
    <cellStyle name="Accent3 3" xfId="223" xr:uid="{00000000-0005-0000-0000-0000C3000000}"/>
    <cellStyle name="Accent3 4" xfId="224" xr:uid="{00000000-0005-0000-0000-0000C4000000}"/>
    <cellStyle name="Accent3 5" xfId="225" xr:uid="{00000000-0005-0000-0000-0000C5000000}"/>
    <cellStyle name="Accent3 6" xfId="226" xr:uid="{00000000-0005-0000-0000-0000C6000000}"/>
    <cellStyle name="Accent3 7" xfId="227" xr:uid="{00000000-0005-0000-0000-0000C7000000}"/>
    <cellStyle name="Accent4" xfId="41" builtinId="41" customBuiltin="1"/>
    <cellStyle name="Accent4 - 20%" xfId="228" xr:uid="{00000000-0005-0000-0000-0000C9000000}"/>
    <cellStyle name="Accent4 - 40%" xfId="229" xr:uid="{00000000-0005-0000-0000-0000CA000000}"/>
    <cellStyle name="Accent4 - 60%" xfId="230" xr:uid="{00000000-0005-0000-0000-0000CB000000}"/>
    <cellStyle name="Accent4 2" xfId="231" xr:uid="{00000000-0005-0000-0000-0000CC000000}"/>
    <cellStyle name="Accent4 3" xfId="232" xr:uid="{00000000-0005-0000-0000-0000CD000000}"/>
    <cellStyle name="Accent4 4" xfId="233" xr:uid="{00000000-0005-0000-0000-0000CE000000}"/>
    <cellStyle name="Accent4 5" xfId="234" xr:uid="{00000000-0005-0000-0000-0000CF000000}"/>
    <cellStyle name="Accent4 6" xfId="235" xr:uid="{00000000-0005-0000-0000-0000D0000000}"/>
    <cellStyle name="Accent4 7" xfId="236" xr:uid="{00000000-0005-0000-0000-0000D1000000}"/>
    <cellStyle name="Accent5" xfId="45" builtinId="45" customBuiltin="1"/>
    <cellStyle name="Accent5 - 20%" xfId="237" xr:uid="{00000000-0005-0000-0000-0000D3000000}"/>
    <cellStyle name="Accent5 - 40%" xfId="238" xr:uid="{00000000-0005-0000-0000-0000D4000000}"/>
    <cellStyle name="Accent5 - 60%" xfId="239" xr:uid="{00000000-0005-0000-0000-0000D5000000}"/>
    <cellStyle name="Accent5 2" xfId="240" xr:uid="{00000000-0005-0000-0000-0000D6000000}"/>
    <cellStyle name="Accent5 3" xfId="241" xr:uid="{00000000-0005-0000-0000-0000D7000000}"/>
    <cellStyle name="Accent5 4" xfId="242" xr:uid="{00000000-0005-0000-0000-0000D8000000}"/>
    <cellStyle name="Accent5 5" xfId="243" xr:uid="{00000000-0005-0000-0000-0000D9000000}"/>
    <cellStyle name="Accent5 6" xfId="244" xr:uid="{00000000-0005-0000-0000-0000DA000000}"/>
    <cellStyle name="Accent5 7" xfId="245" xr:uid="{00000000-0005-0000-0000-0000DB000000}"/>
    <cellStyle name="Accent6" xfId="49" builtinId="49" customBuiltin="1"/>
    <cellStyle name="Accent6 - 20%" xfId="246" xr:uid="{00000000-0005-0000-0000-0000DD000000}"/>
    <cellStyle name="Accent6 - 40%" xfId="247" xr:uid="{00000000-0005-0000-0000-0000DE000000}"/>
    <cellStyle name="Accent6 - 60%" xfId="248" xr:uid="{00000000-0005-0000-0000-0000DF000000}"/>
    <cellStyle name="Accent6 2" xfId="249" xr:uid="{00000000-0005-0000-0000-0000E0000000}"/>
    <cellStyle name="Accent6 3" xfId="250" xr:uid="{00000000-0005-0000-0000-0000E1000000}"/>
    <cellStyle name="Accent6 4" xfId="251" xr:uid="{00000000-0005-0000-0000-0000E2000000}"/>
    <cellStyle name="Accent6 5" xfId="252" xr:uid="{00000000-0005-0000-0000-0000E3000000}"/>
    <cellStyle name="Accent6 6" xfId="253" xr:uid="{00000000-0005-0000-0000-0000E4000000}"/>
    <cellStyle name="Accent6 7" xfId="254" xr:uid="{00000000-0005-0000-0000-0000E5000000}"/>
    <cellStyle name="Avertissement" xfId="255" xr:uid="{00000000-0005-0000-0000-0000E6000000}"/>
    <cellStyle name="Bad" xfId="20" builtinId="27" customBuiltin="1"/>
    <cellStyle name="Bad 2" xfId="1363" xr:uid="{00000000-0005-0000-0000-0000E8000000}"/>
    <cellStyle name="Besuchter Hyperlink" xfId="1364" xr:uid="{00000000-0005-0000-0000-0000E9000000}"/>
    <cellStyle name="Bilješka 10" xfId="1855" xr:uid="{00000000-0005-0000-0000-0000EA000000}"/>
    <cellStyle name="Bilješka 2" xfId="256" xr:uid="{00000000-0005-0000-0000-0000EB000000}"/>
    <cellStyle name="Bilješka 2 10" xfId="1817" xr:uid="{00000000-0005-0000-0000-0000EC000000}"/>
    <cellStyle name="Bilješka 2 11" xfId="1853" xr:uid="{00000000-0005-0000-0000-0000ED000000}"/>
    <cellStyle name="Bilješka 2 2" xfId="1366" xr:uid="{00000000-0005-0000-0000-0000EE000000}"/>
    <cellStyle name="Bilješka 2 3" xfId="1368" xr:uid="{00000000-0005-0000-0000-0000EF000000}"/>
    <cellStyle name="Bilješka 2 4" xfId="1369" xr:uid="{00000000-0005-0000-0000-0000F0000000}"/>
    <cellStyle name="Bilješka 2 5" xfId="1460" xr:uid="{00000000-0005-0000-0000-0000F1000000}"/>
    <cellStyle name="Bilješka 2 6" xfId="1622" xr:uid="{00000000-0005-0000-0000-0000F2000000}"/>
    <cellStyle name="Bilješka 2 7" xfId="1676" xr:uid="{00000000-0005-0000-0000-0000F3000000}"/>
    <cellStyle name="Bilješka 2 8" xfId="1726" xr:uid="{00000000-0005-0000-0000-0000F4000000}"/>
    <cellStyle name="Bilješka 2 9" xfId="1772" xr:uid="{00000000-0005-0000-0000-0000F5000000}"/>
    <cellStyle name="Bilješka 3" xfId="1365" xr:uid="{00000000-0005-0000-0000-0000F6000000}"/>
    <cellStyle name="Bilješka 4" xfId="1361" xr:uid="{00000000-0005-0000-0000-0000F7000000}"/>
    <cellStyle name="Bilješka 5" xfId="1623" xr:uid="{00000000-0005-0000-0000-0000F8000000}"/>
    <cellStyle name="Bilješka 6" xfId="1678" xr:uid="{00000000-0005-0000-0000-0000F9000000}"/>
    <cellStyle name="Bilješka 7" xfId="1728" xr:uid="{00000000-0005-0000-0000-0000FA000000}"/>
    <cellStyle name="Bilješka 8" xfId="1774" xr:uid="{00000000-0005-0000-0000-0000FB000000}"/>
    <cellStyle name="Bilješka 9" xfId="1819" xr:uid="{00000000-0005-0000-0000-0000FC000000}"/>
    <cellStyle name="Calcul" xfId="257" xr:uid="{00000000-0005-0000-0000-0000FD000000}"/>
    <cellStyle name="Calculation" xfId="24" builtinId="22" customBuiltin="1"/>
    <cellStyle name="Cellule liée" xfId="258" xr:uid="{00000000-0005-0000-0000-0000FF000000}"/>
    <cellStyle name="Check Cell" xfId="26" builtinId="23" customBuiltin="1"/>
    <cellStyle name="ColStyle1" xfId="259" xr:uid="{00000000-0005-0000-0000-000001010000}"/>
    <cellStyle name="ColStyle4" xfId="260" xr:uid="{00000000-0005-0000-0000-000002010000}"/>
    <cellStyle name="Comma 10" xfId="1370" xr:uid="{00000000-0005-0000-0000-000003010000}"/>
    <cellStyle name="Comma 10 2" xfId="1371" xr:uid="{00000000-0005-0000-0000-000004010000}"/>
    <cellStyle name="Comma 11" xfId="1372" xr:uid="{00000000-0005-0000-0000-000005010000}"/>
    <cellStyle name="Comma 2" xfId="261" xr:uid="{00000000-0005-0000-0000-000006010000}"/>
    <cellStyle name="Comma 2 10" xfId="1668" xr:uid="{00000000-0005-0000-0000-000007010000}"/>
    <cellStyle name="Comma 2 11" xfId="1719" xr:uid="{00000000-0005-0000-0000-000008010000}"/>
    <cellStyle name="Comma 2 12" xfId="1766" xr:uid="{00000000-0005-0000-0000-000009010000}"/>
    <cellStyle name="Comma 2 13" xfId="1811" xr:uid="{00000000-0005-0000-0000-00000A010000}"/>
    <cellStyle name="Comma 2 14" xfId="1850" xr:uid="{00000000-0005-0000-0000-00000B010000}"/>
    <cellStyle name="Comma 2 2" xfId="262" xr:uid="{00000000-0005-0000-0000-00000C010000}"/>
    <cellStyle name="Comma 2 2 2" xfId="1375" xr:uid="{00000000-0005-0000-0000-00000D010000}"/>
    <cellStyle name="Comma 2 2 3" xfId="1376" xr:uid="{00000000-0005-0000-0000-00000E010000}"/>
    <cellStyle name="Comma 2 2 3 2" xfId="1377" xr:uid="{00000000-0005-0000-0000-00000F010000}"/>
    <cellStyle name="Comma 2 2 4" xfId="1378" xr:uid="{00000000-0005-0000-0000-000010010000}"/>
    <cellStyle name="Comma 2 2 4 2" xfId="1379" xr:uid="{00000000-0005-0000-0000-000011010000}"/>
    <cellStyle name="Comma 2 3" xfId="263" xr:uid="{00000000-0005-0000-0000-000012010000}"/>
    <cellStyle name="Comma 2 3 2" xfId="264" xr:uid="{00000000-0005-0000-0000-000013010000}"/>
    <cellStyle name="Comma 2 4" xfId="265" xr:uid="{00000000-0005-0000-0000-000014010000}"/>
    <cellStyle name="Comma 2 4 2" xfId="266" xr:uid="{00000000-0005-0000-0000-000015010000}"/>
    <cellStyle name="Comma 2 5" xfId="267" xr:uid="{00000000-0005-0000-0000-000016010000}"/>
    <cellStyle name="Comma 2 6" xfId="268" xr:uid="{00000000-0005-0000-0000-000017010000}"/>
    <cellStyle name="Comma 2 7" xfId="1373" xr:uid="{00000000-0005-0000-0000-000018010000}"/>
    <cellStyle name="Comma 2 8" xfId="1419" xr:uid="{00000000-0005-0000-0000-000019010000}"/>
    <cellStyle name="Comma 2 9" xfId="1613" xr:uid="{00000000-0005-0000-0000-00001A010000}"/>
    <cellStyle name="Comma 3" xfId="1380" xr:uid="{00000000-0005-0000-0000-00001B010000}"/>
    <cellStyle name="Comma 5 10" xfId="1381" xr:uid="{00000000-0005-0000-0000-00001C010000}"/>
    <cellStyle name="Comma 5 3" xfId="1382" xr:uid="{00000000-0005-0000-0000-00001D010000}"/>
    <cellStyle name="Commentaire" xfId="269" xr:uid="{00000000-0005-0000-0000-00001E010000}"/>
    <cellStyle name="Currency 2" xfId="270" xr:uid="{00000000-0005-0000-0000-00001F010000}"/>
    <cellStyle name="Currency 2 2" xfId="1383" xr:uid="{00000000-0005-0000-0000-000020010000}"/>
    <cellStyle name="Currency 2 2 2" xfId="1384" xr:uid="{00000000-0005-0000-0000-000021010000}"/>
    <cellStyle name="Currency 2 2 3" xfId="1374" xr:uid="{00000000-0005-0000-0000-000022010000}"/>
    <cellStyle name="Currency 2 2 4" xfId="1587" xr:uid="{00000000-0005-0000-0000-000023010000}"/>
    <cellStyle name="Currency 2 2 5" xfId="1630" xr:uid="{00000000-0005-0000-0000-000024010000}"/>
    <cellStyle name="Currency 2 2 6" xfId="1684" xr:uid="{00000000-0005-0000-0000-000025010000}"/>
    <cellStyle name="Currency 2 2 7" xfId="1734" xr:uid="{00000000-0005-0000-0000-000026010000}"/>
    <cellStyle name="Currency 2 2 8" xfId="1779" xr:uid="{00000000-0005-0000-0000-000027010000}"/>
    <cellStyle name="Currency 2 2 9" xfId="1824" xr:uid="{00000000-0005-0000-0000-000028010000}"/>
    <cellStyle name="Currency 2 3" xfId="1392" xr:uid="{00000000-0005-0000-0000-000029010000}"/>
    <cellStyle name="Currency 2 4" xfId="1503" xr:uid="{00000000-0005-0000-0000-00002A010000}"/>
    <cellStyle name="Currency 2 5" xfId="1654" xr:uid="{00000000-0005-0000-0000-00002B010000}"/>
    <cellStyle name="Currency 2 6" xfId="1707" xr:uid="{00000000-0005-0000-0000-00002C010000}"/>
    <cellStyle name="Currency 2 7" xfId="1755" xr:uid="{00000000-0005-0000-0000-00002D010000}"/>
    <cellStyle name="Currency 2 8" xfId="1801" xr:uid="{00000000-0005-0000-0000-00002E010000}"/>
    <cellStyle name="Currency 2 9" xfId="1844" xr:uid="{00000000-0005-0000-0000-00002F010000}"/>
    <cellStyle name="Currency 3" xfId="1385" xr:uid="{00000000-0005-0000-0000-000030010000}"/>
    <cellStyle name="čárky [0]_rabatove_kategorie" xfId="271" xr:uid="{00000000-0005-0000-0000-000031010000}"/>
    <cellStyle name="Dobro 10" xfId="1832" xr:uid="{00000000-0005-0000-0000-000032010000}"/>
    <cellStyle name="Dobro 2" xfId="272" xr:uid="{00000000-0005-0000-0000-000033010000}"/>
    <cellStyle name="Dobro 2 2" xfId="1387" xr:uid="{00000000-0005-0000-0000-000034010000}"/>
    <cellStyle name="Dobro 2 3" xfId="1512" xr:uid="{00000000-0005-0000-0000-000035010000}"/>
    <cellStyle name="Dobro 2 4" xfId="1584" xr:uid="{00000000-0005-0000-0000-000036010000}"/>
    <cellStyle name="Dobro 2 5" xfId="1641" xr:uid="{00000000-0005-0000-0000-000037010000}"/>
    <cellStyle name="Dobro 2 6" xfId="1694" xr:uid="{00000000-0005-0000-0000-000038010000}"/>
    <cellStyle name="Dobro 2 7" xfId="1742" xr:uid="{00000000-0005-0000-0000-000039010000}"/>
    <cellStyle name="Dobro 2 8" xfId="1788" xr:uid="{00000000-0005-0000-0000-00003A010000}"/>
    <cellStyle name="Dobro 2 9" xfId="1831" xr:uid="{00000000-0005-0000-0000-00003B010000}"/>
    <cellStyle name="Dobro 3" xfId="1386" xr:uid="{00000000-0005-0000-0000-00003C010000}"/>
    <cellStyle name="Dobro 4" xfId="1511" xr:uid="{00000000-0005-0000-0000-00003D010000}"/>
    <cellStyle name="Dobro 5" xfId="1585" xr:uid="{00000000-0005-0000-0000-00003E010000}"/>
    <cellStyle name="Dobro 6" xfId="1642" xr:uid="{00000000-0005-0000-0000-00003F010000}"/>
    <cellStyle name="Dobro 7" xfId="1695" xr:uid="{00000000-0005-0000-0000-000040010000}"/>
    <cellStyle name="Dobro 8" xfId="1743" xr:uid="{00000000-0005-0000-0000-000041010000}"/>
    <cellStyle name="Dobro 9" xfId="1789" xr:uid="{00000000-0005-0000-0000-000042010000}"/>
    <cellStyle name="Dziesiętny [0]_Cennik_A" xfId="273" xr:uid="{00000000-0005-0000-0000-000043010000}"/>
    <cellStyle name="Dziesiętny_Cennik_A" xfId="274" xr:uid="{00000000-0005-0000-0000-000044010000}"/>
    <cellStyle name="Emphasis 1" xfId="275" xr:uid="{00000000-0005-0000-0000-000045010000}"/>
    <cellStyle name="Emphasis 2" xfId="276" xr:uid="{00000000-0005-0000-0000-000046010000}"/>
    <cellStyle name="Emphasis 3" xfId="277" xr:uid="{00000000-0005-0000-0000-000047010000}"/>
    <cellStyle name="Entrée" xfId="278" xr:uid="{00000000-0005-0000-0000-000048010000}"/>
    <cellStyle name="Euro" xfId="1388" xr:uid="{00000000-0005-0000-0000-000049010000}"/>
    <cellStyle name="Excel Built-in Normal" xfId="279" xr:uid="{00000000-0005-0000-0000-00004A010000}"/>
    <cellStyle name="Excel Built-in Normal 1" xfId="1389" xr:uid="{00000000-0005-0000-0000-00004B010000}"/>
    <cellStyle name="Explanatory Text" xfId="28" builtinId="53" customBuiltin="1"/>
    <cellStyle name="Explanatory Text 2" xfId="1909" xr:uid="{00000000-0005-0000-0000-00004D010000}"/>
    <cellStyle name="Good" xfId="19" builtinId="26" customBuiltin="1"/>
    <cellStyle name="Heading 1" xfId="15" builtinId="16" customBuiltin="1"/>
    <cellStyle name="Heading 2" xfId="16" builtinId="17" customBuiltin="1"/>
    <cellStyle name="Heading 3" xfId="17" builtinId="18" customBuiltin="1"/>
    <cellStyle name="Heading 4" xfId="18" builtinId="19" customBuiltin="1"/>
    <cellStyle name="Hiperłącze_Cennik_A" xfId="280" xr:uid="{00000000-0005-0000-0000-000053010000}"/>
    <cellStyle name="Hyperlink 2" xfId="281" xr:uid="{00000000-0005-0000-0000-000054010000}"/>
    <cellStyle name="Input" xfId="22" builtinId="20" customBuiltin="1"/>
    <cellStyle name="Insatisfaisant" xfId="282" xr:uid="{00000000-0005-0000-0000-000056010000}"/>
    <cellStyle name="Isticanje1 2" xfId="283" xr:uid="{00000000-0005-0000-0000-000057010000}"/>
    <cellStyle name="Isticanje2 2" xfId="284" xr:uid="{00000000-0005-0000-0000-000058010000}"/>
    <cellStyle name="Isticanje3 2" xfId="285" xr:uid="{00000000-0005-0000-0000-000059010000}"/>
    <cellStyle name="Isticanje3 2 10" xfId="286" xr:uid="{00000000-0005-0000-0000-00005A010000}"/>
    <cellStyle name="Isticanje3 2 11" xfId="287" xr:uid="{00000000-0005-0000-0000-00005B010000}"/>
    <cellStyle name="Isticanje3 2 12" xfId="288" xr:uid="{00000000-0005-0000-0000-00005C010000}"/>
    <cellStyle name="Isticanje3 2 13" xfId="289" xr:uid="{00000000-0005-0000-0000-00005D010000}"/>
    <cellStyle name="Isticanje3 2 14" xfId="290" xr:uid="{00000000-0005-0000-0000-00005E010000}"/>
    <cellStyle name="Isticanje3 2 15" xfId="291" xr:uid="{00000000-0005-0000-0000-00005F010000}"/>
    <cellStyle name="Isticanje3 2 16" xfId="292" xr:uid="{00000000-0005-0000-0000-000060010000}"/>
    <cellStyle name="Isticanje3 2 17" xfId="293" xr:uid="{00000000-0005-0000-0000-000061010000}"/>
    <cellStyle name="Isticanje3 2 18" xfId="294" xr:uid="{00000000-0005-0000-0000-000062010000}"/>
    <cellStyle name="Isticanje3 2 19" xfId="295" xr:uid="{00000000-0005-0000-0000-000063010000}"/>
    <cellStyle name="Isticanje3 2 2" xfId="296" xr:uid="{00000000-0005-0000-0000-000064010000}"/>
    <cellStyle name="Isticanje3 2 2 10" xfId="297" xr:uid="{00000000-0005-0000-0000-000065010000}"/>
    <cellStyle name="Isticanje3 2 2 11" xfId="298" xr:uid="{00000000-0005-0000-0000-000066010000}"/>
    <cellStyle name="Isticanje3 2 2 12" xfId="299" xr:uid="{00000000-0005-0000-0000-000067010000}"/>
    <cellStyle name="Isticanje3 2 2 13" xfId="300" xr:uid="{00000000-0005-0000-0000-000068010000}"/>
    <cellStyle name="Isticanje3 2 2 14" xfId="301" xr:uid="{00000000-0005-0000-0000-000069010000}"/>
    <cellStyle name="Isticanje3 2 2 15" xfId="302" xr:uid="{00000000-0005-0000-0000-00006A010000}"/>
    <cellStyle name="Isticanje3 2 2 16" xfId="303" xr:uid="{00000000-0005-0000-0000-00006B010000}"/>
    <cellStyle name="Isticanje3 2 2 17" xfId="304" xr:uid="{00000000-0005-0000-0000-00006C010000}"/>
    <cellStyle name="Isticanje3 2 2 18" xfId="305" xr:uid="{00000000-0005-0000-0000-00006D010000}"/>
    <cellStyle name="Isticanje3 2 2 19" xfId="306" xr:uid="{00000000-0005-0000-0000-00006E010000}"/>
    <cellStyle name="Isticanje3 2 2 2" xfId="307" xr:uid="{00000000-0005-0000-0000-00006F010000}"/>
    <cellStyle name="Isticanje3 2 2 2 10" xfId="308" xr:uid="{00000000-0005-0000-0000-000070010000}"/>
    <cellStyle name="Isticanje3 2 2 2 11" xfId="309" xr:uid="{00000000-0005-0000-0000-000071010000}"/>
    <cellStyle name="Isticanje3 2 2 2 12" xfId="310" xr:uid="{00000000-0005-0000-0000-000072010000}"/>
    <cellStyle name="Isticanje3 2 2 2 13" xfId="311" xr:uid="{00000000-0005-0000-0000-000073010000}"/>
    <cellStyle name="Isticanje3 2 2 2 14" xfId="312" xr:uid="{00000000-0005-0000-0000-000074010000}"/>
    <cellStyle name="Isticanje3 2 2 2 15" xfId="313" xr:uid="{00000000-0005-0000-0000-000075010000}"/>
    <cellStyle name="Isticanje3 2 2 2 16" xfId="314" xr:uid="{00000000-0005-0000-0000-000076010000}"/>
    <cellStyle name="Isticanje3 2 2 2 17" xfId="315" xr:uid="{00000000-0005-0000-0000-000077010000}"/>
    <cellStyle name="Isticanje3 2 2 2 2" xfId="316" xr:uid="{00000000-0005-0000-0000-000078010000}"/>
    <cellStyle name="Isticanje3 2 2 2 3" xfId="317" xr:uid="{00000000-0005-0000-0000-000079010000}"/>
    <cellStyle name="Isticanje3 2 2 2 4" xfId="318" xr:uid="{00000000-0005-0000-0000-00007A010000}"/>
    <cellStyle name="Isticanje3 2 2 2 5" xfId="319" xr:uid="{00000000-0005-0000-0000-00007B010000}"/>
    <cellStyle name="Isticanje3 2 2 2 6" xfId="320" xr:uid="{00000000-0005-0000-0000-00007C010000}"/>
    <cellStyle name="Isticanje3 2 2 2 7" xfId="321" xr:uid="{00000000-0005-0000-0000-00007D010000}"/>
    <cellStyle name="Isticanje3 2 2 2 8" xfId="322" xr:uid="{00000000-0005-0000-0000-00007E010000}"/>
    <cellStyle name="Isticanje3 2 2 2 9" xfId="323" xr:uid="{00000000-0005-0000-0000-00007F010000}"/>
    <cellStyle name="Isticanje3 2 2 20" xfId="324" xr:uid="{00000000-0005-0000-0000-000080010000}"/>
    <cellStyle name="Isticanje3 2 2 21" xfId="325" xr:uid="{00000000-0005-0000-0000-000081010000}"/>
    <cellStyle name="Isticanje3 2 2 22" xfId="326" xr:uid="{00000000-0005-0000-0000-000082010000}"/>
    <cellStyle name="Isticanje3 2 2 23" xfId="327" xr:uid="{00000000-0005-0000-0000-000083010000}"/>
    <cellStyle name="Isticanje3 2 2 24" xfId="328" xr:uid="{00000000-0005-0000-0000-000084010000}"/>
    <cellStyle name="Isticanje3 2 2 25" xfId="329" xr:uid="{00000000-0005-0000-0000-000085010000}"/>
    <cellStyle name="Isticanje3 2 2 26" xfId="330" xr:uid="{00000000-0005-0000-0000-000086010000}"/>
    <cellStyle name="Isticanje3 2 2 27" xfId="331" xr:uid="{00000000-0005-0000-0000-000087010000}"/>
    <cellStyle name="Isticanje3 2 2 28" xfId="332" xr:uid="{00000000-0005-0000-0000-000088010000}"/>
    <cellStyle name="Isticanje3 2 2 29" xfId="333" xr:uid="{00000000-0005-0000-0000-000089010000}"/>
    <cellStyle name="Isticanje3 2 2 3" xfId="334" xr:uid="{00000000-0005-0000-0000-00008A010000}"/>
    <cellStyle name="Isticanje3 2 2 30" xfId="335" xr:uid="{00000000-0005-0000-0000-00008B010000}"/>
    <cellStyle name="Isticanje3 2 2 4" xfId="336" xr:uid="{00000000-0005-0000-0000-00008C010000}"/>
    <cellStyle name="Isticanje3 2 2 5" xfId="337" xr:uid="{00000000-0005-0000-0000-00008D010000}"/>
    <cellStyle name="Isticanje3 2 2 6" xfId="338" xr:uid="{00000000-0005-0000-0000-00008E010000}"/>
    <cellStyle name="Isticanje3 2 2 7" xfId="339" xr:uid="{00000000-0005-0000-0000-00008F010000}"/>
    <cellStyle name="Isticanje3 2 2 8" xfId="340" xr:uid="{00000000-0005-0000-0000-000090010000}"/>
    <cellStyle name="Isticanje3 2 2 9" xfId="341" xr:uid="{00000000-0005-0000-0000-000091010000}"/>
    <cellStyle name="Isticanje3 2 20" xfId="342" xr:uid="{00000000-0005-0000-0000-000092010000}"/>
    <cellStyle name="Isticanje3 2 21" xfId="343" xr:uid="{00000000-0005-0000-0000-000093010000}"/>
    <cellStyle name="Isticanje3 2 22" xfId="344" xr:uid="{00000000-0005-0000-0000-000094010000}"/>
    <cellStyle name="Isticanje3 2 23" xfId="345" xr:uid="{00000000-0005-0000-0000-000095010000}"/>
    <cellStyle name="Isticanje3 2 24" xfId="346" xr:uid="{00000000-0005-0000-0000-000096010000}"/>
    <cellStyle name="Isticanje3 2 25" xfId="347" xr:uid="{00000000-0005-0000-0000-000097010000}"/>
    <cellStyle name="Isticanje3 2 26" xfId="348" xr:uid="{00000000-0005-0000-0000-000098010000}"/>
    <cellStyle name="Isticanje3 2 27" xfId="349" xr:uid="{00000000-0005-0000-0000-000099010000}"/>
    <cellStyle name="Isticanje3 2 28" xfId="350" xr:uid="{00000000-0005-0000-0000-00009A010000}"/>
    <cellStyle name="Isticanje3 2 29" xfId="351" xr:uid="{00000000-0005-0000-0000-00009B010000}"/>
    <cellStyle name="Isticanje3 2 3" xfId="352" xr:uid="{00000000-0005-0000-0000-00009C010000}"/>
    <cellStyle name="Isticanje3 2 3 10" xfId="353" xr:uid="{00000000-0005-0000-0000-00009D010000}"/>
    <cellStyle name="Isticanje3 2 3 11" xfId="354" xr:uid="{00000000-0005-0000-0000-00009E010000}"/>
    <cellStyle name="Isticanje3 2 3 12" xfId="355" xr:uid="{00000000-0005-0000-0000-00009F010000}"/>
    <cellStyle name="Isticanje3 2 3 13" xfId="356" xr:uid="{00000000-0005-0000-0000-0000A0010000}"/>
    <cellStyle name="Isticanje3 2 3 14" xfId="357" xr:uid="{00000000-0005-0000-0000-0000A1010000}"/>
    <cellStyle name="Isticanje3 2 3 15" xfId="358" xr:uid="{00000000-0005-0000-0000-0000A2010000}"/>
    <cellStyle name="Isticanje3 2 3 16" xfId="359" xr:uid="{00000000-0005-0000-0000-0000A3010000}"/>
    <cellStyle name="Isticanje3 2 3 17" xfId="360" xr:uid="{00000000-0005-0000-0000-0000A4010000}"/>
    <cellStyle name="Isticanje3 2 3 2" xfId="361" xr:uid="{00000000-0005-0000-0000-0000A5010000}"/>
    <cellStyle name="Isticanje3 2 3 2 10" xfId="362" xr:uid="{00000000-0005-0000-0000-0000A6010000}"/>
    <cellStyle name="Isticanje3 2 3 2 11" xfId="363" xr:uid="{00000000-0005-0000-0000-0000A7010000}"/>
    <cellStyle name="Isticanje3 2 3 2 12" xfId="364" xr:uid="{00000000-0005-0000-0000-0000A8010000}"/>
    <cellStyle name="Isticanje3 2 3 2 13" xfId="365" xr:uid="{00000000-0005-0000-0000-0000A9010000}"/>
    <cellStyle name="Isticanje3 2 3 2 14" xfId="366" xr:uid="{00000000-0005-0000-0000-0000AA010000}"/>
    <cellStyle name="Isticanje3 2 3 2 15" xfId="367" xr:uid="{00000000-0005-0000-0000-0000AB010000}"/>
    <cellStyle name="Isticanje3 2 3 2 16" xfId="368" xr:uid="{00000000-0005-0000-0000-0000AC010000}"/>
    <cellStyle name="Isticanje3 2 3 2 17" xfId="369" xr:uid="{00000000-0005-0000-0000-0000AD010000}"/>
    <cellStyle name="Isticanje3 2 3 2 2" xfId="370" xr:uid="{00000000-0005-0000-0000-0000AE010000}"/>
    <cellStyle name="Isticanje3 2 3 2 3" xfId="371" xr:uid="{00000000-0005-0000-0000-0000AF010000}"/>
    <cellStyle name="Isticanje3 2 3 2 4" xfId="372" xr:uid="{00000000-0005-0000-0000-0000B0010000}"/>
    <cellStyle name="Isticanje3 2 3 2 5" xfId="373" xr:uid="{00000000-0005-0000-0000-0000B1010000}"/>
    <cellStyle name="Isticanje3 2 3 2 6" xfId="374" xr:uid="{00000000-0005-0000-0000-0000B2010000}"/>
    <cellStyle name="Isticanje3 2 3 2 7" xfId="375" xr:uid="{00000000-0005-0000-0000-0000B3010000}"/>
    <cellStyle name="Isticanje3 2 3 2 8" xfId="376" xr:uid="{00000000-0005-0000-0000-0000B4010000}"/>
    <cellStyle name="Isticanje3 2 3 2 9" xfId="377" xr:uid="{00000000-0005-0000-0000-0000B5010000}"/>
    <cellStyle name="Isticanje3 2 3 3" xfId="378" xr:uid="{00000000-0005-0000-0000-0000B6010000}"/>
    <cellStyle name="Isticanje3 2 3 4" xfId="379" xr:uid="{00000000-0005-0000-0000-0000B7010000}"/>
    <cellStyle name="Isticanje3 2 3 5" xfId="380" xr:uid="{00000000-0005-0000-0000-0000B8010000}"/>
    <cellStyle name="Isticanje3 2 3 6" xfId="381" xr:uid="{00000000-0005-0000-0000-0000B9010000}"/>
    <cellStyle name="Isticanje3 2 3 7" xfId="382" xr:uid="{00000000-0005-0000-0000-0000BA010000}"/>
    <cellStyle name="Isticanje3 2 3 8" xfId="383" xr:uid="{00000000-0005-0000-0000-0000BB010000}"/>
    <cellStyle name="Isticanje3 2 3 9" xfId="384" xr:uid="{00000000-0005-0000-0000-0000BC010000}"/>
    <cellStyle name="Isticanje3 2 30" xfId="385" xr:uid="{00000000-0005-0000-0000-0000BD010000}"/>
    <cellStyle name="Isticanje3 2 31" xfId="386" xr:uid="{00000000-0005-0000-0000-0000BE010000}"/>
    <cellStyle name="Isticanje3 2 32" xfId="387" xr:uid="{00000000-0005-0000-0000-0000BF010000}"/>
    <cellStyle name="Isticanje3 2 33" xfId="388" xr:uid="{00000000-0005-0000-0000-0000C0010000}"/>
    <cellStyle name="Isticanje3 2 34" xfId="389" xr:uid="{00000000-0005-0000-0000-0000C1010000}"/>
    <cellStyle name="Isticanje3 2 35" xfId="390" xr:uid="{00000000-0005-0000-0000-0000C2010000}"/>
    <cellStyle name="Isticanje3 2 36" xfId="391" xr:uid="{00000000-0005-0000-0000-0000C3010000}"/>
    <cellStyle name="Isticanje3 2 37" xfId="392" xr:uid="{00000000-0005-0000-0000-0000C4010000}"/>
    <cellStyle name="Isticanje3 2 38" xfId="393" xr:uid="{00000000-0005-0000-0000-0000C5010000}"/>
    <cellStyle name="Isticanje3 2 39" xfId="394" xr:uid="{00000000-0005-0000-0000-0000C6010000}"/>
    <cellStyle name="Isticanje3 2 4" xfId="395" xr:uid="{00000000-0005-0000-0000-0000C7010000}"/>
    <cellStyle name="Isticanje3 2 5" xfId="396" xr:uid="{00000000-0005-0000-0000-0000C8010000}"/>
    <cellStyle name="Isticanje3 2 6" xfId="397" xr:uid="{00000000-0005-0000-0000-0000C9010000}"/>
    <cellStyle name="Isticanje3 2 6 2" xfId="398" xr:uid="{00000000-0005-0000-0000-0000CA010000}"/>
    <cellStyle name="Isticanje3 2 6 3" xfId="399" xr:uid="{00000000-0005-0000-0000-0000CB010000}"/>
    <cellStyle name="Isticanje3 2 6 4" xfId="400" xr:uid="{00000000-0005-0000-0000-0000CC010000}"/>
    <cellStyle name="Isticanje3 2 6 5" xfId="401" xr:uid="{00000000-0005-0000-0000-0000CD010000}"/>
    <cellStyle name="Isticanje3 2 7" xfId="402" xr:uid="{00000000-0005-0000-0000-0000CE010000}"/>
    <cellStyle name="Isticanje3 2 8" xfId="403" xr:uid="{00000000-0005-0000-0000-0000CF010000}"/>
    <cellStyle name="Isticanje3 2 9" xfId="404" xr:uid="{00000000-0005-0000-0000-0000D0010000}"/>
    <cellStyle name="Isticanje3 3" xfId="405" xr:uid="{00000000-0005-0000-0000-0000D1010000}"/>
    <cellStyle name="Isticanje3 3 10" xfId="406" xr:uid="{00000000-0005-0000-0000-0000D2010000}"/>
    <cellStyle name="Isticanje3 3 11" xfId="407" xr:uid="{00000000-0005-0000-0000-0000D3010000}"/>
    <cellStyle name="Isticanje3 3 12" xfId="408" xr:uid="{00000000-0005-0000-0000-0000D4010000}"/>
    <cellStyle name="Isticanje3 3 13" xfId="409" xr:uid="{00000000-0005-0000-0000-0000D5010000}"/>
    <cellStyle name="Isticanje3 3 14" xfId="410" xr:uid="{00000000-0005-0000-0000-0000D6010000}"/>
    <cellStyle name="Isticanje3 3 15" xfId="411" xr:uid="{00000000-0005-0000-0000-0000D7010000}"/>
    <cellStyle name="Isticanje3 3 16" xfId="412" xr:uid="{00000000-0005-0000-0000-0000D8010000}"/>
    <cellStyle name="Isticanje3 3 17" xfId="413" xr:uid="{00000000-0005-0000-0000-0000D9010000}"/>
    <cellStyle name="Isticanje3 3 18" xfId="414" xr:uid="{00000000-0005-0000-0000-0000DA010000}"/>
    <cellStyle name="Isticanje3 3 19" xfId="415" xr:uid="{00000000-0005-0000-0000-0000DB010000}"/>
    <cellStyle name="Isticanje3 3 2" xfId="416" xr:uid="{00000000-0005-0000-0000-0000DC010000}"/>
    <cellStyle name="Isticanje3 3 20" xfId="417" xr:uid="{00000000-0005-0000-0000-0000DD010000}"/>
    <cellStyle name="Isticanje3 3 21" xfId="418" xr:uid="{00000000-0005-0000-0000-0000DE010000}"/>
    <cellStyle name="Isticanje3 3 22" xfId="419" xr:uid="{00000000-0005-0000-0000-0000DF010000}"/>
    <cellStyle name="Isticanje3 3 23" xfId="420" xr:uid="{00000000-0005-0000-0000-0000E0010000}"/>
    <cellStyle name="Isticanje3 3 24" xfId="421" xr:uid="{00000000-0005-0000-0000-0000E1010000}"/>
    <cellStyle name="Isticanje3 3 25" xfId="422" xr:uid="{00000000-0005-0000-0000-0000E2010000}"/>
    <cellStyle name="Isticanje3 3 26" xfId="423" xr:uid="{00000000-0005-0000-0000-0000E3010000}"/>
    <cellStyle name="Isticanje3 3 27" xfId="424" xr:uid="{00000000-0005-0000-0000-0000E4010000}"/>
    <cellStyle name="Isticanje3 3 28" xfId="425" xr:uid="{00000000-0005-0000-0000-0000E5010000}"/>
    <cellStyle name="Isticanje3 3 29" xfId="426" xr:uid="{00000000-0005-0000-0000-0000E6010000}"/>
    <cellStyle name="Isticanje3 3 3" xfId="427" xr:uid="{00000000-0005-0000-0000-0000E7010000}"/>
    <cellStyle name="Isticanje3 3 30" xfId="428" xr:uid="{00000000-0005-0000-0000-0000E8010000}"/>
    <cellStyle name="Isticanje3 3 31" xfId="429" xr:uid="{00000000-0005-0000-0000-0000E9010000}"/>
    <cellStyle name="Isticanje3 3 32" xfId="430" xr:uid="{00000000-0005-0000-0000-0000EA010000}"/>
    <cellStyle name="Isticanje3 3 33" xfId="431" xr:uid="{00000000-0005-0000-0000-0000EB010000}"/>
    <cellStyle name="Isticanje3 3 34" xfId="432" xr:uid="{00000000-0005-0000-0000-0000EC010000}"/>
    <cellStyle name="Isticanje3 3 35" xfId="433" xr:uid="{00000000-0005-0000-0000-0000ED010000}"/>
    <cellStyle name="Isticanje3 3 36" xfId="434" xr:uid="{00000000-0005-0000-0000-0000EE010000}"/>
    <cellStyle name="Isticanje3 3 37" xfId="435" xr:uid="{00000000-0005-0000-0000-0000EF010000}"/>
    <cellStyle name="Isticanje3 3 38" xfId="436" xr:uid="{00000000-0005-0000-0000-0000F0010000}"/>
    <cellStyle name="Isticanje3 3 39" xfId="437" xr:uid="{00000000-0005-0000-0000-0000F1010000}"/>
    <cellStyle name="Isticanje3 3 4" xfId="438" xr:uid="{00000000-0005-0000-0000-0000F2010000}"/>
    <cellStyle name="Isticanje3 3 5" xfId="439" xr:uid="{00000000-0005-0000-0000-0000F3010000}"/>
    <cellStyle name="Isticanje3 3 6" xfId="440" xr:uid="{00000000-0005-0000-0000-0000F4010000}"/>
    <cellStyle name="Isticanje3 3 7" xfId="441" xr:uid="{00000000-0005-0000-0000-0000F5010000}"/>
    <cellStyle name="Isticanje3 3 8" xfId="442" xr:uid="{00000000-0005-0000-0000-0000F6010000}"/>
    <cellStyle name="Isticanje3 3 9" xfId="443" xr:uid="{00000000-0005-0000-0000-0000F7010000}"/>
    <cellStyle name="Isticanje4 2" xfId="444" xr:uid="{00000000-0005-0000-0000-0000F8010000}"/>
    <cellStyle name="Isticanje5 2" xfId="445" xr:uid="{00000000-0005-0000-0000-0000F9010000}"/>
    <cellStyle name="Isticanje6 2" xfId="446" xr:uid="{00000000-0005-0000-0000-0000FA010000}"/>
    <cellStyle name="Izlaz 10" xfId="1828" xr:uid="{00000000-0005-0000-0000-0000FB010000}"/>
    <cellStyle name="Izlaz 2" xfId="447" xr:uid="{00000000-0005-0000-0000-0000FC010000}"/>
    <cellStyle name="Izlaz 2 2" xfId="1391" xr:uid="{00000000-0005-0000-0000-0000FD010000}"/>
    <cellStyle name="Izlaz 2 3" xfId="1516" xr:uid="{00000000-0005-0000-0000-0000FE010000}"/>
    <cellStyle name="Izlaz 2 4" xfId="1579" xr:uid="{00000000-0005-0000-0000-0000FF010000}"/>
    <cellStyle name="Izlaz 2 5" xfId="1686" xr:uid="{00000000-0005-0000-0000-000000020000}"/>
    <cellStyle name="Izlaz 2 6" xfId="1736" xr:uid="{00000000-0005-0000-0000-000001020000}"/>
    <cellStyle name="Izlaz 2 7" xfId="1782" xr:uid="{00000000-0005-0000-0000-000002020000}"/>
    <cellStyle name="Izlaz 2 8" xfId="1827" xr:uid="{00000000-0005-0000-0000-000003020000}"/>
    <cellStyle name="Izlaz 2 9" xfId="1862" xr:uid="{00000000-0005-0000-0000-000004020000}"/>
    <cellStyle name="Izlaz 3" xfId="1390" xr:uid="{00000000-0005-0000-0000-000005020000}"/>
    <cellStyle name="Izlaz 4" xfId="1515" xr:uid="{00000000-0005-0000-0000-000006020000}"/>
    <cellStyle name="Izlaz 5" xfId="1632" xr:uid="{00000000-0005-0000-0000-000007020000}"/>
    <cellStyle name="Izlaz 6" xfId="1636" xr:uid="{00000000-0005-0000-0000-000008020000}"/>
    <cellStyle name="Izlaz 7" xfId="1689" xr:uid="{00000000-0005-0000-0000-000009020000}"/>
    <cellStyle name="Izlaz 8" xfId="1738" xr:uid="{00000000-0005-0000-0000-00000A020000}"/>
    <cellStyle name="Izlaz 9" xfId="1784" xr:uid="{00000000-0005-0000-0000-00000B020000}"/>
    <cellStyle name="Izračun 2" xfId="448" xr:uid="{00000000-0005-0000-0000-00000C020000}"/>
    <cellStyle name="kolona A" xfId="449" xr:uid="{00000000-0005-0000-0000-00000D020000}"/>
    <cellStyle name="kolona B" xfId="450" xr:uid="{00000000-0005-0000-0000-00000E020000}"/>
    <cellStyle name="kolona C" xfId="451" xr:uid="{00000000-0005-0000-0000-00000F020000}"/>
    <cellStyle name="kolona D" xfId="452" xr:uid="{00000000-0005-0000-0000-000010020000}"/>
    <cellStyle name="kolona E" xfId="453" xr:uid="{00000000-0005-0000-0000-000011020000}"/>
    <cellStyle name="kolona F" xfId="1397" xr:uid="{00000000-0005-0000-0000-000012020000}"/>
    <cellStyle name="kolona G" xfId="1398" xr:uid="{00000000-0005-0000-0000-000013020000}"/>
    <cellStyle name="kolona H" xfId="1399" xr:uid="{00000000-0005-0000-0000-000014020000}"/>
    <cellStyle name="Linked Cell" xfId="25" builtinId="24" customBuiltin="1"/>
    <cellStyle name="Loše 2" xfId="454" xr:uid="{00000000-0005-0000-0000-000016020000}"/>
    <cellStyle name="Milliers [0]_USA_COS_Level3_v1_US_Response_1" xfId="455" xr:uid="{00000000-0005-0000-0000-000017020000}"/>
    <cellStyle name="Milliers_USA_COS_Level3_v1_US_Response_1" xfId="456" xr:uid="{00000000-0005-0000-0000-000018020000}"/>
    <cellStyle name="Monétaire [0]_USA_COS_Level3_v1_US_Response_1" xfId="457" xr:uid="{00000000-0005-0000-0000-000019020000}"/>
    <cellStyle name="Monétaire_USA_COS_Level3_v1_US_Response_1" xfId="458" xr:uid="{00000000-0005-0000-0000-00001A020000}"/>
    <cellStyle name="Naslov 1 2" xfId="459" xr:uid="{00000000-0005-0000-0000-00001B020000}"/>
    <cellStyle name="Naslov 10" xfId="1607" xr:uid="{00000000-0005-0000-0000-00001C020000}"/>
    <cellStyle name="Naslov 11" xfId="1663" xr:uid="{00000000-0005-0000-0000-00001D020000}"/>
    <cellStyle name="Naslov 12" xfId="1714" xr:uid="{00000000-0005-0000-0000-00001E020000}"/>
    <cellStyle name="Naslov 13" xfId="1761" xr:uid="{00000000-0005-0000-0000-00001F020000}"/>
    <cellStyle name="Naslov 2 2" xfId="460" xr:uid="{00000000-0005-0000-0000-000020020000}"/>
    <cellStyle name="Naslov 3 2" xfId="461" xr:uid="{00000000-0005-0000-0000-000021020000}"/>
    <cellStyle name="Naslov 4 2" xfId="462" xr:uid="{00000000-0005-0000-0000-000022020000}"/>
    <cellStyle name="Naslov 5" xfId="463" xr:uid="{00000000-0005-0000-0000-000023020000}"/>
    <cellStyle name="Naslov 6" xfId="1400" xr:uid="{00000000-0005-0000-0000-000024020000}"/>
    <cellStyle name="Naslov 7" xfId="1525" xr:uid="{00000000-0005-0000-0000-000025020000}"/>
    <cellStyle name="Naslov 8" xfId="1563" xr:uid="{00000000-0005-0000-0000-000026020000}"/>
    <cellStyle name="Naslov 9" xfId="1402" xr:uid="{00000000-0005-0000-0000-000027020000}"/>
    <cellStyle name="Navadno_Popis_LENA_LEVEC_PGD" xfId="4" xr:uid="{00000000-0005-0000-0000-000028020000}"/>
    <cellStyle name="Neutral" xfId="21" builtinId="28" customBuiltin="1"/>
    <cellStyle name="Neutralno 2" xfId="464" xr:uid="{00000000-0005-0000-0000-00002A020000}"/>
    <cellStyle name="Neutre" xfId="465" xr:uid="{00000000-0005-0000-0000-00002B020000}"/>
    <cellStyle name="Normal" xfId="0" builtinId="0"/>
    <cellStyle name="Normal 10" xfId="1" xr:uid="{00000000-0005-0000-0000-00002D020000}"/>
    <cellStyle name="Normal 10 2" xfId="466" xr:uid="{00000000-0005-0000-0000-00002E020000}"/>
    <cellStyle name="Normal 10 2 2 2" xfId="1403" xr:uid="{00000000-0005-0000-0000-00002F020000}"/>
    <cellStyle name="Normal 10_Jezevac_pecenjara_concept_tender_v_2011060_1" xfId="1404" xr:uid="{00000000-0005-0000-0000-000030020000}"/>
    <cellStyle name="Normal 101" xfId="1405" xr:uid="{00000000-0005-0000-0000-000031020000}"/>
    <cellStyle name="Normal 11" xfId="467" xr:uid="{00000000-0005-0000-0000-000032020000}"/>
    <cellStyle name="Normal 12" xfId="468" xr:uid="{00000000-0005-0000-0000-000033020000}"/>
    <cellStyle name="Normal 12 2" xfId="1406" xr:uid="{00000000-0005-0000-0000-000034020000}"/>
    <cellStyle name="Normal 13" xfId="469" xr:uid="{00000000-0005-0000-0000-000035020000}"/>
    <cellStyle name="Normal 13 2" xfId="1407" xr:uid="{00000000-0005-0000-0000-000036020000}"/>
    <cellStyle name="Normal 14" xfId="3" xr:uid="{00000000-0005-0000-0000-000037020000}"/>
    <cellStyle name="Normal 14 2" xfId="470" xr:uid="{00000000-0005-0000-0000-000038020000}"/>
    <cellStyle name="Normal 14 2 2" xfId="471" xr:uid="{00000000-0005-0000-0000-000039020000}"/>
    <cellStyle name="Normal 14 2 2 2" xfId="472" xr:uid="{00000000-0005-0000-0000-00003A020000}"/>
    <cellStyle name="Normal 14 2 2 2 2" xfId="473" xr:uid="{00000000-0005-0000-0000-00003B020000}"/>
    <cellStyle name="Normal 14 2 2 2 2 2" xfId="474" xr:uid="{00000000-0005-0000-0000-00003C020000}"/>
    <cellStyle name="Normal 14 2 2 2 3" xfId="475" xr:uid="{00000000-0005-0000-0000-00003D020000}"/>
    <cellStyle name="Normal 14 2 2 3" xfId="476" xr:uid="{00000000-0005-0000-0000-00003E020000}"/>
    <cellStyle name="Normal 14 2 2 3 2" xfId="477" xr:uid="{00000000-0005-0000-0000-00003F020000}"/>
    <cellStyle name="Normal 14 2 2 4" xfId="478" xr:uid="{00000000-0005-0000-0000-000040020000}"/>
    <cellStyle name="Normal 14 2 2 4 2" xfId="479" xr:uid="{00000000-0005-0000-0000-000041020000}"/>
    <cellStyle name="Normal 14 2 2 5" xfId="480" xr:uid="{00000000-0005-0000-0000-000042020000}"/>
    <cellStyle name="Normal 14 2 3" xfId="481" xr:uid="{00000000-0005-0000-0000-000043020000}"/>
    <cellStyle name="Normal 14 2 3 2" xfId="482" xr:uid="{00000000-0005-0000-0000-000044020000}"/>
    <cellStyle name="Normal 14 2 3 2 2" xfId="483" xr:uid="{00000000-0005-0000-0000-000045020000}"/>
    <cellStyle name="Normal 14 2 3 3" xfId="484" xr:uid="{00000000-0005-0000-0000-000046020000}"/>
    <cellStyle name="Normal 14 2 4" xfId="485" xr:uid="{00000000-0005-0000-0000-000047020000}"/>
    <cellStyle name="Normal 14 2 4 2" xfId="486" xr:uid="{00000000-0005-0000-0000-000048020000}"/>
    <cellStyle name="Normal 14 2 5" xfId="487" xr:uid="{00000000-0005-0000-0000-000049020000}"/>
    <cellStyle name="Normal 14 2 6" xfId="1920" xr:uid="{00000000-0005-0000-0000-00004A020000}"/>
    <cellStyle name="Normal 14 3" xfId="488" xr:uid="{00000000-0005-0000-0000-00004B020000}"/>
    <cellStyle name="Normal 15" xfId="489" xr:uid="{00000000-0005-0000-0000-00004C020000}"/>
    <cellStyle name="Normal 16" xfId="490" xr:uid="{00000000-0005-0000-0000-00004D020000}"/>
    <cellStyle name="Normal 16 2" xfId="491" xr:uid="{00000000-0005-0000-0000-00004E020000}"/>
    <cellStyle name="Normal 16 2 2" xfId="492" xr:uid="{00000000-0005-0000-0000-00004F020000}"/>
    <cellStyle name="Normal 16 2 2 2" xfId="493" xr:uid="{00000000-0005-0000-0000-000050020000}"/>
    <cellStyle name="Normal 16 2 3" xfId="494" xr:uid="{00000000-0005-0000-0000-000051020000}"/>
    <cellStyle name="Normal 16 3" xfId="495" xr:uid="{00000000-0005-0000-0000-000052020000}"/>
    <cellStyle name="Normal 16 3 2" xfId="496" xr:uid="{00000000-0005-0000-0000-000053020000}"/>
    <cellStyle name="Normal 16 4" xfId="497" xr:uid="{00000000-0005-0000-0000-000054020000}"/>
    <cellStyle name="Normal 17" xfId="498" xr:uid="{00000000-0005-0000-0000-000055020000}"/>
    <cellStyle name="Normal 18" xfId="499" xr:uid="{00000000-0005-0000-0000-000056020000}"/>
    <cellStyle name="Normal 18 2" xfId="500" xr:uid="{00000000-0005-0000-0000-000057020000}"/>
    <cellStyle name="Normal 18 2 10" xfId="1614" xr:uid="{00000000-0005-0000-0000-000058020000}"/>
    <cellStyle name="Normal 18 2 11" xfId="1671" xr:uid="{00000000-0005-0000-0000-000059020000}"/>
    <cellStyle name="Normal 18 2 2" xfId="501" xr:uid="{00000000-0005-0000-0000-00005A020000}"/>
    <cellStyle name="Normal 18 2 2 2" xfId="502" xr:uid="{00000000-0005-0000-0000-00005B020000}"/>
    <cellStyle name="Normal 18 2 3" xfId="503" xr:uid="{00000000-0005-0000-0000-00005C020000}"/>
    <cellStyle name="Normal 18 2 4" xfId="1409" xr:uid="{00000000-0005-0000-0000-00005D020000}"/>
    <cellStyle name="Normal 18 2 5" xfId="1534" xr:uid="{00000000-0005-0000-0000-00005E020000}"/>
    <cellStyle name="Normal 18 2 6" xfId="1550" xr:uid="{00000000-0005-0000-0000-00005F020000}"/>
    <cellStyle name="Normal 18 2 7" xfId="1522" xr:uid="{00000000-0005-0000-0000-000060020000}"/>
    <cellStyle name="Normal 18 2 8" xfId="1569" xr:uid="{00000000-0005-0000-0000-000061020000}"/>
    <cellStyle name="Normal 18 2 9" xfId="1427" xr:uid="{00000000-0005-0000-0000-000062020000}"/>
    <cellStyle name="Normal 18 3" xfId="504" xr:uid="{00000000-0005-0000-0000-000063020000}"/>
    <cellStyle name="Normal 18 3 2" xfId="505" xr:uid="{00000000-0005-0000-0000-000064020000}"/>
    <cellStyle name="Normal 18 4" xfId="506" xr:uid="{00000000-0005-0000-0000-000065020000}"/>
    <cellStyle name="Normal 19" xfId="507" xr:uid="{00000000-0005-0000-0000-000066020000}"/>
    <cellStyle name="Normal 19 2" xfId="508" xr:uid="{00000000-0005-0000-0000-000067020000}"/>
    <cellStyle name="Normal 19 2 10" xfId="1605" xr:uid="{00000000-0005-0000-0000-000068020000}"/>
    <cellStyle name="Normal 19 2 11" xfId="1661" xr:uid="{00000000-0005-0000-0000-000069020000}"/>
    <cellStyle name="Normal 19 2 2" xfId="509" xr:uid="{00000000-0005-0000-0000-00006A020000}"/>
    <cellStyle name="Normal 19 2 2 10" xfId="1655" xr:uid="{00000000-0005-0000-0000-00006B020000}"/>
    <cellStyle name="Normal 19 2 2 2" xfId="510" xr:uid="{00000000-0005-0000-0000-00006C020000}"/>
    <cellStyle name="Normal 19 2 2 3" xfId="1412" xr:uid="{00000000-0005-0000-0000-00006D020000}"/>
    <cellStyle name="Normal 19 2 2 4" xfId="1537" xr:uid="{00000000-0005-0000-0000-00006E020000}"/>
    <cellStyle name="Normal 19 2 2 5" xfId="1546" xr:uid="{00000000-0005-0000-0000-00006F020000}"/>
    <cellStyle name="Normal 19 2 2 6" xfId="1527" xr:uid="{00000000-0005-0000-0000-000070020000}"/>
    <cellStyle name="Normal 19 2 2 7" xfId="1560" xr:uid="{00000000-0005-0000-0000-000071020000}"/>
    <cellStyle name="Normal 19 2 2 8" xfId="1394" xr:uid="{00000000-0005-0000-0000-000072020000}"/>
    <cellStyle name="Normal 19 2 2 9" xfId="1599" xr:uid="{00000000-0005-0000-0000-000073020000}"/>
    <cellStyle name="Normal 19 2 3" xfId="511" xr:uid="{00000000-0005-0000-0000-000074020000}"/>
    <cellStyle name="Normal 19 2 4" xfId="1411" xr:uid="{00000000-0005-0000-0000-000075020000}"/>
    <cellStyle name="Normal 19 2 5" xfId="1536" xr:uid="{00000000-0005-0000-0000-000076020000}"/>
    <cellStyle name="Normal 19 2 6" xfId="1547" xr:uid="{00000000-0005-0000-0000-000077020000}"/>
    <cellStyle name="Normal 19 2 7" xfId="1524" xr:uid="{00000000-0005-0000-0000-000078020000}"/>
    <cellStyle name="Normal 19 2 8" xfId="1562" xr:uid="{00000000-0005-0000-0000-000079020000}"/>
    <cellStyle name="Normal 19 2 9" xfId="1396" xr:uid="{00000000-0005-0000-0000-00007A020000}"/>
    <cellStyle name="Normal 19 3" xfId="512" xr:uid="{00000000-0005-0000-0000-00007B020000}"/>
    <cellStyle name="Normal 19 3 2" xfId="513" xr:uid="{00000000-0005-0000-0000-00007C020000}"/>
    <cellStyle name="Normal 19 4" xfId="514" xr:uid="{00000000-0005-0000-0000-00007D020000}"/>
    <cellStyle name="Normal 2" xfId="515" xr:uid="{00000000-0005-0000-0000-00007E020000}"/>
    <cellStyle name="Normal 2 10" xfId="1553" xr:uid="{00000000-0005-0000-0000-00007F020000}"/>
    <cellStyle name="Normal 2 10 2" xfId="1415" xr:uid="{00000000-0005-0000-0000-000080020000}"/>
    <cellStyle name="Normal 2 11" xfId="1519" xr:uid="{00000000-0005-0000-0000-000081020000}"/>
    <cellStyle name="Normal 2 12" xfId="1573" xr:uid="{00000000-0005-0000-0000-000082020000}"/>
    <cellStyle name="Normal 2 13" xfId="1499" xr:uid="{00000000-0005-0000-0000-000083020000}"/>
    <cellStyle name="Normal 2 14" xfId="1908" xr:uid="{00000000-0005-0000-0000-000084020000}"/>
    <cellStyle name="Normal 2 2" xfId="516" xr:uid="{00000000-0005-0000-0000-000085020000}"/>
    <cellStyle name="Normal 2 2 10" xfId="1416" xr:uid="{00000000-0005-0000-0000-000086020000}"/>
    <cellStyle name="Normal 2 2 11" xfId="1540" xr:uid="{00000000-0005-0000-0000-000087020000}"/>
    <cellStyle name="Normal 2 2 12" xfId="1535" xr:uid="{00000000-0005-0000-0000-000088020000}"/>
    <cellStyle name="Normal 2 2 13" xfId="1543" xr:uid="{00000000-0005-0000-0000-000089020000}"/>
    <cellStyle name="Normal 2 2 14" xfId="1528" xr:uid="{00000000-0005-0000-0000-00008A020000}"/>
    <cellStyle name="Normal 2 2 15" xfId="1559" xr:uid="{00000000-0005-0000-0000-00008B020000}"/>
    <cellStyle name="Normal 2 2 16" xfId="1393" xr:uid="{00000000-0005-0000-0000-00008C020000}"/>
    <cellStyle name="Normal 2 2 17" xfId="1586" xr:uid="{00000000-0005-0000-0000-00008D020000}"/>
    <cellStyle name="Normal 2 2 2" xfId="517" xr:uid="{00000000-0005-0000-0000-00008E020000}"/>
    <cellStyle name="Normal 2 2 2 10" xfId="1422" xr:uid="{00000000-0005-0000-0000-00008F020000}"/>
    <cellStyle name="Normal 2 2 2 11" xfId="1612" xr:uid="{00000000-0005-0000-0000-000090020000}"/>
    <cellStyle name="Normal 2 2 2 2" xfId="518" xr:uid="{00000000-0005-0000-0000-000091020000}"/>
    <cellStyle name="Normal 2 2 2 2 2" xfId="1418" xr:uid="{00000000-0005-0000-0000-000092020000}"/>
    <cellStyle name="Normal 2 2 2 2 3" xfId="1542" xr:uid="{00000000-0005-0000-0000-000093020000}"/>
    <cellStyle name="Normal 2 2 2 2 4" xfId="1532" xr:uid="{00000000-0005-0000-0000-000094020000}"/>
    <cellStyle name="Normal 2 2 2 2 5" xfId="1551" xr:uid="{00000000-0005-0000-0000-000095020000}"/>
    <cellStyle name="Normal 2 2 2 2 6" xfId="1520" xr:uid="{00000000-0005-0000-0000-000096020000}"/>
    <cellStyle name="Normal 2 2 2 2 7" xfId="1571" xr:uid="{00000000-0005-0000-0000-000097020000}"/>
    <cellStyle name="Normal 2 2 2 2 8" xfId="1455" xr:uid="{00000000-0005-0000-0000-000098020000}"/>
    <cellStyle name="Normal 2 2 2 2 9" xfId="1619" xr:uid="{00000000-0005-0000-0000-000099020000}"/>
    <cellStyle name="Normal 2 2 2 3" xfId="519" xr:uid="{00000000-0005-0000-0000-00009A020000}"/>
    <cellStyle name="Normal 2 2 2 4" xfId="1417" xr:uid="{00000000-0005-0000-0000-00009B020000}"/>
    <cellStyle name="Normal 2 2 2 5" xfId="1541" xr:uid="{00000000-0005-0000-0000-00009C020000}"/>
    <cellStyle name="Normal 2 2 2 6" xfId="1533" xr:uid="{00000000-0005-0000-0000-00009D020000}"/>
    <cellStyle name="Normal 2 2 2 7" xfId="1549" xr:uid="{00000000-0005-0000-0000-00009E020000}"/>
    <cellStyle name="Normal 2 2 2 8" xfId="1523" xr:uid="{00000000-0005-0000-0000-00009F020000}"/>
    <cellStyle name="Normal 2 2 2 9" xfId="1565" xr:uid="{00000000-0005-0000-0000-0000A0020000}"/>
    <cellStyle name="Normal 2 2 3" xfId="520" xr:uid="{00000000-0005-0000-0000-0000A1020000}"/>
    <cellStyle name="Normal 2 2 4" xfId="521" xr:uid="{00000000-0005-0000-0000-0000A2020000}"/>
    <cellStyle name="Normal 2 2 4 2" xfId="522" xr:uid="{00000000-0005-0000-0000-0000A3020000}"/>
    <cellStyle name="Normal 2 2 4 3" xfId="523" xr:uid="{00000000-0005-0000-0000-0000A4020000}"/>
    <cellStyle name="Normal 2 2 4 4" xfId="524" xr:uid="{00000000-0005-0000-0000-0000A5020000}"/>
    <cellStyle name="Normal 2 2 5" xfId="525" xr:uid="{00000000-0005-0000-0000-0000A6020000}"/>
    <cellStyle name="Normal 2 2 5 2" xfId="526" xr:uid="{00000000-0005-0000-0000-0000A7020000}"/>
    <cellStyle name="Normal 2 2 6" xfId="527" xr:uid="{00000000-0005-0000-0000-0000A8020000}"/>
    <cellStyle name="Normal 2 2 7" xfId="528" xr:uid="{00000000-0005-0000-0000-0000A9020000}"/>
    <cellStyle name="Normal 2 2 8" xfId="529" xr:uid="{00000000-0005-0000-0000-0000AA020000}"/>
    <cellStyle name="Normal 2 2 9" xfId="530" xr:uid="{00000000-0005-0000-0000-0000AB020000}"/>
    <cellStyle name="Normal 2 3" xfId="531" xr:uid="{00000000-0005-0000-0000-0000AC020000}"/>
    <cellStyle name="Normal 2 3 10" xfId="532" xr:uid="{00000000-0005-0000-0000-0000AD020000}"/>
    <cellStyle name="Normal 2 3 2" xfId="533" xr:uid="{00000000-0005-0000-0000-0000AE020000}"/>
    <cellStyle name="Normal 2 3 2 2" xfId="534" xr:uid="{00000000-0005-0000-0000-0000AF020000}"/>
    <cellStyle name="Normal 2 3 2 2 2" xfId="535" xr:uid="{00000000-0005-0000-0000-0000B0020000}"/>
    <cellStyle name="Normal 2 3 2 3" xfId="536" xr:uid="{00000000-0005-0000-0000-0000B1020000}"/>
    <cellStyle name="Normal 2 3 2 4" xfId="537" xr:uid="{00000000-0005-0000-0000-0000B2020000}"/>
    <cellStyle name="Normal 2 3 2 5" xfId="538" xr:uid="{00000000-0005-0000-0000-0000B3020000}"/>
    <cellStyle name="Normal 2 3 3" xfId="539" xr:uid="{00000000-0005-0000-0000-0000B4020000}"/>
    <cellStyle name="Normal 2 3 3 2" xfId="540" xr:uid="{00000000-0005-0000-0000-0000B5020000}"/>
    <cellStyle name="Normal 2 3 3 2 2" xfId="541" xr:uid="{00000000-0005-0000-0000-0000B6020000}"/>
    <cellStyle name="Normal 2 3 3 3" xfId="542" xr:uid="{00000000-0005-0000-0000-0000B7020000}"/>
    <cellStyle name="Normal 2 3 4" xfId="543" xr:uid="{00000000-0005-0000-0000-0000B8020000}"/>
    <cellStyle name="Normal 2 3 4 2" xfId="544" xr:uid="{00000000-0005-0000-0000-0000B9020000}"/>
    <cellStyle name="Normal 2 3 5" xfId="545" xr:uid="{00000000-0005-0000-0000-0000BA020000}"/>
    <cellStyle name="Normal 2 3 5 2" xfId="546" xr:uid="{00000000-0005-0000-0000-0000BB020000}"/>
    <cellStyle name="Normal 2 3 6" xfId="547" xr:uid="{00000000-0005-0000-0000-0000BC020000}"/>
    <cellStyle name="Normal 2 3 7" xfId="548" xr:uid="{00000000-0005-0000-0000-0000BD020000}"/>
    <cellStyle name="Normal 2 3 7 2" xfId="549" xr:uid="{00000000-0005-0000-0000-0000BE020000}"/>
    <cellStyle name="Normal 2 3 8" xfId="550" xr:uid="{00000000-0005-0000-0000-0000BF020000}"/>
    <cellStyle name="Normal 2 3 8 2" xfId="551" xr:uid="{00000000-0005-0000-0000-0000C0020000}"/>
    <cellStyle name="Normal 2 3 9" xfId="552" xr:uid="{00000000-0005-0000-0000-0000C1020000}"/>
    <cellStyle name="Normal 2 38" xfId="553" xr:uid="{00000000-0005-0000-0000-0000C2020000}"/>
    <cellStyle name="Normal 2 4" xfId="554" xr:uid="{00000000-0005-0000-0000-0000C3020000}"/>
    <cellStyle name="Normal 2 4 10" xfId="1554" xr:uid="{00000000-0005-0000-0000-0000C4020000}"/>
    <cellStyle name="Normal 2 4 11" xfId="1514" xr:uid="{00000000-0005-0000-0000-0000C5020000}"/>
    <cellStyle name="Normal 2 4 12" xfId="1578" xr:uid="{00000000-0005-0000-0000-0000C6020000}"/>
    <cellStyle name="Normal 2 4 13" xfId="1635" xr:uid="{00000000-0005-0000-0000-0000C7020000}"/>
    <cellStyle name="Normal 2 4 14" xfId="1688" xr:uid="{00000000-0005-0000-0000-0000C8020000}"/>
    <cellStyle name="Normal 2 4 2" xfId="555" xr:uid="{00000000-0005-0000-0000-0000C9020000}"/>
    <cellStyle name="Normal 2 4 2 2" xfId="556" xr:uid="{00000000-0005-0000-0000-0000CA020000}"/>
    <cellStyle name="Normal 2 4 3" xfId="557" xr:uid="{00000000-0005-0000-0000-0000CB020000}"/>
    <cellStyle name="Normal 2 4 3 2" xfId="558" xr:uid="{00000000-0005-0000-0000-0000CC020000}"/>
    <cellStyle name="Normal 2 4 4" xfId="559" xr:uid="{00000000-0005-0000-0000-0000CD020000}"/>
    <cellStyle name="Normal 2 4 5" xfId="560" xr:uid="{00000000-0005-0000-0000-0000CE020000}"/>
    <cellStyle name="Normal 2 4 6" xfId="561" xr:uid="{00000000-0005-0000-0000-0000CF020000}"/>
    <cellStyle name="Normal 2 4 7" xfId="1420" xr:uid="{00000000-0005-0000-0000-0000D0020000}"/>
    <cellStyle name="Normal 2 4 8" xfId="1544" xr:uid="{00000000-0005-0000-0000-0000D1020000}"/>
    <cellStyle name="Normal 2 4 9" xfId="1530" xr:uid="{00000000-0005-0000-0000-0000D2020000}"/>
    <cellStyle name="Normal 2 5" xfId="562" xr:uid="{00000000-0005-0000-0000-0000D3020000}"/>
    <cellStyle name="Normal 2 5 2" xfId="1421" xr:uid="{00000000-0005-0000-0000-0000D4020000}"/>
    <cellStyle name="Normal 2 5 3" xfId="1545" xr:uid="{00000000-0005-0000-0000-0000D5020000}"/>
    <cellStyle name="Normal 2 5 4" xfId="1529" xr:uid="{00000000-0005-0000-0000-0000D6020000}"/>
    <cellStyle name="Normal 2 5 5" xfId="1557" xr:uid="{00000000-0005-0000-0000-0000D7020000}"/>
    <cellStyle name="Normal 2 5 6" xfId="1367" xr:uid="{00000000-0005-0000-0000-0000D8020000}"/>
    <cellStyle name="Normal 2 5 7" xfId="1582" xr:uid="{00000000-0005-0000-0000-0000D9020000}"/>
    <cellStyle name="Normal 2 5 8" xfId="1640" xr:uid="{00000000-0005-0000-0000-0000DA020000}"/>
    <cellStyle name="Normal 2 5 9" xfId="1693" xr:uid="{00000000-0005-0000-0000-0000DB020000}"/>
    <cellStyle name="Normal 2 6" xfId="1414" xr:uid="{00000000-0005-0000-0000-0000DC020000}"/>
    <cellStyle name="Normal 2 6 2" xfId="1423" xr:uid="{00000000-0005-0000-0000-0000DD020000}"/>
    <cellStyle name="Normal 2 7" xfId="1538" xr:uid="{00000000-0005-0000-0000-0000DE020000}"/>
    <cellStyle name="Normal 2 8" xfId="1539" xr:uid="{00000000-0005-0000-0000-0000DF020000}"/>
    <cellStyle name="Normal 2 9" xfId="1531" xr:uid="{00000000-0005-0000-0000-0000E0020000}"/>
    <cellStyle name="Normal 20" xfId="563" xr:uid="{00000000-0005-0000-0000-0000E1020000}"/>
    <cellStyle name="Normal 20 2" xfId="564" xr:uid="{00000000-0005-0000-0000-0000E2020000}"/>
    <cellStyle name="Normal 20 2 2" xfId="565" xr:uid="{00000000-0005-0000-0000-0000E3020000}"/>
    <cellStyle name="Normal 20 2 2 2" xfId="566" xr:uid="{00000000-0005-0000-0000-0000E4020000}"/>
    <cellStyle name="Normal 20 2 3" xfId="567" xr:uid="{00000000-0005-0000-0000-0000E5020000}"/>
    <cellStyle name="Normal 20 3" xfId="568" xr:uid="{00000000-0005-0000-0000-0000E6020000}"/>
    <cellStyle name="Normal 20 3 2" xfId="569" xr:uid="{00000000-0005-0000-0000-0000E7020000}"/>
    <cellStyle name="Normal 20 4" xfId="570" xr:uid="{00000000-0005-0000-0000-0000E8020000}"/>
    <cellStyle name="Normal 20 5" xfId="1919" xr:uid="{00000000-0005-0000-0000-0000E9020000}"/>
    <cellStyle name="Normal 21" xfId="571" xr:uid="{00000000-0005-0000-0000-0000EA020000}"/>
    <cellStyle name="Normal 21 10" xfId="1600" xr:uid="{00000000-0005-0000-0000-0000EB020000}"/>
    <cellStyle name="Normal 21 11" xfId="1660" xr:uid="{00000000-0005-0000-0000-0000EC020000}"/>
    <cellStyle name="Normal 21 12" xfId="1712" xr:uid="{00000000-0005-0000-0000-0000ED020000}"/>
    <cellStyle name="Normal 21 14" xfId="1425" xr:uid="{00000000-0005-0000-0000-0000EE020000}"/>
    <cellStyle name="Normal 21 2" xfId="572" xr:uid="{00000000-0005-0000-0000-0000EF020000}"/>
    <cellStyle name="Normal 21 2 2" xfId="573" xr:uid="{00000000-0005-0000-0000-0000F0020000}"/>
    <cellStyle name="Normal 21 2 2 2" xfId="574" xr:uid="{00000000-0005-0000-0000-0000F1020000}"/>
    <cellStyle name="Normal 21 2 3" xfId="575" xr:uid="{00000000-0005-0000-0000-0000F2020000}"/>
    <cellStyle name="Normal 21 3" xfId="576" xr:uid="{00000000-0005-0000-0000-0000F3020000}"/>
    <cellStyle name="Normal 21 3 2" xfId="577" xr:uid="{00000000-0005-0000-0000-0000F4020000}"/>
    <cellStyle name="Normal 21 4" xfId="578" xr:uid="{00000000-0005-0000-0000-0000F5020000}"/>
    <cellStyle name="Normal 21 5" xfId="1424" xr:uid="{00000000-0005-0000-0000-0000F6020000}"/>
    <cellStyle name="Normal 21 6" xfId="1548" xr:uid="{00000000-0005-0000-0000-0000F7020000}"/>
    <cellStyle name="Normal 21 7" xfId="1526" xr:uid="{00000000-0005-0000-0000-0000F8020000}"/>
    <cellStyle name="Normal 21 8" xfId="1561" xr:uid="{00000000-0005-0000-0000-0000F9020000}"/>
    <cellStyle name="Normal 21 9" xfId="1395" xr:uid="{00000000-0005-0000-0000-0000FA020000}"/>
    <cellStyle name="Normal 22" xfId="579" xr:uid="{00000000-0005-0000-0000-0000FB020000}"/>
    <cellStyle name="Normal 22 2" xfId="1426" xr:uid="{00000000-0005-0000-0000-0000FC020000}"/>
    <cellStyle name="Normal 23" xfId="580" xr:uid="{00000000-0005-0000-0000-0000FD020000}"/>
    <cellStyle name="Normal 24" xfId="581" xr:uid="{00000000-0005-0000-0000-0000FE020000}"/>
    <cellStyle name="Normal 25" xfId="582" xr:uid="{00000000-0005-0000-0000-0000FF020000}"/>
    <cellStyle name="Normal 25 2" xfId="583" xr:uid="{00000000-0005-0000-0000-000000030000}"/>
    <cellStyle name="Normal 25 2 2" xfId="584" xr:uid="{00000000-0005-0000-0000-000001030000}"/>
    <cellStyle name="Normal 25 3" xfId="585" xr:uid="{00000000-0005-0000-0000-000002030000}"/>
    <cellStyle name="Normal 26" xfId="586" xr:uid="{00000000-0005-0000-0000-000003030000}"/>
    <cellStyle name="Normal 27" xfId="587" xr:uid="{00000000-0005-0000-0000-000004030000}"/>
    <cellStyle name="Normal 27 2" xfId="588" xr:uid="{00000000-0005-0000-0000-000005030000}"/>
    <cellStyle name="Normal 28" xfId="589" xr:uid="{00000000-0005-0000-0000-000006030000}"/>
    <cellStyle name="Normal 28 2" xfId="590" xr:uid="{00000000-0005-0000-0000-000007030000}"/>
    <cellStyle name="Normal 3" xfId="6" xr:uid="{00000000-0005-0000-0000-000008030000}"/>
    <cellStyle name="Normal 3 10" xfId="1672" xr:uid="{00000000-0005-0000-0000-000009030000}"/>
    <cellStyle name="Normal 3 10 4" xfId="1429" xr:uid="{00000000-0005-0000-0000-00000A030000}"/>
    <cellStyle name="Normal 3 11" xfId="1430" xr:uid="{00000000-0005-0000-0000-00000B030000}"/>
    <cellStyle name="Normal 3 12" xfId="1722" xr:uid="{00000000-0005-0000-0000-00000C030000}"/>
    <cellStyle name="Normal 3 2" xfId="591" xr:uid="{00000000-0005-0000-0000-00000D030000}"/>
    <cellStyle name="Normal 3 2 10" xfId="1729" xr:uid="{00000000-0005-0000-0000-00000E030000}"/>
    <cellStyle name="Normal 3 2 2" xfId="592" xr:uid="{00000000-0005-0000-0000-00000F030000}"/>
    <cellStyle name="Normal 3 2 2 2" xfId="1432" xr:uid="{00000000-0005-0000-0000-000010030000}"/>
    <cellStyle name="Normal 3 2 2 3" xfId="1556" xr:uid="{00000000-0005-0000-0000-000011030000}"/>
    <cellStyle name="Normal 3 2 2 4" xfId="1517" xr:uid="{00000000-0005-0000-0000-000012030000}"/>
    <cellStyle name="Normal 3 2 2 5" xfId="1577" xr:uid="{00000000-0005-0000-0000-000013030000}"/>
    <cellStyle name="Normal 3 2 2 6" xfId="1634" xr:uid="{00000000-0005-0000-0000-000014030000}"/>
    <cellStyle name="Normal 3 2 2 7" xfId="1687" xr:uid="{00000000-0005-0000-0000-000015030000}"/>
    <cellStyle name="Normal 3 2 2 8" xfId="1737" xr:uid="{00000000-0005-0000-0000-000016030000}"/>
    <cellStyle name="Normal 3 2 2 9" xfId="1783" xr:uid="{00000000-0005-0000-0000-000017030000}"/>
    <cellStyle name="Normal 3 2 3" xfId="1431" xr:uid="{00000000-0005-0000-0000-000018030000}"/>
    <cellStyle name="Normal 3 2 3 3" xfId="1433" xr:uid="{00000000-0005-0000-0000-000019030000}"/>
    <cellStyle name="Normal 3 2 4" xfId="1555" xr:uid="{00000000-0005-0000-0000-00001A030000}"/>
    <cellStyle name="Normal 3 2 5" xfId="1518" xr:uid="{00000000-0005-0000-0000-00001B030000}"/>
    <cellStyle name="Normal 3 2 6" xfId="1576" xr:uid="{00000000-0005-0000-0000-00001C030000}"/>
    <cellStyle name="Normal 3 2 7" xfId="1633" xr:uid="{00000000-0005-0000-0000-00001D030000}"/>
    <cellStyle name="Normal 3 2 8" xfId="1625" xr:uid="{00000000-0005-0000-0000-00001E030000}"/>
    <cellStyle name="Normal 3 2 9" xfId="1679" xr:uid="{00000000-0005-0000-0000-00001F030000}"/>
    <cellStyle name="Normal 3 3" xfId="1428" xr:uid="{00000000-0005-0000-0000-000020030000}"/>
    <cellStyle name="Normal 3 3 2" xfId="1434" xr:uid="{00000000-0005-0000-0000-000021030000}"/>
    <cellStyle name="Normal 3 3 3" xfId="1558" xr:uid="{00000000-0005-0000-0000-000022030000}"/>
    <cellStyle name="Normal 3 3 4" xfId="1513" xr:uid="{00000000-0005-0000-0000-000023030000}"/>
    <cellStyle name="Normal 3 3 5" xfId="1580" xr:uid="{00000000-0005-0000-0000-000024030000}"/>
    <cellStyle name="Normal 3 3 6" xfId="1638" xr:uid="{00000000-0005-0000-0000-000025030000}"/>
    <cellStyle name="Normal 3 3 7" xfId="1691" xr:uid="{00000000-0005-0000-0000-000026030000}"/>
    <cellStyle name="Normal 3 3 8" xfId="1740" xr:uid="{00000000-0005-0000-0000-000027030000}"/>
    <cellStyle name="Normal 3 3 9" xfId="1786" xr:uid="{00000000-0005-0000-0000-000028030000}"/>
    <cellStyle name="Normal 3 4" xfId="1435" xr:uid="{00000000-0005-0000-0000-000029030000}"/>
    <cellStyle name="Normal 3 5" xfId="1552" xr:uid="{00000000-0005-0000-0000-00002A030000}"/>
    <cellStyle name="Normal 3 6" xfId="1521" xr:uid="{00000000-0005-0000-0000-00002B030000}"/>
    <cellStyle name="Normal 3 7" xfId="1570" xr:uid="{00000000-0005-0000-0000-00002C030000}"/>
    <cellStyle name="Normal 3 8" xfId="1449" xr:uid="{00000000-0005-0000-0000-00002D030000}"/>
    <cellStyle name="Normal 3 9" xfId="1617" xr:uid="{00000000-0005-0000-0000-00002E030000}"/>
    <cellStyle name="Normal 34" xfId="1436" xr:uid="{00000000-0005-0000-0000-00002F030000}"/>
    <cellStyle name="Normal 36" xfId="1437" xr:uid="{00000000-0005-0000-0000-000030030000}"/>
    <cellStyle name="Normal 37" xfId="1438" xr:uid="{00000000-0005-0000-0000-000031030000}"/>
    <cellStyle name="Normal 39" xfId="1439" xr:uid="{00000000-0005-0000-0000-000032030000}"/>
    <cellStyle name="Normal 4" xfId="2" xr:uid="{00000000-0005-0000-0000-000033030000}"/>
    <cellStyle name="Normal 4 10" xfId="1441" xr:uid="{00000000-0005-0000-0000-000034030000}"/>
    <cellStyle name="Normal 4 11" xfId="1806" xr:uid="{00000000-0005-0000-0000-000035030000}"/>
    <cellStyle name="Normal 4 2" xfId="593" xr:uid="{00000000-0005-0000-0000-000036030000}"/>
    <cellStyle name="Normal 4 2 10" xfId="1808" xr:uid="{00000000-0005-0000-0000-000037030000}"/>
    <cellStyle name="Normal 4 2 2" xfId="594" xr:uid="{00000000-0005-0000-0000-000038030000}"/>
    <cellStyle name="Normal 4 2 3" xfId="1442" xr:uid="{00000000-0005-0000-0000-000039030000}"/>
    <cellStyle name="Normal 4 2 4" xfId="1566" xr:uid="{00000000-0005-0000-0000-00003A030000}"/>
    <cellStyle name="Normal 4 2 5" xfId="1408" xr:uid="{00000000-0005-0000-0000-00003B030000}"/>
    <cellStyle name="Normal 4 2 6" xfId="1608" xr:uid="{00000000-0005-0000-0000-00003C030000}"/>
    <cellStyle name="Normal 4 2 7" xfId="1665" xr:uid="{00000000-0005-0000-0000-00003D030000}"/>
    <cellStyle name="Normal 4 2 8" xfId="1716" xr:uid="{00000000-0005-0000-0000-00003E030000}"/>
    <cellStyle name="Normal 4 2 9" xfId="1763" xr:uid="{00000000-0005-0000-0000-00003F030000}"/>
    <cellStyle name="Normal 4 3" xfId="1440" xr:uid="{00000000-0005-0000-0000-000040030000}"/>
    <cellStyle name="Normal 4 4" xfId="1564" xr:uid="{00000000-0005-0000-0000-000041030000}"/>
    <cellStyle name="Normal 4 5" xfId="1401" xr:uid="{00000000-0005-0000-0000-000042030000}"/>
    <cellStyle name="Normal 4 6" xfId="1606" xr:uid="{00000000-0005-0000-0000-000043030000}"/>
    <cellStyle name="Normal 4 7" xfId="1662" xr:uid="{00000000-0005-0000-0000-000044030000}"/>
    <cellStyle name="Normal 4 8" xfId="1713" xr:uid="{00000000-0005-0000-0000-000045030000}"/>
    <cellStyle name="Normal 4 9" xfId="1760" xr:uid="{00000000-0005-0000-0000-000046030000}"/>
    <cellStyle name="Normal 41" xfId="595" xr:uid="{00000000-0005-0000-0000-000047030000}"/>
    <cellStyle name="Normal 42" xfId="596" xr:uid="{00000000-0005-0000-0000-000048030000}"/>
    <cellStyle name="Normal 43" xfId="597" xr:uid="{00000000-0005-0000-0000-000049030000}"/>
    <cellStyle name="Normal 44" xfId="598" xr:uid="{00000000-0005-0000-0000-00004A030000}"/>
    <cellStyle name="Normal 45" xfId="599" xr:uid="{00000000-0005-0000-0000-00004B030000}"/>
    <cellStyle name="Normal 46" xfId="600" xr:uid="{00000000-0005-0000-0000-00004C030000}"/>
    <cellStyle name="Normal 47" xfId="601" xr:uid="{00000000-0005-0000-0000-00004D030000}"/>
    <cellStyle name="Normal 48" xfId="602" xr:uid="{00000000-0005-0000-0000-00004E030000}"/>
    <cellStyle name="Normal 5" xfId="7" xr:uid="{00000000-0005-0000-0000-00004F030000}"/>
    <cellStyle name="Normal 5 10" xfId="1610" xr:uid="{00000000-0005-0000-0000-000050030000}"/>
    <cellStyle name="Normal 5 11" xfId="1666" xr:uid="{00000000-0005-0000-0000-000051030000}"/>
    <cellStyle name="Normal 5 12" xfId="1717" xr:uid="{00000000-0005-0000-0000-000052030000}"/>
    <cellStyle name="Normal 5 13" xfId="1764" xr:uid="{00000000-0005-0000-0000-000053030000}"/>
    <cellStyle name="Normal 5 14" xfId="1809" xr:uid="{00000000-0005-0000-0000-000054030000}"/>
    <cellStyle name="Normal 5 2" xfId="603" xr:uid="{00000000-0005-0000-0000-000055030000}"/>
    <cellStyle name="Normal 5 2 10" xfId="1810" xr:uid="{00000000-0005-0000-0000-000056030000}"/>
    <cellStyle name="Normal 5 2 2" xfId="604" xr:uid="{00000000-0005-0000-0000-000057030000}"/>
    <cellStyle name="Normal 5 2 3" xfId="1444" xr:uid="{00000000-0005-0000-0000-000058030000}"/>
    <cellStyle name="Normal 5 2 4" xfId="1568" xr:uid="{00000000-0005-0000-0000-000059030000}"/>
    <cellStyle name="Normal 5 2 5" xfId="1413" xr:uid="{00000000-0005-0000-0000-00005A030000}"/>
    <cellStyle name="Normal 5 2 6" xfId="1611" xr:uid="{00000000-0005-0000-0000-00005B030000}"/>
    <cellStyle name="Normal 5 2 7" xfId="1667" xr:uid="{00000000-0005-0000-0000-00005C030000}"/>
    <cellStyle name="Normal 5 2 8" xfId="1718" xr:uid="{00000000-0005-0000-0000-00005D030000}"/>
    <cellStyle name="Normal 5 2 9" xfId="1765" xr:uid="{00000000-0005-0000-0000-00005E030000}"/>
    <cellStyle name="Normal 5 23 3" xfId="1445" xr:uid="{00000000-0005-0000-0000-00005F030000}"/>
    <cellStyle name="Normal 5 3" xfId="605" xr:uid="{00000000-0005-0000-0000-000060030000}"/>
    <cellStyle name="Normal 5 3 2" xfId="606" xr:uid="{00000000-0005-0000-0000-000061030000}"/>
    <cellStyle name="Normal 5 3 2 2" xfId="607" xr:uid="{00000000-0005-0000-0000-000062030000}"/>
    <cellStyle name="Normal 5 3 3" xfId="608" xr:uid="{00000000-0005-0000-0000-000063030000}"/>
    <cellStyle name="Normal 5 4" xfId="609" xr:uid="{00000000-0005-0000-0000-000064030000}"/>
    <cellStyle name="Normal 5 4 2" xfId="610" xr:uid="{00000000-0005-0000-0000-000065030000}"/>
    <cellStyle name="Normal 5 5" xfId="611" xr:uid="{00000000-0005-0000-0000-000066030000}"/>
    <cellStyle name="Normal 5 5 2" xfId="612" xr:uid="{00000000-0005-0000-0000-000067030000}"/>
    <cellStyle name="Normal 5 6" xfId="613" xr:uid="{00000000-0005-0000-0000-000068030000}"/>
    <cellStyle name="Normal 5 7" xfId="1443" xr:uid="{00000000-0005-0000-0000-000069030000}"/>
    <cellStyle name="Normal 5 8" xfId="1567" xr:uid="{00000000-0005-0000-0000-00006A030000}"/>
    <cellStyle name="Normal 5 9" xfId="1410" xr:uid="{00000000-0005-0000-0000-00006B030000}"/>
    <cellStyle name="Normal 53" xfId="614" xr:uid="{00000000-0005-0000-0000-00006C030000}"/>
    <cellStyle name="Normal 53 2" xfId="615" xr:uid="{00000000-0005-0000-0000-00006D030000}"/>
    <cellStyle name="Normal 54" xfId="616" xr:uid="{00000000-0005-0000-0000-00006E030000}"/>
    <cellStyle name="Normal 54 2" xfId="617" xr:uid="{00000000-0005-0000-0000-00006F030000}"/>
    <cellStyle name="Normal 55" xfId="618" xr:uid="{00000000-0005-0000-0000-000070030000}"/>
    <cellStyle name="Normal 55 2" xfId="619" xr:uid="{00000000-0005-0000-0000-000071030000}"/>
    <cellStyle name="Normal 56" xfId="620" xr:uid="{00000000-0005-0000-0000-000072030000}"/>
    <cellStyle name="Normal 56 2" xfId="621" xr:uid="{00000000-0005-0000-0000-000073030000}"/>
    <cellStyle name="Normal 57" xfId="1446" xr:uid="{00000000-0005-0000-0000-000074030000}"/>
    <cellStyle name="Normal 57 4" xfId="1447" xr:uid="{00000000-0005-0000-0000-000075030000}"/>
    <cellStyle name="Normal 58" xfId="622" xr:uid="{00000000-0005-0000-0000-000076030000}"/>
    <cellStyle name="Normal 58 2" xfId="623" xr:uid="{00000000-0005-0000-0000-000077030000}"/>
    <cellStyle name="Normal 59" xfId="624" xr:uid="{00000000-0005-0000-0000-000078030000}"/>
    <cellStyle name="Normal 59 10" xfId="1814" xr:uid="{00000000-0005-0000-0000-000079030000}"/>
    <cellStyle name="Normal 59 2" xfId="625" xr:uid="{00000000-0005-0000-0000-00007A030000}"/>
    <cellStyle name="Normal 59 3" xfId="1448" xr:uid="{00000000-0005-0000-0000-00007B030000}"/>
    <cellStyle name="Normal 59 4" xfId="1572" xr:uid="{00000000-0005-0000-0000-00007C030000}"/>
    <cellStyle name="Normal 59 5" xfId="1453" xr:uid="{00000000-0005-0000-0000-00007D030000}"/>
    <cellStyle name="Normal 59 6" xfId="1618" xr:uid="{00000000-0005-0000-0000-00007E030000}"/>
    <cellStyle name="Normal 59 7" xfId="1673" xr:uid="{00000000-0005-0000-0000-00007F030000}"/>
    <cellStyle name="Normal 59 8" xfId="1723" xr:uid="{00000000-0005-0000-0000-000080030000}"/>
    <cellStyle name="Normal 59 9" xfId="1769" xr:uid="{00000000-0005-0000-0000-000081030000}"/>
    <cellStyle name="Normal 6" xfId="626" xr:uid="{00000000-0005-0000-0000-000082030000}"/>
    <cellStyle name="Normal 6 10" xfId="627" xr:uid="{00000000-0005-0000-0000-000083030000}"/>
    <cellStyle name="Normal 6 11" xfId="628" xr:uid="{00000000-0005-0000-0000-000084030000}"/>
    <cellStyle name="Normal 6 12" xfId="629" xr:uid="{00000000-0005-0000-0000-000085030000}"/>
    <cellStyle name="Normal 6 13" xfId="630" xr:uid="{00000000-0005-0000-0000-000086030000}"/>
    <cellStyle name="Normal 6 14" xfId="631" xr:uid="{00000000-0005-0000-0000-000087030000}"/>
    <cellStyle name="Normal 6 15" xfId="632" xr:uid="{00000000-0005-0000-0000-000088030000}"/>
    <cellStyle name="Normal 6 16" xfId="633" xr:uid="{00000000-0005-0000-0000-000089030000}"/>
    <cellStyle name="Normal 6 17" xfId="634" xr:uid="{00000000-0005-0000-0000-00008A030000}"/>
    <cellStyle name="Normal 6 18" xfId="635" xr:uid="{00000000-0005-0000-0000-00008B030000}"/>
    <cellStyle name="Normal 6 19" xfId="636" xr:uid="{00000000-0005-0000-0000-00008C030000}"/>
    <cellStyle name="Normal 6 2" xfId="637" xr:uid="{00000000-0005-0000-0000-00008D030000}"/>
    <cellStyle name="Normal 6 20" xfId="638" xr:uid="{00000000-0005-0000-0000-00008E030000}"/>
    <cellStyle name="Normal 6 21" xfId="639" xr:uid="{00000000-0005-0000-0000-00008F030000}"/>
    <cellStyle name="Normal 6 22" xfId="640" xr:uid="{00000000-0005-0000-0000-000090030000}"/>
    <cellStyle name="Normal 6 23" xfId="641" xr:uid="{00000000-0005-0000-0000-000091030000}"/>
    <cellStyle name="Normal 6 24" xfId="642" xr:uid="{00000000-0005-0000-0000-000092030000}"/>
    <cellStyle name="Normal 6 25" xfId="643" xr:uid="{00000000-0005-0000-0000-000093030000}"/>
    <cellStyle name="Normal 6 26" xfId="644" xr:uid="{00000000-0005-0000-0000-000094030000}"/>
    <cellStyle name="Normal 6 27" xfId="645" xr:uid="{00000000-0005-0000-0000-000095030000}"/>
    <cellStyle name="Normal 6 28" xfId="646" xr:uid="{00000000-0005-0000-0000-000096030000}"/>
    <cellStyle name="Normal 6 29" xfId="647" xr:uid="{00000000-0005-0000-0000-000097030000}"/>
    <cellStyle name="Normal 6 3" xfId="648" xr:uid="{00000000-0005-0000-0000-000098030000}"/>
    <cellStyle name="Normal 6 30" xfId="649" xr:uid="{00000000-0005-0000-0000-000099030000}"/>
    <cellStyle name="Normal 6 31" xfId="650" xr:uid="{00000000-0005-0000-0000-00009A030000}"/>
    <cellStyle name="Normal 6 32" xfId="651" xr:uid="{00000000-0005-0000-0000-00009B030000}"/>
    <cellStyle name="Normal 6 33" xfId="652" xr:uid="{00000000-0005-0000-0000-00009C030000}"/>
    <cellStyle name="Normal 6 34" xfId="653" xr:uid="{00000000-0005-0000-0000-00009D030000}"/>
    <cellStyle name="Normal 6 35" xfId="654" xr:uid="{00000000-0005-0000-0000-00009E030000}"/>
    <cellStyle name="Normal 6 36" xfId="655" xr:uid="{00000000-0005-0000-0000-00009F030000}"/>
    <cellStyle name="Normal 6 37" xfId="656" xr:uid="{00000000-0005-0000-0000-0000A0030000}"/>
    <cellStyle name="Normal 6 38" xfId="657" xr:uid="{00000000-0005-0000-0000-0000A1030000}"/>
    <cellStyle name="Normal 6 39" xfId="658" xr:uid="{00000000-0005-0000-0000-0000A2030000}"/>
    <cellStyle name="Normal 6 4" xfId="659" xr:uid="{00000000-0005-0000-0000-0000A3030000}"/>
    <cellStyle name="Normal 6 40" xfId="660" xr:uid="{00000000-0005-0000-0000-0000A4030000}"/>
    <cellStyle name="Normal 6 41" xfId="661" xr:uid="{00000000-0005-0000-0000-0000A5030000}"/>
    <cellStyle name="Normal 6 42" xfId="662" xr:uid="{00000000-0005-0000-0000-0000A6030000}"/>
    <cellStyle name="Normal 6 43" xfId="663" xr:uid="{00000000-0005-0000-0000-0000A7030000}"/>
    <cellStyle name="Normal 6 44" xfId="664" xr:uid="{00000000-0005-0000-0000-0000A8030000}"/>
    <cellStyle name="Normal 6 45" xfId="665" xr:uid="{00000000-0005-0000-0000-0000A9030000}"/>
    <cellStyle name="Normal 6 46" xfId="666" xr:uid="{00000000-0005-0000-0000-0000AA030000}"/>
    <cellStyle name="Normal 6 47" xfId="667" xr:uid="{00000000-0005-0000-0000-0000AB030000}"/>
    <cellStyle name="Normal 6 48" xfId="668" xr:uid="{00000000-0005-0000-0000-0000AC030000}"/>
    <cellStyle name="Normal 6 49" xfId="669" xr:uid="{00000000-0005-0000-0000-0000AD030000}"/>
    <cellStyle name="Normal 6 5" xfId="670" xr:uid="{00000000-0005-0000-0000-0000AE030000}"/>
    <cellStyle name="Normal 6 50" xfId="671" xr:uid="{00000000-0005-0000-0000-0000AF030000}"/>
    <cellStyle name="Normal 6 51" xfId="672" xr:uid="{00000000-0005-0000-0000-0000B0030000}"/>
    <cellStyle name="Normal 6 52" xfId="673" xr:uid="{00000000-0005-0000-0000-0000B1030000}"/>
    <cellStyle name="Normal 6 53" xfId="674" xr:uid="{00000000-0005-0000-0000-0000B2030000}"/>
    <cellStyle name="Normal 6 54" xfId="675" xr:uid="{00000000-0005-0000-0000-0000B3030000}"/>
    <cellStyle name="Normal 6 55" xfId="676" xr:uid="{00000000-0005-0000-0000-0000B4030000}"/>
    <cellStyle name="Normal 6 56" xfId="677" xr:uid="{00000000-0005-0000-0000-0000B5030000}"/>
    <cellStyle name="Normal 6 57" xfId="678" xr:uid="{00000000-0005-0000-0000-0000B6030000}"/>
    <cellStyle name="Normal 6 58" xfId="679" xr:uid="{00000000-0005-0000-0000-0000B7030000}"/>
    <cellStyle name="Normal 6 59" xfId="680" xr:uid="{00000000-0005-0000-0000-0000B8030000}"/>
    <cellStyle name="Normal 6 6" xfId="681" xr:uid="{00000000-0005-0000-0000-0000B9030000}"/>
    <cellStyle name="Normal 6 60" xfId="682" xr:uid="{00000000-0005-0000-0000-0000BA030000}"/>
    <cellStyle name="Normal 6 61" xfId="683" xr:uid="{00000000-0005-0000-0000-0000BB030000}"/>
    <cellStyle name="Normal 6 62" xfId="684" xr:uid="{00000000-0005-0000-0000-0000BC030000}"/>
    <cellStyle name="Normal 6 63" xfId="685" xr:uid="{00000000-0005-0000-0000-0000BD030000}"/>
    <cellStyle name="Normal 6 64" xfId="686" xr:uid="{00000000-0005-0000-0000-0000BE030000}"/>
    <cellStyle name="Normal 6 65" xfId="687" xr:uid="{00000000-0005-0000-0000-0000BF030000}"/>
    <cellStyle name="Normal 6 66" xfId="688" xr:uid="{00000000-0005-0000-0000-0000C0030000}"/>
    <cellStyle name="Normal 6 67" xfId="689" xr:uid="{00000000-0005-0000-0000-0000C1030000}"/>
    <cellStyle name="Normal 6 68" xfId="690" xr:uid="{00000000-0005-0000-0000-0000C2030000}"/>
    <cellStyle name="Normal 6 69" xfId="691" xr:uid="{00000000-0005-0000-0000-0000C3030000}"/>
    <cellStyle name="Normal 6 7" xfId="692" xr:uid="{00000000-0005-0000-0000-0000C4030000}"/>
    <cellStyle name="Normal 6 70" xfId="693" xr:uid="{00000000-0005-0000-0000-0000C5030000}"/>
    <cellStyle name="Normal 6 71" xfId="694" xr:uid="{00000000-0005-0000-0000-0000C6030000}"/>
    <cellStyle name="Normal 6 72" xfId="695" xr:uid="{00000000-0005-0000-0000-0000C7030000}"/>
    <cellStyle name="Normal 6 73" xfId="696" xr:uid="{00000000-0005-0000-0000-0000C8030000}"/>
    <cellStyle name="Normal 6 74" xfId="697" xr:uid="{00000000-0005-0000-0000-0000C9030000}"/>
    <cellStyle name="Normal 6 75" xfId="698" xr:uid="{00000000-0005-0000-0000-0000CA030000}"/>
    <cellStyle name="Normal 6 76" xfId="699" xr:uid="{00000000-0005-0000-0000-0000CB030000}"/>
    <cellStyle name="Normal 6 77" xfId="700" xr:uid="{00000000-0005-0000-0000-0000CC030000}"/>
    <cellStyle name="Normal 6 78" xfId="701" xr:uid="{00000000-0005-0000-0000-0000CD030000}"/>
    <cellStyle name="Normal 6 79" xfId="702" xr:uid="{00000000-0005-0000-0000-0000CE030000}"/>
    <cellStyle name="Normal 6 8" xfId="703" xr:uid="{00000000-0005-0000-0000-0000CF030000}"/>
    <cellStyle name="Normal 6 80" xfId="704" xr:uid="{00000000-0005-0000-0000-0000D0030000}"/>
    <cellStyle name="Normal 6 81" xfId="705" xr:uid="{00000000-0005-0000-0000-0000D1030000}"/>
    <cellStyle name="Normal 6 82" xfId="706" xr:uid="{00000000-0005-0000-0000-0000D2030000}"/>
    <cellStyle name="Normal 6 83" xfId="707" xr:uid="{00000000-0005-0000-0000-0000D3030000}"/>
    <cellStyle name="Normal 6 84" xfId="708" xr:uid="{00000000-0005-0000-0000-0000D4030000}"/>
    <cellStyle name="Normal 6 85" xfId="709" xr:uid="{00000000-0005-0000-0000-0000D5030000}"/>
    <cellStyle name="Normal 6 86" xfId="710" xr:uid="{00000000-0005-0000-0000-0000D6030000}"/>
    <cellStyle name="Normal 6 87" xfId="711" xr:uid="{00000000-0005-0000-0000-0000D7030000}"/>
    <cellStyle name="Normal 6 88" xfId="712" xr:uid="{00000000-0005-0000-0000-0000D8030000}"/>
    <cellStyle name="Normal 6 89" xfId="713" xr:uid="{00000000-0005-0000-0000-0000D9030000}"/>
    <cellStyle name="Normal 6 9" xfId="714" xr:uid="{00000000-0005-0000-0000-0000DA030000}"/>
    <cellStyle name="Normal 6 90" xfId="715" xr:uid="{00000000-0005-0000-0000-0000DB030000}"/>
    <cellStyle name="Normal 6 91" xfId="716" xr:uid="{00000000-0005-0000-0000-0000DC030000}"/>
    <cellStyle name="Normal 6 92" xfId="717" xr:uid="{00000000-0005-0000-0000-0000DD030000}"/>
    <cellStyle name="Normal 6 93" xfId="718" xr:uid="{00000000-0005-0000-0000-0000DE030000}"/>
    <cellStyle name="Normal 6 94" xfId="719" xr:uid="{00000000-0005-0000-0000-0000DF030000}"/>
    <cellStyle name="Normal 6 95" xfId="720" xr:uid="{00000000-0005-0000-0000-0000E0030000}"/>
    <cellStyle name="Normal 6 96" xfId="721" xr:uid="{00000000-0005-0000-0000-0000E1030000}"/>
    <cellStyle name="Normal 6 97" xfId="722" xr:uid="{00000000-0005-0000-0000-0000E2030000}"/>
    <cellStyle name="Normal 6 98" xfId="723" xr:uid="{00000000-0005-0000-0000-0000E3030000}"/>
    <cellStyle name="Normal 6 99" xfId="724" xr:uid="{00000000-0005-0000-0000-0000E4030000}"/>
    <cellStyle name="Normal 60" xfId="725" xr:uid="{00000000-0005-0000-0000-0000E5030000}"/>
    <cellStyle name="Normal 60 2" xfId="726" xr:uid="{00000000-0005-0000-0000-0000E6030000}"/>
    <cellStyle name="Normal 61" xfId="727" xr:uid="{00000000-0005-0000-0000-0000E7030000}"/>
    <cellStyle name="Normal 61 2" xfId="728" xr:uid="{00000000-0005-0000-0000-0000E8030000}"/>
    <cellStyle name="Normal 62" xfId="729" xr:uid="{00000000-0005-0000-0000-0000E9030000}"/>
    <cellStyle name="Normal 62 2" xfId="730" xr:uid="{00000000-0005-0000-0000-0000EA030000}"/>
    <cellStyle name="Normal 63" xfId="731" xr:uid="{00000000-0005-0000-0000-0000EB030000}"/>
    <cellStyle name="Normal 63 2" xfId="732" xr:uid="{00000000-0005-0000-0000-0000EC030000}"/>
    <cellStyle name="Normal 64" xfId="733" xr:uid="{00000000-0005-0000-0000-0000ED030000}"/>
    <cellStyle name="Normal 64 2" xfId="734" xr:uid="{00000000-0005-0000-0000-0000EE030000}"/>
    <cellStyle name="Normal 65" xfId="735" xr:uid="{00000000-0005-0000-0000-0000EF030000}"/>
    <cellStyle name="Normal 65 2" xfId="736" xr:uid="{00000000-0005-0000-0000-0000F0030000}"/>
    <cellStyle name="Normal 66" xfId="737" xr:uid="{00000000-0005-0000-0000-0000F1030000}"/>
    <cellStyle name="Normal 66 2" xfId="738" xr:uid="{00000000-0005-0000-0000-0000F2030000}"/>
    <cellStyle name="Normal 67" xfId="739" xr:uid="{00000000-0005-0000-0000-0000F3030000}"/>
    <cellStyle name="Normal 67 2" xfId="740" xr:uid="{00000000-0005-0000-0000-0000F4030000}"/>
    <cellStyle name="Normal 68" xfId="741" xr:uid="{00000000-0005-0000-0000-0000F5030000}"/>
    <cellStyle name="Normal 68 2" xfId="742" xr:uid="{00000000-0005-0000-0000-0000F6030000}"/>
    <cellStyle name="Normal 7" xfId="743" xr:uid="{00000000-0005-0000-0000-0000F7030000}"/>
    <cellStyle name="Normal 7 10" xfId="1906" xr:uid="{00000000-0005-0000-0000-0000F8030000}"/>
    <cellStyle name="Normal 7 10 2" xfId="1921" xr:uid="{00000000-0005-0000-0000-0000F9030000}"/>
    <cellStyle name="Normal 7 2" xfId="1450" xr:uid="{00000000-0005-0000-0000-0000FA030000}"/>
    <cellStyle name="Normal 7 3" xfId="1574" xr:uid="{00000000-0005-0000-0000-0000FB030000}"/>
    <cellStyle name="Normal 7 4" xfId="1458" xr:uid="{00000000-0005-0000-0000-0000FC030000}"/>
    <cellStyle name="Normal 7 5" xfId="1620" xr:uid="{00000000-0005-0000-0000-0000FD030000}"/>
    <cellStyle name="Normal 7 6" xfId="1674" xr:uid="{00000000-0005-0000-0000-0000FE030000}"/>
    <cellStyle name="Normal 7 7" xfId="1724" xr:uid="{00000000-0005-0000-0000-0000FF030000}"/>
    <cellStyle name="Normal 7 8" xfId="1770" xr:uid="{00000000-0005-0000-0000-000000040000}"/>
    <cellStyle name="Normal 7 8 2" xfId="1907" xr:uid="{00000000-0005-0000-0000-000001040000}"/>
    <cellStyle name="Normal 7 9" xfId="1815" xr:uid="{00000000-0005-0000-0000-000002040000}"/>
    <cellStyle name="Normal 70" xfId="744" xr:uid="{00000000-0005-0000-0000-000003040000}"/>
    <cellStyle name="Normal 70 2" xfId="745" xr:uid="{00000000-0005-0000-0000-000004040000}"/>
    <cellStyle name="Normal 71" xfId="746" xr:uid="{00000000-0005-0000-0000-000005040000}"/>
    <cellStyle name="Normal 71 2" xfId="747" xr:uid="{00000000-0005-0000-0000-000006040000}"/>
    <cellStyle name="Normal 72" xfId="748" xr:uid="{00000000-0005-0000-0000-000007040000}"/>
    <cellStyle name="Normal 72 2" xfId="749" xr:uid="{00000000-0005-0000-0000-000008040000}"/>
    <cellStyle name="Normal 73" xfId="750" xr:uid="{00000000-0005-0000-0000-000009040000}"/>
    <cellStyle name="Normal 73 2" xfId="751" xr:uid="{00000000-0005-0000-0000-00000A040000}"/>
    <cellStyle name="Normal 74" xfId="752" xr:uid="{00000000-0005-0000-0000-00000B040000}"/>
    <cellStyle name="Normal 74 10" xfId="1816" xr:uid="{00000000-0005-0000-0000-00000C040000}"/>
    <cellStyle name="Normal 74 2" xfId="1451" xr:uid="{00000000-0005-0000-0000-00000D040000}"/>
    <cellStyle name="Normal 74 3" xfId="1575" xr:uid="{00000000-0005-0000-0000-00000E040000}"/>
    <cellStyle name="Normal 74 4" xfId="1452" xr:uid="{00000000-0005-0000-0000-00000F040000}"/>
    <cellStyle name="Normal 74 5" xfId="1493" xr:uid="{00000000-0005-0000-0000-000010040000}"/>
    <cellStyle name="Normal 74 6" xfId="1621" xr:uid="{00000000-0005-0000-0000-000011040000}"/>
    <cellStyle name="Normal 74 7" xfId="1675" xr:uid="{00000000-0005-0000-0000-000012040000}"/>
    <cellStyle name="Normal 74 8" xfId="1725" xr:uid="{00000000-0005-0000-0000-000013040000}"/>
    <cellStyle name="Normal 74 9" xfId="1771" xr:uid="{00000000-0005-0000-0000-000014040000}"/>
    <cellStyle name="Normal 75" xfId="753" xr:uid="{00000000-0005-0000-0000-000015040000}"/>
    <cellStyle name="Normal 77" xfId="754" xr:uid="{00000000-0005-0000-0000-000016040000}"/>
    <cellStyle name="Normal 79" xfId="1454" xr:uid="{00000000-0005-0000-0000-000017040000}"/>
    <cellStyle name="Normal 8" xfId="755" xr:uid="{00000000-0005-0000-0000-000018040000}"/>
    <cellStyle name="Normal 9" xfId="756" xr:uid="{00000000-0005-0000-0000-000019040000}"/>
    <cellStyle name="Normal_Troskovnik_CESARCEVA_2009_10_21_A_bez cijena 2 2" xfId="1918" xr:uid="{00000000-0005-0000-0000-00001A040000}"/>
    <cellStyle name="Normal_TROŠKOVNIK - KAM - ŽUTO 2" xfId="1911" xr:uid="{00000000-0005-0000-0000-00001B040000}"/>
    <cellStyle name="normální_rabatove_kategorie" xfId="757" xr:uid="{00000000-0005-0000-0000-00001C040000}"/>
    <cellStyle name="Normalno 12" xfId="1456" xr:uid="{00000000-0005-0000-0000-00001D040000}"/>
    <cellStyle name="Normalno 2" xfId="8" xr:uid="{00000000-0005-0000-0000-00001E040000}"/>
    <cellStyle name="Normalno 2 10" xfId="1863" xr:uid="{00000000-0005-0000-0000-00001F040000}"/>
    <cellStyle name="Normalno 2 2" xfId="758" xr:uid="{00000000-0005-0000-0000-000020040000}"/>
    <cellStyle name="Normalno 2 3" xfId="1457" xr:uid="{00000000-0005-0000-0000-000021040000}"/>
    <cellStyle name="Normalno 2 4" xfId="1581" xr:uid="{00000000-0005-0000-0000-000022040000}"/>
    <cellStyle name="Normalno 2 5" xfId="1637" xr:uid="{00000000-0005-0000-0000-000023040000}"/>
    <cellStyle name="Normalno 2 6" xfId="1690" xr:uid="{00000000-0005-0000-0000-000024040000}"/>
    <cellStyle name="Normalno 2 7" xfId="1739" xr:uid="{00000000-0005-0000-0000-000025040000}"/>
    <cellStyle name="Normalno 2 8" xfId="1785" xr:uid="{00000000-0005-0000-0000-000026040000}"/>
    <cellStyle name="Normalno 2 9" xfId="1829" xr:uid="{00000000-0005-0000-0000-000027040000}"/>
    <cellStyle name="Normalno 3" xfId="9" xr:uid="{00000000-0005-0000-0000-000028040000}"/>
    <cellStyle name="Normalno 4" xfId="759" xr:uid="{00000000-0005-0000-0000-000029040000}"/>
    <cellStyle name="Normalno 4 2" xfId="1459" xr:uid="{00000000-0005-0000-0000-00002A040000}"/>
    <cellStyle name="Normalno 4 3" xfId="1583" xr:uid="{00000000-0005-0000-0000-00002B040000}"/>
    <cellStyle name="Normalno 4 4" xfId="1639" xr:uid="{00000000-0005-0000-0000-00002C040000}"/>
    <cellStyle name="Normalno 4 5" xfId="1692" xr:uid="{00000000-0005-0000-0000-00002D040000}"/>
    <cellStyle name="Normalno 4 6" xfId="1741" xr:uid="{00000000-0005-0000-0000-00002E040000}"/>
    <cellStyle name="Normalno 4 7" xfId="1787" xr:uid="{00000000-0005-0000-0000-00002F040000}"/>
    <cellStyle name="Normalno 4 8" xfId="1830" xr:uid="{00000000-0005-0000-0000-000030040000}"/>
    <cellStyle name="Normalno 4 9" xfId="1864" xr:uid="{00000000-0005-0000-0000-000031040000}"/>
    <cellStyle name="Normalno 7" xfId="1461" xr:uid="{00000000-0005-0000-0000-000032040000}"/>
    <cellStyle name="Normalno 7 3" xfId="1462" xr:uid="{00000000-0005-0000-0000-000033040000}"/>
    <cellStyle name="Normalny_Arkusz1_LATO99" xfId="760" xr:uid="{00000000-0005-0000-0000-000034040000}"/>
    <cellStyle name="Note 2" xfId="761" xr:uid="{00000000-0005-0000-0000-000035040000}"/>
    <cellStyle name="Note 2 2" xfId="762" xr:uid="{00000000-0005-0000-0000-000036040000}"/>
    <cellStyle name="Note 2 2 2" xfId="763" xr:uid="{00000000-0005-0000-0000-000037040000}"/>
    <cellStyle name="Note 2 2 2 2" xfId="764" xr:uid="{00000000-0005-0000-0000-000038040000}"/>
    <cellStyle name="Note 2 2 2 2 2" xfId="765" xr:uid="{00000000-0005-0000-0000-000039040000}"/>
    <cellStyle name="Note 2 2 2 3" xfId="766" xr:uid="{00000000-0005-0000-0000-00003A040000}"/>
    <cellStyle name="Note 2 2 3" xfId="767" xr:uid="{00000000-0005-0000-0000-00003B040000}"/>
    <cellStyle name="Note 2 2 3 2" xfId="768" xr:uid="{00000000-0005-0000-0000-00003C040000}"/>
    <cellStyle name="Note 2 2 4" xfId="769" xr:uid="{00000000-0005-0000-0000-00003D040000}"/>
    <cellStyle name="Note 2 3" xfId="770" xr:uid="{00000000-0005-0000-0000-00003E040000}"/>
    <cellStyle name="Note 2 3 2" xfId="771" xr:uid="{00000000-0005-0000-0000-00003F040000}"/>
    <cellStyle name="Note 2 3 2 2" xfId="772" xr:uid="{00000000-0005-0000-0000-000040040000}"/>
    <cellStyle name="Note 2 3 3" xfId="773" xr:uid="{00000000-0005-0000-0000-000041040000}"/>
    <cellStyle name="Note 2 4" xfId="774" xr:uid="{00000000-0005-0000-0000-000042040000}"/>
    <cellStyle name="Note 2 4 2" xfId="775" xr:uid="{00000000-0005-0000-0000-000043040000}"/>
    <cellStyle name="Note 2 4 2 2" xfId="776" xr:uid="{00000000-0005-0000-0000-000044040000}"/>
    <cellStyle name="Note 2 4 3" xfId="777" xr:uid="{00000000-0005-0000-0000-000045040000}"/>
    <cellStyle name="Note 2 5" xfId="778" xr:uid="{00000000-0005-0000-0000-000046040000}"/>
    <cellStyle name="Note 2 5 2" xfId="779" xr:uid="{00000000-0005-0000-0000-000047040000}"/>
    <cellStyle name="Note 2 6" xfId="780" xr:uid="{00000000-0005-0000-0000-000048040000}"/>
    <cellStyle name="Obično 10" xfId="781" xr:uid="{00000000-0005-0000-0000-000049040000}"/>
    <cellStyle name="Obično 10 10" xfId="782" xr:uid="{00000000-0005-0000-0000-00004A040000}"/>
    <cellStyle name="Obično 10 11" xfId="783" xr:uid="{00000000-0005-0000-0000-00004B040000}"/>
    <cellStyle name="Obično 10 12" xfId="784" xr:uid="{00000000-0005-0000-0000-00004C040000}"/>
    <cellStyle name="Obično 10 13" xfId="785" xr:uid="{00000000-0005-0000-0000-00004D040000}"/>
    <cellStyle name="Obično 10 14" xfId="786" xr:uid="{00000000-0005-0000-0000-00004E040000}"/>
    <cellStyle name="Obično 10 15" xfId="787" xr:uid="{00000000-0005-0000-0000-00004F040000}"/>
    <cellStyle name="Obično 10 16" xfId="788" xr:uid="{00000000-0005-0000-0000-000050040000}"/>
    <cellStyle name="Obično 10 17" xfId="789" xr:uid="{00000000-0005-0000-0000-000051040000}"/>
    <cellStyle name="Obično 10 18" xfId="790" xr:uid="{00000000-0005-0000-0000-000052040000}"/>
    <cellStyle name="Obično 10 19" xfId="791" xr:uid="{00000000-0005-0000-0000-000053040000}"/>
    <cellStyle name="Obično 10 2" xfId="792" xr:uid="{00000000-0005-0000-0000-000054040000}"/>
    <cellStyle name="Obično 10 2 2" xfId="1463" xr:uid="{00000000-0005-0000-0000-000055040000}"/>
    <cellStyle name="Obično 10 20" xfId="793" xr:uid="{00000000-0005-0000-0000-000056040000}"/>
    <cellStyle name="Obično 10 21" xfId="794" xr:uid="{00000000-0005-0000-0000-000057040000}"/>
    <cellStyle name="Obično 10 22" xfId="795" xr:uid="{00000000-0005-0000-0000-000058040000}"/>
    <cellStyle name="Obično 10 23" xfId="796" xr:uid="{00000000-0005-0000-0000-000059040000}"/>
    <cellStyle name="Obično 10 24" xfId="797" xr:uid="{00000000-0005-0000-0000-00005A040000}"/>
    <cellStyle name="Obično 10 25" xfId="798" xr:uid="{00000000-0005-0000-0000-00005B040000}"/>
    <cellStyle name="Obično 10 26" xfId="799" xr:uid="{00000000-0005-0000-0000-00005C040000}"/>
    <cellStyle name="Obično 10 27" xfId="800" xr:uid="{00000000-0005-0000-0000-00005D040000}"/>
    <cellStyle name="Obično 10 28" xfId="801" xr:uid="{00000000-0005-0000-0000-00005E040000}"/>
    <cellStyle name="Obično 10 29" xfId="802" xr:uid="{00000000-0005-0000-0000-00005F040000}"/>
    <cellStyle name="Obično 10 3" xfId="803" xr:uid="{00000000-0005-0000-0000-000060040000}"/>
    <cellStyle name="Obično 10 30" xfId="804" xr:uid="{00000000-0005-0000-0000-000061040000}"/>
    <cellStyle name="Obično 10 4" xfId="805" xr:uid="{00000000-0005-0000-0000-000062040000}"/>
    <cellStyle name="Obično 10 5" xfId="806" xr:uid="{00000000-0005-0000-0000-000063040000}"/>
    <cellStyle name="Obično 10 6" xfId="807" xr:uid="{00000000-0005-0000-0000-000064040000}"/>
    <cellStyle name="Obično 10 7" xfId="808" xr:uid="{00000000-0005-0000-0000-000065040000}"/>
    <cellStyle name="Obično 10 8" xfId="809" xr:uid="{00000000-0005-0000-0000-000066040000}"/>
    <cellStyle name="Obično 10 9" xfId="810" xr:uid="{00000000-0005-0000-0000-000067040000}"/>
    <cellStyle name="Obično 11" xfId="811" xr:uid="{00000000-0005-0000-0000-000068040000}"/>
    <cellStyle name="Obično 11 10" xfId="812" xr:uid="{00000000-0005-0000-0000-000069040000}"/>
    <cellStyle name="Obično 11 11" xfId="813" xr:uid="{00000000-0005-0000-0000-00006A040000}"/>
    <cellStyle name="Obično 11 12" xfId="814" xr:uid="{00000000-0005-0000-0000-00006B040000}"/>
    <cellStyle name="Obično 11 13" xfId="815" xr:uid="{00000000-0005-0000-0000-00006C040000}"/>
    <cellStyle name="Obično 11 14" xfId="816" xr:uid="{00000000-0005-0000-0000-00006D040000}"/>
    <cellStyle name="Obično 11 15" xfId="817" xr:uid="{00000000-0005-0000-0000-00006E040000}"/>
    <cellStyle name="Obično 11 16" xfId="818" xr:uid="{00000000-0005-0000-0000-00006F040000}"/>
    <cellStyle name="Obično 11 17" xfId="819" xr:uid="{00000000-0005-0000-0000-000070040000}"/>
    <cellStyle name="Obično 11 18" xfId="820" xr:uid="{00000000-0005-0000-0000-000071040000}"/>
    <cellStyle name="Obično 11 19" xfId="821" xr:uid="{00000000-0005-0000-0000-000072040000}"/>
    <cellStyle name="Obično 11 2" xfId="822" xr:uid="{00000000-0005-0000-0000-000073040000}"/>
    <cellStyle name="Obično 11 20" xfId="823" xr:uid="{00000000-0005-0000-0000-000074040000}"/>
    <cellStyle name="Obično 11 21" xfId="824" xr:uid="{00000000-0005-0000-0000-000075040000}"/>
    <cellStyle name="Obično 11 22" xfId="825" xr:uid="{00000000-0005-0000-0000-000076040000}"/>
    <cellStyle name="Obično 11 23" xfId="826" xr:uid="{00000000-0005-0000-0000-000077040000}"/>
    <cellStyle name="Obično 11 24" xfId="827" xr:uid="{00000000-0005-0000-0000-000078040000}"/>
    <cellStyle name="Obično 11 25" xfId="828" xr:uid="{00000000-0005-0000-0000-000079040000}"/>
    <cellStyle name="Obično 11 26" xfId="829" xr:uid="{00000000-0005-0000-0000-00007A040000}"/>
    <cellStyle name="Obično 11 27" xfId="830" xr:uid="{00000000-0005-0000-0000-00007B040000}"/>
    <cellStyle name="Obično 11 28" xfId="831" xr:uid="{00000000-0005-0000-0000-00007C040000}"/>
    <cellStyle name="Obično 11 29" xfId="832" xr:uid="{00000000-0005-0000-0000-00007D040000}"/>
    <cellStyle name="Obično 11 3" xfId="833" xr:uid="{00000000-0005-0000-0000-00007E040000}"/>
    <cellStyle name="Obično 11 30" xfId="834" xr:uid="{00000000-0005-0000-0000-00007F040000}"/>
    <cellStyle name="Obično 11 4" xfId="835" xr:uid="{00000000-0005-0000-0000-000080040000}"/>
    <cellStyle name="Obično 11 5" xfId="836" xr:uid="{00000000-0005-0000-0000-000081040000}"/>
    <cellStyle name="Obično 11 6" xfId="837" xr:uid="{00000000-0005-0000-0000-000082040000}"/>
    <cellStyle name="Obično 11 7" xfId="838" xr:uid="{00000000-0005-0000-0000-000083040000}"/>
    <cellStyle name="Obično 11 8" xfId="839" xr:uid="{00000000-0005-0000-0000-000084040000}"/>
    <cellStyle name="Obično 11 9" xfId="840" xr:uid="{00000000-0005-0000-0000-000085040000}"/>
    <cellStyle name="Obično 12" xfId="841" xr:uid="{00000000-0005-0000-0000-000086040000}"/>
    <cellStyle name="Obično 12 10" xfId="842" xr:uid="{00000000-0005-0000-0000-000087040000}"/>
    <cellStyle name="Obično 12 11" xfId="843" xr:uid="{00000000-0005-0000-0000-000088040000}"/>
    <cellStyle name="Obično 12 12" xfId="844" xr:uid="{00000000-0005-0000-0000-000089040000}"/>
    <cellStyle name="Obično 12 13" xfId="845" xr:uid="{00000000-0005-0000-0000-00008A040000}"/>
    <cellStyle name="Obično 12 14" xfId="846" xr:uid="{00000000-0005-0000-0000-00008B040000}"/>
    <cellStyle name="Obično 12 15" xfId="847" xr:uid="{00000000-0005-0000-0000-00008C040000}"/>
    <cellStyle name="Obično 12 16" xfId="848" xr:uid="{00000000-0005-0000-0000-00008D040000}"/>
    <cellStyle name="Obično 12 17" xfId="849" xr:uid="{00000000-0005-0000-0000-00008E040000}"/>
    <cellStyle name="Obično 12 18" xfId="850" xr:uid="{00000000-0005-0000-0000-00008F040000}"/>
    <cellStyle name="Obično 12 19" xfId="851" xr:uid="{00000000-0005-0000-0000-000090040000}"/>
    <cellStyle name="Obično 12 2" xfId="852" xr:uid="{00000000-0005-0000-0000-000091040000}"/>
    <cellStyle name="Obično 12 20" xfId="853" xr:uid="{00000000-0005-0000-0000-000092040000}"/>
    <cellStyle name="Obično 12 21" xfId="854" xr:uid="{00000000-0005-0000-0000-000093040000}"/>
    <cellStyle name="Obično 12 22" xfId="855" xr:uid="{00000000-0005-0000-0000-000094040000}"/>
    <cellStyle name="Obično 12 23" xfId="856" xr:uid="{00000000-0005-0000-0000-000095040000}"/>
    <cellStyle name="Obično 12 24" xfId="857" xr:uid="{00000000-0005-0000-0000-000096040000}"/>
    <cellStyle name="Obično 12 25" xfId="858" xr:uid="{00000000-0005-0000-0000-000097040000}"/>
    <cellStyle name="Obično 12 26" xfId="859" xr:uid="{00000000-0005-0000-0000-000098040000}"/>
    <cellStyle name="Obično 12 27" xfId="860" xr:uid="{00000000-0005-0000-0000-000099040000}"/>
    <cellStyle name="Obično 12 28" xfId="861" xr:uid="{00000000-0005-0000-0000-00009A040000}"/>
    <cellStyle name="Obično 12 29" xfId="862" xr:uid="{00000000-0005-0000-0000-00009B040000}"/>
    <cellStyle name="Obično 12 3" xfId="863" xr:uid="{00000000-0005-0000-0000-00009C040000}"/>
    <cellStyle name="Obično 12 30" xfId="864" xr:uid="{00000000-0005-0000-0000-00009D040000}"/>
    <cellStyle name="Obično 12 31" xfId="1464" xr:uid="{00000000-0005-0000-0000-00009E040000}"/>
    <cellStyle name="Obično 12 32" xfId="1588" xr:uid="{00000000-0005-0000-0000-00009F040000}"/>
    <cellStyle name="Obično 12 33" xfId="1643" xr:uid="{00000000-0005-0000-0000-0000A0040000}"/>
    <cellStyle name="Obično 12 34" xfId="1696" xr:uid="{00000000-0005-0000-0000-0000A1040000}"/>
    <cellStyle name="Obično 12 35" xfId="1744" xr:uid="{00000000-0005-0000-0000-0000A2040000}"/>
    <cellStyle name="Obično 12 36" xfId="1790" xr:uid="{00000000-0005-0000-0000-0000A3040000}"/>
    <cellStyle name="Obično 12 37" xfId="1833" xr:uid="{00000000-0005-0000-0000-0000A4040000}"/>
    <cellStyle name="Obično 12 38" xfId="1865" xr:uid="{00000000-0005-0000-0000-0000A5040000}"/>
    <cellStyle name="Obično 12 4" xfId="865" xr:uid="{00000000-0005-0000-0000-0000A6040000}"/>
    <cellStyle name="Obično 12 5" xfId="866" xr:uid="{00000000-0005-0000-0000-0000A7040000}"/>
    <cellStyle name="Obično 12 6" xfId="867" xr:uid="{00000000-0005-0000-0000-0000A8040000}"/>
    <cellStyle name="Obično 12 7" xfId="868" xr:uid="{00000000-0005-0000-0000-0000A9040000}"/>
    <cellStyle name="Obično 12 8" xfId="869" xr:uid="{00000000-0005-0000-0000-0000AA040000}"/>
    <cellStyle name="Obično 12 9" xfId="870" xr:uid="{00000000-0005-0000-0000-0000AB040000}"/>
    <cellStyle name="Obično 13" xfId="871" xr:uid="{00000000-0005-0000-0000-0000AC040000}"/>
    <cellStyle name="Obično 13 10" xfId="872" xr:uid="{00000000-0005-0000-0000-0000AD040000}"/>
    <cellStyle name="Obično 13 11" xfId="873" xr:uid="{00000000-0005-0000-0000-0000AE040000}"/>
    <cellStyle name="Obično 13 12" xfId="874" xr:uid="{00000000-0005-0000-0000-0000AF040000}"/>
    <cellStyle name="Obično 13 13" xfId="875" xr:uid="{00000000-0005-0000-0000-0000B0040000}"/>
    <cellStyle name="Obično 13 14" xfId="876" xr:uid="{00000000-0005-0000-0000-0000B1040000}"/>
    <cellStyle name="Obično 13 15" xfId="877" xr:uid="{00000000-0005-0000-0000-0000B2040000}"/>
    <cellStyle name="Obično 13 16" xfId="878" xr:uid="{00000000-0005-0000-0000-0000B3040000}"/>
    <cellStyle name="Obično 13 17" xfId="879" xr:uid="{00000000-0005-0000-0000-0000B4040000}"/>
    <cellStyle name="Obično 13 18" xfId="880" xr:uid="{00000000-0005-0000-0000-0000B5040000}"/>
    <cellStyle name="Obično 13 19" xfId="881" xr:uid="{00000000-0005-0000-0000-0000B6040000}"/>
    <cellStyle name="Obično 13 2" xfId="882" xr:uid="{00000000-0005-0000-0000-0000B7040000}"/>
    <cellStyle name="Obično 13 20" xfId="883" xr:uid="{00000000-0005-0000-0000-0000B8040000}"/>
    <cellStyle name="Obično 13 21" xfId="884" xr:uid="{00000000-0005-0000-0000-0000B9040000}"/>
    <cellStyle name="Obično 13 22" xfId="885" xr:uid="{00000000-0005-0000-0000-0000BA040000}"/>
    <cellStyle name="Obično 13 23" xfId="886" xr:uid="{00000000-0005-0000-0000-0000BB040000}"/>
    <cellStyle name="Obično 13 24" xfId="887" xr:uid="{00000000-0005-0000-0000-0000BC040000}"/>
    <cellStyle name="Obično 13 25" xfId="888" xr:uid="{00000000-0005-0000-0000-0000BD040000}"/>
    <cellStyle name="Obično 13 26" xfId="889" xr:uid="{00000000-0005-0000-0000-0000BE040000}"/>
    <cellStyle name="Obično 13 27" xfId="890" xr:uid="{00000000-0005-0000-0000-0000BF040000}"/>
    <cellStyle name="Obično 13 28" xfId="891" xr:uid="{00000000-0005-0000-0000-0000C0040000}"/>
    <cellStyle name="Obično 13 29" xfId="892" xr:uid="{00000000-0005-0000-0000-0000C1040000}"/>
    <cellStyle name="Obično 13 3" xfId="893" xr:uid="{00000000-0005-0000-0000-0000C2040000}"/>
    <cellStyle name="Obično 13 30" xfId="894" xr:uid="{00000000-0005-0000-0000-0000C3040000}"/>
    <cellStyle name="Obično 13 31" xfId="1465" xr:uid="{00000000-0005-0000-0000-0000C4040000}"/>
    <cellStyle name="Obično 13 32" xfId="1589" xr:uid="{00000000-0005-0000-0000-0000C5040000}"/>
    <cellStyle name="Obično 13 33" xfId="1644" xr:uid="{00000000-0005-0000-0000-0000C6040000}"/>
    <cellStyle name="Obično 13 34" xfId="1697" xr:uid="{00000000-0005-0000-0000-0000C7040000}"/>
    <cellStyle name="Obično 13 35" xfId="1745" xr:uid="{00000000-0005-0000-0000-0000C8040000}"/>
    <cellStyle name="Obično 13 36" xfId="1791" xr:uid="{00000000-0005-0000-0000-0000C9040000}"/>
    <cellStyle name="Obično 13 37" xfId="1834" xr:uid="{00000000-0005-0000-0000-0000CA040000}"/>
    <cellStyle name="Obično 13 38" xfId="1866" xr:uid="{00000000-0005-0000-0000-0000CB040000}"/>
    <cellStyle name="Obično 13 4" xfId="895" xr:uid="{00000000-0005-0000-0000-0000CC040000}"/>
    <cellStyle name="Obično 13 5" xfId="896" xr:uid="{00000000-0005-0000-0000-0000CD040000}"/>
    <cellStyle name="Obično 13 6" xfId="897" xr:uid="{00000000-0005-0000-0000-0000CE040000}"/>
    <cellStyle name="Obično 13 7" xfId="898" xr:uid="{00000000-0005-0000-0000-0000CF040000}"/>
    <cellStyle name="Obično 13 8" xfId="899" xr:uid="{00000000-0005-0000-0000-0000D0040000}"/>
    <cellStyle name="Obično 13 9" xfId="900" xr:uid="{00000000-0005-0000-0000-0000D1040000}"/>
    <cellStyle name="Obično 14" xfId="901" xr:uid="{00000000-0005-0000-0000-0000D2040000}"/>
    <cellStyle name="Obično 14 10" xfId="902" xr:uid="{00000000-0005-0000-0000-0000D3040000}"/>
    <cellStyle name="Obično 14 11" xfId="903" xr:uid="{00000000-0005-0000-0000-0000D4040000}"/>
    <cellStyle name="Obično 14 12" xfId="904" xr:uid="{00000000-0005-0000-0000-0000D5040000}"/>
    <cellStyle name="Obično 14 13" xfId="905" xr:uid="{00000000-0005-0000-0000-0000D6040000}"/>
    <cellStyle name="Obično 14 14" xfId="906" xr:uid="{00000000-0005-0000-0000-0000D7040000}"/>
    <cellStyle name="Obično 14 15" xfId="907" xr:uid="{00000000-0005-0000-0000-0000D8040000}"/>
    <cellStyle name="Obično 14 16" xfId="908" xr:uid="{00000000-0005-0000-0000-0000D9040000}"/>
    <cellStyle name="Obično 14 17" xfId="909" xr:uid="{00000000-0005-0000-0000-0000DA040000}"/>
    <cellStyle name="Obično 14 18" xfId="910" xr:uid="{00000000-0005-0000-0000-0000DB040000}"/>
    <cellStyle name="Obično 14 19" xfId="911" xr:uid="{00000000-0005-0000-0000-0000DC040000}"/>
    <cellStyle name="Obično 14 2" xfId="912" xr:uid="{00000000-0005-0000-0000-0000DD040000}"/>
    <cellStyle name="Obično 14 20" xfId="913" xr:uid="{00000000-0005-0000-0000-0000DE040000}"/>
    <cellStyle name="Obično 14 21" xfId="914" xr:uid="{00000000-0005-0000-0000-0000DF040000}"/>
    <cellStyle name="Obično 14 22" xfId="915" xr:uid="{00000000-0005-0000-0000-0000E0040000}"/>
    <cellStyle name="Obično 14 23" xfId="916" xr:uid="{00000000-0005-0000-0000-0000E1040000}"/>
    <cellStyle name="Obično 14 24" xfId="917" xr:uid="{00000000-0005-0000-0000-0000E2040000}"/>
    <cellStyle name="Obično 14 25" xfId="918" xr:uid="{00000000-0005-0000-0000-0000E3040000}"/>
    <cellStyle name="Obično 14 26" xfId="919" xr:uid="{00000000-0005-0000-0000-0000E4040000}"/>
    <cellStyle name="Obično 14 27" xfId="920" xr:uid="{00000000-0005-0000-0000-0000E5040000}"/>
    <cellStyle name="Obično 14 28" xfId="921" xr:uid="{00000000-0005-0000-0000-0000E6040000}"/>
    <cellStyle name="Obično 14 29" xfId="922" xr:uid="{00000000-0005-0000-0000-0000E7040000}"/>
    <cellStyle name="Obično 14 3" xfId="923" xr:uid="{00000000-0005-0000-0000-0000E8040000}"/>
    <cellStyle name="Obično 14 30" xfId="924" xr:uid="{00000000-0005-0000-0000-0000E9040000}"/>
    <cellStyle name="Obično 14 31" xfId="1466" xr:uid="{00000000-0005-0000-0000-0000EA040000}"/>
    <cellStyle name="Obično 14 32" xfId="1590" xr:uid="{00000000-0005-0000-0000-0000EB040000}"/>
    <cellStyle name="Obično 14 33" xfId="1645" xr:uid="{00000000-0005-0000-0000-0000EC040000}"/>
    <cellStyle name="Obično 14 34" xfId="1698" xr:uid="{00000000-0005-0000-0000-0000ED040000}"/>
    <cellStyle name="Obično 14 35" xfId="1746" xr:uid="{00000000-0005-0000-0000-0000EE040000}"/>
    <cellStyle name="Obično 14 36" xfId="1792" xr:uid="{00000000-0005-0000-0000-0000EF040000}"/>
    <cellStyle name="Obično 14 37" xfId="1835" xr:uid="{00000000-0005-0000-0000-0000F0040000}"/>
    <cellStyle name="Obično 14 38" xfId="1867" xr:uid="{00000000-0005-0000-0000-0000F1040000}"/>
    <cellStyle name="Obično 14 4" xfId="925" xr:uid="{00000000-0005-0000-0000-0000F2040000}"/>
    <cellStyle name="Obično 14 5" xfId="926" xr:uid="{00000000-0005-0000-0000-0000F3040000}"/>
    <cellStyle name="Obično 14 6" xfId="927" xr:uid="{00000000-0005-0000-0000-0000F4040000}"/>
    <cellStyle name="Obično 14 7" xfId="928" xr:uid="{00000000-0005-0000-0000-0000F5040000}"/>
    <cellStyle name="Obično 14 8" xfId="929" xr:uid="{00000000-0005-0000-0000-0000F6040000}"/>
    <cellStyle name="Obično 14 9" xfId="930" xr:uid="{00000000-0005-0000-0000-0000F7040000}"/>
    <cellStyle name="Obično 15" xfId="931" xr:uid="{00000000-0005-0000-0000-0000F8040000}"/>
    <cellStyle name="Obično 15 10" xfId="932" xr:uid="{00000000-0005-0000-0000-0000F9040000}"/>
    <cellStyle name="Obično 15 11" xfId="933" xr:uid="{00000000-0005-0000-0000-0000FA040000}"/>
    <cellStyle name="Obično 15 12" xfId="934" xr:uid="{00000000-0005-0000-0000-0000FB040000}"/>
    <cellStyle name="Obično 15 13" xfId="935" xr:uid="{00000000-0005-0000-0000-0000FC040000}"/>
    <cellStyle name="Obično 15 14" xfId="936" xr:uid="{00000000-0005-0000-0000-0000FD040000}"/>
    <cellStyle name="Obično 15 15" xfId="937" xr:uid="{00000000-0005-0000-0000-0000FE040000}"/>
    <cellStyle name="Obično 15 16" xfId="938" xr:uid="{00000000-0005-0000-0000-0000FF040000}"/>
    <cellStyle name="Obično 15 17" xfId="939" xr:uid="{00000000-0005-0000-0000-000000050000}"/>
    <cellStyle name="Obično 15 18" xfId="940" xr:uid="{00000000-0005-0000-0000-000001050000}"/>
    <cellStyle name="Obično 15 19" xfId="941" xr:uid="{00000000-0005-0000-0000-000002050000}"/>
    <cellStyle name="Obično 15 2" xfId="942" xr:uid="{00000000-0005-0000-0000-000003050000}"/>
    <cellStyle name="Obično 15 20" xfId="943" xr:uid="{00000000-0005-0000-0000-000004050000}"/>
    <cellStyle name="Obično 15 21" xfId="944" xr:uid="{00000000-0005-0000-0000-000005050000}"/>
    <cellStyle name="Obično 15 22" xfId="945" xr:uid="{00000000-0005-0000-0000-000006050000}"/>
    <cellStyle name="Obično 15 23" xfId="946" xr:uid="{00000000-0005-0000-0000-000007050000}"/>
    <cellStyle name="Obično 15 24" xfId="947" xr:uid="{00000000-0005-0000-0000-000008050000}"/>
    <cellStyle name="Obično 15 25" xfId="948" xr:uid="{00000000-0005-0000-0000-000009050000}"/>
    <cellStyle name="Obično 15 26" xfId="949" xr:uid="{00000000-0005-0000-0000-00000A050000}"/>
    <cellStyle name="Obično 15 27" xfId="950" xr:uid="{00000000-0005-0000-0000-00000B050000}"/>
    <cellStyle name="Obično 15 28" xfId="951" xr:uid="{00000000-0005-0000-0000-00000C050000}"/>
    <cellStyle name="Obično 15 29" xfId="952" xr:uid="{00000000-0005-0000-0000-00000D050000}"/>
    <cellStyle name="Obično 15 3" xfId="953" xr:uid="{00000000-0005-0000-0000-00000E050000}"/>
    <cellStyle name="Obično 15 30" xfId="954" xr:uid="{00000000-0005-0000-0000-00000F050000}"/>
    <cellStyle name="Obično 15 31" xfId="1467" xr:uid="{00000000-0005-0000-0000-000010050000}"/>
    <cellStyle name="Obično 15 32" xfId="1591" xr:uid="{00000000-0005-0000-0000-000011050000}"/>
    <cellStyle name="Obično 15 33" xfId="1646" xr:uid="{00000000-0005-0000-0000-000012050000}"/>
    <cellStyle name="Obično 15 34" xfId="1699" xr:uid="{00000000-0005-0000-0000-000013050000}"/>
    <cellStyle name="Obično 15 35" xfId="1747" xr:uid="{00000000-0005-0000-0000-000014050000}"/>
    <cellStyle name="Obično 15 36" xfId="1793" xr:uid="{00000000-0005-0000-0000-000015050000}"/>
    <cellStyle name="Obično 15 37" xfId="1836" xr:uid="{00000000-0005-0000-0000-000016050000}"/>
    <cellStyle name="Obično 15 38" xfId="1868" xr:uid="{00000000-0005-0000-0000-000017050000}"/>
    <cellStyle name="Obično 15 4" xfId="955" xr:uid="{00000000-0005-0000-0000-000018050000}"/>
    <cellStyle name="Obično 15 5" xfId="956" xr:uid="{00000000-0005-0000-0000-000019050000}"/>
    <cellStyle name="Obično 15 6" xfId="957" xr:uid="{00000000-0005-0000-0000-00001A050000}"/>
    <cellStyle name="Obično 15 7" xfId="958" xr:uid="{00000000-0005-0000-0000-00001B050000}"/>
    <cellStyle name="Obično 15 8" xfId="959" xr:uid="{00000000-0005-0000-0000-00001C050000}"/>
    <cellStyle name="Obično 15 9" xfId="960" xr:uid="{00000000-0005-0000-0000-00001D050000}"/>
    <cellStyle name="Obično 16" xfId="961" xr:uid="{00000000-0005-0000-0000-00001E050000}"/>
    <cellStyle name="Obično 16 10" xfId="962" xr:uid="{00000000-0005-0000-0000-00001F050000}"/>
    <cellStyle name="Obično 16 11" xfId="963" xr:uid="{00000000-0005-0000-0000-000020050000}"/>
    <cellStyle name="Obično 16 12" xfId="964" xr:uid="{00000000-0005-0000-0000-000021050000}"/>
    <cellStyle name="Obično 16 13" xfId="965" xr:uid="{00000000-0005-0000-0000-000022050000}"/>
    <cellStyle name="Obično 16 14" xfId="966" xr:uid="{00000000-0005-0000-0000-000023050000}"/>
    <cellStyle name="Obično 16 15" xfId="967" xr:uid="{00000000-0005-0000-0000-000024050000}"/>
    <cellStyle name="Obično 16 16" xfId="968" xr:uid="{00000000-0005-0000-0000-000025050000}"/>
    <cellStyle name="Obično 16 17" xfId="969" xr:uid="{00000000-0005-0000-0000-000026050000}"/>
    <cellStyle name="Obično 16 18" xfId="970" xr:uid="{00000000-0005-0000-0000-000027050000}"/>
    <cellStyle name="Obično 16 19" xfId="971" xr:uid="{00000000-0005-0000-0000-000028050000}"/>
    <cellStyle name="Obično 16 2" xfId="972" xr:uid="{00000000-0005-0000-0000-000029050000}"/>
    <cellStyle name="Obično 16 20" xfId="973" xr:uid="{00000000-0005-0000-0000-00002A050000}"/>
    <cellStyle name="Obično 16 21" xfId="974" xr:uid="{00000000-0005-0000-0000-00002B050000}"/>
    <cellStyle name="Obično 16 22" xfId="975" xr:uid="{00000000-0005-0000-0000-00002C050000}"/>
    <cellStyle name="Obično 16 23" xfId="976" xr:uid="{00000000-0005-0000-0000-00002D050000}"/>
    <cellStyle name="Obično 16 24" xfId="977" xr:uid="{00000000-0005-0000-0000-00002E050000}"/>
    <cellStyle name="Obično 16 25" xfId="978" xr:uid="{00000000-0005-0000-0000-00002F050000}"/>
    <cellStyle name="Obično 16 26" xfId="979" xr:uid="{00000000-0005-0000-0000-000030050000}"/>
    <cellStyle name="Obično 16 27" xfId="980" xr:uid="{00000000-0005-0000-0000-000031050000}"/>
    <cellStyle name="Obično 16 28" xfId="981" xr:uid="{00000000-0005-0000-0000-000032050000}"/>
    <cellStyle name="Obično 16 29" xfId="982" xr:uid="{00000000-0005-0000-0000-000033050000}"/>
    <cellStyle name="Obično 16 3" xfId="983" xr:uid="{00000000-0005-0000-0000-000034050000}"/>
    <cellStyle name="Obično 16 30" xfId="984" xr:uid="{00000000-0005-0000-0000-000035050000}"/>
    <cellStyle name="Obično 16 31" xfId="1468" xr:uid="{00000000-0005-0000-0000-000036050000}"/>
    <cellStyle name="Obično 16 32" xfId="1592" xr:uid="{00000000-0005-0000-0000-000037050000}"/>
    <cellStyle name="Obično 16 33" xfId="1647" xr:uid="{00000000-0005-0000-0000-000038050000}"/>
    <cellStyle name="Obično 16 34" xfId="1700" xr:uid="{00000000-0005-0000-0000-000039050000}"/>
    <cellStyle name="Obično 16 35" xfId="1748" xr:uid="{00000000-0005-0000-0000-00003A050000}"/>
    <cellStyle name="Obično 16 36" xfId="1794" xr:uid="{00000000-0005-0000-0000-00003B050000}"/>
    <cellStyle name="Obično 16 37" xfId="1837" xr:uid="{00000000-0005-0000-0000-00003C050000}"/>
    <cellStyle name="Obično 16 38" xfId="1869" xr:uid="{00000000-0005-0000-0000-00003D050000}"/>
    <cellStyle name="Obično 16 4" xfId="985" xr:uid="{00000000-0005-0000-0000-00003E050000}"/>
    <cellStyle name="Obično 16 5" xfId="986" xr:uid="{00000000-0005-0000-0000-00003F050000}"/>
    <cellStyle name="Obično 16 6" xfId="987" xr:uid="{00000000-0005-0000-0000-000040050000}"/>
    <cellStyle name="Obično 16 7" xfId="988" xr:uid="{00000000-0005-0000-0000-000041050000}"/>
    <cellStyle name="Obično 16 8" xfId="989" xr:uid="{00000000-0005-0000-0000-000042050000}"/>
    <cellStyle name="Obično 16 9" xfId="990" xr:uid="{00000000-0005-0000-0000-000043050000}"/>
    <cellStyle name="Obično 17" xfId="991" xr:uid="{00000000-0005-0000-0000-000044050000}"/>
    <cellStyle name="Obično 18" xfId="992" xr:uid="{00000000-0005-0000-0000-000045050000}"/>
    <cellStyle name="Obično 18 2" xfId="1469" xr:uid="{00000000-0005-0000-0000-000046050000}"/>
    <cellStyle name="Obično 18 3" xfId="1593" xr:uid="{00000000-0005-0000-0000-000047050000}"/>
    <cellStyle name="Obično 18 4" xfId="1648" xr:uid="{00000000-0005-0000-0000-000048050000}"/>
    <cellStyle name="Obično 18 5" xfId="1701" xr:uid="{00000000-0005-0000-0000-000049050000}"/>
    <cellStyle name="Obično 18 6" xfId="1749" xr:uid="{00000000-0005-0000-0000-00004A050000}"/>
    <cellStyle name="Obično 18 7" xfId="1795" xr:uid="{00000000-0005-0000-0000-00004B050000}"/>
    <cellStyle name="Obično 18 8" xfId="1838" xr:uid="{00000000-0005-0000-0000-00004C050000}"/>
    <cellStyle name="Obično 18 9" xfId="1870" xr:uid="{00000000-0005-0000-0000-00004D050000}"/>
    <cellStyle name="Obično 19" xfId="993" xr:uid="{00000000-0005-0000-0000-00004E050000}"/>
    <cellStyle name="Obično 19 2" xfId="1470" xr:uid="{00000000-0005-0000-0000-00004F050000}"/>
    <cellStyle name="Obično 19 3" xfId="1594" xr:uid="{00000000-0005-0000-0000-000050050000}"/>
    <cellStyle name="Obično 19 4" xfId="1649" xr:uid="{00000000-0005-0000-0000-000051050000}"/>
    <cellStyle name="Obično 19 5" xfId="1702" xr:uid="{00000000-0005-0000-0000-000052050000}"/>
    <cellStyle name="Obično 19 6" xfId="1750" xr:uid="{00000000-0005-0000-0000-000053050000}"/>
    <cellStyle name="Obično 19 7" xfId="1796" xr:uid="{00000000-0005-0000-0000-000054050000}"/>
    <cellStyle name="Obično 19 8" xfId="1839" xr:uid="{00000000-0005-0000-0000-000055050000}"/>
    <cellStyle name="Obično 19 9" xfId="1871" xr:uid="{00000000-0005-0000-0000-000056050000}"/>
    <cellStyle name="Obično 2" xfId="11" xr:uid="{00000000-0005-0000-0000-000057050000}"/>
    <cellStyle name="Obično 2 10" xfId="995" xr:uid="{00000000-0005-0000-0000-000058050000}"/>
    <cellStyle name="Obično 2 11" xfId="996" xr:uid="{00000000-0005-0000-0000-000059050000}"/>
    <cellStyle name="Obično 2 12" xfId="997" xr:uid="{00000000-0005-0000-0000-00005A050000}"/>
    <cellStyle name="Obično 2 13" xfId="998" xr:uid="{00000000-0005-0000-0000-00005B050000}"/>
    <cellStyle name="Obično 2 13 10" xfId="999" xr:uid="{00000000-0005-0000-0000-00005C050000}"/>
    <cellStyle name="Obično 2 13 11" xfId="1000" xr:uid="{00000000-0005-0000-0000-00005D050000}"/>
    <cellStyle name="Obično 2 13 12" xfId="1001" xr:uid="{00000000-0005-0000-0000-00005E050000}"/>
    <cellStyle name="Obično 2 13 13" xfId="1002" xr:uid="{00000000-0005-0000-0000-00005F050000}"/>
    <cellStyle name="Obično 2 13 14" xfId="1003" xr:uid="{00000000-0005-0000-0000-000060050000}"/>
    <cellStyle name="Obično 2 13 15" xfId="1004" xr:uid="{00000000-0005-0000-0000-000061050000}"/>
    <cellStyle name="Obično 2 13 16" xfId="1005" xr:uid="{00000000-0005-0000-0000-000062050000}"/>
    <cellStyle name="Obično 2 13 17" xfId="1006" xr:uid="{00000000-0005-0000-0000-000063050000}"/>
    <cellStyle name="Obično 2 13 18" xfId="1007" xr:uid="{00000000-0005-0000-0000-000064050000}"/>
    <cellStyle name="Obično 2 13 19" xfId="1008" xr:uid="{00000000-0005-0000-0000-000065050000}"/>
    <cellStyle name="Obično 2 13 2" xfId="1009" xr:uid="{00000000-0005-0000-0000-000066050000}"/>
    <cellStyle name="Obično 2 13 2 10" xfId="1010" xr:uid="{00000000-0005-0000-0000-000067050000}"/>
    <cellStyle name="Obično 2 13 2 11" xfId="1011" xr:uid="{00000000-0005-0000-0000-000068050000}"/>
    <cellStyle name="Obično 2 13 2 12" xfId="1012" xr:uid="{00000000-0005-0000-0000-000069050000}"/>
    <cellStyle name="Obično 2 13 2 13" xfId="1013" xr:uid="{00000000-0005-0000-0000-00006A050000}"/>
    <cellStyle name="Obično 2 13 2 14" xfId="1014" xr:uid="{00000000-0005-0000-0000-00006B050000}"/>
    <cellStyle name="Obično 2 13 2 15" xfId="1015" xr:uid="{00000000-0005-0000-0000-00006C050000}"/>
    <cellStyle name="Obično 2 13 2 16" xfId="1016" xr:uid="{00000000-0005-0000-0000-00006D050000}"/>
    <cellStyle name="Obično 2 13 2 17" xfId="1017" xr:uid="{00000000-0005-0000-0000-00006E050000}"/>
    <cellStyle name="Obično 2 13 2 18" xfId="1018" xr:uid="{00000000-0005-0000-0000-00006F050000}"/>
    <cellStyle name="Obično 2 13 2 19" xfId="1019" xr:uid="{00000000-0005-0000-0000-000070050000}"/>
    <cellStyle name="Obično 2 13 2 2" xfId="1020" xr:uid="{00000000-0005-0000-0000-000071050000}"/>
    <cellStyle name="Obično 2 13 2 20" xfId="1021" xr:uid="{00000000-0005-0000-0000-000072050000}"/>
    <cellStyle name="Obično 2 13 2 21" xfId="1022" xr:uid="{00000000-0005-0000-0000-000073050000}"/>
    <cellStyle name="Obično 2 13 2 22" xfId="1023" xr:uid="{00000000-0005-0000-0000-000074050000}"/>
    <cellStyle name="Obično 2 13 2 23" xfId="1024" xr:uid="{00000000-0005-0000-0000-000075050000}"/>
    <cellStyle name="Obično 2 13 2 24" xfId="1025" xr:uid="{00000000-0005-0000-0000-000076050000}"/>
    <cellStyle name="Obično 2 13 2 25" xfId="1026" xr:uid="{00000000-0005-0000-0000-000077050000}"/>
    <cellStyle name="Obično 2 13 2 26" xfId="1027" xr:uid="{00000000-0005-0000-0000-000078050000}"/>
    <cellStyle name="Obično 2 13 2 27" xfId="1028" xr:uid="{00000000-0005-0000-0000-000079050000}"/>
    <cellStyle name="Obično 2 13 2 28" xfId="1029" xr:uid="{00000000-0005-0000-0000-00007A050000}"/>
    <cellStyle name="Obično 2 13 2 29" xfId="1030" xr:uid="{00000000-0005-0000-0000-00007B050000}"/>
    <cellStyle name="Obično 2 13 2 3" xfId="1031" xr:uid="{00000000-0005-0000-0000-00007C050000}"/>
    <cellStyle name="Obično 2 13 2 30" xfId="1032" xr:uid="{00000000-0005-0000-0000-00007D050000}"/>
    <cellStyle name="Obično 2 13 2 4" xfId="1033" xr:uid="{00000000-0005-0000-0000-00007E050000}"/>
    <cellStyle name="Obično 2 13 2 5" xfId="1034" xr:uid="{00000000-0005-0000-0000-00007F050000}"/>
    <cellStyle name="Obično 2 13 2 6" xfId="1035" xr:uid="{00000000-0005-0000-0000-000080050000}"/>
    <cellStyle name="Obično 2 13 2 7" xfId="1036" xr:uid="{00000000-0005-0000-0000-000081050000}"/>
    <cellStyle name="Obično 2 13 2 8" xfId="1037" xr:uid="{00000000-0005-0000-0000-000082050000}"/>
    <cellStyle name="Obično 2 13 2 9" xfId="1038" xr:uid="{00000000-0005-0000-0000-000083050000}"/>
    <cellStyle name="Obično 2 13 20" xfId="1039" xr:uid="{00000000-0005-0000-0000-000084050000}"/>
    <cellStyle name="Obično 2 13 21" xfId="1040" xr:uid="{00000000-0005-0000-0000-000085050000}"/>
    <cellStyle name="Obično 2 13 22" xfId="1041" xr:uid="{00000000-0005-0000-0000-000086050000}"/>
    <cellStyle name="Obično 2 13 23" xfId="1042" xr:uid="{00000000-0005-0000-0000-000087050000}"/>
    <cellStyle name="Obično 2 13 24" xfId="1043" xr:uid="{00000000-0005-0000-0000-000088050000}"/>
    <cellStyle name="Obično 2 13 25" xfId="1044" xr:uid="{00000000-0005-0000-0000-000089050000}"/>
    <cellStyle name="Obično 2 13 26" xfId="1045" xr:uid="{00000000-0005-0000-0000-00008A050000}"/>
    <cellStyle name="Obično 2 13 27" xfId="1046" xr:uid="{00000000-0005-0000-0000-00008B050000}"/>
    <cellStyle name="Obično 2 13 28" xfId="1047" xr:uid="{00000000-0005-0000-0000-00008C050000}"/>
    <cellStyle name="Obično 2 13 29" xfId="1048" xr:uid="{00000000-0005-0000-0000-00008D050000}"/>
    <cellStyle name="Obično 2 13 3" xfId="1049" xr:uid="{00000000-0005-0000-0000-00008E050000}"/>
    <cellStyle name="Obično 2 13 30" xfId="1050" xr:uid="{00000000-0005-0000-0000-00008F050000}"/>
    <cellStyle name="Obično 2 13 31" xfId="1051" xr:uid="{00000000-0005-0000-0000-000090050000}"/>
    <cellStyle name="Obično 2 13 4" xfId="1052" xr:uid="{00000000-0005-0000-0000-000091050000}"/>
    <cellStyle name="Obično 2 13 4 2" xfId="1053" xr:uid="{00000000-0005-0000-0000-000092050000}"/>
    <cellStyle name="Obično 2 13 4 3" xfId="1054" xr:uid="{00000000-0005-0000-0000-000093050000}"/>
    <cellStyle name="Obično 2 13 4 4" xfId="1055" xr:uid="{00000000-0005-0000-0000-000094050000}"/>
    <cellStyle name="Obično 2 13 4 5" xfId="1056" xr:uid="{00000000-0005-0000-0000-000095050000}"/>
    <cellStyle name="Obično 2 13 5" xfId="1057" xr:uid="{00000000-0005-0000-0000-000096050000}"/>
    <cellStyle name="Obično 2 13 6" xfId="1058" xr:uid="{00000000-0005-0000-0000-000097050000}"/>
    <cellStyle name="Obično 2 13 7" xfId="1059" xr:uid="{00000000-0005-0000-0000-000098050000}"/>
    <cellStyle name="Obično 2 13 8" xfId="1060" xr:uid="{00000000-0005-0000-0000-000099050000}"/>
    <cellStyle name="Obično 2 13 9" xfId="1061" xr:uid="{00000000-0005-0000-0000-00009A050000}"/>
    <cellStyle name="Obično 2 14" xfId="1062" xr:uid="{00000000-0005-0000-0000-00009B050000}"/>
    <cellStyle name="Obično 2 15" xfId="1063" xr:uid="{00000000-0005-0000-0000-00009C050000}"/>
    <cellStyle name="Obično 2 16" xfId="1064" xr:uid="{00000000-0005-0000-0000-00009D050000}"/>
    <cellStyle name="Obično 2 16 10" xfId="1065" xr:uid="{00000000-0005-0000-0000-00009E050000}"/>
    <cellStyle name="Obično 2 16 11" xfId="1066" xr:uid="{00000000-0005-0000-0000-00009F050000}"/>
    <cellStyle name="Obično 2 16 12" xfId="1067" xr:uid="{00000000-0005-0000-0000-0000A0050000}"/>
    <cellStyle name="Obično 2 16 13" xfId="1068" xr:uid="{00000000-0005-0000-0000-0000A1050000}"/>
    <cellStyle name="Obično 2 16 14" xfId="1069" xr:uid="{00000000-0005-0000-0000-0000A2050000}"/>
    <cellStyle name="Obično 2 16 15" xfId="1070" xr:uid="{00000000-0005-0000-0000-0000A3050000}"/>
    <cellStyle name="Obično 2 16 16" xfId="1071" xr:uid="{00000000-0005-0000-0000-0000A4050000}"/>
    <cellStyle name="Obično 2 16 17" xfId="1072" xr:uid="{00000000-0005-0000-0000-0000A5050000}"/>
    <cellStyle name="Obično 2 16 18" xfId="1073" xr:uid="{00000000-0005-0000-0000-0000A6050000}"/>
    <cellStyle name="Obično 2 16 19" xfId="1074" xr:uid="{00000000-0005-0000-0000-0000A7050000}"/>
    <cellStyle name="Obično 2 16 2" xfId="1075" xr:uid="{00000000-0005-0000-0000-0000A8050000}"/>
    <cellStyle name="Obično 2 16 20" xfId="1076" xr:uid="{00000000-0005-0000-0000-0000A9050000}"/>
    <cellStyle name="Obično 2 16 21" xfId="1077" xr:uid="{00000000-0005-0000-0000-0000AA050000}"/>
    <cellStyle name="Obično 2 16 22" xfId="1078" xr:uid="{00000000-0005-0000-0000-0000AB050000}"/>
    <cellStyle name="Obično 2 16 23" xfId="1079" xr:uid="{00000000-0005-0000-0000-0000AC050000}"/>
    <cellStyle name="Obično 2 16 24" xfId="1080" xr:uid="{00000000-0005-0000-0000-0000AD050000}"/>
    <cellStyle name="Obično 2 16 25" xfId="1081" xr:uid="{00000000-0005-0000-0000-0000AE050000}"/>
    <cellStyle name="Obično 2 16 26" xfId="1082" xr:uid="{00000000-0005-0000-0000-0000AF050000}"/>
    <cellStyle name="Obično 2 16 27" xfId="1083" xr:uid="{00000000-0005-0000-0000-0000B0050000}"/>
    <cellStyle name="Obično 2 16 28" xfId="1084" xr:uid="{00000000-0005-0000-0000-0000B1050000}"/>
    <cellStyle name="Obično 2 16 29" xfId="1085" xr:uid="{00000000-0005-0000-0000-0000B2050000}"/>
    <cellStyle name="Obično 2 16 3" xfId="1086" xr:uid="{00000000-0005-0000-0000-0000B3050000}"/>
    <cellStyle name="Obično 2 16 30" xfId="1087" xr:uid="{00000000-0005-0000-0000-0000B4050000}"/>
    <cellStyle name="Obično 2 16 4" xfId="1088" xr:uid="{00000000-0005-0000-0000-0000B5050000}"/>
    <cellStyle name="Obično 2 16 5" xfId="1089" xr:uid="{00000000-0005-0000-0000-0000B6050000}"/>
    <cellStyle name="Obično 2 16 6" xfId="1090" xr:uid="{00000000-0005-0000-0000-0000B7050000}"/>
    <cellStyle name="Obično 2 16 7" xfId="1091" xr:uid="{00000000-0005-0000-0000-0000B8050000}"/>
    <cellStyle name="Obično 2 16 8" xfId="1092" xr:uid="{00000000-0005-0000-0000-0000B9050000}"/>
    <cellStyle name="Obično 2 16 9" xfId="1093" xr:uid="{00000000-0005-0000-0000-0000BA050000}"/>
    <cellStyle name="Obično 2 17" xfId="1094" xr:uid="{00000000-0005-0000-0000-0000BB050000}"/>
    <cellStyle name="Obično 2 18" xfId="1095" xr:uid="{00000000-0005-0000-0000-0000BC050000}"/>
    <cellStyle name="Obično 2 19" xfId="1096" xr:uid="{00000000-0005-0000-0000-0000BD050000}"/>
    <cellStyle name="Obično 2 2" xfId="994" xr:uid="{00000000-0005-0000-0000-0000BE050000}"/>
    <cellStyle name="Obično 2 2 10" xfId="1098" xr:uid="{00000000-0005-0000-0000-0000BF050000}"/>
    <cellStyle name="Obično 2 2 11" xfId="1099" xr:uid="{00000000-0005-0000-0000-0000C0050000}"/>
    <cellStyle name="Obično 2 2 12" xfId="1100" xr:uid="{00000000-0005-0000-0000-0000C1050000}"/>
    <cellStyle name="Obično 2 2 13" xfId="1101" xr:uid="{00000000-0005-0000-0000-0000C2050000}"/>
    <cellStyle name="Obično 2 2 14" xfId="1102" xr:uid="{00000000-0005-0000-0000-0000C3050000}"/>
    <cellStyle name="Obično 2 2 15" xfId="1103" xr:uid="{00000000-0005-0000-0000-0000C4050000}"/>
    <cellStyle name="Obično 2 2 16" xfId="1471" xr:uid="{00000000-0005-0000-0000-0000C5050000}"/>
    <cellStyle name="Obično 2 2 17" xfId="1595" xr:uid="{00000000-0005-0000-0000-0000C6050000}"/>
    <cellStyle name="Obično 2 2 18" xfId="1650" xr:uid="{00000000-0005-0000-0000-0000C7050000}"/>
    <cellStyle name="Obično 2 2 19" xfId="1703" xr:uid="{00000000-0005-0000-0000-0000C8050000}"/>
    <cellStyle name="Obično 2 2 2" xfId="1097" xr:uid="{00000000-0005-0000-0000-0000C9050000}"/>
    <cellStyle name="Obično 2 2 2 10" xfId="1105" xr:uid="{00000000-0005-0000-0000-0000CA050000}"/>
    <cellStyle name="Obično 2 2 2 11" xfId="1106" xr:uid="{00000000-0005-0000-0000-0000CB050000}"/>
    <cellStyle name="Obično 2 2 2 12" xfId="1107" xr:uid="{00000000-0005-0000-0000-0000CC050000}"/>
    <cellStyle name="Obično 2 2 2 13" xfId="1108" xr:uid="{00000000-0005-0000-0000-0000CD050000}"/>
    <cellStyle name="Obično 2 2 2 14" xfId="1109" xr:uid="{00000000-0005-0000-0000-0000CE050000}"/>
    <cellStyle name="Obično 2 2 2 15" xfId="1110" xr:uid="{00000000-0005-0000-0000-0000CF050000}"/>
    <cellStyle name="Obično 2 2 2 2" xfId="1104" xr:uid="{00000000-0005-0000-0000-0000D0050000}"/>
    <cellStyle name="Obično 2 2 2 2 10" xfId="1112" xr:uid="{00000000-0005-0000-0000-0000D1050000}"/>
    <cellStyle name="Obično 2 2 2 2 11" xfId="1113" xr:uid="{00000000-0005-0000-0000-0000D2050000}"/>
    <cellStyle name="Obično 2 2 2 2 12" xfId="1114" xr:uid="{00000000-0005-0000-0000-0000D3050000}"/>
    <cellStyle name="Obično 2 2 2 2 13" xfId="1115" xr:uid="{00000000-0005-0000-0000-0000D4050000}"/>
    <cellStyle name="Obično 2 2 2 2 2" xfId="1111" xr:uid="{00000000-0005-0000-0000-0000D5050000}"/>
    <cellStyle name="Obično 2 2 2 2 2 2" xfId="1116" xr:uid="{00000000-0005-0000-0000-0000D6050000}"/>
    <cellStyle name="Obično 2 2 2 2 2 2 2" xfId="1117" xr:uid="{00000000-0005-0000-0000-0000D7050000}"/>
    <cellStyle name="Obično 2 2 2 2 2 3" xfId="1118" xr:uid="{00000000-0005-0000-0000-0000D8050000}"/>
    <cellStyle name="Obično 2 2 2 2 2 4" xfId="1119" xr:uid="{00000000-0005-0000-0000-0000D9050000}"/>
    <cellStyle name="Obično 2 2 2 2 3" xfId="1120" xr:uid="{00000000-0005-0000-0000-0000DA050000}"/>
    <cellStyle name="Obično 2 2 2 2 4" xfId="1121" xr:uid="{00000000-0005-0000-0000-0000DB050000}"/>
    <cellStyle name="Obično 2 2 2 2 5" xfId="1122" xr:uid="{00000000-0005-0000-0000-0000DC050000}"/>
    <cellStyle name="Obično 2 2 2 2 6" xfId="1123" xr:uid="{00000000-0005-0000-0000-0000DD050000}"/>
    <cellStyle name="Obično 2 2 2 2 7" xfId="1124" xr:uid="{00000000-0005-0000-0000-0000DE050000}"/>
    <cellStyle name="Obično 2 2 2 2 8" xfId="1125" xr:uid="{00000000-0005-0000-0000-0000DF050000}"/>
    <cellStyle name="Obično 2 2 2 2 9" xfId="1126" xr:uid="{00000000-0005-0000-0000-0000E0050000}"/>
    <cellStyle name="Obično 2 2 2 3" xfId="1127" xr:uid="{00000000-0005-0000-0000-0000E1050000}"/>
    <cellStyle name="Obično 2 2 2 4" xfId="1128" xr:uid="{00000000-0005-0000-0000-0000E2050000}"/>
    <cellStyle name="Obično 2 2 2 5" xfId="1129" xr:uid="{00000000-0005-0000-0000-0000E3050000}"/>
    <cellStyle name="Obično 2 2 2 6" xfId="1130" xr:uid="{00000000-0005-0000-0000-0000E4050000}"/>
    <cellStyle name="Obično 2 2 2 7" xfId="1131" xr:uid="{00000000-0005-0000-0000-0000E5050000}"/>
    <cellStyle name="Obično 2 2 2 8" xfId="1132" xr:uid="{00000000-0005-0000-0000-0000E6050000}"/>
    <cellStyle name="Obično 2 2 2 9" xfId="1133" xr:uid="{00000000-0005-0000-0000-0000E7050000}"/>
    <cellStyle name="Obično 2 2 20" xfId="1751" xr:uid="{00000000-0005-0000-0000-0000E8050000}"/>
    <cellStyle name="Obično 2 2 21" xfId="1797" xr:uid="{00000000-0005-0000-0000-0000E9050000}"/>
    <cellStyle name="Obično 2 2 22" xfId="1840" xr:uid="{00000000-0005-0000-0000-0000EA050000}"/>
    <cellStyle name="Obično 2 2 23" xfId="1872" xr:uid="{00000000-0005-0000-0000-0000EB050000}"/>
    <cellStyle name="Obično 2 2 3" xfId="1134" xr:uid="{00000000-0005-0000-0000-0000EC050000}"/>
    <cellStyle name="Obično 2 2 4" xfId="1135" xr:uid="{00000000-0005-0000-0000-0000ED050000}"/>
    <cellStyle name="Obično 2 2 5" xfId="1136" xr:uid="{00000000-0005-0000-0000-0000EE050000}"/>
    <cellStyle name="Obično 2 2 6" xfId="1137" xr:uid="{00000000-0005-0000-0000-0000EF050000}"/>
    <cellStyle name="Obično 2 2 7" xfId="1138" xr:uid="{00000000-0005-0000-0000-0000F0050000}"/>
    <cellStyle name="Obično 2 2 8" xfId="1139" xr:uid="{00000000-0005-0000-0000-0000F1050000}"/>
    <cellStyle name="Obično 2 2 9" xfId="1140" xr:uid="{00000000-0005-0000-0000-0000F2050000}"/>
    <cellStyle name="Obično 2 20" xfId="1141" xr:uid="{00000000-0005-0000-0000-0000F3050000}"/>
    <cellStyle name="Obično 2 21" xfId="1142" xr:uid="{00000000-0005-0000-0000-0000F4050000}"/>
    <cellStyle name="Obično 2 21 2" xfId="1472" xr:uid="{00000000-0005-0000-0000-0000F5050000}"/>
    <cellStyle name="Obično 2 21 3" xfId="1596" xr:uid="{00000000-0005-0000-0000-0000F6050000}"/>
    <cellStyle name="Obično 2 21 4" xfId="1651" xr:uid="{00000000-0005-0000-0000-0000F7050000}"/>
    <cellStyle name="Obično 2 21 5" xfId="1704" xr:uid="{00000000-0005-0000-0000-0000F8050000}"/>
    <cellStyle name="Obično 2 21 6" xfId="1752" xr:uid="{00000000-0005-0000-0000-0000F9050000}"/>
    <cellStyle name="Obično 2 21 7" xfId="1798" xr:uid="{00000000-0005-0000-0000-0000FA050000}"/>
    <cellStyle name="Obično 2 21 8" xfId="1841" xr:uid="{00000000-0005-0000-0000-0000FB050000}"/>
    <cellStyle name="Obično 2 21 9" xfId="1873" xr:uid="{00000000-0005-0000-0000-0000FC050000}"/>
    <cellStyle name="Obično 2 22" xfId="1143" xr:uid="{00000000-0005-0000-0000-0000FD050000}"/>
    <cellStyle name="Obično 2 23" xfId="1144" xr:uid="{00000000-0005-0000-0000-0000FE050000}"/>
    <cellStyle name="Obično 2 24" xfId="1145" xr:uid="{00000000-0005-0000-0000-0000FF050000}"/>
    <cellStyle name="Obično 2 25" xfId="1146" xr:uid="{00000000-0005-0000-0000-000000060000}"/>
    <cellStyle name="Obično 2 26" xfId="1147" xr:uid="{00000000-0005-0000-0000-000001060000}"/>
    <cellStyle name="Obično 2 3" xfId="1148" xr:uid="{00000000-0005-0000-0000-000002060000}"/>
    <cellStyle name="Obično 2 4" xfId="1149" xr:uid="{00000000-0005-0000-0000-000003060000}"/>
    <cellStyle name="Obično 2 5" xfId="1150" xr:uid="{00000000-0005-0000-0000-000004060000}"/>
    <cellStyle name="Obično 2 6" xfId="1151" xr:uid="{00000000-0005-0000-0000-000005060000}"/>
    <cellStyle name="Obično 2 7" xfId="1152" xr:uid="{00000000-0005-0000-0000-000006060000}"/>
    <cellStyle name="Obično 2 8" xfId="1153" xr:uid="{00000000-0005-0000-0000-000007060000}"/>
    <cellStyle name="Obično 2 9" xfId="1154" xr:uid="{00000000-0005-0000-0000-000008060000}"/>
    <cellStyle name="Obično 2_Copy of Troškovnik_PS_elektro_proj" xfId="1155" xr:uid="{00000000-0005-0000-0000-000009060000}"/>
    <cellStyle name="Obično 20" xfId="1156" xr:uid="{00000000-0005-0000-0000-00000A060000}"/>
    <cellStyle name="Obično 20 2" xfId="1473" xr:uid="{00000000-0005-0000-0000-00000B060000}"/>
    <cellStyle name="Obično 20 3" xfId="1597" xr:uid="{00000000-0005-0000-0000-00000C060000}"/>
    <cellStyle name="Obično 20 4" xfId="1652" xr:uid="{00000000-0005-0000-0000-00000D060000}"/>
    <cellStyle name="Obično 20 5" xfId="1705" xr:uid="{00000000-0005-0000-0000-00000E060000}"/>
    <cellStyle name="Obično 20 6" xfId="1753" xr:uid="{00000000-0005-0000-0000-00000F060000}"/>
    <cellStyle name="Obično 20 7" xfId="1799" xr:uid="{00000000-0005-0000-0000-000010060000}"/>
    <cellStyle name="Obično 20 8" xfId="1842" xr:uid="{00000000-0005-0000-0000-000011060000}"/>
    <cellStyle name="Obično 20 9" xfId="1874" xr:uid="{00000000-0005-0000-0000-000012060000}"/>
    <cellStyle name="Obično 21" xfId="1157" xr:uid="{00000000-0005-0000-0000-000013060000}"/>
    <cellStyle name="Obično 21 10" xfId="1875" xr:uid="{00000000-0005-0000-0000-000014060000}"/>
    <cellStyle name="Obično 21 2" xfId="1474" xr:uid="{00000000-0005-0000-0000-000015060000}"/>
    <cellStyle name="Obično 21 2 2" xfId="1475" xr:uid="{00000000-0005-0000-0000-000016060000}"/>
    <cellStyle name="Obično 21 3" xfId="1598" xr:uid="{00000000-0005-0000-0000-000017060000}"/>
    <cellStyle name="Obično 21 4" xfId="1476" xr:uid="{00000000-0005-0000-0000-000018060000}"/>
    <cellStyle name="Obično 21 5" xfId="1653" xr:uid="{00000000-0005-0000-0000-000019060000}"/>
    <cellStyle name="Obično 21 6" xfId="1706" xr:uid="{00000000-0005-0000-0000-00001A060000}"/>
    <cellStyle name="Obično 21 7" xfId="1754" xr:uid="{00000000-0005-0000-0000-00001B060000}"/>
    <cellStyle name="Obično 21 8" xfId="1800" xr:uid="{00000000-0005-0000-0000-00001C060000}"/>
    <cellStyle name="Obično 21 9" xfId="1843" xr:uid="{00000000-0005-0000-0000-00001D060000}"/>
    <cellStyle name="Obično 22" xfId="1158" xr:uid="{00000000-0005-0000-0000-00001E060000}"/>
    <cellStyle name="Obično 22 2" xfId="1477" xr:uid="{00000000-0005-0000-0000-00001F060000}"/>
    <cellStyle name="Obično 22 3" xfId="1601" xr:uid="{00000000-0005-0000-0000-000020060000}"/>
    <cellStyle name="Obično 22 4" xfId="1656" xr:uid="{00000000-0005-0000-0000-000021060000}"/>
    <cellStyle name="Obično 22 5" xfId="1708" xr:uid="{00000000-0005-0000-0000-000022060000}"/>
    <cellStyle name="Obično 22 6" xfId="1756" xr:uid="{00000000-0005-0000-0000-000023060000}"/>
    <cellStyle name="Obično 22 7" xfId="1802" xr:uid="{00000000-0005-0000-0000-000024060000}"/>
    <cellStyle name="Obično 22 8" xfId="1845" xr:uid="{00000000-0005-0000-0000-000025060000}"/>
    <cellStyle name="Obično 22 9" xfId="1876" xr:uid="{00000000-0005-0000-0000-000026060000}"/>
    <cellStyle name="Obično 23" xfId="1159" xr:uid="{00000000-0005-0000-0000-000027060000}"/>
    <cellStyle name="Obično 23 2" xfId="1478" xr:uid="{00000000-0005-0000-0000-000028060000}"/>
    <cellStyle name="Obično 23 3" xfId="1602" xr:uid="{00000000-0005-0000-0000-000029060000}"/>
    <cellStyle name="Obično 23 4" xfId="1657" xr:uid="{00000000-0005-0000-0000-00002A060000}"/>
    <cellStyle name="Obično 23 5" xfId="1709" xr:uid="{00000000-0005-0000-0000-00002B060000}"/>
    <cellStyle name="Obično 23 6" xfId="1757" xr:uid="{00000000-0005-0000-0000-00002C060000}"/>
    <cellStyle name="Obično 23 7" xfId="1803" xr:uid="{00000000-0005-0000-0000-00002D060000}"/>
    <cellStyle name="Obično 23 8" xfId="1846" xr:uid="{00000000-0005-0000-0000-00002E060000}"/>
    <cellStyle name="Obično 23 9" xfId="1877" xr:uid="{00000000-0005-0000-0000-00002F060000}"/>
    <cellStyle name="Obično 24" xfId="1160" xr:uid="{00000000-0005-0000-0000-000030060000}"/>
    <cellStyle name="Obično 24 10" xfId="1915" xr:uid="{00000000-0005-0000-0000-000031060000}"/>
    <cellStyle name="Obično 24 2" xfId="1479" xr:uid="{00000000-0005-0000-0000-000032060000}"/>
    <cellStyle name="Obično 24 3" xfId="1603" xr:uid="{00000000-0005-0000-0000-000033060000}"/>
    <cellStyle name="Obično 24 4" xfId="1658" xr:uid="{00000000-0005-0000-0000-000034060000}"/>
    <cellStyle name="Obično 24 5" xfId="1710" xr:uid="{00000000-0005-0000-0000-000035060000}"/>
    <cellStyle name="Obično 24 6" xfId="1758" xr:uid="{00000000-0005-0000-0000-000036060000}"/>
    <cellStyle name="Obično 24 7" xfId="1804" xr:uid="{00000000-0005-0000-0000-000037060000}"/>
    <cellStyle name="Obično 24 8" xfId="1847" xr:uid="{00000000-0005-0000-0000-000038060000}"/>
    <cellStyle name="Obično 24 9" xfId="1878" xr:uid="{00000000-0005-0000-0000-000039060000}"/>
    <cellStyle name="Obično 25" xfId="1360" xr:uid="{00000000-0005-0000-0000-00003A060000}"/>
    <cellStyle name="Obično 25 2" xfId="1480" xr:uid="{00000000-0005-0000-0000-00003B060000}"/>
    <cellStyle name="Obično 25 3" xfId="1604" xr:uid="{00000000-0005-0000-0000-00003C060000}"/>
    <cellStyle name="Obično 25 4" xfId="1659" xr:uid="{00000000-0005-0000-0000-00003D060000}"/>
    <cellStyle name="Obično 25 5" xfId="1711" xr:uid="{00000000-0005-0000-0000-00003E060000}"/>
    <cellStyle name="Obično 25 6" xfId="1759" xr:uid="{00000000-0005-0000-0000-00003F060000}"/>
    <cellStyle name="Obično 25 7" xfId="1805" xr:uid="{00000000-0005-0000-0000-000040060000}"/>
    <cellStyle name="Obično 25 8" xfId="1848" xr:uid="{00000000-0005-0000-0000-000041060000}"/>
    <cellStyle name="Obično 25 9" xfId="1879" xr:uid="{00000000-0005-0000-0000-000042060000}"/>
    <cellStyle name="Obično 26" xfId="1481" xr:uid="{00000000-0005-0000-0000-000043060000}"/>
    <cellStyle name="Obično 27" xfId="1482" xr:uid="{00000000-0005-0000-0000-000044060000}"/>
    <cellStyle name="Obično 28" xfId="1483" xr:uid="{00000000-0005-0000-0000-000045060000}"/>
    <cellStyle name="Obično 29" xfId="1484" xr:uid="{00000000-0005-0000-0000-000046060000}"/>
    <cellStyle name="Obično 3" xfId="12" xr:uid="{00000000-0005-0000-0000-000047060000}"/>
    <cellStyle name="Obično 3 10" xfId="1762" xr:uid="{00000000-0005-0000-0000-000048060000}"/>
    <cellStyle name="Obično 3 11" xfId="1807" xr:uid="{00000000-0005-0000-0000-000049060000}"/>
    <cellStyle name="Obično 3 12" xfId="1849" xr:uid="{00000000-0005-0000-0000-00004A060000}"/>
    <cellStyle name="Obično 3 13" xfId="1880" xr:uid="{00000000-0005-0000-0000-00004B060000}"/>
    <cellStyle name="Obično 3 2" xfId="1161" xr:uid="{00000000-0005-0000-0000-00004C060000}"/>
    <cellStyle name="Obično 3 2 10" xfId="1163" xr:uid="{00000000-0005-0000-0000-00004D060000}"/>
    <cellStyle name="Obično 3 2 11" xfId="1164" xr:uid="{00000000-0005-0000-0000-00004E060000}"/>
    <cellStyle name="Obično 3 2 12" xfId="1165" xr:uid="{00000000-0005-0000-0000-00004F060000}"/>
    <cellStyle name="Obično 3 2 13" xfId="1166" xr:uid="{00000000-0005-0000-0000-000050060000}"/>
    <cellStyle name="Obično 3 2 14" xfId="1167" xr:uid="{00000000-0005-0000-0000-000051060000}"/>
    <cellStyle name="Obično 3 2 15" xfId="1168" xr:uid="{00000000-0005-0000-0000-000052060000}"/>
    <cellStyle name="Obično 3 2 16" xfId="1169" xr:uid="{00000000-0005-0000-0000-000053060000}"/>
    <cellStyle name="Obično 3 2 17" xfId="1170" xr:uid="{00000000-0005-0000-0000-000054060000}"/>
    <cellStyle name="Obično 3 2 18" xfId="1171" xr:uid="{00000000-0005-0000-0000-000055060000}"/>
    <cellStyle name="Obično 3 2 19" xfId="1172" xr:uid="{00000000-0005-0000-0000-000056060000}"/>
    <cellStyle name="Obično 3 2 2" xfId="1162" xr:uid="{00000000-0005-0000-0000-000057060000}"/>
    <cellStyle name="Obično 3 2 2 2" xfId="1173" xr:uid="{00000000-0005-0000-0000-000058060000}"/>
    <cellStyle name="Obično 3 2 20" xfId="1174" xr:uid="{00000000-0005-0000-0000-000059060000}"/>
    <cellStyle name="Obično 3 2 21" xfId="1175" xr:uid="{00000000-0005-0000-0000-00005A060000}"/>
    <cellStyle name="Obično 3 2 22" xfId="1176" xr:uid="{00000000-0005-0000-0000-00005B060000}"/>
    <cellStyle name="Obično 3 2 23" xfId="1177" xr:uid="{00000000-0005-0000-0000-00005C060000}"/>
    <cellStyle name="Obično 3 2 24" xfId="1178" xr:uid="{00000000-0005-0000-0000-00005D060000}"/>
    <cellStyle name="Obično 3 2 25" xfId="1179" xr:uid="{00000000-0005-0000-0000-00005E060000}"/>
    <cellStyle name="Obično 3 2 26" xfId="1180" xr:uid="{00000000-0005-0000-0000-00005F060000}"/>
    <cellStyle name="Obično 3 2 27" xfId="1181" xr:uid="{00000000-0005-0000-0000-000060060000}"/>
    <cellStyle name="Obično 3 2 28" xfId="1182" xr:uid="{00000000-0005-0000-0000-000061060000}"/>
    <cellStyle name="Obično 3 2 29" xfId="1183" xr:uid="{00000000-0005-0000-0000-000062060000}"/>
    <cellStyle name="Obično 3 2 3" xfId="1184" xr:uid="{00000000-0005-0000-0000-000063060000}"/>
    <cellStyle name="Obično 3 2 30" xfId="1185" xr:uid="{00000000-0005-0000-0000-000064060000}"/>
    <cellStyle name="Obično 3 2 4" xfId="1186" xr:uid="{00000000-0005-0000-0000-000065060000}"/>
    <cellStyle name="Obično 3 2 5" xfId="1187" xr:uid="{00000000-0005-0000-0000-000066060000}"/>
    <cellStyle name="Obično 3 2 6" xfId="1188" xr:uid="{00000000-0005-0000-0000-000067060000}"/>
    <cellStyle name="Obično 3 2 7" xfId="1189" xr:uid="{00000000-0005-0000-0000-000068060000}"/>
    <cellStyle name="Obično 3 2 8" xfId="1190" xr:uid="{00000000-0005-0000-0000-000069060000}"/>
    <cellStyle name="Obično 3 2 9" xfId="1191" xr:uid="{00000000-0005-0000-0000-00006A060000}"/>
    <cellStyle name="Obično 3 3" xfId="1192" xr:uid="{00000000-0005-0000-0000-00006B060000}"/>
    <cellStyle name="Obično 3 3 10" xfId="1193" xr:uid="{00000000-0005-0000-0000-00006C060000}"/>
    <cellStyle name="Obično 3 3 11" xfId="1194" xr:uid="{00000000-0005-0000-0000-00006D060000}"/>
    <cellStyle name="Obično 3 3 12" xfId="1195" xr:uid="{00000000-0005-0000-0000-00006E060000}"/>
    <cellStyle name="Obično 3 3 13" xfId="1196" xr:uid="{00000000-0005-0000-0000-00006F060000}"/>
    <cellStyle name="Obično 3 3 14" xfId="1197" xr:uid="{00000000-0005-0000-0000-000070060000}"/>
    <cellStyle name="Obično 3 3 15" xfId="1198" xr:uid="{00000000-0005-0000-0000-000071060000}"/>
    <cellStyle name="Obično 3 3 16" xfId="1199" xr:uid="{00000000-0005-0000-0000-000072060000}"/>
    <cellStyle name="Obično 3 3 17" xfId="1200" xr:uid="{00000000-0005-0000-0000-000073060000}"/>
    <cellStyle name="Obično 3 3 18" xfId="1201" xr:uid="{00000000-0005-0000-0000-000074060000}"/>
    <cellStyle name="Obično 3 3 19" xfId="1202" xr:uid="{00000000-0005-0000-0000-000075060000}"/>
    <cellStyle name="Obično 3 3 2" xfId="1203" xr:uid="{00000000-0005-0000-0000-000076060000}"/>
    <cellStyle name="Obično 3 3 20" xfId="1204" xr:uid="{00000000-0005-0000-0000-000077060000}"/>
    <cellStyle name="Obično 3 3 21" xfId="1205" xr:uid="{00000000-0005-0000-0000-000078060000}"/>
    <cellStyle name="Obično 3 3 22" xfId="1206" xr:uid="{00000000-0005-0000-0000-000079060000}"/>
    <cellStyle name="Obično 3 3 23" xfId="1207" xr:uid="{00000000-0005-0000-0000-00007A060000}"/>
    <cellStyle name="Obično 3 3 24" xfId="1208" xr:uid="{00000000-0005-0000-0000-00007B060000}"/>
    <cellStyle name="Obično 3 3 25" xfId="1209" xr:uid="{00000000-0005-0000-0000-00007C060000}"/>
    <cellStyle name="Obično 3 3 26" xfId="1210" xr:uid="{00000000-0005-0000-0000-00007D060000}"/>
    <cellStyle name="Obično 3 3 27" xfId="1211" xr:uid="{00000000-0005-0000-0000-00007E060000}"/>
    <cellStyle name="Obično 3 3 28" xfId="1212" xr:uid="{00000000-0005-0000-0000-00007F060000}"/>
    <cellStyle name="Obično 3 3 29" xfId="1213" xr:uid="{00000000-0005-0000-0000-000080060000}"/>
    <cellStyle name="Obično 3 3 3" xfId="1214" xr:uid="{00000000-0005-0000-0000-000081060000}"/>
    <cellStyle name="Obično 3 3 30" xfId="1215" xr:uid="{00000000-0005-0000-0000-000082060000}"/>
    <cellStyle name="Obično 3 3 4" xfId="1216" xr:uid="{00000000-0005-0000-0000-000083060000}"/>
    <cellStyle name="Obično 3 3 5" xfId="1217" xr:uid="{00000000-0005-0000-0000-000084060000}"/>
    <cellStyle name="Obično 3 3 6" xfId="1218" xr:uid="{00000000-0005-0000-0000-000085060000}"/>
    <cellStyle name="Obično 3 3 7" xfId="1219" xr:uid="{00000000-0005-0000-0000-000086060000}"/>
    <cellStyle name="Obično 3 3 8" xfId="1220" xr:uid="{00000000-0005-0000-0000-000087060000}"/>
    <cellStyle name="Obično 3 3 9" xfId="1221" xr:uid="{00000000-0005-0000-0000-000088060000}"/>
    <cellStyle name="Obično 3 4" xfId="1222" xr:uid="{00000000-0005-0000-0000-000089060000}"/>
    <cellStyle name="Obično 3 4 10" xfId="1223" xr:uid="{00000000-0005-0000-0000-00008A060000}"/>
    <cellStyle name="Obično 3 4 11" xfId="1224" xr:uid="{00000000-0005-0000-0000-00008B060000}"/>
    <cellStyle name="Obično 3 4 12" xfId="1225" xr:uid="{00000000-0005-0000-0000-00008C060000}"/>
    <cellStyle name="Obično 3 4 13" xfId="1226" xr:uid="{00000000-0005-0000-0000-00008D060000}"/>
    <cellStyle name="Obično 3 4 14" xfId="1227" xr:uid="{00000000-0005-0000-0000-00008E060000}"/>
    <cellStyle name="Obično 3 4 15" xfId="1228" xr:uid="{00000000-0005-0000-0000-00008F060000}"/>
    <cellStyle name="Obično 3 4 16" xfId="1229" xr:uid="{00000000-0005-0000-0000-000090060000}"/>
    <cellStyle name="Obično 3 4 17" xfId="1230" xr:uid="{00000000-0005-0000-0000-000091060000}"/>
    <cellStyle name="Obično 3 4 18" xfId="1231" xr:uid="{00000000-0005-0000-0000-000092060000}"/>
    <cellStyle name="Obično 3 4 19" xfId="1232" xr:uid="{00000000-0005-0000-0000-000093060000}"/>
    <cellStyle name="Obično 3 4 2" xfId="1233" xr:uid="{00000000-0005-0000-0000-000094060000}"/>
    <cellStyle name="Obično 3 4 20" xfId="1234" xr:uid="{00000000-0005-0000-0000-000095060000}"/>
    <cellStyle name="Obično 3 4 21" xfId="1235" xr:uid="{00000000-0005-0000-0000-000096060000}"/>
    <cellStyle name="Obično 3 4 22" xfId="1236" xr:uid="{00000000-0005-0000-0000-000097060000}"/>
    <cellStyle name="Obično 3 4 23" xfId="1237" xr:uid="{00000000-0005-0000-0000-000098060000}"/>
    <cellStyle name="Obično 3 4 24" xfId="1238" xr:uid="{00000000-0005-0000-0000-000099060000}"/>
    <cellStyle name="Obično 3 4 25" xfId="1239" xr:uid="{00000000-0005-0000-0000-00009A060000}"/>
    <cellStyle name="Obično 3 4 26" xfId="1240" xr:uid="{00000000-0005-0000-0000-00009B060000}"/>
    <cellStyle name="Obično 3 4 27" xfId="1241" xr:uid="{00000000-0005-0000-0000-00009C060000}"/>
    <cellStyle name="Obično 3 4 28" xfId="1242" xr:uid="{00000000-0005-0000-0000-00009D060000}"/>
    <cellStyle name="Obično 3 4 29" xfId="1243" xr:uid="{00000000-0005-0000-0000-00009E060000}"/>
    <cellStyle name="Obično 3 4 3" xfId="1244" xr:uid="{00000000-0005-0000-0000-00009F060000}"/>
    <cellStyle name="Obično 3 4 30" xfId="1245" xr:uid="{00000000-0005-0000-0000-0000A0060000}"/>
    <cellStyle name="Obično 3 4 4" xfId="1246" xr:uid="{00000000-0005-0000-0000-0000A1060000}"/>
    <cellStyle name="Obično 3 4 5" xfId="1247" xr:uid="{00000000-0005-0000-0000-0000A2060000}"/>
    <cellStyle name="Obično 3 4 6" xfId="1248" xr:uid="{00000000-0005-0000-0000-0000A3060000}"/>
    <cellStyle name="Obično 3 4 7" xfId="1249" xr:uid="{00000000-0005-0000-0000-0000A4060000}"/>
    <cellStyle name="Obično 3 4 8" xfId="1250" xr:uid="{00000000-0005-0000-0000-0000A5060000}"/>
    <cellStyle name="Obično 3 4 9" xfId="1251" xr:uid="{00000000-0005-0000-0000-0000A6060000}"/>
    <cellStyle name="Obično 3 5" xfId="1252" xr:uid="{00000000-0005-0000-0000-0000A7060000}"/>
    <cellStyle name="Obično 3 6" xfId="1485" xr:uid="{00000000-0005-0000-0000-0000A8060000}"/>
    <cellStyle name="Obično 3 7" xfId="1609" xr:uid="{00000000-0005-0000-0000-0000A9060000}"/>
    <cellStyle name="Obično 3 8" xfId="1664" xr:uid="{00000000-0005-0000-0000-0000AA060000}"/>
    <cellStyle name="Obično 3 9" xfId="1715" xr:uid="{00000000-0005-0000-0000-0000AB060000}"/>
    <cellStyle name="Obično 30" xfId="1486" xr:uid="{00000000-0005-0000-0000-0000AC060000}"/>
    <cellStyle name="Obično 31" xfId="1487" xr:uid="{00000000-0005-0000-0000-0000AD060000}"/>
    <cellStyle name="Obično 31 2" xfId="1914" xr:uid="{00000000-0005-0000-0000-0000AE060000}"/>
    <cellStyle name="Obično 32" xfId="1488" xr:uid="{00000000-0005-0000-0000-0000AF060000}"/>
    <cellStyle name="Obično 33" xfId="1489" xr:uid="{00000000-0005-0000-0000-0000B0060000}"/>
    <cellStyle name="Obično 34" xfId="1507" xr:uid="{00000000-0005-0000-0000-0000B1060000}"/>
    <cellStyle name="Obično 36" xfId="1490" xr:uid="{00000000-0005-0000-0000-0000B2060000}"/>
    <cellStyle name="Obično 39" xfId="5" xr:uid="{00000000-0005-0000-0000-0000B3060000}"/>
    <cellStyle name="Obično 4" xfId="13" xr:uid="{00000000-0005-0000-0000-0000B4060000}"/>
    <cellStyle name="Obično 4 10" xfId="1851" xr:uid="{00000000-0005-0000-0000-0000B5060000}"/>
    <cellStyle name="Obično 4 11" xfId="1881" xr:uid="{00000000-0005-0000-0000-0000B6060000}"/>
    <cellStyle name="Obično 4 2" xfId="1253" xr:uid="{00000000-0005-0000-0000-0000B7060000}"/>
    <cellStyle name="Obično 4 2 2" xfId="1492" xr:uid="{00000000-0005-0000-0000-0000B8060000}"/>
    <cellStyle name="Obično 4 2 3" xfId="1616" xr:uid="{00000000-0005-0000-0000-0000B9060000}"/>
    <cellStyle name="Obično 4 2 4" xfId="1670" xr:uid="{00000000-0005-0000-0000-0000BA060000}"/>
    <cellStyle name="Obično 4 2 5" xfId="1721" xr:uid="{00000000-0005-0000-0000-0000BB060000}"/>
    <cellStyle name="Obično 4 2 6" xfId="1768" xr:uid="{00000000-0005-0000-0000-0000BC060000}"/>
    <cellStyle name="Obično 4 2 7" xfId="1813" xr:uid="{00000000-0005-0000-0000-0000BD060000}"/>
    <cellStyle name="Obično 4 2 8" xfId="1852" xr:uid="{00000000-0005-0000-0000-0000BE060000}"/>
    <cellStyle name="Obično 4 2 9" xfId="1882" xr:uid="{00000000-0005-0000-0000-0000BF060000}"/>
    <cellStyle name="Obično 4 3" xfId="1491" xr:uid="{00000000-0005-0000-0000-0000C0060000}"/>
    <cellStyle name="Obično 4 4" xfId="1494" xr:uid="{00000000-0005-0000-0000-0000C1060000}"/>
    <cellStyle name="Obično 4 5" xfId="1615" xr:uid="{00000000-0005-0000-0000-0000C2060000}"/>
    <cellStyle name="Obično 4 6" xfId="1669" xr:uid="{00000000-0005-0000-0000-0000C3060000}"/>
    <cellStyle name="Obično 4 7" xfId="1720" xr:uid="{00000000-0005-0000-0000-0000C4060000}"/>
    <cellStyle name="Obično 4 8" xfId="1767" xr:uid="{00000000-0005-0000-0000-0000C5060000}"/>
    <cellStyle name="Obično 4 9" xfId="1812" xr:uid="{00000000-0005-0000-0000-0000C6060000}"/>
    <cellStyle name="Obično 40" xfId="1495" xr:uid="{00000000-0005-0000-0000-0000C7060000}"/>
    <cellStyle name="Obično 41" xfId="1496" xr:uid="{00000000-0005-0000-0000-0000C8060000}"/>
    <cellStyle name="Obično 42" xfId="1781" xr:uid="{00000000-0005-0000-0000-0000C9060000}"/>
    <cellStyle name="Obično 43" xfId="1497" xr:uid="{00000000-0005-0000-0000-0000CA060000}"/>
    <cellStyle name="Obično 44" xfId="1826" xr:uid="{00000000-0005-0000-0000-0000CB060000}"/>
    <cellStyle name="Obično 45" xfId="1861" xr:uid="{00000000-0005-0000-0000-0000CC060000}"/>
    <cellStyle name="Obično 46" xfId="1498" xr:uid="{00000000-0005-0000-0000-0000CD060000}"/>
    <cellStyle name="Obično 47" xfId="1888" xr:uid="{00000000-0005-0000-0000-0000CE060000}"/>
    <cellStyle name="Obično 48" xfId="1889" xr:uid="{00000000-0005-0000-0000-0000CF060000}"/>
    <cellStyle name="Obično 49" xfId="1890" xr:uid="{00000000-0005-0000-0000-0000D0060000}"/>
    <cellStyle name="Obično 5" xfId="53" xr:uid="{00000000-0005-0000-0000-0000D1060000}"/>
    <cellStyle name="Obično 5 2" xfId="1254" xr:uid="{00000000-0005-0000-0000-0000D2060000}"/>
    <cellStyle name="Obično 5 3" xfId="1255" xr:uid="{00000000-0005-0000-0000-0000D3060000}"/>
    <cellStyle name="Obično 5 4" xfId="1256" xr:uid="{00000000-0005-0000-0000-0000D4060000}"/>
    <cellStyle name="Obično 50" xfId="1891" xr:uid="{00000000-0005-0000-0000-0000D5060000}"/>
    <cellStyle name="Obično 51" xfId="1892" xr:uid="{00000000-0005-0000-0000-0000D6060000}"/>
    <cellStyle name="Obično 52" xfId="1893" xr:uid="{00000000-0005-0000-0000-0000D7060000}"/>
    <cellStyle name="Obično 53" xfId="1894" xr:uid="{00000000-0005-0000-0000-0000D8060000}"/>
    <cellStyle name="Obično 54" xfId="1895" xr:uid="{00000000-0005-0000-0000-0000D9060000}"/>
    <cellStyle name="Obično 55" xfId="1896" xr:uid="{00000000-0005-0000-0000-0000DA060000}"/>
    <cellStyle name="Obično 56" xfId="1897" xr:uid="{00000000-0005-0000-0000-0000DB060000}"/>
    <cellStyle name="Obično 57" xfId="1898" xr:uid="{00000000-0005-0000-0000-0000DC060000}"/>
    <cellStyle name="Obično 58" xfId="1899" xr:uid="{00000000-0005-0000-0000-0000DD060000}"/>
    <cellStyle name="Obično 59" xfId="1900" xr:uid="{00000000-0005-0000-0000-0000DE060000}"/>
    <cellStyle name="Obično 6" xfId="54" xr:uid="{00000000-0005-0000-0000-0000DF060000}"/>
    <cellStyle name="Obično 6 2" xfId="1257" xr:uid="{00000000-0005-0000-0000-0000E0060000}"/>
    <cellStyle name="Obično 6 3" xfId="1258" xr:uid="{00000000-0005-0000-0000-0000E1060000}"/>
    <cellStyle name="Obično 6 4" xfId="1259" xr:uid="{00000000-0005-0000-0000-0000E2060000}"/>
    <cellStyle name="Obično 6 5" xfId="1912" xr:uid="{00000000-0005-0000-0000-0000E3060000}"/>
    <cellStyle name="Obično 60" xfId="1901" xr:uid="{00000000-0005-0000-0000-0000E4060000}"/>
    <cellStyle name="Obično 61" xfId="1902" xr:uid="{00000000-0005-0000-0000-0000E5060000}"/>
    <cellStyle name="Obično 62" xfId="1903" xr:uid="{00000000-0005-0000-0000-0000E6060000}"/>
    <cellStyle name="Obično 63" xfId="1904" xr:uid="{00000000-0005-0000-0000-0000E7060000}"/>
    <cellStyle name="Obično 7" xfId="55" xr:uid="{00000000-0005-0000-0000-0000E8060000}"/>
    <cellStyle name="Obično 7 2" xfId="1260" xr:uid="{00000000-0005-0000-0000-0000E9060000}"/>
    <cellStyle name="Obično 7 3" xfId="1261" xr:uid="{00000000-0005-0000-0000-0000EA060000}"/>
    <cellStyle name="Obično 7 4" xfId="1262" xr:uid="{00000000-0005-0000-0000-0000EB060000}"/>
    <cellStyle name="Obično 8" xfId="1263" xr:uid="{00000000-0005-0000-0000-0000EC060000}"/>
    <cellStyle name="Obično 8 10" xfId="1854" xr:uid="{00000000-0005-0000-0000-0000ED060000}"/>
    <cellStyle name="Obično 8 11" xfId="1883" xr:uid="{00000000-0005-0000-0000-0000EE060000}"/>
    <cellStyle name="Obično 8 2" xfId="1264" xr:uid="{00000000-0005-0000-0000-0000EF060000}"/>
    <cellStyle name="Obično 8 3" xfId="1265" xr:uid="{00000000-0005-0000-0000-0000F0060000}"/>
    <cellStyle name="Obično 8 4" xfId="1500" xr:uid="{00000000-0005-0000-0000-0000F1060000}"/>
    <cellStyle name="Obično 8 5" xfId="1624" xr:uid="{00000000-0005-0000-0000-0000F2060000}"/>
    <cellStyle name="Obično 8 6" xfId="1677" xr:uid="{00000000-0005-0000-0000-0000F3060000}"/>
    <cellStyle name="Obično 8 7" xfId="1727" xr:uid="{00000000-0005-0000-0000-0000F4060000}"/>
    <cellStyle name="Obično 8 8" xfId="1773" xr:uid="{00000000-0005-0000-0000-0000F5060000}"/>
    <cellStyle name="Obično 8 9" xfId="1818" xr:uid="{00000000-0005-0000-0000-0000F6060000}"/>
    <cellStyle name="Obično 9" xfId="1266" xr:uid="{00000000-0005-0000-0000-0000F7060000}"/>
    <cellStyle name="Obično 9 10" xfId="1267" xr:uid="{00000000-0005-0000-0000-0000F8060000}"/>
    <cellStyle name="Obično 9 11" xfId="1268" xr:uid="{00000000-0005-0000-0000-0000F9060000}"/>
    <cellStyle name="Obično 9 12" xfId="1269" xr:uid="{00000000-0005-0000-0000-0000FA060000}"/>
    <cellStyle name="Obično 9 13" xfId="1270" xr:uid="{00000000-0005-0000-0000-0000FB060000}"/>
    <cellStyle name="Obično 9 14" xfId="1271" xr:uid="{00000000-0005-0000-0000-0000FC060000}"/>
    <cellStyle name="Obično 9 15" xfId="1272" xr:uid="{00000000-0005-0000-0000-0000FD060000}"/>
    <cellStyle name="Obično 9 16" xfId="1273" xr:uid="{00000000-0005-0000-0000-0000FE060000}"/>
    <cellStyle name="Obično 9 17" xfId="1274" xr:uid="{00000000-0005-0000-0000-0000FF060000}"/>
    <cellStyle name="Obično 9 18" xfId="1275" xr:uid="{00000000-0005-0000-0000-000000070000}"/>
    <cellStyle name="Obično 9 19" xfId="1276" xr:uid="{00000000-0005-0000-0000-000001070000}"/>
    <cellStyle name="Obično 9 2" xfId="1277" xr:uid="{00000000-0005-0000-0000-000002070000}"/>
    <cellStyle name="Obično 9 20" xfId="1278" xr:uid="{00000000-0005-0000-0000-000003070000}"/>
    <cellStyle name="Obično 9 21" xfId="1279" xr:uid="{00000000-0005-0000-0000-000004070000}"/>
    <cellStyle name="Obično 9 22" xfId="1280" xr:uid="{00000000-0005-0000-0000-000005070000}"/>
    <cellStyle name="Obično 9 23" xfId="1281" xr:uid="{00000000-0005-0000-0000-000006070000}"/>
    <cellStyle name="Obično 9 24" xfId="1282" xr:uid="{00000000-0005-0000-0000-000007070000}"/>
    <cellStyle name="Obično 9 25" xfId="1283" xr:uid="{00000000-0005-0000-0000-000008070000}"/>
    <cellStyle name="Obično 9 26" xfId="1284" xr:uid="{00000000-0005-0000-0000-000009070000}"/>
    <cellStyle name="Obično 9 27" xfId="1285" xr:uid="{00000000-0005-0000-0000-00000A070000}"/>
    <cellStyle name="Obično 9 28" xfId="1286" xr:uid="{00000000-0005-0000-0000-00000B070000}"/>
    <cellStyle name="Obično 9 29" xfId="1287" xr:uid="{00000000-0005-0000-0000-00000C070000}"/>
    <cellStyle name="Obično 9 3" xfId="1288" xr:uid="{00000000-0005-0000-0000-00000D070000}"/>
    <cellStyle name="Obično 9 30" xfId="1289" xr:uid="{00000000-0005-0000-0000-00000E070000}"/>
    <cellStyle name="Obično 9 4" xfId="1290" xr:uid="{00000000-0005-0000-0000-00000F070000}"/>
    <cellStyle name="Obično 9 5" xfId="1291" xr:uid="{00000000-0005-0000-0000-000010070000}"/>
    <cellStyle name="Obično 9 6" xfId="1292" xr:uid="{00000000-0005-0000-0000-000011070000}"/>
    <cellStyle name="Obično 9 7" xfId="1293" xr:uid="{00000000-0005-0000-0000-000012070000}"/>
    <cellStyle name="Obično 9 7 10" xfId="1913" xr:uid="{00000000-0005-0000-0000-000013070000}"/>
    <cellStyle name="Obično 9 8" xfId="1294" xr:uid="{00000000-0005-0000-0000-000014070000}"/>
    <cellStyle name="Obično 9 9" xfId="1295" xr:uid="{00000000-0005-0000-0000-000015070000}"/>
    <cellStyle name="Obično_trošk danas A ok" xfId="1910" xr:uid="{00000000-0005-0000-0000-000016070000}"/>
    <cellStyle name="Obično_TROŠKOVNIK niskogradnja i vik" xfId="1905" xr:uid="{00000000-0005-0000-0000-000017070000}"/>
    <cellStyle name="Odwiedzone hiperłącze_Cennik_A" xfId="1296" xr:uid="{00000000-0005-0000-0000-000018070000}"/>
    <cellStyle name="Output" xfId="23" builtinId="21" customBuiltin="1"/>
    <cellStyle name="Percent 2" xfId="1297" xr:uid="{00000000-0005-0000-0000-00001A070000}"/>
    <cellStyle name="Percent 3" xfId="1298" xr:uid="{00000000-0005-0000-0000-00001B070000}"/>
    <cellStyle name="Percent 3 2" xfId="1299" xr:uid="{00000000-0005-0000-0000-00001C070000}"/>
    <cellStyle name="Percent 3 2 2" xfId="1300" xr:uid="{00000000-0005-0000-0000-00001D070000}"/>
    <cellStyle name="Percent 3 2 2 2" xfId="1301" xr:uid="{00000000-0005-0000-0000-00001E070000}"/>
    <cellStyle name="Percent 3 2 2 2 2" xfId="1302" xr:uid="{00000000-0005-0000-0000-00001F070000}"/>
    <cellStyle name="Percent 3 2 2 3" xfId="1303" xr:uid="{00000000-0005-0000-0000-000020070000}"/>
    <cellStyle name="Percent 3 2 3" xfId="1304" xr:uid="{00000000-0005-0000-0000-000021070000}"/>
    <cellStyle name="Percent 3 2 3 2" xfId="1305" xr:uid="{00000000-0005-0000-0000-000022070000}"/>
    <cellStyle name="Percent 3 2 4" xfId="1306" xr:uid="{00000000-0005-0000-0000-000023070000}"/>
    <cellStyle name="Percent 3 3" xfId="1307" xr:uid="{00000000-0005-0000-0000-000024070000}"/>
    <cellStyle name="Percent 3 3 2" xfId="1308" xr:uid="{00000000-0005-0000-0000-000025070000}"/>
    <cellStyle name="Percent 3 3 2 2" xfId="1309" xr:uid="{00000000-0005-0000-0000-000026070000}"/>
    <cellStyle name="Percent 3 3 3" xfId="1310" xr:uid="{00000000-0005-0000-0000-000027070000}"/>
    <cellStyle name="Percent 3 4" xfId="1311" xr:uid="{00000000-0005-0000-0000-000028070000}"/>
    <cellStyle name="Percent 3 4 2" xfId="1312" xr:uid="{00000000-0005-0000-0000-000029070000}"/>
    <cellStyle name="Percent 3 4 2 2" xfId="1313" xr:uid="{00000000-0005-0000-0000-00002A070000}"/>
    <cellStyle name="Percent 3 4 3" xfId="1314" xr:uid="{00000000-0005-0000-0000-00002B070000}"/>
    <cellStyle name="Percent 3 5" xfId="1315" xr:uid="{00000000-0005-0000-0000-00002C070000}"/>
    <cellStyle name="Percent 3 5 2" xfId="1316" xr:uid="{00000000-0005-0000-0000-00002D070000}"/>
    <cellStyle name="Percent 3 6" xfId="1317" xr:uid="{00000000-0005-0000-0000-00002E070000}"/>
    <cellStyle name="Povezana ćelija 2" xfId="1318" xr:uid="{00000000-0005-0000-0000-00002F070000}"/>
    <cellStyle name="Provjera ćelije 2" xfId="1319" xr:uid="{00000000-0005-0000-0000-000030070000}"/>
    <cellStyle name="Satisfaisant" xfId="1320" xr:uid="{00000000-0005-0000-0000-000031070000}"/>
    <cellStyle name="Sheet Title" xfId="1321" xr:uid="{00000000-0005-0000-0000-000032070000}"/>
    <cellStyle name="Sortie" xfId="1322" xr:uid="{00000000-0005-0000-0000-000033070000}"/>
    <cellStyle name="Standard" xfId="1501" xr:uid="{00000000-0005-0000-0000-000034070000}"/>
    <cellStyle name="Standard 3" xfId="1323" xr:uid="{00000000-0005-0000-0000-000035070000}"/>
    <cellStyle name="Stil 1" xfId="1324" xr:uid="{00000000-0005-0000-0000-000036070000}"/>
    <cellStyle name="Style 1" xfId="1325" xr:uid="{00000000-0005-0000-0000-000037070000}"/>
    <cellStyle name="Style 1 2" xfId="1326" xr:uid="{00000000-0005-0000-0000-000038070000}"/>
    <cellStyle name="Style 1 2 10" xfId="1884" xr:uid="{00000000-0005-0000-0000-000039070000}"/>
    <cellStyle name="Style 1 2 2" xfId="1327" xr:uid="{00000000-0005-0000-0000-00003A070000}"/>
    <cellStyle name="Style 1 2 3" xfId="1504" xr:uid="{00000000-0005-0000-0000-00003B070000}"/>
    <cellStyle name="Style 1 2 4" xfId="1627" xr:uid="{00000000-0005-0000-0000-00003C070000}"/>
    <cellStyle name="Style 1 2 5" xfId="1680" xr:uid="{00000000-0005-0000-0000-00003D070000}"/>
    <cellStyle name="Style 1 2 6" xfId="1730" xr:uid="{00000000-0005-0000-0000-00003E070000}"/>
    <cellStyle name="Style 1 2 7" xfId="1775" xr:uid="{00000000-0005-0000-0000-00003F070000}"/>
    <cellStyle name="Style 1 2 8" xfId="1820" xr:uid="{00000000-0005-0000-0000-000040070000}"/>
    <cellStyle name="Style 1 2 9" xfId="1856" xr:uid="{00000000-0005-0000-0000-000041070000}"/>
    <cellStyle name="Style 1 3" xfId="1328" xr:uid="{00000000-0005-0000-0000-000042070000}"/>
    <cellStyle name="Style 1 3 10" xfId="1885" xr:uid="{00000000-0005-0000-0000-000043070000}"/>
    <cellStyle name="Style 1 3 2" xfId="1329" xr:uid="{00000000-0005-0000-0000-000044070000}"/>
    <cellStyle name="Style 1 3 3" xfId="1505" xr:uid="{00000000-0005-0000-0000-000045070000}"/>
    <cellStyle name="Style 1 3 4" xfId="1628" xr:uid="{00000000-0005-0000-0000-000046070000}"/>
    <cellStyle name="Style 1 3 5" xfId="1681" xr:uid="{00000000-0005-0000-0000-000047070000}"/>
    <cellStyle name="Style 1 3 6" xfId="1731" xr:uid="{00000000-0005-0000-0000-000048070000}"/>
    <cellStyle name="Style 1 3 7" xfId="1776" xr:uid="{00000000-0005-0000-0000-000049070000}"/>
    <cellStyle name="Style 1 3 8" xfId="1821" xr:uid="{00000000-0005-0000-0000-00004A070000}"/>
    <cellStyle name="Style 1 3 9" xfId="1857" xr:uid="{00000000-0005-0000-0000-00004B070000}"/>
    <cellStyle name="Style 1 4" xfId="1330" xr:uid="{00000000-0005-0000-0000-00004C070000}"/>
    <cellStyle name="Style 1 5" xfId="1331" xr:uid="{00000000-0005-0000-0000-00004D070000}"/>
    <cellStyle name="Style 1 6" xfId="1332" xr:uid="{00000000-0005-0000-0000-00004E070000}"/>
    <cellStyle name="Style 2" xfId="1922" xr:uid="{00000000-0005-0000-0000-00004F070000}"/>
    <cellStyle name="Tekst objašnjenja 2" xfId="1333" xr:uid="{00000000-0005-0000-0000-000050070000}"/>
    <cellStyle name="Tekst upozorenja 10" xfId="1886" xr:uid="{00000000-0005-0000-0000-000051070000}"/>
    <cellStyle name="Tekst upozorenja 2" xfId="1334" xr:uid="{00000000-0005-0000-0000-000052070000}"/>
    <cellStyle name="Tekst upozorenja 3" xfId="1506" xr:uid="{00000000-0005-0000-0000-000053070000}"/>
    <cellStyle name="Tekst upozorenja 4" xfId="1629" xr:uid="{00000000-0005-0000-0000-000054070000}"/>
    <cellStyle name="Tekst upozorenja 5" xfId="1682" xr:uid="{00000000-0005-0000-0000-000055070000}"/>
    <cellStyle name="Tekst upozorenja 6" xfId="1732" xr:uid="{00000000-0005-0000-0000-000056070000}"/>
    <cellStyle name="Tekst upozorenja 7" xfId="1777" xr:uid="{00000000-0005-0000-0000-000057070000}"/>
    <cellStyle name="Tekst upozorenja 8" xfId="1822" xr:uid="{00000000-0005-0000-0000-000058070000}"/>
    <cellStyle name="Tekst upozorenja 9" xfId="1858" xr:uid="{00000000-0005-0000-0000-000059070000}"/>
    <cellStyle name="Texte explicatif" xfId="1335" xr:uid="{00000000-0005-0000-0000-00005A070000}"/>
    <cellStyle name="Title" xfId="14" builtinId="15" customBuiltin="1"/>
    <cellStyle name="Titre" xfId="1336" xr:uid="{00000000-0005-0000-0000-00005C070000}"/>
    <cellStyle name="Titre 1" xfId="1337" xr:uid="{00000000-0005-0000-0000-00005D070000}"/>
    <cellStyle name="Titre 2" xfId="1338" xr:uid="{00000000-0005-0000-0000-00005E070000}"/>
    <cellStyle name="Titre 3" xfId="1339" xr:uid="{00000000-0005-0000-0000-00005F070000}"/>
    <cellStyle name="Titre 4" xfId="1340" xr:uid="{00000000-0005-0000-0000-000060070000}"/>
    <cellStyle name="Total" xfId="29" builtinId="25" customBuiltin="1"/>
    <cellStyle name="Total 2" xfId="1341" xr:uid="{00000000-0005-0000-0000-000062070000}"/>
    <cellStyle name="Total 3" xfId="1342" xr:uid="{00000000-0005-0000-0000-000063070000}"/>
    <cellStyle name="Total 4" xfId="1343" xr:uid="{00000000-0005-0000-0000-000064070000}"/>
    <cellStyle name="Total 5" xfId="1344" xr:uid="{00000000-0005-0000-0000-000065070000}"/>
    <cellStyle name="Total 6" xfId="1345" xr:uid="{00000000-0005-0000-0000-000066070000}"/>
    <cellStyle name="Total 7" xfId="1346" xr:uid="{00000000-0005-0000-0000-000067070000}"/>
    <cellStyle name="Ukupni zbroj 2" xfId="1347" xr:uid="{00000000-0005-0000-0000-000068070000}"/>
    <cellStyle name="Unos 2" xfId="1348" xr:uid="{00000000-0005-0000-0000-000069070000}"/>
    <cellStyle name="Valeur" xfId="1349" xr:uid="{00000000-0005-0000-0000-00006A070000}"/>
    <cellStyle name="Valuta 2" xfId="1508" xr:uid="{00000000-0005-0000-0000-00006B070000}"/>
    <cellStyle name="Vérification" xfId="1350" xr:uid="{00000000-0005-0000-0000-00006C070000}"/>
    <cellStyle name="Walutowy [0]_Cennik_A" xfId="1351" xr:uid="{00000000-0005-0000-0000-00006D070000}"/>
    <cellStyle name="Walutowy_Cennik_A" xfId="1352" xr:uid="{00000000-0005-0000-0000-00006E070000}"/>
    <cellStyle name="Warning Text" xfId="27" builtinId="11" customBuiltin="1"/>
    <cellStyle name="Zarez 11 2" xfId="1353" xr:uid="{00000000-0005-0000-0000-000070070000}"/>
    <cellStyle name="Zarez 2" xfId="10" xr:uid="{00000000-0005-0000-0000-000071070000}"/>
    <cellStyle name="Zarez 2 10" xfId="1860" xr:uid="{00000000-0005-0000-0000-000072070000}"/>
    <cellStyle name="Zarez 2 11" xfId="1887" xr:uid="{00000000-0005-0000-0000-000073070000}"/>
    <cellStyle name="Zarez 2 2" xfId="1354" xr:uid="{00000000-0005-0000-0000-000074070000}"/>
    <cellStyle name="Zarez 2 2 2" xfId="1355" xr:uid="{00000000-0005-0000-0000-000075070000}"/>
    <cellStyle name="Zarez 2 3" xfId="1356" xr:uid="{00000000-0005-0000-0000-000076070000}"/>
    <cellStyle name="Zarez 2 4" xfId="1509" xr:uid="{00000000-0005-0000-0000-000077070000}"/>
    <cellStyle name="Zarez 2 5" xfId="1631" xr:uid="{00000000-0005-0000-0000-000078070000}"/>
    <cellStyle name="Zarez 2 6" xfId="1685" xr:uid="{00000000-0005-0000-0000-000079070000}"/>
    <cellStyle name="Zarez 2 7" xfId="1735" xr:uid="{00000000-0005-0000-0000-00007A070000}"/>
    <cellStyle name="Zarez 2 8" xfId="1780" xr:uid="{00000000-0005-0000-0000-00007B070000}"/>
    <cellStyle name="Zarez 2 9" xfId="1825" xr:uid="{00000000-0005-0000-0000-00007C070000}"/>
    <cellStyle name="Zarez 3" xfId="1510" xr:uid="{00000000-0005-0000-0000-00007D070000}"/>
    <cellStyle name="Zarez 3 10" xfId="1916" xr:uid="{00000000-0005-0000-0000-00007E070000}"/>
    <cellStyle name="Zarez 3 2" xfId="1357" xr:uid="{00000000-0005-0000-0000-00007F070000}"/>
    <cellStyle name="Zarez 5 2" xfId="1358" xr:uid="{00000000-0005-0000-0000-000080070000}"/>
    <cellStyle name="Zarez 5 3 8" xfId="1917" xr:uid="{00000000-0005-0000-0000-000081070000}"/>
    <cellStyle name="Zarez 6 2" xfId="1359" xr:uid="{00000000-0005-0000-0000-000082070000}"/>
  </cellStyles>
  <dxfs count="0"/>
  <tableStyles count="0" defaultTableStyle="TableStyleMedium9" defaultPivotStyle="PivotStyleLight16"/>
  <colors>
    <mruColors>
      <color rgb="FF0099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jpe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jpe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2309247</xdr:colOff>
      <xdr:row>0</xdr:row>
      <xdr:rowOff>1628775</xdr:rowOff>
    </xdr:to>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0"/>
          <a:ext cx="2309247" cy="1628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2</xdr:row>
      <xdr:rowOff>0</xdr:rowOff>
    </xdr:from>
    <xdr:ext cx="28854" cy="132665"/>
    <xdr:sp macro="" textlink="" fLocksText="0">
      <xdr:nvSpPr>
        <xdr:cNvPr id="2" name="AutoShape 238">
          <a:extLst>
            <a:ext uri="{FF2B5EF4-FFF2-40B4-BE49-F238E27FC236}">
              <a16:creationId xmlns:a16="http://schemas.microsoft.com/office/drawing/2014/main" id="{00000000-0008-0000-0300-000002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3" name="AutoShape 249">
          <a:extLst>
            <a:ext uri="{FF2B5EF4-FFF2-40B4-BE49-F238E27FC236}">
              <a16:creationId xmlns:a16="http://schemas.microsoft.com/office/drawing/2014/main" id="{00000000-0008-0000-0300-000003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4" name="AutoShape 251">
          <a:extLst>
            <a:ext uri="{FF2B5EF4-FFF2-40B4-BE49-F238E27FC236}">
              <a16:creationId xmlns:a16="http://schemas.microsoft.com/office/drawing/2014/main" id="{00000000-0008-0000-0300-000004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5" name="AutoShape 238">
          <a:extLst>
            <a:ext uri="{FF2B5EF4-FFF2-40B4-BE49-F238E27FC236}">
              <a16:creationId xmlns:a16="http://schemas.microsoft.com/office/drawing/2014/main" id="{00000000-0008-0000-0300-000005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6" name="AutoShape 249">
          <a:extLst>
            <a:ext uri="{FF2B5EF4-FFF2-40B4-BE49-F238E27FC236}">
              <a16:creationId xmlns:a16="http://schemas.microsoft.com/office/drawing/2014/main" id="{00000000-0008-0000-0300-000006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7" name="AutoShape 251">
          <a:extLst>
            <a:ext uri="{FF2B5EF4-FFF2-40B4-BE49-F238E27FC236}">
              <a16:creationId xmlns:a16="http://schemas.microsoft.com/office/drawing/2014/main" id="{00000000-0008-0000-0300-000007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12</xdr:row>
      <xdr:rowOff>47603</xdr:rowOff>
    </xdr:from>
    <xdr:to>
      <xdr:col>1</xdr:col>
      <xdr:colOff>2647950</xdr:colOff>
      <xdr:row>13</xdr:row>
      <xdr:rowOff>5205</xdr:rowOff>
    </xdr:to>
    <xdr:pic>
      <xdr:nvPicPr>
        <xdr:cNvPr id="32" name="Slika 1">
          <a:extLst>
            <a:ext uri="{FF2B5EF4-FFF2-40B4-BE49-F238E27FC236}">
              <a16:creationId xmlns:a16="http://schemas.microsoft.com/office/drawing/2014/main" id="{00000000-0008-0000-0500-00002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 y="4905353"/>
          <a:ext cx="2505075" cy="1643527"/>
        </a:xfrm>
        <a:prstGeom prst="rect">
          <a:avLst/>
        </a:prstGeom>
      </xdr:spPr>
    </xdr:pic>
    <xdr:clientData/>
  </xdr:twoCellAnchor>
  <xdr:twoCellAnchor editAs="oneCell">
    <xdr:from>
      <xdr:col>1</xdr:col>
      <xdr:colOff>219075</xdr:colOff>
      <xdr:row>14</xdr:row>
      <xdr:rowOff>64373</xdr:rowOff>
    </xdr:from>
    <xdr:to>
      <xdr:col>1</xdr:col>
      <xdr:colOff>2438400</xdr:colOff>
      <xdr:row>14</xdr:row>
      <xdr:rowOff>1516746</xdr:rowOff>
    </xdr:to>
    <xdr:pic>
      <xdr:nvPicPr>
        <xdr:cNvPr id="33" name="Slika 2">
          <a:extLst>
            <a:ext uri="{FF2B5EF4-FFF2-40B4-BE49-F238E27FC236}">
              <a16:creationId xmlns:a16="http://schemas.microsoft.com/office/drawing/2014/main" id="{00000000-0008-0000-0500-00002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4350" y="9875123"/>
          <a:ext cx="2219325" cy="1457415"/>
        </a:xfrm>
        <a:prstGeom prst="rect">
          <a:avLst/>
        </a:prstGeom>
      </xdr:spPr>
    </xdr:pic>
    <xdr:clientData/>
  </xdr:twoCellAnchor>
  <xdr:twoCellAnchor editAs="oneCell">
    <xdr:from>
      <xdr:col>1</xdr:col>
      <xdr:colOff>224117</xdr:colOff>
      <xdr:row>16</xdr:row>
      <xdr:rowOff>33618</xdr:rowOff>
    </xdr:from>
    <xdr:to>
      <xdr:col>1</xdr:col>
      <xdr:colOff>2310788</xdr:colOff>
      <xdr:row>16</xdr:row>
      <xdr:rowOff>1423610</xdr:rowOff>
    </xdr:to>
    <xdr:pic>
      <xdr:nvPicPr>
        <xdr:cNvPr id="34" name="Slika 3" descr="Product Image for 0030306">
          <a:extLst>
            <a:ext uri="{FF2B5EF4-FFF2-40B4-BE49-F238E27FC236}">
              <a16:creationId xmlns:a16="http://schemas.microsoft.com/office/drawing/2014/main" id="{00000000-0008-0000-0500-00002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9392" y="13006668"/>
          <a:ext cx="2086671" cy="1395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100853</xdr:colOff>
      <xdr:row>18</xdr:row>
      <xdr:rowOff>56030</xdr:rowOff>
    </xdr:from>
    <xdr:to>
      <xdr:col>1</xdr:col>
      <xdr:colOff>2130927</xdr:colOff>
      <xdr:row>18</xdr:row>
      <xdr:rowOff>1408184</xdr:rowOff>
    </xdr:to>
    <xdr:pic>
      <xdr:nvPicPr>
        <xdr:cNvPr id="35" name="Slika 4" descr="Product Image for 0030306">
          <a:extLst>
            <a:ext uri="{FF2B5EF4-FFF2-40B4-BE49-F238E27FC236}">
              <a16:creationId xmlns:a16="http://schemas.microsoft.com/office/drawing/2014/main" id="{00000000-0008-0000-0500-00002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6128" y="16105655"/>
          <a:ext cx="2030074" cy="1357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515471</xdr:colOff>
      <xdr:row>20</xdr:row>
      <xdr:rowOff>156883</xdr:rowOff>
    </xdr:from>
    <xdr:to>
      <xdr:col>1</xdr:col>
      <xdr:colOff>2101695</xdr:colOff>
      <xdr:row>20</xdr:row>
      <xdr:rowOff>1566159</xdr:rowOff>
    </xdr:to>
    <xdr:pic>
      <xdr:nvPicPr>
        <xdr:cNvPr id="36" name="Slika 5">
          <a:extLst>
            <a:ext uri="{FF2B5EF4-FFF2-40B4-BE49-F238E27FC236}">
              <a16:creationId xmlns:a16="http://schemas.microsoft.com/office/drawing/2014/main" id="{00000000-0008-0000-0500-000024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10746" y="19264033"/>
          <a:ext cx="1586224" cy="1414318"/>
        </a:xfrm>
        <a:prstGeom prst="rect">
          <a:avLst/>
        </a:prstGeom>
      </xdr:spPr>
    </xdr:pic>
    <xdr:clientData/>
  </xdr:twoCellAnchor>
  <xdr:twoCellAnchor editAs="oneCell">
    <xdr:from>
      <xdr:col>1</xdr:col>
      <xdr:colOff>672353</xdr:colOff>
      <xdr:row>22</xdr:row>
      <xdr:rowOff>123265</xdr:rowOff>
    </xdr:from>
    <xdr:to>
      <xdr:col>1</xdr:col>
      <xdr:colOff>1838717</xdr:colOff>
      <xdr:row>22</xdr:row>
      <xdr:rowOff>2540670</xdr:rowOff>
    </xdr:to>
    <xdr:pic>
      <xdr:nvPicPr>
        <xdr:cNvPr id="37" name="Slika 6">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67628" y="23145190"/>
          <a:ext cx="1166364" cy="2422448"/>
        </a:xfrm>
        <a:prstGeom prst="rect">
          <a:avLst/>
        </a:prstGeom>
      </xdr:spPr>
    </xdr:pic>
    <xdr:clientData/>
  </xdr:twoCellAnchor>
  <xdr:twoCellAnchor editAs="oneCell">
    <xdr:from>
      <xdr:col>1</xdr:col>
      <xdr:colOff>851647</xdr:colOff>
      <xdr:row>24</xdr:row>
      <xdr:rowOff>56030</xdr:rowOff>
    </xdr:from>
    <xdr:to>
      <xdr:col>1</xdr:col>
      <xdr:colOff>2058237</xdr:colOff>
      <xdr:row>24</xdr:row>
      <xdr:rowOff>1294346</xdr:rowOff>
    </xdr:to>
    <xdr:pic>
      <xdr:nvPicPr>
        <xdr:cNvPr id="38" name="Slika 7">
          <a:extLst>
            <a:ext uri="{FF2B5EF4-FFF2-40B4-BE49-F238E27FC236}">
              <a16:creationId xmlns:a16="http://schemas.microsoft.com/office/drawing/2014/main" id="{00000000-0008-0000-0500-00002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46922" y="27440405"/>
          <a:ext cx="1206590" cy="1243359"/>
        </a:xfrm>
        <a:prstGeom prst="rect">
          <a:avLst/>
        </a:prstGeom>
      </xdr:spPr>
    </xdr:pic>
    <xdr:clientData/>
  </xdr:twoCellAnchor>
  <xdr:twoCellAnchor editAs="oneCell">
    <xdr:from>
      <xdr:col>1</xdr:col>
      <xdr:colOff>717176</xdr:colOff>
      <xdr:row>26</xdr:row>
      <xdr:rowOff>156882</xdr:rowOff>
    </xdr:from>
    <xdr:to>
      <xdr:col>1</xdr:col>
      <xdr:colOff>2002534</xdr:colOff>
      <xdr:row>26</xdr:row>
      <xdr:rowOff>1337447</xdr:rowOff>
    </xdr:to>
    <xdr:pic>
      <xdr:nvPicPr>
        <xdr:cNvPr id="39" name="Slika 8">
          <a:extLst>
            <a:ext uri="{FF2B5EF4-FFF2-40B4-BE49-F238E27FC236}">
              <a16:creationId xmlns:a16="http://schemas.microsoft.com/office/drawing/2014/main" id="{00000000-0008-0000-0500-000027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12451" y="30617832"/>
          <a:ext cx="1285358" cy="1185607"/>
        </a:xfrm>
        <a:prstGeom prst="rect">
          <a:avLst/>
        </a:prstGeom>
      </xdr:spPr>
    </xdr:pic>
    <xdr:clientData/>
  </xdr:twoCellAnchor>
  <xdr:twoCellAnchor editAs="oneCell">
    <xdr:from>
      <xdr:col>1</xdr:col>
      <xdr:colOff>403412</xdr:colOff>
      <xdr:row>28</xdr:row>
      <xdr:rowOff>156882</xdr:rowOff>
    </xdr:from>
    <xdr:to>
      <xdr:col>1</xdr:col>
      <xdr:colOff>1681291</xdr:colOff>
      <xdr:row>28</xdr:row>
      <xdr:rowOff>1653676</xdr:rowOff>
    </xdr:to>
    <xdr:pic>
      <xdr:nvPicPr>
        <xdr:cNvPr id="40" name="Slika 9">
          <a:extLst>
            <a:ext uri="{FF2B5EF4-FFF2-40B4-BE49-F238E27FC236}">
              <a16:creationId xmlns:a16="http://schemas.microsoft.com/office/drawing/2014/main" id="{00000000-0008-0000-0500-000028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698687" y="34237332"/>
          <a:ext cx="1277879" cy="1501837"/>
        </a:xfrm>
        <a:prstGeom prst="rect">
          <a:avLst/>
        </a:prstGeom>
      </xdr:spPr>
    </xdr:pic>
    <xdr:clientData/>
  </xdr:twoCellAnchor>
  <xdr:twoCellAnchor editAs="oneCell">
    <xdr:from>
      <xdr:col>1</xdr:col>
      <xdr:colOff>593912</xdr:colOff>
      <xdr:row>30</xdr:row>
      <xdr:rowOff>56029</xdr:rowOff>
    </xdr:from>
    <xdr:to>
      <xdr:col>1</xdr:col>
      <xdr:colOff>1871382</xdr:colOff>
      <xdr:row>30</xdr:row>
      <xdr:rowOff>1199029</xdr:rowOff>
    </xdr:to>
    <xdr:pic>
      <xdr:nvPicPr>
        <xdr:cNvPr id="41" name="Slika 11">
          <a:extLst>
            <a:ext uri="{FF2B5EF4-FFF2-40B4-BE49-F238E27FC236}">
              <a16:creationId xmlns:a16="http://schemas.microsoft.com/office/drawing/2014/main" id="{00000000-0008-0000-0500-000029000000}"/>
            </a:ext>
          </a:extLst>
        </xdr:cNvPr>
        <xdr:cNvPicPr>
          <a:picLocks noChangeAspect="1"/>
        </xdr:cNvPicPr>
      </xdr:nvPicPr>
      <xdr:blipFill>
        <a:blip xmlns:r="http://schemas.openxmlformats.org/officeDocument/2006/relationships" r:embed="rId10"/>
        <a:stretch>
          <a:fillRect/>
        </a:stretch>
      </xdr:blipFill>
      <xdr:spPr>
        <a:xfrm>
          <a:off x="885265" y="40352382"/>
          <a:ext cx="1277470" cy="1143000"/>
        </a:xfrm>
        <a:prstGeom prst="rect">
          <a:avLst/>
        </a:prstGeom>
      </xdr:spPr>
    </xdr:pic>
    <xdr:clientData/>
  </xdr:twoCellAnchor>
  <xdr:twoCellAnchor editAs="oneCell">
    <xdr:from>
      <xdr:col>1</xdr:col>
      <xdr:colOff>142876</xdr:colOff>
      <xdr:row>12</xdr:row>
      <xdr:rowOff>47604</xdr:rowOff>
    </xdr:from>
    <xdr:to>
      <xdr:col>1</xdr:col>
      <xdr:colOff>2562225</xdr:colOff>
      <xdr:row>12</xdr:row>
      <xdr:rowOff>1634888</xdr:rowOff>
    </xdr:to>
    <xdr:pic>
      <xdr:nvPicPr>
        <xdr:cNvPr id="12" name="Slika 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1" y="4743429"/>
          <a:ext cx="2419349" cy="1587284"/>
        </a:xfrm>
        <a:prstGeom prst="rect">
          <a:avLst/>
        </a:prstGeom>
      </xdr:spPr>
    </xdr:pic>
    <xdr:clientData/>
  </xdr:twoCellAnchor>
  <xdr:twoCellAnchor editAs="oneCell">
    <xdr:from>
      <xdr:col>1</xdr:col>
      <xdr:colOff>219075</xdr:colOff>
      <xdr:row>14</xdr:row>
      <xdr:rowOff>64373</xdr:rowOff>
    </xdr:from>
    <xdr:to>
      <xdr:col>1</xdr:col>
      <xdr:colOff>2438400</xdr:colOff>
      <xdr:row>14</xdr:row>
      <xdr:rowOff>1516746</xdr:rowOff>
    </xdr:to>
    <xdr:pic>
      <xdr:nvPicPr>
        <xdr:cNvPr id="13" name="Slika 2">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4350" y="10332323"/>
          <a:ext cx="2219325" cy="1452373"/>
        </a:xfrm>
        <a:prstGeom prst="rect">
          <a:avLst/>
        </a:prstGeom>
      </xdr:spPr>
    </xdr:pic>
    <xdr:clientData/>
  </xdr:twoCellAnchor>
  <xdr:twoCellAnchor editAs="oneCell">
    <xdr:from>
      <xdr:col>1</xdr:col>
      <xdr:colOff>224117</xdr:colOff>
      <xdr:row>16</xdr:row>
      <xdr:rowOff>33618</xdr:rowOff>
    </xdr:from>
    <xdr:to>
      <xdr:col>1</xdr:col>
      <xdr:colOff>2310788</xdr:colOff>
      <xdr:row>16</xdr:row>
      <xdr:rowOff>1423610</xdr:rowOff>
    </xdr:to>
    <xdr:pic>
      <xdr:nvPicPr>
        <xdr:cNvPr id="14" name="Slika 3" descr="Product Image for 0030306">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9392" y="14054418"/>
          <a:ext cx="2086671" cy="1389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100853</xdr:colOff>
      <xdr:row>18</xdr:row>
      <xdr:rowOff>56030</xdr:rowOff>
    </xdr:from>
    <xdr:to>
      <xdr:col>1</xdr:col>
      <xdr:colOff>2130927</xdr:colOff>
      <xdr:row>18</xdr:row>
      <xdr:rowOff>1408184</xdr:rowOff>
    </xdr:to>
    <xdr:pic>
      <xdr:nvPicPr>
        <xdr:cNvPr id="15" name="Slika 4" descr="Product Image for 0030306">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6128" y="17582030"/>
          <a:ext cx="2030074" cy="13521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515471</xdr:colOff>
      <xdr:row>20</xdr:row>
      <xdr:rowOff>156883</xdr:rowOff>
    </xdr:from>
    <xdr:to>
      <xdr:col>1</xdr:col>
      <xdr:colOff>2101695</xdr:colOff>
      <xdr:row>20</xdr:row>
      <xdr:rowOff>1566159</xdr:rowOff>
    </xdr:to>
    <xdr:pic>
      <xdr:nvPicPr>
        <xdr:cNvPr id="16" name="Slika 5">
          <a:extLst>
            <a:ext uri="{FF2B5EF4-FFF2-40B4-BE49-F238E27FC236}">
              <a16:creationId xmlns:a16="http://schemas.microsoft.com/office/drawing/2014/main" id="{00000000-0008-0000-0500-000010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10746" y="20911858"/>
          <a:ext cx="1586224" cy="1409276"/>
        </a:xfrm>
        <a:prstGeom prst="rect">
          <a:avLst/>
        </a:prstGeom>
      </xdr:spPr>
    </xdr:pic>
    <xdr:clientData/>
  </xdr:twoCellAnchor>
  <xdr:twoCellAnchor editAs="oneCell">
    <xdr:from>
      <xdr:col>1</xdr:col>
      <xdr:colOff>672353</xdr:colOff>
      <xdr:row>22</xdr:row>
      <xdr:rowOff>123265</xdr:rowOff>
    </xdr:from>
    <xdr:to>
      <xdr:col>1</xdr:col>
      <xdr:colOff>1838717</xdr:colOff>
      <xdr:row>22</xdr:row>
      <xdr:rowOff>2540670</xdr:rowOff>
    </xdr:to>
    <xdr:pic>
      <xdr:nvPicPr>
        <xdr:cNvPr id="17" name="Slika 6">
          <a:extLst>
            <a:ext uri="{FF2B5EF4-FFF2-40B4-BE49-F238E27FC236}">
              <a16:creationId xmlns:a16="http://schemas.microsoft.com/office/drawing/2014/main" id="{00000000-0008-0000-0500-000011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67628" y="25250215"/>
          <a:ext cx="1166364" cy="2417405"/>
        </a:xfrm>
        <a:prstGeom prst="rect">
          <a:avLst/>
        </a:prstGeom>
      </xdr:spPr>
    </xdr:pic>
    <xdr:clientData/>
  </xdr:twoCellAnchor>
  <xdr:twoCellAnchor editAs="oneCell">
    <xdr:from>
      <xdr:col>1</xdr:col>
      <xdr:colOff>851647</xdr:colOff>
      <xdr:row>24</xdr:row>
      <xdr:rowOff>56030</xdr:rowOff>
    </xdr:from>
    <xdr:to>
      <xdr:col>1</xdr:col>
      <xdr:colOff>2058237</xdr:colOff>
      <xdr:row>24</xdr:row>
      <xdr:rowOff>1294346</xdr:rowOff>
    </xdr:to>
    <xdr:pic>
      <xdr:nvPicPr>
        <xdr:cNvPr id="18" name="Slika 7">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46922" y="29583530"/>
          <a:ext cx="1206590" cy="1238316"/>
        </a:xfrm>
        <a:prstGeom prst="rect">
          <a:avLst/>
        </a:prstGeom>
      </xdr:spPr>
    </xdr:pic>
    <xdr:clientData/>
  </xdr:twoCellAnchor>
  <xdr:twoCellAnchor editAs="oneCell">
    <xdr:from>
      <xdr:col>1</xdr:col>
      <xdr:colOff>717176</xdr:colOff>
      <xdr:row>26</xdr:row>
      <xdr:rowOff>156882</xdr:rowOff>
    </xdr:from>
    <xdr:to>
      <xdr:col>1</xdr:col>
      <xdr:colOff>2002534</xdr:colOff>
      <xdr:row>26</xdr:row>
      <xdr:rowOff>1337447</xdr:rowOff>
    </xdr:to>
    <xdr:pic>
      <xdr:nvPicPr>
        <xdr:cNvPr id="19" name="Slika 8">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12451" y="33180057"/>
          <a:ext cx="1285358" cy="1180565"/>
        </a:xfrm>
        <a:prstGeom prst="rect">
          <a:avLst/>
        </a:prstGeom>
      </xdr:spPr>
    </xdr:pic>
    <xdr:clientData/>
  </xdr:twoCellAnchor>
  <xdr:twoCellAnchor editAs="oneCell">
    <xdr:from>
      <xdr:col>1</xdr:col>
      <xdr:colOff>403412</xdr:colOff>
      <xdr:row>28</xdr:row>
      <xdr:rowOff>156882</xdr:rowOff>
    </xdr:from>
    <xdr:to>
      <xdr:col>1</xdr:col>
      <xdr:colOff>1681291</xdr:colOff>
      <xdr:row>28</xdr:row>
      <xdr:rowOff>1653676</xdr:rowOff>
    </xdr:to>
    <xdr:pic>
      <xdr:nvPicPr>
        <xdr:cNvPr id="20" name="Slika 9">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698687" y="37151982"/>
          <a:ext cx="1277879" cy="1496794"/>
        </a:xfrm>
        <a:prstGeom prst="rect">
          <a:avLst/>
        </a:prstGeom>
      </xdr:spPr>
    </xdr:pic>
    <xdr:clientData/>
  </xdr:twoCellAnchor>
  <xdr:twoCellAnchor editAs="oneCell">
    <xdr:from>
      <xdr:col>1</xdr:col>
      <xdr:colOff>593912</xdr:colOff>
      <xdr:row>30</xdr:row>
      <xdr:rowOff>56029</xdr:rowOff>
    </xdr:from>
    <xdr:to>
      <xdr:col>1</xdr:col>
      <xdr:colOff>1871382</xdr:colOff>
      <xdr:row>30</xdr:row>
      <xdr:rowOff>1199029</xdr:rowOff>
    </xdr:to>
    <xdr:pic>
      <xdr:nvPicPr>
        <xdr:cNvPr id="21" name="Slika 11">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10"/>
        <a:stretch>
          <a:fillRect/>
        </a:stretch>
      </xdr:blipFill>
      <xdr:spPr>
        <a:xfrm>
          <a:off x="889187" y="41204029"/>
          <a:ext cx="1277470" cy="1143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19050</xdr:colOff>
      <xdr:row>2</xdr:row>
      <xdr:rowOff>0</xdr:rowOff>
    </xdr:from>
    <xdr:ext cx="28854" cy="132665"/>
    <xdr:sp macro="" textlink="" fLocksText="0">
      <xdr:nvSpPr>
        <xdr:cNvPr id="2" name="AutoShape 238">
          <a:extLst>
            <a:ext uri="{FF2B5EF4-FFF2-40B4-BE49-F238E27FC236}">
              <a16:creationId xmlns:a16="http://schemas.microsoft.com/office/drawing/2014/main" id="{00000000-0008-0000-0600-000002000000}"/>
            </a:ext>
          </a:extLst>
        </xdr:cNvPr>
        <xdr:cNvSpPr>
          <a:spLocks noChangeArrowheads="1"/>
        </xdr:cNvSpPr>
      </xdr:nvSpPr>
      <xdr:spPr bwMode="auto">
        <a:xfrm>
          <a:off x="7429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3" name="AutoShape 249">
          <a:extLst>
            <a:ext uri="{FF2B5EF4-FFF2-40B4-BE49-F238E27FC236}">
              <a16:creationId xmlns:a16="http://schemas.microsoft.com/office/drawing/2014/main" id="{00000000-0008-0000-0600-000003000000}"/>
            </a:ext>
          </a:extLst>
        </xdr:cNvPr>
        <xdr:cNvSpPr>
          <a:spLocks noChangeArrowheads="1"/>
        </xdr:cNvSpPr>
      </xdr:nvSpPr>
      <xdr:spPr bwMode="auto">
        <a:xfrm>
          <a:off x="7429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4" name="AutoShape 251">
          <a:extLst>
            <a:ext uri="{FF2B5EF4-FFF2-40B4-BE49-F238E27FC236}">
              <a16:creationId xmlns:a16="http://schemas.microsoft.com/office/drawing/2014/main" id="{00000000-0008-0000-0600-000004000000}"/>
            </a:ext>
          </a:extLst>
        </xdr:cNvPr>
        <xdr:cNvSpPr>
          <a:spLocks noChangeArrowheads="1"/>
        </xdr:cNvSpPr>
      </xdr:nvSpPr>
      <xdr:spPr bwMode="auto">
        <a:xfrm>
          <a:off x="7429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5" name="AutoShape 238">
          <a:extLst>
            <a:ext uri="{FF2B5EF4-FFF2-40B4-BE49-F238E27FC236}">
              <a16:creationId xmlns:a16="http://schemas.microsoft.com/office/drawing/2014/main" id="{00000000-0008-0000-0600-000005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6" name="AutoShape 249">
          <a:extLst>
            <a:ext uri="{FF2B5EF4-FFF2-40B4-BE49-F238E27FC236}">
              <a16:creationId xmlns:a16="http://schemas.microsoft.com/office/drawing/2014/main" id="{00000000-0008-0000-0600-000006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oneCellAnchor>
    <xdr:from>
      <xdr:col>1</xdr:col>
      <xdr:colOff>19050</xdr:colOff>
      <xdr:row>2</xdr:row>
      <xdr:rowOff>0</xdr:rowOff>
    </xdr:from>
    <xdr:ext cx="28854" cy="132665"/>
    <xdr:sp macro="" textlink="" fLocksText="0">
      <xdr:nvSpPr>
        <xdr:cNvPr id="7" name="AutoShape 251">
          <a:extLst>
            <a:ext uri="{FF2B5EF4-FFF2-40B4-BE49-F238E27FC236}">
              <a16:creationId xmlns:a16="http://schemas.microsoft.com/office/drawing/2014/main" id="{00000000-0008-0000-0600-000007000000}"/>
            </a:ext>
          </a:extLst>
        </xdr:cNvPr>
        <xdr:cNvSpPr>
          <a:spLocks noChangeArrowheads="1"/>
        </xdr:cNvSpPr>
      </xdr:nvSpPr>
      <xdr:spPr bwMode="auto">
        <a:xfrm>
          <a:off x="704850" y="561975"/>
          <a:ext cx="28854" cy="132665"/>
        </a:xfrm>
        <a:prstGeom prst="rect">
          <a:avLst/>
        </a:prstGeom>
        <a:noFill/>
        <a:ln w="9525">
          <a:noFill/>
          <a:round/>
          <a:headEnd/>
          <a:tailEnd/>
        </a:ln>
        <a:effectLst/>
      </xdr:spPr>
      <xdr:txBody>
        <a:bodyPr wrap="none" lIns="0" tIns="0" rIns="0" bIns="0" anchor="t" upright="1">
          <a:spAutoFit/>
        </a:bodyPr>
        <a:lstStyle/>
        <a:p>
          <a:pPr algn="l" rtl="0">
            <a:defRPr sz="1000"/>
          </a:pPr>
          <a:r>
            <a:rPr lang="hr-HR" sz="900" b="0" i="0" strike="noStrike">
              <a:solidFill>
                <a:srgbClr val="000000"/>
              </a:solidFill>
              <a:latin typeface="Times New Roman"/>
              <a:cs typeface="Times New Roman"/>
            </a:rPr>
            <a:t>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__ARH!HOLIK%20-%20KOMP/_2020/08_Hrabri%20telefon/03_IZP/REV%201_2021-09/06_TRO&#352;KOVNIK/03_KOREKCIJE_2021-11-26/Copy%20of%20Prilog%202.%20Tro&#353;kovnik_ex%20ante_STRO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OPĆI TEHNIČKI UVJETI"/>
      <sheetName val="GRAĐ-OBRTNIČKI"/>
      <sheetName val="VIK"/>
      <sheetName val="STROJARSTVO"/>
      <sheetName val="ELEKTROINSTALACIJE"/>
      <sheetName val="OKOLIŠ"/>
      <sheetName val="REKAPITULACIJA"/>
    </sheetNames>
    <sheetDataSet>
      <sheetData sheetId="0" refreshError="1"/>
      <sheetData sheetId="1" refreshError="1"/>
      <sheetData sheetId="2" refreshError="1"/>
      <sheetData sheetId="3" refreshError="1"/>
      <sheetData sheetId="4">
        <row r="31">
          <cell r="B31" t="str">
            <v>SUSTAV GRIJANJA I HLAĐENJA</v>
          </cell>
        </row>
        <row r="130">
          <cell r="B130" t="str">
            <v>ODSISNA VENTILACIJA</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2"/>
  <sheetViews>
    <sheetView view="pageBreakPreview" zoomScaleNormal="100" zoomScaleSheetLayoutView="100" workbookViewId="0">
      <selection activeCell="B20" sqref="B20"/>
    </sheetView>
  </sheetViews>
  <sheetFormatPr defaultRowHeight="14.4"/>
  <cols>
    <col min="1" max="1" width="38.33203125" style="39" customWidth="1"/>
    <col min="2" max="2" width="43.33203125" style="4" customWidth="1"/>
    <col min="3" max="3" width="8.88671875" style="6"/>
    <col min="4" max="4" width="8.88671875" style="4"/>
  </cols>
  <sheetData>
    <row r="1" spans="1:2" ht="129.75" customHeight="1">
      <c r="A1" s="5"/>
      <c r="B1" s="37"/>
    </row>
    <row r="2" spans="1:2">
      <c r="A2" s="5"/>
      <c r="B2" s="37"/>
    </row>
    <row r="3" spans="1:2">
      <c r="A3" s="5"/>
      <c r="B3" s="37"/>
    </row>
    <row r="4" spans="1:2">
      <c r="A4" s="5"/>
      <c r="B4" s="37"/>
    </row>
    <row r="5" spans="1:2" ht="18">
      <c r="A5" s="514" t="s">
        <v>79</v>
      </c>
      <c r="B5" s="514"/>
    </row>
    <row r="6" spans="1:2">
      <c r="A6" s="50"/>
      <c r="B6" s="50"/>
    </row>
    <row r="7" spans="1:2">
      <c r="A7" s="50"/>
      <c r="B7" s="50"/>
    </row>
    <row r="8" spans="1:2">
      <c r="A8" s="50"/>
      <c r="B8" s="50"/>
    </row>
    <row r="9" spans="1:2" ht="15">
      <c r="A9" s="43"/>
      <c r="B9" s="44"/>
    </row>
    <row r="10" spans="1:2" ht="18.75" customHeight="1">
      <c r="A10" s="40" t="s">
        <v>78</v>
      </c>
      <c r="B10" s="41" t="s">
        <v>161</v>
      </c>
    </row>
    <row r="11" spans="1:2" ht="15">
      <c r="A11" s="45"/>
      <c r="B11" s="41" t="s">
        <v>162</v>
      </c>
    </row>
    <row r="12" spans="1:2" ht="15">
      <c r="A12" s="45"/>
      <c r="B12" s="40" t="s">
        <v>163</v>
      </c>
    </row>
    <row r="13" spans="1:2" ht="15">
      <c r="A13" s="45"/>
      <c r="B13" s="40"/>
    </row>
    <row r="14" spans="1:2" ht="15">
      <c r="A14" s="45"/>
      <c r="B14" s="40"/>
    </row>
    <row r="15" spans="1:2" ht="15.75" customHeight="1">
      <c r="A15" s="40" t="s">
        <v>70</v>
      </c>
      <c r="B15" s="54" t="s">
        <v>164</v>
      </c>
    </row>
    <row r="16" spans="1:2" ht="15.75" customHeight="1">
      <c r="A16" s="45"/>
      <c r="B16" s="41"/>
    </row>
    <row r="17" spans="1:4" ht="15.75" customHeight="1">
      <c r="A17" s="45"/>
      <c r="B17" s="41"/>
    </row>
    <row r="18" spans="1:4" ht="15.75" customHeight="1">
      <c r="A18" s="45"/>
      <c r="B18" s="41"/>
    </row>
    <row r="19" spans="1:4" ht="15">
      <c r="A19" s="40" t="s">
        <v>71</v>
      </c>
      <c r="B19" s="41" t="s">
        <v>159</v>
      </c>
    </row>
    <row r="20" spans="1:4" ht="15">
      <c r="A20" s="45"/>
      <c r="B20" s="41" t="s">
        <v>160</v>
      </c>
    </row>
    <row r="21" spans="1:4" ht="15">
      <c r="A21" s="45"/>
      <c r="B21" s="41"/>
    </row>
    <row r="22" spans="1:4" ht="15">
      <c r="A22" s="46"/>
      <c r="B22" s="46"/>
    </row>
    <row r="23" spans="1:4" ht="15">
      <c r="A23" s="40" t="s">
        <v>75</v>
      </c>
      <c r="B23" s="41" t="s">
        <v>74</v>
      </c>
    </row>
    <row r="24" spans="1:4" ht="15">
      <c r="A24" s="40"/>
      <c r="B24" s="41"/>
    </row>
    <row r="25" spans="1:4" ht="15">
      <c r="A25" s="48"/>
      <c r="B25" s="44"/>
    </row>
    <row r="26" spans="1:4" s="58" customFormat="1" ht="15">
      <c r="A26" s="55" t="s">
        <v>76</v>
      </c>
      <c r="B26" s="56" t="s">
        <v>74</v>
      </c>
      <c r="C26" s="6"/>
      <c r="D26" s="57"/>
    </row>
    <row r="27" spans="1:4" s="58" customFormat="1" ht="15" customHeight="1">
      <c r="A27" s="149"/>
      <c r="B27" s="59" t="s">
        <v>168</v>
      </c>
      <c r="C27" s="6"/>
      <c r="D27" s="57"/>
    </row>
    <row r="28" spans="1:4" s="58" customFormat="1" ht="15">
      <c r="A28" s="149"/>
      <c r="B28" s="59" t="s">
        <v>72</v>
      </c>
      <c r="C28" s="6"/>
      <c r="D28" s="57"/>
    </row>
    <row r="29" spans="1:4" s="58" customFormat="1" ht="15">
      <c r="A29" s="60"/>
      <c r="B29" s="59" t="s">
        <v>73</v>
      </c>
      <c r="C29" s="6"/>
      <c r="D29" s="57"/>
    </row>
    <row r="30" spans="1:4" ht="15">
      <c r="A30" s="49"/>
      <c r="B30" s="42"/>
    </row>
    <row r="31" spans="1:4" ht="15">
      <c r="A31" s="49"/>
      <c r="B31" s="42"/>
    </row>
    <row r="32" spans="1:4" ht="15">
      <c r="A32" s="40" t="s">
        <v>80</v>
      </c>
      <c r="B32" s="40" t="s">
        <v>165</v>
      </c>
    </row>
    <row r="33" spans="1:2" ht="15">
      <c r="A33" s="40" t="s">
        <v>169</v>
      </c>
      <c r="B33" s="40" t="s">
        <v>170</v>
      </c>
    </row>
    <row r="34" spans="1:2" ht="15">
      <c r="A34" s="47"/>
      <c r="B34" s="44"/>
    </row>
    <row r="35" spans="1:2" ht="15">
      <c r="A35" s="40" t="s">
        <v>77</v>
      </c>
      <c r="B35" s="41" t="s">
        <v>166</v>
      </c>
    </row>
    <row r="36" spans="1:2" ht="15">
      <c r="A36" s="40"/>
      <c r="B36" s="41"/>
    </row>
    <row r="37" spans="1:2" ht="15">
      <c r="A37" s="40"/>
      <c r="B37" s="44"/>
    </row>
    <row r="38" spans="1:2">
      <c r="B38" s="37"/>
    </row>
    <row r="39" spans="1:2">
      <c r="B39" s="37"/>
    </row>
    <row r="40" spans="1:2">
      <c r="B40" s="37"/>
    </row>
    <row r="41" spans="1:2">
      <c r="B41" s="37"/>
    </row>
    <row r="42" spans="1:2">
      <c r="B42" s="37"/>
    </row>
    <row r="43" spans="1:2">
      <c r="B43" s="37"/>
    </row>
    <row r="44" spans="1:2" ht="15" customHeight="1">
      <c r="A44" s="9"/>
      <c r="B44" s="37"/>
    </row>
    <row r="45" spans="1:2" ht="15" customHeight="1">
      <c r="A45" s="9"/>
      <c r="B45" s="37"/>
    </row>
    <row r="46" spans="1:2">
      <c r="B46" s="37"/>
    </row>
    <row r="47" spans="1:2">
      <c r="B47" s="37"/>
    </row>
    <row r="52" spans="1:1" ht="15" customHeight="1">
      <c r="A52" s="38"/>
    </row>
  </sheetData>
  <sheetProtection algorithmName="SHA-512" hashValue="yj/TLfvEYv0SCtULQ4lHZ5jPczHbKVFKASjvGLXl1PtgaG4tSya/+LJn1YbPkOZPrJnIgrJrHc0riWzj5KHJWQ==" saltValue="/AvAKNTGAWNn9cGOYhrQlA==" spinCount="100000" sheet="1" objects="1" scenarios="1"/>
  <mergeCells count="1">
    <mergeCell ref="A5:B5"/>
  </mergeCells>
  <pageMargins left="1.1023622047244095" right="0.70866141732283472" top="0.74803149606299213" bottom="0.74803149606299213" header="0.31496062992125984" footer="0.31496062992125984"/>
  <pageSetup paperSize="9" orientation="portrait" r:id="rId1"/>
  <headerFooter differentFirst="1">
    <oddFooter>&amp;R&amp;"-,Italic"&amp;10&amp;P/&amp;N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7"/>
  <sheetViews>
    <sheetView zoomScale="90" zoomScaleNormal="90" zoomScaleSheetLayoutView="115" workbookViewId="0">
      <selection activeCell="B5" sqref="B5"/>
    </sheetView>
  </sheetViews>
  <sheetFormatPr defaultColWidth="9.109375" defaultRowHeight="14.4"/>
  <cols>
    <col min="1" max="1" width="5.6640625" style="21" customWidth="1"/>
    <col min="2" max="2" width="71.44140625" style="21" customWidth="1"/>
    <col min="3" max="3" width="6.88671875" style="167" customWidth="1"/>
    <col min="4" max="5" width="9.109375" style="20"/>
    <col min="6" max="6" width="42.44140625" style="20" customWidth="1"/>
    <col min="7" max="16384" width="9.109375" style="20"/>
  </cols>
  <sheetData>
    <row r="1" spans="1:4">
      <c r="A1" s="8"/>
      <c r="B1" s="8"/>
      <c r="C1" s="154"/>
    </row>
    <row r="2" spans="1:4" ht="28.8">
      <c r="A2" s="174"/>
      <c r="B2" s="177" t="s">
        <v>677</v>
      </c>
      <c r="C2" s="174"/>
      <c r="D2" s="174"/>
    </row>
    <row r="3" spans="1:4">
      <c r="A3" s="174"/>
      <c r="B3" s="174"/>
      <c r="C3" s="174"/>
      <c r="D3" s="174"/>
    </row>
    <row r="4" spans="1:4">
      <c r="A4" s="173"/>
      <c r="B4" s="173"/>
      <c r="C4" s="173"/>
      <c r="D4" s="174"/>
    </row>
    <row r="5" spans="1:4" ht="52.8">
      <c r="A5" s="173"/>
      <c r="B5" s="175" t="s">
        <v>678</v>
      </c>
      <c r="C5" s="173"/>
      <c r="D5" s="341"/>
    </row>
    <row r="6" spans="1:4" ht="39.6">
      <c r="A6" s="173"/>
      <c r="B6" s="175" t="s">
        <v>679</v>
      </c>
      <c r="C6" s="173"/>
      <c r="D6" s="174"/>
    </row>
    <row r="7" spans="1:4" ht="26.4">
      <c r="A7" s="173"/>
      <c r="B7" s="175" t="s">
        <v>680</v>
      </c>
      <c r="C7" s="173"/>
      <c r="D7" s="174"/>
    </row>
    <row r="8" spans="1:4" ht="39.6">
      <c r="A8" s="173"/>
      <c r="B8" s="175" t="s">
        <v>681</v>
      </c>
      <c r="C8" s="173"/>
      <c r="D8" s="174"/>
    </row>
    <row r="9" spans="1:4" ht="39.6">
      <c r="A9" s="173"/>
      <c r="B9" s="175" t="s">
        <v>682</v>
      </c>
      <c r="C9" s="173"/>
      <c r="D9" s="174"/>
    </row>
    <row r="10" spans="1:4" ht="26.4">
      <c r="A10" s="173"/>
      <c r="B10" s="175" t="s">
        <v>683</v>
      </c>
      <c r="C10" s="173"/>
      <c r="D10" s="174"/>
    </row>
    <row r="11" spans="1:4" ht="66">
      <c r="A11" s="173"/>
      <c r="B11" s="175" t="s">
        <v>684</v>
      </c>
      <c r="C11" s="173"/>
      <c r="D11" s="174"/>
    </row>
    <row r="12" spans="1:4">
      <c r="A12" s="173"/>
      <c r="B12" s="175" t="s">
        <v>685</v>
      </c>
      <c r="C12" s="173"/>
      <c r="D12" s="174"/>
    </row>
    <row r="13" spans="1:4" ht="45.75" customHeight="1">
      <c r="A13" s="173"/>
      <c r="B13" s="175" t="s">
        <v>737</v>
      </c>
      <c r="C13" s="173"/>
      <c r="D13" s="174"/>
    </row>
    <row r="14" spans="1:4" ht="26.4">
      <c r="A14" s="173"/>
      <c r="B14" s="175" t="s">
        <v>686</v>
      </c>
      <c r="C14" s="173"/>
      <c r="D14" s="174"/>
    </row>
    <row r="15" spans="1:4" ht="27" customHeight="1">
      <c r="A15" s="173"/>
      <c r="B15" s="175" t="s">
        <v>687</v>
      </c>
      <c r="C15" s="173"/>
      <c r="D15" s="174"/>
    </row>
    <row r="16" spans="1:4" ht="36.75" customHeight="1">
      <c r="A16" s="173"/>
      <c r="B16" s="175" t="s">
        <v>688</v>
      </c>
      <c r="C16" s="173"/>
      <c r="D16" s="174"/>
    </row>
    <row r="17" spans="1:4" ht="26.4">
      <c r="A17" s="173"/>
      <c r="B17" s="175" t="s">
        <v>689</v>
      </c>
      <c r="C17" s="173"/>
      <c r="D17" s="174"/>
    </row>
    <row r="18" spans="1:4" ht="26.4">
      <c r="A18" s="173"/>
      <c r="B18" s="175" t="s">
        <v>690</v>
      </c>
      <c r="C18" s="173"/>
      <c r="D18" s="174"/>
    </row>
    <row r="19" spans="1:4">
      <c r="A19" s="173"/>
      <c r="B19" s="173"/>
      <c r="C19" s="173"/>
      <c r="D19" s="174"/>
    </row>
    <row r="20" spans="1:4">
      <c r="A20" s="14"/>
      <c r="B20" s="175" t="s">
        <v>691</v>
      </c>
      <c r="C20" s="156"/>
    </row>
    <row r="21" spans="1:4">
      <c r="A21" s="14"/>
      <c r="B21" s="175"/>
      <c r="C21" s="154"/>
    </row>
    <row r="22" spans="1:4">
      <c r="B22" s="175" t="s">
        <v>692</v>
      </c>
    </row>
    <row r="23" spans="1:4" ht="92.4">
      <c r="B23" s="175" t="s">
        <v>693</v>
      </c>
    </row>
    <row r="24" spans="1:4" ht="26.4">
      <c r="B24" s="175" t="s">
        <v>694</v>
      </c>
    </row>
    <row r="25" spans="1:4">
      <c r="B25" s="175"/>
    </row>
    <row r="26" spans="1:4">
      <c r="B26" s="175" t="s">
        <v>695</v>
      </c>
    </row>
    <row r="27" spans="1:4" ht="79.2">
      <c r="B27" s="175" t="s">
        <v>696</v>
      </c>
    </row>
    <row r="28" spans="1:4">
      <c r="B28" s="175"/>
    </row>
    <row r="29" spans="1:4">
      <c r="B29" s="175" t="s">
        <v>697</v>
      </c>
    </row>
    <row r="30" spans="1:4" ht="54.75" customHeight="1">
      <c r="B30" s="175" t="s">
        <v>698</v>
      </c>
    </row>
    <row r="31" spans="1:4" ht="27" customHeight="1">
      <c r="B31" s="175" t="s">
        <v>699</v>
      </c>
    </row>
    <row r="32" spans="1:4" ht="39.6">
      <c r="B32" s="175" t="s">
        <v>700</v>
      </c>
    </row>
    <row r="33" spans="2:2">
      <c r="B33" s="176"/>
    </row>
    <row r="34" spans="2:2">
      <c r="B34" s="175" t="s">
        <v>701</v>
      </c>
    </row>
    <row r="35" spans="2:2" ht="52.8">
      <c r="B35" s="175" t="s">
        <v>702</v>
      </c>
    </row>
    <row r="36" spans="2:2" ht="26.4">
      <c r="B36" s="175" t="s">
        <v>703</v>
      </c>
    </row>
    <row r="37" spans="2:2" ht="39.6">
      <c r="B37" s="175" t="s">
        <v>704</v>
      </c>
    </row>
    <row r="38" spans="2:2" ht="26.4">
      <c r="B38" s="175" t="s">
        <v>705</v>
      </c>
    </row>
    <row r="39" spans="2:2">
      <c r="B39" s="175"/>
    </row>
    <row r="40" spans="2:2">
      <c r="B40" s="175" t="s">
        <v>706</v>
      </c>
    </row>
    <row r="41" spans="2:2" ht="26.4">
      <c r="B41" s="175" t="s">
        <v>707</v>
      </c>
    </row>
    <row r="42" spans="2:2" ht="78" customHeight="1">
      <c r="B42" s="175" t="s">
        <v>822</v>
      </c>
    </row>
    <row r="43" spans="2:2">
      <c r="B43" s="175" t="s">
        <v>708</v>
      </c>
    </row>
    <row r="44" spans="2:2" ht="26.4">
      <c r="B44" s="175" t="s">
        <v>709</v>
      </c>
    </row>
    <row r="45" spans="2:2" ht="26.4">
      <c r="B45" s="175" t="s">
        <v>710</v>
      </c>
    </row>
    <row r="46" spans="2:2">
      <c r="B46" s="175" t="s">
        <v>711</v>
      </c>
    </row>
    <row r="47" spans="2:2">
      <c r="B47" s="175" t="s">
        <v>712</v>
      </c>
    </row>
    <row r="48" spans="2:2">
      <c r="B48" s="175" t="s">
        <v>713</v>
      </c>
    </row>
    <row r="49" spans="2:2">
      <c r="B49" s="175" t="s">
        <v>714</v>
      </c>
    </row>
    <row r="50" spans="2:2">
      <c r="B50" s="175" t="s">
        <v>715</v>
      </c>
    </row>
    <row r="51" spans="2:2" ht="26.4">
      <c r="B51" s="175" t="s">
        <v>716</v>
      </c>
    </row>
    <row r="52" spans="2:2">
      <c r="B52" s="175" t="s">
        <v>717</v>
      </c>
    </row>
    <row r="53" spans="2:2" ht="39.6">
      <c r="B53" s="175" t="s">
        <v>718</v>
      </c>
    </row>
    <row r="54" spans="2:2" ht="26.4">
      <c r="B54" s="175" t="s">
        <v>719</v>
      </c>
    </row>
    <row r="55" spans="2:2">
      <c r="B55" s="175" t="s">
        <v>720</v>
      </c>
    </row>
    <row r="56" spans="2:2">
      <c r="B56" s="176"/>
    </row>
    <row r="57" spans="2:2" ht="51" customHeight="1">
      <c r="B57" s="175" t="s">
        <v>721</v>
      </c>
    </row>
    <row r="58" spans="2:2">
      <c r="B58" s="175"/>
    </row>
    <row r="59" spans="2:2">
      <c r="B59" s="175" t="s">
        <v>722</v>
      </c>
    </row>
    <row r="60" spans="2:2">
      <c r="B60" s="175" t="s">
        <v>805</v>
      </c>
    </row>
    <row r="61" spans="2:2">
      <c r="B61" s="176"/>
    </row>
    <row r="62" spans="2:2">
      <c r="B62" s="175" t="s">
        <v>723</v>
      </c>
    </row>
    <row r="63" spans="2:2">
      <c r="B63" s="175" t="s">
        <v>724</v>
      </c>
    </row>
    <row r="64" spans="2:2" ht="39.6">
      <c r="B64" s="175" t="s">
        <v>725</v>
      </c>
    </row>
    <row r="65" spans="2:2" ht="39.6">
      <c r="B65" s="175" t="s">
        <v>726</v>
      </c>
    </row>
    <row r="67" spans="2:2">
      <c r="B67" s="175" t="s">
        <v>727</v>
      </c>
    </row>
    <row r="68" spans="2:2" ht="264">
      <c r="B68" s="175" t="s">
        <v>728</v>
      </c>
    </row>
    <row r="69" spans="2:2">
      <c r="B69" s="175"/>
    </row>
    <row r="70" spans="2:2" ht="26.4">
      <c r="B70" s="175" t="s">
        <v>729</v>
      </c>
    </row>
    <row r="71" spans="2:2" ht="79.2">
      <c r="B71" s="175" t="s">
        <v>738</v>
      </c>
    </row>
    <row r="72" spans="2:2">
      <c r="B72" s="175"/>
    </row>
    <row r="73" spans="2:2">
      <c r="B73" s="175" t="s">
        <v>818</v>
      </c>
    </row>
    <row r="74" spans="2:2" ht="92.4">
      <c r="B74" s="175" t="s">
        <v>821</v>
      </c>
    </row>
    <row r="75" spans="2:2">
      <c r="B75" s="175"/>
    </row>
    <row r="76" spans="2:2">
      <c r="B76" s="175" t="s">
        <v>808</v>
      </c>
    </row>
    <row r="77" spans="2:2" ht="66">
      <c r="B77" s="175" t="s">
        <v>730</v>
      </c>
    </row>
    <row r="78" spans="2:2">
      <c r="B78" s="175"/>
    </row>
    <row r="79" spans="2:2" ht="26.4">
      <c r="B79" s="175" t="s">
        <v>739</v>
      </c>
    </row>
    <row r="80" spans="2:2" ht="52.8">
      <c r="B80" s="175" t="s">
        <v>731</v>
      </c>
    </row>
    <row r="81" spans="2:2" ht="26.4">
      <c r="B81" s="175" t="s">
        <v>806</v>
      </c>
    </row>
    <row r="82" spans="2:2" ht="40.5" customHeight="1">
      <c r="B82" s="175" t="s">
        <v>732</v>
      </c>
    </row>
    <row r="83" spans="2:2" ht="39.6">
      <c r="B83" s="175" t="s">
        <v>733</v>
      </c>
    </row>
    <row r="84" spans="2:2" ht="39.6">
      <c r="B84" s="175" t="s">
        <v>734</v>
      </c>
    </row>
    <row r="85" spans="2:2" ht="105.6">
      <c r="B85" s="175" t="s">
        <v>807</v>
      </c>
    </row>
    <row r="86" spans="2:2">
      <c r="B86" s="175" t="s">
        <v>735</v>
      </c>
    </row>
    <row r="87" spans="2:2" ht="26.4">
      <c r="B87" s="175" t="s">
        <v>736</v>
      </c>
    </row>
  </sheetData>
  <sheetProtection algorithmName="SHA-512" hashValue="tAgEAjEvnHErQkwo9tM2m9oQu/DjoAf+Fab58RDZGkTRHdh7VJYpONMatxlJeAYj2r8yObbN0cvyBzA8O71rRQ==" saltValue="qd/DetekQiLUGWqOVedqDA==" spinCount="100000" sheet="1" objects="1" scenarios="1"/>
  <pageMargins left="0.98425196850393704" right="0.19685039370078741" top="0.74803149606299213" bottom="0.74803149606299213" header="0.31496062992125984" footer="0.31496062992125984"/>
  <pageSetup paperSize="9" scale="86" orientation="portrait" horizontalDpi="4294967292" r:id="rId1"/>
  <headerFooter>
    <oddHeader>&amp;L&amp;10INVESTITOR:
Udruga HRABRI TELEFON&amp;C&amp;10Poslovna građevina-uredski prostori
k.č.br.746/3 k.o.Jakuševec&amp;R&amp;10&amp;P / &amp;N</oddHeader>
    <oddFooter>&amp;L&amp;10ARHIHOLIK d.o.o.&amp;C&amp;10TROŠKOVNIK GRAĐEVINSKO - OBRTNIČKIH RADOVA I INSTALACIJA&amp;R&amp;10
travanj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32"/>
  <sheetViews>
    <sheetView tabSelected="1" topLeftCell="A292" zoomScaleNormal="100" zoomScaleSheetLayoutView="100" workbookViewId="0">
      <selection activeCell="B300" sqref="B300"/>
    </sheetView>
  </sheetViews>
  <sheetFormatPr defaultColWidth="9.109375" defaultRowHeight="14.4"/>
  <cols>
    <col min="1" max="1" width="5.6640625" style="409" customWidth="1"/>
    <col min="2" max="2" width="42.6640625" style="21" customWidth="1"/>
    <col min="3" max="3" width="11.6640625" style="167" customWidth="1"/>
    <col min="4" max="4" width="5.6640625" style="21" customWidth="1"/>
    <col min="5" max="5" width="15.88671875" style="474" customWidth="1"/>
    <col min="6" max="6" width="17.44140625" style="2" customWidth="1"/>
    <col min="7" max="16384" width="9.109375" style="20"/>
  </cols>
  <sheetData>
    <row r="1" spans="1:6">
      <c r="A1" s="16" t="s">
        <v>0</v>
      </c>
      <c r="B1" s="16" t="s">
        <v>1</v>
      </c>
      <c r="C1" s="152" t="s">
        <v>4</v>
      </c>
      <c r="D1" s="16" t="s">
        <v>11</v>
      </c>
      <c r="E1" s="17" t="s">
        <v>5</v>
      </c>
      <c r="F1" s="16" t="s">
        <v>2</v>
      </c>
    </row>
    <row r="2" spans="1:6">
      <c r="A2" s="7"/>
      <c r="B2" s="7"/>
      <c r="C2" s="153"/>
      <c r="D2" s="19" t="s">
        <v>12</v>
      </c>
      <c r="E2" s="18" t="s">
        <v>3</v>
      </c>
      <c r="F2" s="19" t="s">
        <v>3</v>
      </c>
    </row>
    <row r="3" spans="1:6">
      <c r="A3" s="192"/>
      <c r="B3" s="192"/>
      <c r="C3" s="193"/>
      <c r="D3" s="194"/>
    </row>
    <row r="4" spans="1:6">
      <c r="A4" s="3" t="s">
        <v>6</v>
      </c>
      <c r="B4" s="14" t="s">
        <v>108</v>
      </c>
      <c r="C4" s="154"/>
      <c r="D4" s="8"/>
      <c r="E4" s="475"/>
      <c r="F4" s="1"/>
    </row>
    <row r="5" spans="1:6">
      <c r="A5" s="8"/>
      <c r="B5" s="8"/>
      <c r="C5" s="154"/>
      <c r="D5" s="8"/>
      <c r="E5" s="475"/>
      <c r="F5" s="1"/>
    </row>
    <row r="6" spans="1:6">
      <c r="A6" s="14" t="s">
        <v>13</v>
      </c>
      <c r="B6" s="14" t="s">
        <v>112</v>
      </c>
      <c r="C6" s="155"/>
      <c r="D6" s="3"/>
      <c r="E6" s="475"/>
      <c r="F6" s="1"/>
    </row>
    <row r="7" spans="1:6" ht="124.5" customHeight="1">
      <c r="A7" s="14"/>
      <c r="B7" s="14" t="s">
        <v>121</v>
      </c>
      <c r="C7" s="156"/>
      <c r="D7" s="2"/>
      <c r="E7" s="475"/>
      <c r="F7" s="1"/>
    </row>
    <row r="8" spans="1:6">
      <c r="A8" s="14"/>
      <c r="B8" s="14" t="s">
        <v>113</v>
      </c>
      <c r="C8" s="156">
        <f>ROUND(260*1.6,0)</f>
        <v>416</v>
      </c>
      <c r="D8" s="2" t="s">
        <v>18</v>
      </c>
      <c r="E8" s="475"/>
      <c r="F8" s="1">
        <f>C8*E8</f>
        <v>0</v>
      </c>
    </row>
    <row r="9" spans="1:6">
      <c r="A9" s="14"/>
      <c r="B9" s="14"/>
      <c r="C9" s="156"/>
      <c r="D9" s="2"/>
      <c r="E9" s="475"/>
      <c r="F9" s="1"/>
    </row>
    <row r="10" spans="1:6">
      <c r="A10" s="14" t="s">
        <v>7</v>
      </c>
      <c r="B10" s="169" t="s">
        <v>114</v>
      </c>
      <c r="C10" s="156"/>
      <c r="D10" s="2"/>
      <c r="E10" s="475"/>
      <c r="F10" s="1"/>
    </row>
    <row r="11" spans="1:6" ht="151.80000000000001">
      <c r="A11" s="14"/>
      <c r="B11" s="170" t="s">
        <v>585</v>
      </c>
      <c r="C11" s="156"/>
      <c r="D11" s="2"/>
      <c r="E11" s="475"/>
      <c r="F11" s="1"/>
    </row>
    <row r="12" spans="1:6">
      <c r="A12" s="14"/>
      <c r="B12" s="170"/>
      <c r="C12" s="156">
        <v>260</v>
      </c>
      <c r="D12" s="2" t="s">
        <v>14</v>
      </c>
      <c r="E12" s="475"/>
      <c r="F12" s="1">
        <f>C12*E12</f>
        <v>0</v>
      </c>
    </row>
    <row r="13" spans="1:6">
      <c r="A13" s="14"/>
      <c r="B13" s="8"/>
      <c r="C13" s="154"/>
      <c r="D13" s="8"/>
      <c r="E13" s="475"/>
      <c r="F13" s="1"/>
    </row>
    <row r="14" spans="1:6">
      <c r="A14" s="14" t="s">
        <v>25</v>
      </c>
      <c r="B14" s="169" t="s">
        <v>115</v>
      </c>
      <c r="C14" s="154"/>
      <c r="D14" s="8"/>
      <c r="E14" s="475"/>
      <c r="F14" s="1"/>
    </row>
    <row r="15" spans="1:6" ht="157.5" customHeight="1">
      <c r="A15" s="14"/>
      <c r="B15" s="170" t="s">
        <v>116</v>
      </c>
      <c r="C15" s="154"/>
      <c r="D15" s="8"/>
      <c r="E15" s="475"/>
      <c r="F15" s="1"/>
    </row>
    <row r="16" spans="1:6" ht="15" customHeight="1">
      <c r="A16" s="14"/>
      <c r="B16" s="14" t="s">
        <v>117</v>
      </c>
      <c r="C16" s="156">
        <v>260</v>
      </c>
      <c r="D16" s="2" t="s">
        <v>14</v>
      </c>
      <c r="E16" s="475"/>
      <c r="F16" s="1">
        <f>C16*E16</f>
        <v>0</v>
      </c>
    </row>
    <row r="17" spans="1:6">
      <c r="A17" s="14"/>
      <c r="B17" s="169"/>
      <c r="C17" s="154"/>
      <c r="D17" s="8"/>
      <c r="E17" s="475"/>
      <c r="F17" s="1"/>
    </row>
    <row r="18" spans="1:6">
      <c r="A18" s="14" t="s">
        <v>26</v>
      </c>
      <c r="B18" s="169" t="s">
        <v>118</v>
      </c>
      <c r="C18" s="154"/>
      <c r="D18" s="8"/>
      <c r="E18" s="475"/>
      <c r="F18" s="1"/>
    </row>
    <row r="19" spans="1:6" ht="184.5" customHeight="1">
      <c r="A19" s="14"/>
      <c r="B19" s="170" t="s">
        <v>119</v>
      </c>
      <c r="C19" s="154"/>
      <c r="D19" s="8"/>
      <c r="E19" s="475"/>
      <c r="F19" s="1"/>
    </row>
    <row r="20" spans="1:6">
      <c r="A20" s="14"/>
      <c r="B20" s="14" t="s">
        <v>117</v>
      </c>
      <c r="C20" s="156">
        <f>ROUND(260*0.4,0)</f>
        <v>104</v>
      </c>
      <c r="D20" s="2" t="s">
        <v>18</v>
      </c>
      <c r="E20" s="475"/>
      <c r="F20" s="1">
        <f>C20*E20</f>
        <v>0</v>
      </c>
    </row>
    <row r="21" spans="1:6">
      <c r="A21" s="14"/>
      <c r="B21" s="8"/>
      <c r="C21" s="154"/>
      <c r="D21" s="8"/>
      <c r="E21" s="475"/>
      <c r="F21" s="1"/>
    </row>
    <row r="22" spans="1:6">
      <c r="A22" s="14" t="s">
        <v>27</v>
      </c>
      <c r="B22" s="169" t="s">
        <v>120</v>
      </c>
      <c r="C22" s="154"/>
      <c r="D22" s="8"/>
      <c r="E22" s="475"/>
      <c r="F22" s="1"/>
    </row>
    <row r="23" spans="1:6" ht="82.8">
      <c r="A23" s="14"/>
      <c r="B23" s="170" t="s">
        <v>1004</v>
      </c>
      <c r="C23" s="154"/>
      <c r="D23" s="8"/>
      <c r="E23" s="475"/>
      <c r="F23" s="1"/>
    </row>
    <row r="24" spans="1:6">
      <c r="A24" s="14"/>
      <c r="B24" s="14"/>
      <c r="C24" s="156">
        <v>68</v>
      </c>
      <c r="D24" s="2" t="s">
        <v>18</v>
      </c>
      <c r="E24" s="475"/>
      <c r="F24" s="1">
        <f>C24*E24</f>
        <v>0</v>
      </c>
    </row>
    <row r="25" spans="1:6">
      <c r="A25" s="14"/>
      <c r="B25" s="8"/>
      <c r="C25" s="154"/>
      <c r="D25" s="8"/>
      <c r="E25" s="475"/>
      <c r="F25" s="1"/>
    </row>
    <row r="26" spans="1:6">
      <c r="A26" s="14" t="s">
        <v>28</v>
      </c>
      <c r="B26" s="169" t="s">
        <v>122</v>
      </c>
      <c r="C26" s="154"/>
      <c r="D26" s="8"/>
      <c r="E26" s="475"/>
      <c r="F26" s="1"/>
    </row>
    <row r="27" spans="1:6" ht="68.25" customHeight="1">
      <c r="A27" s="14"/>
      <c r="B27" s="170" t="s">
        <v>586</v>
      </c>
      <c r="C27" s="154"/>
      <c r="D27" s="8"/>
      <c r="E27" s="475"/>
      <c r="F27" s="1"/>
    </row>
    <row r="28" spans="1:6">
      <c r="A28" s="14"/>
      <c r="B28" s="14"/>
      <c r="C28" s="156">
        <v>150</v>
      </c>
      <c r="D28" s="2" t="s">
        <v>14</v>
      </c>
      <c r="E28" s="475"/>
      <c r="F28" s="1">
        <f>C28*E28</f>
        <v>0</v>
      </c>
    </row>
    <row r="29" spans="1:6">
      <c r="A29" s="14"/>
      <c r="B29" s="8"/>
      <c r="C29" s="154"/>
      <c r="D29" s="8"/>
      <c r="E29" s="475"/>
      <c r="F29" s="1"/>
    </row>
    <row r="30" spans="1:6">
      <c r="A30" s="14" t="s">
        <v>143</v>
      </c>
      <c r="B30" s="169" t="s">
        <v>123</v>
      </c>
      <c r="C30" s="154"/>
      <c r="D30" s="8"/>
      <c r="E30" s="475"/>
      <c r="F30" s="1"/>
    </row>
    <row r="31" spans="1:6" ht="69">
      <c r="A31" s="14"/>
      <c r="B31" s="170" t="s">
        <v>1005</v>
      </c>
      <c r="C31" s="154"/>
      <c r="D31" s="8"/>
      <c r="E31" s="475"/>
      <c r="F31" s="1"/>
    </row>
    <row r="32" spans="1:6">
      <c r="A32" s="14"/>
      <c r="B32" s="14"/>
      <c r="C32" s="156">
        <v>11</v>
      </c>
      <c r="D32" s="2" t="s">
        <v>14</v>
      </c>
      <c r="E32" s="475"/>
      <c r="F32" s="1">
        <f>C32*E32</f>
        <v>0</v>
      </c>
    </row>
    <row r="33" spans="1:6">
      <c r="A33" s="14"/>
      <c r="B33" s="8"/>
      <c r="C33" s="154"/>
      <c r="D33" s="8"/>
      <c r="E33" s="475"/>
      <c r="F33" s="1"/>
    </row>
    <row r="34" spans="1:6">
      <c r="A34" s="14" t="s">
        <v>68</v>
      </c>
      <c r="B34" s="14" t="s">
        <v>110</v>
      </c>
      <c r="C34" s="155"/>
      <c r="D34" s="3"/>
      <c r="E34" s="475"/>
      <c r="F34" s="1"/>
    </row>
    <row r="35" spans="1:6" ht="124.2">
      <c r="A35" s="14"/>
      <c r="B35" s="14" t="s">
        <v>111</v>
      </c>
      <c r="C35" s="156"/>
      <c r="D35" s="2"/>
      <c r="E35" s="475"/>
      <c r="F35" s="1"/>
    </row>
    <row r="36" spans="1:6">
      <c r="A36" s="14"/>
      <c r="B36" s="14"/>
      <c r="C36" s="156">
        <f>ROUND((30.2+20+14+28.5+33)*0.25,0)</f>
        <v>31</v>
      </c>
      <c r="D36" s="2" t="s">
        <v>18</v>
      </c>
      <c r="E36" s="475"/>
      <c r="F36" s="1">
        <f>C36*E36</f>
        <v>0</v>
      </c>
    </row>
    <row r="37" spans="1:6">
      <c r="A37" s="465"/>
      <c r="B37" s="14"/>
      <c r="C37" s="156"/>
      <c r="D37" s="2"/>
      <c r="E37" s="475"/>
      <c r="F37" s="1"/>
    </row>
    <row r="38" spans="1:6">
      <c r="A38" s="466" t="s">
        <v>6</v>
      </c>
      <c r="B38" s="10" t="s">
        <v>109</v>
      </c>
      <c r="C38" s="157"/>
      <c r="D38" s="10"/>
      <c r="E38" s="476"/>
      <c r="F38" s="11">
        <f>SUM(F6:F36)</f>
        <v>0</v>
      </c>
    </row>
    <row r="39" spans="1:6">
      <c r="A39" s="8"/>
      <c r="B39" s="8"/>
      <c r="C39" s="154"/>
      <c r="D39" s="8"/>
      <c r="E39" s="476"/>
      <c r="F39" s="1"/>
    </row>
    <row r="40" spans="1:6">
      <c r="A40" s="395"/>
      <c r="B40" s="3"/>
      <c r="C40" s="155"/>
      <c r="D40" s="3"/>
      <c r="E40" s="475"/>
      <c r="F40" s="1"/>
    </row>
    <row r="41" spans="1:6">
      <c r="A41" s="395" t="s">
        <v>8</v>
      </c>
      <c r="B41" s="22" t="s">
        <v>43</v>
      </c>
      <c r="C41" s="162"/>
      <c r="D41" s="22"/>
      <c r="E41" s="475"/>
      <c r="F41" s="1"/>
    </row>
    <row r="42" spans="1:6">
      <c r="A42" s="395"/>
      <c r="B42" s="22"/>
      <c r="C42" s="162"/>
      <c r="D42" s="22"/>
      <c r="E42" s="475"/>
      <c r="F42" s="1"/>
    </row>
    <row r="43" spans="1:6">
      <c r="A43" s="3" t="s">
        <v>9</v>
      </c>
      <c r="B43" s="13" t="s">
        <v>88</v>
      </c>
      <c r="C43" s="158"/>
      <c r="D43" s="15"/>
      <c r="E43" s="475"/>
      <c r="F43" s="1"/>
    </row>
    <row r="44" spans="1:6" ht="110.4">
      <c r="A44" s="395"/>
      <c r="B44" s="13" t="s">
        <v>587</v>
      </c>
      <c r="C44" s="158"/>
      <c r="D44" s="15"/>
      <c r="E44" s="475"/>
      <c r="F44" s="1"/>
    </row>
    <row r="45" spans="1:6">
      <c r="A45" s="395"/>
      <c r="B45" s="13" t="s">
        <v>87</v>
      </c>
      <c r="C45" s="158">
        <f>(197.7+46)*0.05</f>
        <v>12.185</v>
      </c>
      <c r="D45" s="15" t="s">
        <v>18</v>
      </c>
      <c r="E45" s="475"/>
      <c r="F45" s="1">
        <f>C45*E45</f>
        <v>0</v>
      </c>
    </row>
    <row r="46" spans="1:6">
      <c r="A46" s="395"/>
      <c r="B46" s="171"/>
      <c r="C46" s="158"/>
      <c r="D46" s="15"/>
      <c r="E46" s="475"/>
      <c r="F46" s="1"/>
    </row>
    <row r="47" spans="1:6">
      <c r="A47" s="3" t="s">
        <v>10</v>
      </c>
      <c r="B47" s="13" t="s">
        <v>89</v>
      </c>
      <c r="C47" s="158"/>
      <c r="D47" s="15"/>
      <c r="E47" s="475"/>
      <c r="F47" s="1"/>
    </row>
    <row r="48" spans="1:6" ht="82.8">
      <c r="A48" s="395"/>
      <c r="B48" s="13" t="s">
        <v>1006</v>
      </c>
      <c r="C48" s="158"/>
      <c r="D48" s="15"/>
      <c r="E48" s="475"/>
      <c r="F48" s="1"/>
    </row>
    <row r="49" spans="1:6">
      <c r="A49" s="395"/>
      <c r="B49" s="13" t="s">
        <v>87</v>
      </c>
      <c r="C49" s="158">
        <f>(197.7+46)*0.05</f>
        <v>12.185</v>
      </c>
      <c r="D49" s="15" t="s">
        <v>18</v>
      </c>
      <c r="E49" s="475"/>
      <c r="F49" s="1">
        <f>C49*E49</f>
        <v>0</v>
      </c>
    </row>
    <row r="50" spans="1:6">
      <c r="A50" s="395"/>
      <c r="B50" s="13"/>
      <c r="C50" s="158"/>
      <c r="D50" s="15"/>
      <c r="E50" s="475"/>
      <c r="F50" s="1"/>
    </row>
    <row r="51" spans="1:6">
      <c r="A51" s="3" t="s">
        <v>29</v>
      </c>
      <c r="B51" s="13" t="s">
        <v>93</v>
      </c>
      <c r="C51" s="158"/>
      <c r="D51" s="15"/>
      <c r="E51" s="475"/>
      <c r="F51" s="1"/>
    </row>
    <row r="52" spans="1:6" ht="111.6">
      <c r="A52" s="395"/>
      <c r="B52" s="13" t="s">
        <v>673</v>
      </c>
      <c r="C52" s="158"/>
      <c r="D52" s="15"/>
      <c r="E52" s="475"/>
      <c r="F52" s="1"/>
    </row>
    <row r="53" spans="1:6">
      <c r="A53" s="395"/>
      <c r="B53" s="13" t="s">
        <v>124</v>
      </c>
      <c r="C53" s="158">
        <v>112</v>
      </c>
      <c r="D53" s="15" t="s">
        <v>18</v>
      </c>
      <c r="E53" s="475"/>
      <c r="F53" s="1">
        <f>C53*E53</f>
        <v>0</v>
      </c>
    </row>
    <row r="54" spans="1:6">
      <c r="A54" s="395"/>
      <c r="B54" s="25" t="s">
        <v>126</v>
      </c>
      <c r="C54" s="158">
        <v>95</v>
      </c>
      <c r="D54" s="15" t="s">
        <v>18</v>
      </c>
      <c r="E54" s="475"/>
      <c r="F54" s="1">
        <f>C54*E54</f>
        <v>0</v>
      </c>
    </row>
    <row r="55" spans="1:6" ht="13.5" customHeight="1">
      <c r="A55" s="395"/>
      <c r="B55" s="25" t="s">
        <v>588</v>
      </c>
      <c r="C55" s="158">
        <v>35</v>
      </c>
      <c r="D55" s="15" t="s">
        <v>18</v>
      </c>
      <c r="E55" s="475"/>
      <c r="F55" s="1">
        <f>C55*E55</f>
        <v>0</v>
      </c>
    </row>
    <row r="56" spans="1:6" ht="13.5" customHeight="1">
      <c r="A56" s="395"/>
      <c r="B56" s="25" t="s">
        <v>125</v>
      </c>
      <c r="C56" s="158">
        <v>133.19999999999999</v>
      </c>
      <c r="D56" s="15" t="s">
        <v>18</v>
      </c>
      <c r="E56" s="475"/>
      <c r="F56" s="1">
        <f>C56*E56</f>
        <v>0</v>
      </c>
    </row>
    <row r="57" spans="1:6" ht="13.5" customHeight="1">
      <c r="A57" s="395"/>
      <c r="B57" s="25"/>
      <c r="C57" s="158"/>
      <c r="D57" s="15"/>
      <c r="E57" s="475"/>
      <c r="F57" s="1"/>
    </row>
    <row r="58" spans="1:6" ht="13.5" customHeight="1">
      <c r="A58" s="3" t="s">
        <v>144</v>
      </c>
      <c r="B58" s="13" t="s">
        <v>94</v>
      </c>
      <c r="C58" s="158"/>
      <c r="D58" s="15"/>
      <c r="E58" s="475"/>
      <c r="F58" s="1"/>
    </row>
    <row r="59" spans="1:6" ht="151.80000000000001">
      <c r="A59" s="3"/>
      <c r="B59" s="13" t="s">
        <v>581</v>
      </c>
      <c r="C59" s="158"/>
      <c r="D59" s="15"/>
      <c r="E59" s="475"/>
      <c r="F59" s="1"/>
    </row>
    <row r="60" spans="1:6" ht="13.5" customHeight="1">
      <c r="A60" s="3"/>
      <c r="B60" s="26" t="s">
        <v>95</v>
      </c>
      <c r="C60" s="158">
        <v>512</v>
      </c>
      <c r="D60" s="15" t="s">
        <v>14</v>
      </c>
      <c r="E60" s="475"/>
      <c r="F60" s="1">
        <f>C60*E60</f>
        <v>0</v>
      </c>
    </row>
    <row r="61" spans="1:6" ht="13.5" customHeight="1">
      <c r="A61" s="3"/>
      <c r="B61" s="26" t="s">
        <v>589</v>
      </c>
      <c r="C61" s="158">
        <f>53+34</f>
        <v>87</v>
      </c>
      <c r="D61" s="15" t="s">
        <v>14</v>
      </c>
      <c r="E61" s="475"/>
      <c r="F61" s="1">
        <f>C61*E61</f>
        <v>0</v>
      </c>
    </row>
    <row r="62" spans="1:6" ht="13.5" customHeight="1">
      <c r="A62" s="3"/>
      <c r="B62" s="26" t="s">
        <v>96</v>
      </c>
      <c r="C62" s="158">
        <v>779</v>
      </c>
      <c r="D62" s="15" t="s">
        <v>14</v>
      </c>
      <c r="E62" s="475"/>
      <c r="F62" s="1">
        <f>C62*E62</f>
        <v>0</v>
      </c>
    </row>
    <row r="63" spans="1:6" ht="13.5" customHeight="1">
      <c r="A63" s="3"/>
      <c r="B63" s="26" t="s">
        <v>97</v>
      </c>
      <c r="C63" s="158">
        <f>323+28</f>
        <v>351</v>
      </c>
      <c r="D63" s="15" t="s">
        <v>14</v>
      </c>
      <c r="E63" s="475"/>
      <c r="F63" s="1">
        <f>C63*E63</f>
        <v>0</v>
      </c>
    </row>
    <row r="64" spans="1:6" ht="13.5" customHeight="1">
      <c r="A64" s="3"/>
      <c r="B64" s="26" t="s">
        <v>92</v>
      </c>
      <c r="C64" s="158">
        <v>32</v>
      </c>
      <c r="D64" s="15" t="s">
        <v>14</v>
      </c>
      <c r="E64" s="475"/>
      <c r="F64" s="1">
        <f>C64*E64</f>
        <v>0</v>
      </c>
    </row>
    <row r="65" spans="1:6" ht="13.5" customHeight="1">
      <c r="A65" s="3"/>
      <c r="B65" s="26"/>
      <c r="C65" s="158"/>
      <c r="D65" s="15"/>
      <c r="E65" s="475"/>
      <c r="F65" s="1"/>
    </row>
    <row r="66" spans="1:6" s="179" customFormat="1" ht="13.5" customHeight="1">
      <c r="A66" s="396" t="s">
        <v>145</v>
      </c>
      <c r="B66" s="151" t="s">
        <v>61</v>
      </c>
      <c r="C66" s="163"/>
      <c r="D66" s="172"/>
      <c r="E66" s="477"/>
      <c r="F66" s="397"/>
    </row>
    <row r="67" spans="1:6" s="179" customFormat="1" ht="75.75" customHeight="1">
      <c r="A67" s="396"/>
      <c r="B67" s="180" t="s">
        <v>590</v>
      </c>
      <c r="C67" s="163"/>
      <c r="D67" s="172"/>
      <c r="E67" s="477"/>
      <c r="F67" s="397"/>
    </row>
    <row r="68" spans="1:6" s="179" customFormat="1" ht="13.5" customHeight="1">
      <c r="A68" s="396"/>
      <c r="B68" s="180" t="s">
        <v>62</v>
      </c>
      <c r="C68" s="189">
        <v>30000</v>
      </c>
      <c r="D68" s="172" t="s">
        <v>23</v>
      </c>
      <c r="E68" s="477"/>
      <c r="F68" s="1">
        <f>C68*E68</f>
        <v>0</v>
      </c>
    </row>
    <row r="69" spans="1:6" s="179" customFormat="1">
      <c r="A69" s="396"/>
      <c r="B69" s="180" t="s">
        <v>63</v>
      </c>
      <c r="C69" s="189">
        <v>21300</v>
      </c>
      <c r="D69" s="172" t="s">
        <v>23</v>
      </c>
      <c r="E69" s="477"/>
      <c r="F69" s="1">
        <f>C69*E69</f>
        <v>0</v>
      </c>
    </row>
    <row r="70" spans="1:6">
      <c r="A70" s="395"/>
      <c r="B70" s="14"/>
      <c r="C70" s="158"/>
      <c r="D70" s="15"/>
      <c r="E70" s="475"/>
      <c r="F70" s="1"/>
    </row>
    <row r="71" spans="1:6">
      <c r="A71" s="396" t="s">
        <v>146</v>
      </c>
      <c r="B71" s="151" t="s">
        <v>90</v>
      </c>
      <c r="C71" s="163"/>
      <c r="D71" s="172"/>
      <c r="E71" s="475"/>
      <c r="F71" s="1"/>
    </row>
    <row r="72" spans="1:6" ht="27.6">
      <c r="A72" s="398"/>
      <c r="B72" s="151" t="s">
        <v>91</v>
      </c>
      <c r="C72" s="163"/>
      <c r="D72" s="172"/>
      <c r="E72" s="475"/>
      <c r="F72" s="1"/>
    </row>
    <row r="73" spans="1:6">
      <c r="A73" s="398"/>
      <c r="B73" s="151"/>
      <c r="C73" s="163">
        <v>47</v>
      </c>
      <c r="D73" s="172" t="s">
        <v>44</v>
      </c>
      <c r="E73" s="475"/>
      <c r="F73" s="1">
        <f>C73*E73</f>
        <v>0</v>
      </c>
    </row>
    <row r="74" spans="1:6">
      <c r="A74" s="398"/>
      <c r="B74" s="151"/>
      <c r="C74" s="163"/>
      <c r="D74" s="172"/>
      <c r="E74" s="475"/>
      <c r="F74" s="1"/>
    </row>
    <row r="75" spans="1:6">
      <c r="A75" s="3" t="s">
        <v>560</v>
      </c>
      <c r="B75" s="13" t="s">
        <v>591</v>
      </c>
      <c r="C75" s="158"/>
      <c r="D75" s="15"/>
      <c r="E75" s="475"/>
      <c r="F75" s="1"/>
    </row>
    <row r="76" spans="1:6" ht="220.8">
      <c r="A76" s="395"/>
      <c r="B76" s="13" t="s">
        <v>596</v>
      </c>
      <c r="C76" s="158"/>
      <c r="D76" s="15"/>
      <c r="E76" s="475"/>
      <c r="F76" s="1"/>
    </row>
    <row r="77" spans="1:6">
      <c r="A77" s="395"/>
      <c r="B77" s="13" t="s">
        <v>87</v>
      </c>
      <c r="C77" s="158">
        <f>ROUND(62.5*0.06,0)</f>
        <v>4</v>
      </c>
      <c r="D77" s="15" t="s">
        <v>18</v>
      </c>
      <c r="E77" s="475"/>
      <c r="F77" s="1">
        <f>C77*E77</f>
        <v>0</v>
      </c>
    </row>
    <row r="78" spans="1:6">
      <c r="A78" s="395"/>
      <c r="B78" s="13"/>
      <c r="C78" s="158"/>
      <c r="D78" s="15"/>
      <c r="E78" s="475"/>
      <c r="F78" s="1"/>
    </row>
    <row r="79" spans="1:6">
      <c r="A79" s="467" t="s">
        <v>8</v>
      </c>
      <c r="B79" s="31" t="s">
        <v>45</v>
      </c>
      <c r="C79" s="159"/>
      <c r="D79" s="31"/>
      <c r="E79" s="476"/>
      <c r="F79" s="11">
        <f>SUM(F43:F77)</f>
        <v>0</v>
      </c>
    </row>
    <row r="80" spans="1:6">
      <c r="A80" s="467"/>
      <c r="B80" s="22"/>
      <c r="C80" s="158"/>
      <c r="D80" s="15"/>
      <c r="E80" s="476"/>
      <c r="F80" s="1"/>
    </row>
    <row r="81" spans="1:6">
      <c r="A81" s="395" t="s">
        <v>15</v>
      </c>
      <c r="B81" s="22" t="s">
        <v>46</v>
      </c>
      <c r="C81" s="158"/>
      <c r="D81" s="15"/>
      <c r="E81" s="475"/>
      <c r="F81" s="1"/>
    </row>
    <row r="82" spans="1:6">
      <c r="A82" s="395"/>
      <c r="B82" s="22"/>
      <c r="C82" s="158"/>
      <c r="D82" s="15"/>
      <c r="E82" s="475"/>
      <c r="F82" s="1"/>
    </row>
    <row r="83" spans="1:6">
      <c r="A83" s="3" t="s">
        <v>16</v>
      </c>
      <c r="B83" s="13" t="s">
        <v>592</v>
      </c>
      <c r="C83" s="158"/>
      <c r="D83" s="15"/>
      <c r="E83" s="475"/>
      <c r="F83" s="1"/>
    </row>
    <row r="84" spans="1:6" ht="137.25" customHeight="1">
      <c r="A84" s="395"/>
      <c r="B84" s="13" t="s">
        <v>593</v>
      </c>
      <c r="C84" s="158"/>
      <c r="D84" s="15"/>
      <c r="E84" s="475"/>
      <c r="F84" s="1"/>
    </row>
    <row r="85" spans="1:6">
      <c r="A85" s="395"/>
      <c r="B85" s="13"/>
      <c r="C85" s="158">
        <f>198+155+181+20</f>
        <v>554</v>
      </c>
      <c r="D85" s="15" t="s">
        <v>18</v>
      </c>
      <c r="E85" s="475"/>
      <c r="F85" s="1">
        <f>C85*E85</f>
        <v>0</v>
      </c>
    </row>
    <row r="86" spans="1:6" ht="41.4" hidden="1">
      <c r="A86" s="395"/>
      <c r="B86" s="13" t="s">
        <v>64</v>
      </c>
      <c r="C86" s="158"/>
      <c r="D86" s="15"/>
      <c r="E86" s="475"/>
      <c r="F86" s="1"/>
    </row>
    <row r="87" spans="1:6">
      <c r="A87" s="395"/>
      <c r="B87" s="13"/>
      <c r="C87" s="158"/>
      <c r="D87" s="15"/>
      <c r="E87" s="475"/>
      <c r="F87" s="1"/>
    </row>
    <row r="88" spans="1:6">
      <c r="A88" s="3" t="s">
        <v>17</v>
      </c>
      <c r="B88" s="13" t="s">
        <v>127</v>
      </c>
      <c r="C88" s="158"/>
      <c r="D88" s="15"/>
      <c r="E88" s="475"/>
      <c r="F88" s="1"/>
    </row>
    <row r="89" spans="1:6" ht="138">
      <c r="A89" s="395"/>
      <c r="B89" s="13" t="s">
        <v>594</v>
      </c>
      <c r="C89" s="158"/>
      <c r="D89" s="15"/>
      <c r="E89" s="475"/>
      <c r="F89" s="1"/>
    </row>
    <row r="90" spans="1:6">
      <c r="A90" s="395"/>
      <c r="B90" s="13" t="s">
        <v>138</v>
      </c>
      <c r="C90" s="158">
        <v>30</v>
      </c>
      <c r="D90" s="15" t="s">
        <v>14</v>
      </c>
      <c r="E90" s="475"/>
      <c r="F90" s="1">
        <f>C90*E90</f>
        <v>0</v>
      </c>
    </row>
    <row r="91" spans="1:6">
      <c r="A91" s="395"/>
      <c r="B91" s="13"/>
      <c r="C91" s="158"/>
      <c r="D91" s="15"/>
      <c r="E91" s="475"/>
      <c r="F91" s="1"/>
    </row>
    <row r="92" spans="1:6">
      <c r="A92" s="3" t="s">
        <v>30</v>
      </c>
      <c r="B92" s="13" t="s">
        <v>98</v>
      </c>
      <c r="C92" s="158"/>
      <c r="D92" s="15"/>
      <c r="E92" s="475"/>
      <c r="F92" s="1"/>
    </row>
    <row r="93" spans="1:6" ht="245.25" customHeight="1">
      <c r="A93" s="395"/>
      <c r="B93" s="13" t="s">
        <v>99</v>
      </c>
      <c r="C93" s="158"/>
      <c r="D93" s="15"/>
      <c r="E93" s="475"/>
      <c r="F93" s="1"/>
    </row>
    <row r="94" spans="1:6">
      <c r="A94" s="395"/>
      <c r="B94" s="13" t="s">
        <v>595</v>
      </c>
      <c r="C94" s="158">
        <v>445</v>
      </c>
      <c r="D94" s="15" t="s">
        <v>14</v>
      </c>
      <c r="E94" s="475"/>
      <c r="F94" s="1">
        <f>C94*E94</f>
        <v>0</v>
      </c>
    </row>
    <row r="95" spans="1:6">
      <c r="A95" s="395"/>
      <c r="B95" s="22"/>
      <c r="C95" s="158"/>
      <c r="D95" s="15"/>
      <c r="E95" s="475"/>
      <c r="F95" s="1"/>
    </row>
    <row r="96" spans="1:6">
      <c r="A96" s="467" t="s">
        <v>15</v>
      </c>
      <c r="B96" s="31" t="s">
        <v>47</v>
      </c>
      <c r="C96" s="159"/>
      <c r="D96" s="31"/>
      <c r="E96" s="476"/>
      <c r="F96" s="11">
        <f>SUM(F83:F95)</f>
        <v>0</v>
      </c>
    </row>
    <row r="97" spans="1:6">
      <c r="A97" s="467"/>
      <c r="B97" s="3"/>
      <c r="C97" s="158"/>
      <c r="D97" s="15"/>
      <c r="E97" s="476"/>
      <c r="F97" s="1"/>
    </row>
    <row r="98" spans="1:6">
      <c r="A98" s="395" t="s">
        <v>19</v>
      </c>
      <c r="B98" s="22" t="s">
        <v>48</v>
      </c>
      <c r="C98" s="158"/>
      <c r="D98" s="15"/>
      <c r="E98" s="475"/>
      <c r="F98" s="1"/>
    </row>
    <row r="99" spans="1:6">
      <c r="A99" s="395"/>
      <c r="B99" s="22"/>
      <c r="C99" s="158"/>
      <c r="D99" s="15"/>
      <c r="E99" s="475"/>
      <c r="F99" s="1"/>
    </row>
    <row r="100" spans="1:6">
      <c r="A100" s="395" t="s">
        <v>20</v>
      </c>
      <c r="B100" s="13" t="s">
        <v>107</v>
      </c>
      <c r="C100" s="158"/>
      <c r="D100" s="15"/>
      <c r="E100" s="475"/>
      <c r="F100" s="1"/>
    </row>
    <row r="101" spans="1:6" ht="129" customHeight="1">
      <c r="A101" s="395"/>
      <c r="B101" s="13" t="s">
        <v>1007</v>
      </c>
      <c r="C101" s="158"/>
      <c r="D101" s="15"/>
      <c r="E101" s="475"/>
      <c r="F101" s="1"/>
    </row>
    <row r="102" spans="1:6">
      <c r="A102" s="395"/>
      <c r="B102" s="13" t="s">
        <v>106</v>
      </c>
      <c r="C102" s="158">
        <f>(15.95*9.8+51*0.4)*2</f>
        <v>353.42</v>
      </c>
      <c r="D102" s="15" t="s">
        <v>14</v>
      </c>
      <c r="E102" s="475"/>
      <c r="F102" s="1">
        <f>C102*E102</f>
        <v>0</v>
      </c>
    </row>
    <row r="103" spans="1:6">
      <c r="A103" s="395"/>
      <c r="B103" s="13" t="s">
        <v>104</v>
      </c>
      <c r="C103" s="158">
        <f>5.65*12.7</f>
        <v>71.754999999999995</v>
      </c>
      <c r="D103" s="15" t="s">
        <v>14</v>
      </c>
      <c r="E103" s="475"/>
      <c r="F103" s="1">
        <f>C103*E103</f>
        <v>0</v>
      </c>
    </row>
    <row r="104" spans="1:6">
      <c r="A104" s="395"/>
      <c r="B104" s="13" t="s">
        <v>597</v>
      </c>
      <c r="C104" s="158">
        <v>45</v>
      </c>
      <c r="D104" s="15" t="s">
        <v>14</v>
      </c>
      <c r="E104" s="475"/>
      <c r="F104" s="1">
        <f>C104*E104</f>
        <v>0</v>
      </c>
    </row>
    <row r="105" spans="1:6">
      <c r="A105" s="395"/>
      <c r="B105" s="22"/>
      <c r="C105" s="158"/>
      <c r="D105" s="15"/>
      <c r="E105" s="475"/>
      <c r="F105" s="1"/>
    </row>
    <row r="106" spans="1:6">
      <c r="A106" s="3" t="s">
        <v>21</v>
      </c>
      <c r="B106" s="13" t="s">
        <v>100</v>
      </c>
      <c r="C106" s="158"/>
      <c r="D106" s="15"/>
      <c r="E106" s="475"/>
      <c r="F106" s="1"/>
    </row>
    <row r="107" spans="1:6" ht="194.25" customHeight="1">
      <c r="A107" s="395"/>
      <c r="B107" s="13" t="s">
        <v>674</v>
      </c>
      <c r="C107" s="158"/>
      <c r="D107" s="15"/>
      <c r="E107" s="475"/>
      <c r="F107" s="1"/>
    </row>
    <row r="108" spans="1:6">
      <c r="A108" s="395"/>
      <c r="B108" s="13" t="s">
        <v>82</v>
      </c>
      <c r="C108" s="158">
        <f>208+45</f>
        <v>253</v>
      </c>
      <c r="D108" s="15" t="s">
        <v>14</v>
      </c>
      <c r="E108" s="475"/>
      <c r="F108" s="1">
        <f>C108*E108</f>
        <v>0</v>
      </c>
    </row>
    <row r="109" spans="1:6">
      <c r="A109" s="395"/>
      <c r="B109" s="13" t="s">
        <v>65</v>
      </c>
      <c r="C109" s="158">
        <v>63.8</v>
      </c>
      <c r="D109" s="15" t="s">
        <v>14</v>
      </c>
      <c r="E109" s="475"/>
      <c r="F109" s="1">
        <f>C109*E109</f>
        <v>0</v>
      </c>
    </row>
    <row r="110" spans="1:6">
      <c r="A110" s="395"/>
      <c r="B110" s="13"/>
      <c r="C110" s="158"/>
      <c r="D110" s="15"/>
      <c r="E110" s="475"/>
      <c r="F110" s="1"/>
    </row>
    <row r="111" spans="1:6">
      <c r="A111" s="3" t="s">
        <v>22</v>
      </c>
      <c r="B111" s="13" t="s">
        <v>101</v>
      </c>
      <c r="C111" s="158"/>
      <c r="D111" s="15"/>
      <c r="E111" s="475"/>
      <c r="F111" s="1"/>
    </row>
    <row r="112" spans="1:6" ht="225.75" customHeight="1">
      <c r="A112" s="395"/>
      <c r="B112" s="13" t="s">
        <v>1008</v>
      </c>
      <c r="C112" s="158"/>
      <c r="D112" s="15"/>
      <c r="E112" s="478"/>
      <c r="F112" s="1"/>
    </row>
    <row r="113" spans="1:6">
      <c r="A113" s="395"/>
      <c r="B113" s="13" t="s">
        <v>102</v>
      </c>
      <c r="C113" s="158">
        <v>144</v>
      </c>
      <c r="D113" s="15" t="s">
        <v>14</v>
      </c>
      <c r="E113" s="475"/>
      <c r="F113" s="1">
        <f>C113*E113</f>
        <v>0</v>
      </c>
    </row>
    <row r="114" spans="1:6">
      <c r="A114" s="395"/>
      <c r="B114" s="13" t="s">
        <v>103</v>
      </c>
      <c r="C114" s="158">
        <v>43</v>
      </c>
      <c r="D114" s="15" t="s">
        <v>14</v>
      </c>
      <c r="E114" s="475"/>
      <c r="F114" s="1">
        <f>C114*E114</f>
        <v>0</v>
      </c>
    </row>
    <row r="115" spans="1:6">
      <c r="A115" s="395"/>
      <c r="B115" s="13"/>
      <c r="C115" s="158"/>
      <c r="D115" s="15"/>
      <c r="E115" s="475"/>
      <c r="F115" s="1"/>
    </row>
    <row r="116" spans="1:6">
      <c r="A116" s="3" t="s">
        <v>832</v>
      </c>
      <c r="B116" s="13" t="s">
        <v>129</v>
      </c>
      <c r="C116" s="158"/>
      <c r="D116" s="15"/>
      <c r="E116" s="475"/>
      <c r="F116" s="1"/>
    </row>
    <row r="117" spans="1:6" ht="216.75" customHeight="1">
      <c r="A117" s="395"/>
      <c r="B117" s="13" t="s">
        <v>675</v>
      </c>
      <c r="C117" s="158"/>
      <c r="D117" s="15"/>
      <c r="E117" s="475"/>
      <c r="F117" s="1"/>
    </row>
    <row r="118" spans="1:6">
      <c r="A118" s="395"/>
      <c r="B118" s="13" t="s">
        <v>104</v>
      </c>
      <c r="C118" s="158">
        <f>6*13</f>
        <v>78</v>
      </c>
      <c r="D118" s="15" t="s">
        <v>14</v>
      </c>
      <c r="E118" s="475"/>
      <c r="F118" s="1">
        <f>C118*E118</f>
        <v>0</v>
      </c>
    </row>
    <row r="119" spans="1:6">
      <c r="A119" s="395"/>
      <c r="B119" s="13" t="s">
        <v>128</v>
      </c>
      <c r="C119" s="158">
        <f>(15.95*9.8)+(0.8*2*15.95+0.8*2*9.8)</f>
        <v>197.51</v>
      </c>
      <c r="D119" s="15" t="s">
        <v>14</v>
      </c>
      <c r="E119" s="475"/>
      <c r="F119" s="1">
        <f>C119*E119</f>
        <v>0</v>
      </c>
    </row>
    <row r="120" spans="1:6">
      <c r="A120" s="395"/>
      <c r="B120" s="13"/>
      <c r="C120" s="158"/>
      <c r="D120" s="15"/>
      <c r="E120" s="475"/>
      <c r="F120" s="1"/>
    </row>
    <row r="121" spans="1:6">
      <c r="A121" s="3" t="s">
        <v>833</v>
      </c>
      <c r="B121" s="13" t="s">
        <v>599</v>
      </c>
      <c r="C121" s="158"/>
      <c r="D121" s="15"/>
      <c r="E121" s="475"/>
      <c r="F121" s="1"/>
    </row>
    <row r="122" spans="1:6" ht="361.5" customHeight="1">
      <c r="A122" s="395"/>
      <c r="B122" s="13" t="s">
        <v>601</v>
      </c>
      <c r="C122" s="158"/>
      <c r="D122" s="15"/>
      <c r="E122" s="475"/>
      <c r="F122" s="1"/>
    </row>
    <row r="123" spans="1:6" ht="97.8">
      <c r="A123" s="395"/>
      <c r="B123" s="13" t="s">
        <v>676</v>
      </c>
      <c r="C123" s="158"/>
      <c r="D123" s="15"/>
      <c r="E123" s="475"/>
      <c r="F123" s="1"/>
    </row>
    <row r="124" spans="1:6" ht="15" customHeight="1">
      <c r="A124" s="395"/>
      <c r="B124" s="12" t="s">
        <v>603</v>
      </c>
      <c r="C124" s="158">
        <f>15.95*9.8</f>
        <v>156.31</v>
      </c>
      <c r="D124" s="15" t="s">
        <v>14</v>
      </c>
      <c r="E124" s="475"/>
      <c r="F124" s="1">
        <f>C124*E124</f>
        <v>0</v>
      </c>
    </row>
    <row r="125" spans="1:6">
      <c r="A125" s="395"/>
      <c r="B125" s="12" t="s">
        <v>604</v>
      </c>
      <c r="C125" s="158">
        <f>0.8*2*15.95+0.8*2*9.8</f>
        <v>41.2</v>
      </c>
      <c r="D125" s="15" t="s">
        <v>14</v>
      </c>
      <c r="E125" s="475"/>
      <c r="F125" s="1">
        <f>C125*E125</f>
        <v>0</v>
      </c>
    </row>
    <row r="126" spans="1:6">
      <c r="A126" s="395"/>
      <c r="B126" s="12"/>
      <c r="C126" s="158"/>
      <c r="D126" s="15"/>
      <c r="E126" s="475"/>
      <c r="F126" s="1"/>
    </row>
    <row r="127" spans="1:6">
      <c r="A127" s="395" t="s">
        <v>834</v>
      </c>
      <c r="B127" s="13" t="s">
        <v>598</v>
      </c>
      <c r="C127" s="158"/>
      <c r="D127" s="15"/>
      <c r="E127" s="475"/>
      <c r="F127" s="1"/>
    </row>
    <row r="128" spans="1:6" ht="348.75" customHeight="1">
      <c r="A128" s="395"/>
      <c r="B128" s="13" t="s">
        <v>600</v>
      </c>
      <c r="C128" s="158"/>
      <c r="D128" s="15"/>
      <c r="E128" s="475"/>
      <c r="F128" s="1"/>
    </row>
    <row r="129" spans="1:6" ht="95.25" customHeight="1">
      <c r="A129" s="395"/>
      <c r="B129" s="13" t="s">
        <v>676</v>
      </c>
      <c r="C129" s="158"/>
      <c r="D129" s="15"/>
      <c r="E129" s="475"/>
      <c r="F129" s="1"/>
    </row>
    <row r="130" spans="1:6">
      <c r="A130" s="395"/>
      <c r="B130" s="12" t="s">
        <v>602</v>
      </c>
      <c r="C130" s="158">
        <f>6*13</f>
        <v>78</v>
      </c>
      <c r="D130" s="15" t="s">
        <v>14</v>
      </c>
      <c r="E130" s="475"/>
      <c r="F130" s="1">
        <f>C130*E130</f>
        <v>0</v>
      </c>
    </row>
    <row r="131" spans="1:6">
      <c r="A131" s="395"/>
      <c r="B131" s="12"/>
      <c r="C131" s="158"/>
      <c r="D131" s="15"/>
      <c r="E131" s="475"/>
      <c r="F131" s="1"/>
    </row>
    <row r="132" spans="1:6">
      <c r="A132" s="395"/>
      <c r="B132" s="12"/>
      <c r="C132" s="158"/>
      <c r="D132" s="15"/>
      <c r="E132" s="475"/>
      <c r="F132" s="1"/>
    </row>
    <row r="133" spans="1:6">
      <c r="A133" s="395"/>
      <c r="B133" s="13"/>
      <c r="C133" s="158"/>
      <c r="D133" s="15"/>
      <c r="E133" s="475"/>
      <c r="F133" s="1"/>
    </row>
    <row r="134" spans="1:6">
      <c r="A134" s="395" t="s">
        <v>835</v>
      </c>
      <c r="B134" s="503" t="s">
        <v>83</v>
      </c>
      <c r="C134" s="504"/>
      <c r="D134" s="505"/>
      <c r="E134" s="475"/>
      <c r="F134" s="1"/>
    </row>
    <row r="135" spans="1:6" ht="82.8">
      <c r="A135" s="395"/>
      <c r="B135" s="503" t="s">
        <v>60</v>
      </c>
      <c r="C135" s="504"/>
      <c r="D135" s="505"/>
      <c r="E135" s="475"/>
      <c r="F135" s="1"/>
    </row>
    <row r="136" spans="1:6">
      <c r="A136" s="395"/>
      <c r="B136" s="503" t="s">
        <v>84</v>
      </c>
      <c r="C136" s="504">
        <v>1</v>
      </c>
      <c r="D136" s="505" t="s">
        <v>24</v>
      </c>
      <c r="E136" s="475"/>
      <c r="F136" s="1">
        <f>C136*E136</f>
        <v>0</v>
      </c>
    </row>
    <row r="137" spans="1:6">
      <c r="A137" s="395"/>
      <c r="B137" s="503"/>
      <c r="C137" s="504"/>
      <c r="D137" s="505"/>
      <c r="E137" s="475"/>
      <c r="F137" s="1"/>
    </row>
    <row r="138" spans="1:6">
      <c r="A138" s="399" t="s">
        <v>836</v>
      </c>
      <c r="B138" s="23" t="s">
        <v>86</v>
      </c>
      <c r="C138" s="158"/>
      <c r="D138" s="15"/>
      <c r="E138" s="475"/>
      <c r="F138" s="1"/>
    </row>
    <row r="139" spans="1:6" ht="82.8">
      <c r="A139" s="395"/>
      <c r="B139" s="13" t="s">
        <v>610</v>
      </c>
      <c r="C139" s="158"/>
      <c r="D139" s="15"/>
      <c r="E139" s="475"/>
      <c r="F139" s="1"/>
    </row>
    <row r="140" spans="1:6" ht="15.75" customHeight="1">
      <c r="A140" s="395"/>
      <c r="B140" s="12" t="s">
        <v>85</v>
      </c>
      <c r="C140" s="158">
        <f>9.9*16.05</f>
        <v>158.89500000000001</v>
      </c>
      <c r="D140" s="15" t="s">
        <v>14</v>
      </c>
      <c r="E140" s="475"/>
      <c r="F140" s="1">
        <f>C140*E140</f>
        <v>0</v>
      </c>
    </row>
    <row r="141" spans="1:6">
      <c r="A141" s="395"/>
      <c r="B141" s="12" t="s">
        <v>605</v>
      </c>
      <c r="C141" s="158">
        <f>5.65*12.7</f>
        <v>71.754999999999995</v>
      </c>
      <c r="D141" s="15" t="s">
        <v>14</v>
      </c>
      <c r="E141" s="475"/>
      <c r="F141" s="1">
        <f>C141*E141</f>
        <v>0</v>
      </c>
    </row>
    <row r="142" spans="1:6">
      <c r="A142" s="395"/>
      <c r="B142" s="12" t="s">
        <v>606</v>
      </c>
      <c r="C142" s="158">
        <f>((2*15.95)+(2*9.8))*0.7</f>
        <v>36.049999999999997</v>
      </c>
      <c r="D142" s="15" t="s">
        <v>14</v>
      </c>
      <c r="E142" s="475"/>
      <c r="F142" s="1">
        <f>C142*E142</f>
        <v>0</v>
      </c>
    </row>
    <row r="143" spans="1:6">
      <c r="A143" s="395"/>
      <c r="B143" s="12" t="s">
        <v>607</v>
      </c>
      <c r="C143" s="158">
        <f>((2*16.7)+(2*10))*0.5</f>
        <v>26.7</v>
      </c>
      <c r="D143" s="15" t="s">
        <v>14</v>
      </c>
      <c r="E143" s="475"/>
      <c r="F143" s="1">
        <f>C143*E143</f>
        <v>0</v>
      </c>
    </row>
    <row r="144" spans="1:6">
      <c r="A144" s="395"/>
      <c r="B144" s="12" t="s">
        <v>611</v>
      </c>
      <c r="C144" s="158">
        <f>30*1.2+19*0.6</f>
        <v>47.4</v>
      </c>
      <c r="D144" s="15" t="s">
        <v>14</v>
      </c>
      <c r="E144" s="475"/>
      <c r="F144" s="1">
        <f>C144*E144</f>
        <v>0</v>
      </c>
    </row>
    <row r="145" spans="1:6">
      <c r="A145" s="395"/>
      <c r="B145" s="12"/>
      <c r="C145" s="158"/>
      <c r="D145" s="15"/>
      <c r="E145" s="475"/>
      <c r="F145" s="1"/>
    </row>
    <row r="146" spans="1:6">
      <c r="A146" s="395" t="s">
        <v>837</v>
      </c>
      <c r="B146" s="23" t="s">
        <v>608</v>
      </c>
      <c r="C146" s="158"/>
      <c r="D146" s="15"/>
      <c r="E146" s="475"/>
      <c r="F146" s="1"/>
    </row>
    <row r="147" spans="1:6" ht="138">
      <c r="A147" s="395"/>
      <c r="B147" s="12" t="s">
        <v>612</v>
      </c>
      <c r="C147" s="158"/>
      <c r="D147" s="15"/>
      <c r="E147" s="475"/>
      <c r="F147" s="1"/>
    </row>
    <row r="148" spans="1:6">
      <c r="A148" s="395"/>
      <c r="B148" s="12" t="s">
        <v>106</v>
      </c>
      <c r="C148" s="158">
        <f>ROUND(9.8*15.95*1.02,0)</f>
        <v>159</v>
      </c>
      <c r="D148" s="15" t="s">
        <v>14</v>
      </c>
      <c r="E148" s="475"/>
      <c r="F148" s="1">
        <f>C148*E148</f>
        <v>0</v>
      </c>
    </row>
    <row r="149" spans="1:6">
      <c r="A149" s="395"/>
      <c r="B149" s="12"/>
      <c r="C149" s="158"/>
      <c r="D149" s="15"/>
      <c r="E149" s="475"/>
      <c r="F149" s="1"/>
    </row>
    <row r="150" spans="1:6">
      <c r="A150" s="395"/>
      <c r="B150" s="12"/>
      <c r="C150" s="158"/>
      <c r="D150" s="15"/>
      <c r="E150" s="475"/>
      <c r="F150" s="1"/>
    </row>
    <row r="151" spans="1:6">
      <c r="A151" s="395" t="s">
        <v>838</v>
      </c>
      <c r="B151" s="169" t="s">
        <v>927</v>
      </c>
      <c r="C151" s="158"/>
      <c r="D151" s="15"/>
      <c r="E151" s="478"/>
      <c r="F151" s="1"/>
    </row>
    <row r="152" spans="1:6" ht="159.75" customHeight="1">
      <c r="A152" s="395"/>
      <c r="B152" s="13" t="s">
        <v>928</v>
      </c>
      <c r="C152" s="158"/>
      <c r="D152" s="15"/>
      <c r="E152" s="478"/>
      <c r="F152" s="1"/>
    </row>
    <row r="153" spans="1:6">
      <c r="A153" s="395"/>
      <c r="B153" s="12" t="s">
        <v>106</v>
      </c>
      <c r="C153" s="158">
        <f>ROUND(9.8*15.95*1.02,0)</f>
        <v>159</v>
      </c>
      <c r="D153" s="15" t="s">
        <v>14</v>
      </c>
      <c r="E153" s="475"/>
      <c r="F153" s="1">
        <f>C153*E153</f>
        <v>0</v>
      </c>
    </row>
    <row r="154" spans="1:6">
      <c r="A154" s="395"/>
      <c r="B154" s="12"/>
      <c r="C154" s="158"/>
      <c r="D154" s="15"/>
      <c r="E154" s="475"/>
      <c r="F154" s="1"/>
    </row>
    <row r="155" spans="1:6">
      <c r="A155" s="395" t="s">
        <v>839</v>
      </c>
      <c r="B155" s="23" t="s">
        <v>609</v>
      </c>
      <c r="C155" s="158"/>
      <c r="D155" s="15"/>
      <c r="E155" s="475"/>
      <c r="F155" s="1"/>
    </row>
    <row r="156" spans="1:6" ht="96.6">
      <c r="A156" s="395"/>
      <c r="B156" s="13" t="s">
        <v>613</v>
      </c>
      <c r="C156" s="158"/>
      <c r="D156" s="15"/>
      <c r="E156" s="475"/>
      <c r="F156" s="1"/>
    </row>
    <row r="157" spans="1:6" s="179" customFormat="1" ht="27.6">
      <c r="A157" s="398"/>
      <c r="B157" s="342" t="s">
        <v>614</v>
      </c>
      <c r="C157" s="163">
        <f>157.5+155</f>
        <v>312.5</v>
      </c>
      <c r="D157" s="172" t="s">
        <v>14</v>
      </c>
      <c r="E157" s="477"/>
      <c r="F157" s="397">
        <f>C157*E157</f>
        <v>0</v>
      </c>
    </row>
    <row r="158" spans="1:6" s="179" customFormat="1" ht="27.6">
      <c r="A158" s="398"/>
      <c r="B158" s="342" t="s">
        <v>809</v>
      </c>
      <c r="C158" s="163">
        <v>132.5</v>
      </c>
      <c r="D158" s="172" t="s">
        <v>14</v>
      </c>
      <c r="E158" s="479"/>
      <c r="F158" s="27">
        <f>C158*E158</f>
        <v>0</v>
      </c>
    </row>
    <row r="159" spans="1:6">
      <c r="A159" s="395"/>
      <c r="B159" s="12"/>
      <c r="C159" s="158"/>
      <c r="D159" s="15"/>
      <c r="E159" s="475"/>
      <c r="F159" s="1"/>
    </row>
    <row r="160" spans="1:6">
      <c r="A160" s="395" t="s">
        <v>840</v>
      </c>
      <c r="B160" s="23" t="s">
        <v>147</v>
      </c>
      <c r="C160" s="158"/>
      <c r="D160" s="15"/>
      <c r="E160" s="475"/>
      <c r="F160" s="1"/>
    </row>
    <row r="161" spans="1:6" ht="219" customHeight="1">
      <c r="A161" s="395"/>
      <c r="B161" s="12" t="s">
        <v>983</v>
      </c>
      <c r="C161" s="158"/>
      <c r="D161" s="15"/>
      <c r="E161" s="478"/>
      <c r="F161" s="1"/>
    </row>
    <row r="162" spans="1:6">
      <c r="A162" s="395"/>
      <c r="B162" s="22" t="s">
        <v>582</v>
      </c>
      <c r="C162" s="158">
        <f>ROUND(3.75*3.95+3.75*5.6+3.95*5.4+3.95*6.25,0)</f>
        <v>82</v>
      </c>
      <c r="D162" s="15" t="s">
        <v>14</v>
      </c>
      <c r="E162" s="475"/>
      <c r="F162" s="1">
        <f>C162*E162</f>
        <v>0</v>
      </c>
    </row>
    <row r="163" spans="1:6">
      <c r="A163" s="395"/>
      <c r="B163" s="22" t="s">
        <v>583</v>
      </c>
      <c r="C163" s="158">
        <f>ROUND((13+15.2+13+14)*0.7,0)</f>
        <v>39</v>
      </c>
      <c r="D163" s="15" t="s">
        <v>14</v>
      </c>
      <c r="E163" s="475"/>
      <c r="F163" s="1">
        <f>C163*E163</f>
        <v>0</v>
      </c>
    </row>
    <row r="164" spans="1:6" s="179" customFormat="1">
      <c r="A164" s="398"/>
      <c r="B164" s="30" t="s">
        <v>810</v>
      </c>
      <c r="C164" s="163">
        <v>13</v>
      </c>
      <c r="D164" s="172" t="s">
        <v>14</v>
      </c>
      <c r="E164" s="477"/>
      <c r="F164" s="397">
        <f>C164*E164</f>
        <v>0</v>
      </c>
    </row>
    <row r="165" spans="1:6">
      <c r="A165" s="395"/>
      <c r="B165" s="22"/>
      <c r="C165" s="158"/>
      <c r="D165" s="15"/>
      <c r="E165" s="475"/>
      <c r="F165" s="1"/>
    </row>
    <row r="166" spans="1:6">
      <c r="A166" s="395"/>
      <c r="B166" s="22"/>
      <c r="C166" s="158"/>
      <c r="D166" s="15"/>
      <c r="E166" s="475"/>
      <c r="F166" s="1"/>
    </row>
    <row r="167" spans="1:6">
      <c r="A167" s="395" t="s">
        <v>841</v>
      </c>
      <c r="B167" s="23" t="s">
        <v>665</v>
      </c>
      <c r="C167" s="158"/>
      <c r="D167" s="15"/>
      <c r="E167" s="475"/>
      <c r="F167" s="1"/>
    </row>
    <row r="168" spans="1:6" ht="79.5" customHeight="1">
      <c r="A168" s="395"/>
      <c r="B168" s="12" t="s">
        <v>664</v>
      </c>
      <c r="C168" s="158"/>
      <c r="D168" s="15"/>
      <c r="E168" s="475"/>
      <c r="F168" s="1"/>
    </row>
    <row r="169" spans="1:6">
      <c r="A169" s="395"/>
      <c r="B169" s="22"/>
      <c r="C169" s="158">
        <v>50</v>
      </c>
      <c r="D169" s="15" t="s">
        <v>14</v>
      </c>
      <c r="E169" s="475"/>
      <c r="F169" s="1">
        <f>C169*E169</f>
        <v>0</v>
      </c>
    </row>
    <row r="170" spans="1:6">
      <c r="A170" s="395"/>
      <c r="B170" s="22"/>
      <c r="C170" s="158"/>
      <c r="D170" s="15"/>
      <c r="E170" s="475"/>
      <c r="F170" s="1"/>
    </row>
    <row r="171" spans="1:6">
      <c r="A171" s="395"/>
      <c r="B171" s="12"/>
      <c r="C171" s="158"/>
      <c r="D171" s="15"/>
      <c r="E171" s="475"/>
      <c r="F171" s="1"/>
    </row>
    <row r="172" spans="1:6">
      <c r="A172" s="467" t="s">
        <v>19</v>
      </c>
      <c r="B172" s="31" t="s">
        <v>49</v>
      </c>
      <c r="C172" s="159"/>
      <c r="D172" s="31"/>
      <c r="E172" s="476"/>
      <c r="F172" s="11">
        <f>SUM(F100:F171)</f>
        <v>0</v>
      </c>
    </row>
    <row r="173" spans="1:6">
      <c r="A173" s="467"/>
      <c r="B173" s="150"/>
      <c r="C173" s="161"/>
      <c r="D173" s="150"/>
      <c r="E173" s="476"/>
      <c r="F173" s="1"/>
    </row>
    <row r="174" spans="1:6">
      <c r="A174" s="395" t="s">
        <v>37</v>
      </c>
      <c r="B174" s="22" t="s">
        <v>616</v>
      </c>
      <c r="C174" s="158"/>
      <c r="D174" s="15"/>
      <c r="E174" s="475"/>
      <c r="F174" s="1"/>
    </row>
    <row r="175" spans="1:6">
      <c r="A175" s="395"/>
      <c r="B175" s="150"/>
      <c r="C175" s="161"/>
      <c r="D175" s="150"/>
      <c r="E175" s="475"/>
      <c r="F175" s="1"/>
    </row>
    <row r="176" spans="1:6">
      <c r="A176" s="395" t="s">
        <v>31</v>
      </c>
      <c r="B176" s="13" t="s">
        <v>66</v>
      </c>
      <c r="C176" s="158"/>
      <c r="D176" s="15"/>
      <c r="E176" s="475"/>
      <c r="F176" s="1"/>
    </row>
    <row r="177" spans="1:6" ht="124.2">
      <c r="A177" s="395"/>
      <c r="B177" s="13" t="s">
        <v>617</v>
      </c>
      <c r="C177" s="158"/>
      <c r="D177" s="15"/>
      <c r="E177" s="475"/>
      <c r="F177" s="1"/>
    </row>
    <row r="178" spans="1:6">
      <c r="A178" s="395"/>
      <c r="B178" s="13"/>
      <c r="C178" s="158">
        <v>53</v>
      </c>
      <c r="D178" s="15" t="s">
        <v>44</v>
      </c>
      <c r="E178" s="475"/>
      <c r="F178" s="1">
        <f>C178*E178</f>
        <v>0</v>
      </c>
    </row>
    <row r="179" spans="1:6">
      <c r="A179" s="395"/>
      <c r="B179" s="150"/>
      <c r="C179" s="161"/>
      <c r="D179" s="150"/>
      <c r="E179" s="475"/>
      <c r="F179" s="1"/>
    </row>
    <row r="180" spans="1:6">
      <c r="A180" s="395" t="s">
        <v>32</v>
      </c>
      <c r="B180" s="23" t="s">
        <v>69</v>
      </c>
      <c r="C180" s="160"/>
      <c r="D180" s="24"/>
      <c r="E180" s="475"/>
      <c r="F180" s="1"/>
    </row>
    <row r="181" spans="1:6" ht="96.6">
      <c r="A181" s="395"/>
      <c r="B181" s="23" t="s">
        <v>619</v>
      </c>
      <c r="C181" s="160"/>
      <c r="D181" s="24"/>
      <c r="E181" s="475"/>
      <c r="F181" s="1"/>
    </row>
    <row r="182" spans="1:6">
      <c r="A182" s="395"/>
      <c r="B182" s="23" t="s">
        <v>618</v>
      </c>
      <c r="C182" s="160">
        <v>23</v>
      </c>
      <c r="D182" s="24" t="s">
        <v>44</v>
      </c>
      <c r="E182" s="475"/>
      <c r="F182" s="1">
        <f>C182*E182</f>
        <v>0</v>
      </c>
    </row>
    <row r="183" spans="1:6">
      <c r="A183" s="395"/>
      <c r="B183" s="150"/>
      <c r="C183" s="161"/>
      <c r="D183" s="150"/>
      <c r="E183" s="480"/>
      <c r="F183" s="1"/>
    </row>
    <row r="184" spans="1:6">
      <c r="A184" s="467" t="s">
        <v>37</v>
      </c>
      <c r="B184" s="31" t="s">
        <v>615</v>
      </c>
      <c r="C184" s="159"/>
      <c r="D184" s="31"/>
      <c r="E184" s="475"/>
      <c r="F184" s="11">
        <f>SUM(F176:F182)</f>
        <v>0</v>
      </c>
    </row>
    <row r="185" spans="1:6">
      <c r="A185" s="467"/>
      <c r="B185" s="3"/>
      <c r="C185" s="158"/>
      <c r="D185" s="15"/>
      <c r="E185" s="476"/>
      <c r="F185" s="1"/>
    </row>
    <row r="186" spans="1:6">
      <c r="A186" s="395" t="s">
        <v>38</v>
      </c>
      <c r="B186" s="22" t="s">
        <v>50</v>
      </c>
      <c r="C186" s="158"/>
      <c r="D186" s="15"/>
      <c r="E186" s="475"/>
      <c r="F186" s="1"/>
    </row>
    <row r="187" spans="1:6">
      <c r="A187" s="395"/>
      <c r="B187" s="22"/>
      <c r="C187" s="158"/>
      <c r="D187" s="15"/>
      <c r="E187" s="475"/>
      <c r="F187" s="1"/>
    </row>
    <row r="188" spans="1:6">
      <c r="A188" s="399" t="s">
        <v>33</v>
      </c>
      <c r="B188" s="23" t="s">
        <v>105</v>
      </c>
      <c r="C188" s="158"/>
      <c r="D188" s="15"/>
      <c r="E188" s="475"/>
      <c r="F188" s="1"/>
    </row>
    <row r="189" spans="1:6" ht="318.60000000000002">
      <c r="A189" s="395"/>
      <c r="B189" s="13" t="s">
        <v>811</v>
      </c>
      <c r="C189" s="158"/>
      <c r="D189" s="15"/>
      <c r="E189" s="475"/>
      <c r="F189" s="1"/>
    </row>
    <row r="190" spans="1:6" ht="30.75" customHeight="1">
      <c r="A190" s="395"/>
      <c r="B190" s="22" t="s">
        <v>745</v>
      </c>
      <c r="C190" s="158">
        <f>ROUND((16.75*1.35+16.75*0.7+4.1*0.8+0.35*2.8045*2.8)+((3.25+0.35)*8.4+13.15*(1.35+0.7+0.8))+(10.6*8.45)+(10.6*8.45),0)</f>
        <v>287</v>
      </c>
      <c r="D190" s="15" t="s">
        <v>14</v>
      </c>
      <c r="E190" s="475"/>
      <c r="F190" s="1">
        <f>C190*E190</f>
        <v>0</v>
      </c>
    </row>
    <row r="191" spans="1:6" ht="27.6">
      <c r="A191" s="395"/>
      <c r="B191" s="22" t="s">
        <v>620</v>
      </c>
      <c r="C191" s="158">
        <v>114</v>
      </c>
      <c r="D191" s="15" t="s">
        <v>14</v>
      </c>
      <c r="E191" s="475"/>
      <c r="F191" s="1">
        <f>C191*E191</f>
        <v>0</v>
      </c>
    </row>
    <row r="192" spans="1:6">
      <c r="A192" s="395"/>
      <c r="B192" s="22"/>
      <c r="C192" s="158"/>
      <c r="D192" s="15"/>
      <c r="E192" s="475"/>
      <c r="F192" s="1"/>
    </row>
    <row r="193" spans="1:6">
      <c r="A193" s="395" t="s">
        <v>34</v>
      </c>
      <c r="B193" s="22" t="s">
        <v>812</v>
      </c>
      <c r="C193" s="158"/>
      <c r="D193" s="15"/>
      <c r="E193" s="475"/>
      <c r="F193" s="1"/>
    </row>
    <row r="194" spans="1:6" ht="134.25" customHeight="1">
      <c r="A194" s="395"/>
      <c r="B194" s="22" t="s">
        <v>926</v>
      </c>
      <c r="C194" s="158"/>
      <c r="D194" s="15"/>
      <c r="E194" s="475"/>
      <c r="F194" s="1"/>
    </row>
    <row r="195" spans="1:6">
      <c r="A195" s="395"/>
      <c r="B195" s="22" t="s">
        <v>813</v>
      </c>
      <c r="C195" s="158">
        <v>2</v>
      </c>
      <c r="D195" s="15" t="s">
        <v>24</v>
      </c>
      <c r="E195" s="475"/>
      <c r="F195" s="1">
        <f>C195*E195</f>
        <v>0</v>
      </c>
    </row>
    <row r="196" spans="1:6">
      <c r="A196" s="395"/>
      <c r="B196" s="22" t="s">
        <v>814</v>
      </c>
      <c r="C196" s="158">
        <v>2</v>
      </c>
      <c r="D196" s="15" t="s">
        <v>24</v>
      </c>
      <c r="E196" s="475"/>
      <c r="F196" s="1">
        <f>C196*E196</f>
        <v>0</v>
      </c>
    </row>
    <row r="197" spans="1:6">
      <c r="A197" s="395"/>
      <c r="B197" s="22" t="s">
        <v>815</v>
      </c>
      <c r="C197" s="158">
        <v>2</v>
      </c>
      <c r="D197" s="15" t="s">
        <v>24</v>
      </c>
      <c r="E197" s="475"/>
      <c r="F197" s="1">
        <f>C197*E197</f>
        <v>0</v>
      </c>
    </row>
    <row r="198" spans="1:6">
      <c r="A198" s="395"/>
      <c r="B198" s="22" t="s">
        <v>817</v>
      </c>
      <c r="C198" s="158">
        <v>2</v>
      </c>
      <c r="D198" s="15" t="s">
        <v>24</v>
      </c>
      <c r="E198" s="475"/>
      <c r="F198" s="1">
        <f>C198*E198</f>
        <v>0</v>
      </c>
    </row>
    <row r="199" spans="1:6">
      <c r="A199" s="395"/>
      <c r="B199" s="22" t="s">
        <v>816</v>
      </c>
      <c r="C199" s="158">
        <v>2</v>
      </c>
      <c r="D199" s="15" t="s">
        <v>24</v>
      </c>
      <c r="E199" s="475"/>
      <c r="F199" s="1">
        <f>C199*E199</f>
        <v>0</v>
      </c>
    </row>
    <row r="200" spans="1:6">
      <c r="A200" s="395"/>
      <c r="B200" s="22"/>
      <c r="C200" s="158"/>
      <c r="D200" s="15"/>
      <c r="E200" s="475"/>
      <c r="F200" s="1"/>
    </row>
    <row r="201" spans="1:6">
      <c r="A201" s="467" t="s">
        <v>38</v>
      </c>
      <c r="B201" s="31" t="s">
        <v>51</v>
      </c>
      <c r="C201" s="159"/>
      <c r="D201" s="31"/>
      <c r="E201" s="481"/>
      <c r="F201" s="11">
        <f>SUM(F187:F199)</f>
        <v>0</v>
      </c>
    </row>
    <row r="202" spans="1:6">
      <c r="A202" s="467"/>
      <c r="B202" s="22"/>
      <c r="C202" s="162"/>
      <c r="D202" s="22"/>
      <c r="E202" s="475"/>
      <c r="F202" s="1"/>
    </row>
    <row r="203" spans="1:6">
      <c r="A203" s="400" t="s">
        <v>39</v>
      </c>
      <c r="B203" s="22" t="s">
        <v>842</v>
      </c>
      <c r="C203" s="158"/>
      <c r="D203" s="15"/>
      <c r="E203" s="475"/>
      <c r="F203" s="1"/>
    </row>
    <row r="204" spans="1:6">
      <c r="A204" s="400"/>
      <c r="B204" s="22"/>
      <c r="C204" s="158"/>
      <c r="D204" s="15"/>
      <c r="E204" s="475"/>
      <c r="F204" s="1"/>
    </row>
    <row r="205" spans="1:6" ht="110.4">
      <c r="A205" s="395"/>
      <c r="B205" s="3" t="s">
        <v>890</v>
      </c>
      <c r="C205" s="158"/>
      <c r="D205" s="15"/>
      <c r="E205" s="475"/>
      <c r="F205" s="1"/>
    </row>
    <row r="206" spans="1:6">
      <c r="A206" s="395"/>
      <c r="B206" s="29"/>
      <c r="C206" s="158"/>
      <c r="D206" s="15"/>
      <c r="E206" s="475"/>
      <c r="F206" s="1"/>
    </row>
    <row r="207" spans="1:6">
      <c r="A207" s="395" t="s">
        <v>843</v>
      </c>
      <c r="B207" s="13" t="s">
        <v>740</v>
      </c>
      <c r="C207" s="158"/>
      <c r="D207" s="15"/>
      <c r="E207" s="475"/>
      <c r="F207" s="1"/>
    </row>
    <row r="208" spans="1:6" ht="169.5" customHeight="1">
      <c r="A208" s="395"/>
      <c r="B208" s="13" t="s">
        <v>819</v>
      </c>
      <c r="C208" s="158"/>
      <c r="D208" s="15"/>
      <c r="E208" s="475"/>
      <c r="F208" s="1"/>
    </row>
    <row r="209" spans="1:6">
      <c r="A209" s="395"/>
      <c r="B209" s="13" t="s">
        <v>743</v>
      </c>
      <c r="C209" s="158">
        <v>13.5</v>
      </c>
      <c r="D209" s="15" t="s">
        <v>44</v>
      </c>
      <c r="E209" s="475"/>
      <c r="F209" s="1">
        <f>C209*E209</f>
        <v>0</v>
      </c>
    </row>
    <row r="210" spans="1:6">
      <c r="A210" s="395"/>
      <c r="B210" s="13"/>
      <c r="C210" s="158"/>
      <c r="D210" s="15"/>
      <c r="E210" s="475"/>
      <c r="F210" s="1"/>
    </row>
    <row r="211" spans="1:6">
      <c r="A211" s="395" t="s">
        <v>35</v>
      </c>
      <c r="B211" s="13" t="s">
        <v>741</v>
      </c>
      <c r="C211" s="158"/>
      <c r="D211" s="15"/>
      <c r="E211" s="475"/>
      <c r="F211" s="1"/>
    </row>
    <row r="212" spans="1:6" ht="151.80000000000001">
      <c r="A212" s="395"/>
      <c r="B212" s="13" t="s">
        <v>820</v>
      </c>
      <c r="C212" s="158"/>
      <c r="D212" s="15"/>
      <c r="E212" s="475"/>
      <c r="F212" s="1"/>
    </row>
    <row r="213" spans="1:6">
      <c r="A213" s="395"/>
      <c r="B213" s="13" t="s">
        <v>742</v>
      </c>
      <c r="C213" s="158">
        <v>23.7</v>
      </c>
      <c r="D213" s="15" t="s">
        <v>44</v>
      </c>
      <c r="E213" s="475"/>
      <c r="F213" s="1">
        <f>C213*E213</f>
        <v>0</v>
      </c>
    </row>
    <row r="214" spans="1:6">
      <c r="A214" s="395"/>
      <c r="B214" s="13"/>
      <c r="C214" s="158"/>
      <c r="D214" s="15"/>
      <c r="E214" s="475"/>
      <c r="F214" s="1"/>
    </row>
    <row r="215" spans="1:6" s="343" customFormat="1">
      <c r="A215" s="395" t="s">
        <v>844</v>
      </c>
      <c r="B215" s="14" t="s">
        <v>657</v>
      </c>
      <c r="C215" s="156"/>
      <c r="D215" s="2"/>
      <c r="E215" s="475"/>
      <c r="F215" s="1"/>
    </row>
    <row r="216" spans="1:6" s="343" customFormat="1" ht="345">
      <c r="A216" s="395"/>
      <c r="B216" s="14" t="s">
        <v>788</v>
      </c>
      <c r="C216" s="156"/>
      <c r="D216" s="2"/>
      <c r="E216" s="475"/>
      <c r="F216" s="1"/>
    </row>
    <row r="217" spans="1:6">
      <c r="A217" s="395"/>
      <c r="B217" s="13" t="s">
        <v>651</v>
      </c>
      <c r="C217" s="158">
        <v>1</v>
      </c>
      <c r="D217" s="15" t="s">
        <v>24</v>
      </c>
      <c r="E217" s="475"/>
      <c r="F217" s="1">
        <f t="shared" ref="F217:F223" si="0">C217*E217</f>
        <v>0</v>
      </c>
    </row>
    <row r="218" spans="1:6">
      <c r="A218" s="395"/>
      <c r="B218" s="13" t="s">
        <v>652</v>
      </c>
      <c r="C218" s="158">
        <v>1</v>
      </c>
      <c r="D218" s="15" t="s">
        <v>24</v>
      </c>
      <c r="E218" s="475"/>
      <c r="F218" s="1">
        <f t="shared" si="0"/>
        <v>0</v>
      </c>
    </row>
    <row r="219" spans="1:6">
      <c r="A219" s="395"/>
      <c r="B219" s="13" t="s">
        <v>653</v>
      </c>
      <c r="C219" s="158">
        <v>1</v>
      </c>
      <c r="D219" s="15" t="s">
        <v>24</v>
      </c>
      <c r="E219" s="475"/>
      <c r="F219" s="1">
        <f t="shared" si="0"/>
        <v>0</v>
      </c>
    </row>
    <row r="220" spans="1:6">
      <c r="A220" s="395"/>
      <c r="B220" s="13" t="s">
        <v>654</v>
      </c>
      <c r="C220" s="158">
        <v>1</v>
      </c>
      <c r="D220" s="15" t="s">
        <v>24</v>
      </c>
      <c r="E220" s="475"/>
      <c r="F220" s="1">
        <f t="shared" si="0"/>
        <v>0</v>
      </c>
    </row>
    <row r="221" spans="1:6">
      <c r="A221" s="395"/>
      <c r="B221" s="13" t="s">
        <v>655</v>
      </c>
      <c r="C221" s="158">
        <v>1</v>
      </c>
      <c r="D221" s="15" t="s">
        <v>24</v>
      </c>
      <c r="E221" s="475"/>
      <c r="F221" s="1">
        <f t="shared" si="0"/>
        <v>0</v>
      </c>
    </row>
    <row r="222" spans="1:6">
      <c r="A222" s="395"/>
      <c r="B222" s="13" t="s">
        <v>656</v>
      </c>
      <c r="C222" s="158">
        <v>1</v>
      </c>
      <c r="D222" s="15" t="s">
        <v>24</v>
      </c>
      <c r="E222" s="475"/>
      <c r="F222" s="1">
        <f t="shared" si="0"/>
        <v>0</v>
      </c>
    </row>
    <row r="223" spans="1:6">
      <c r="A223" s="395"/>
      <c r="B223" s="13" t="s">
        <v>744</v>
      </c>
      <c r="C223" s="158">
        <v>2</v>
      </c>
      <c r="D223" s="15" t="s">
        <v>24</v>
      </c>
      <c r="E223" s="475"/>
      <c r="F223" s="1">
        <f t="shared" si="0"/>
        <v>0</v>
      </c>
    </row>
    <row r="224" spans="1:6">
      <c r="A224" s="395"/>
      <c r="B224" s="13"/>
      <c r="C224" s="158"/>
      <c r="D224" s="15"/>
      <c r="E224" s="475"/>
      <c r="F224" s="1"/>
    </row>
    <row r="225" spans="1:6">
      <c r="A225" s="395" t="s">
        <v>36</v>
      </c>
      <c r="B225" s="13" t="s">
        <v>780</v>
      </c>
      <c r="C225" s="158"/>
      <c r="D225" s="15"/>
      <c r="E225" s="475"/>
      <c r="F225" s="1"/>
    </row>
    <row r="226" spans="1:6" ht="151.80000000000001">
      <c r="A226" s="395"/>
      <c r="B226" s="13" t="s">
        <v>1009</v>
      </c>
      <c r="C226" s="158"/>
      <c r="D226" s="15"/>
      <c r="E226" s="475"/>
      <c r="F226" s="1"/>
    </row>
    <row r="227" spans="1:6">
      <c r="A227" s="395"/>
      <c r="B227" s="13"/>
      <c r="C227" s="158">
        <v>1</v>
      </c>
      <c r="D227" s="15" t="s">
        <v>24</v>
      </c>
      <c r="E227" s="475"/>
      <c r="F227" s="1">
        <f>C227*E227</f>
        <v>0</v>
      </c>
    </row>
    <row r="228" spans="1:6">
      <c r="A228" s="395"/>
      <c r="B228" s="13"/>
      <c r="C228" s="158"/>
      <c r="D228" s="15"/>
      <c r="E228" s="475"/>
      <c r="F228" s="1"/>
    </row>
    <row r="229" spans="1:6">
      <c r="A229" s="395"/>
      <c r="B229" s="13"/>
      <c r="C229" s="158"/>
      <c r="D229" s="15"/>
      <c r="E229" s="475"/>
      <c r="F229" s="1"/>
    </row>
    <row r="230" spans="1:6">
      <c r="A230" s="395" t="s">
        <v>845</v>
      </c>
      <c r="B230" s="13" t="s">
        <v>662</v>
      </c>
      <c r="C230" s="158"/>
      <c r="D230" s="15"/>
      <c r="E230" s="475"/>
      <c r="F230" s="1"/>
    </row>
    <row r="231" spans="1:6" ht="69">
      <c r="A231" s="395"/>
      <c r="B231" s="13" t="s">
        <v>663</v>
      </c>
      <c r="C231" s="158"/>
      <c r="D231" s="15"/>
      <c r="E231" s="475"/>
      <c r="F231" s="1"/>
    </row>
    <row r="232" spans="1:6">
      <c r="A232" s="395"/>
      <c r="B232" s="13"/>
      <c r="C232" s="158">
        <v>800</v>
      </c>
      <c r="D232" s="15" t="s">
        <v>23</v>
      </c>
      <c r="E232" s="475"/>
      <c r="F232" s="1">
        <f>C232*E232</f>
        <v>0</v>
      </c>
    </row>
    <row r="233" spans="1:6">
      <c r="A233" s="395"/>
      <c r="B233" s="13"/>
      <c r="C233" s="158"/>
      <c r="D233" s="15"/>
      <c r="E233" s="475"/>
      <c r="F233" s="1"/>
    </row>
    <row r="234" spans="1:6" ht="15" customHeight="1">
      <c r="A234" s="395" t="s">
        <v>846</v>
      </c>
      <c r="B234" s="168" t="s">
        <v>746</v>
      </c>
      <c r="C234" s="158"/>
      <c r="D234" s="15"/>
      <c r="E234" s="475"/>
      <c r="F234" s="1"/>
    </row>
    <row r="235" spans="1:6" ht="219" customHeight="1">
      <c r="A235" s="395"/>
      <c r="B235" s="168" t="s">
        <v>1010</v>
      </c>
      <c r="C235" s="158"/>
      <c r="D235" s="15"/>
      <c r="E235" s="475"/>
      <c r="F235" s="1"/>
    </row>
    <row r="236" spans="1:6" ht="15" customHeight="1">
      <c r="A236" s="395"/>
      <c r="B236" s="168"/>
      <c r="C236" s="158">
        <v>5</v>
      </c>
      <c r="D236" s="15" t="s">
        <v>14</v>
      </c>
      <c r="E236" s="475"/>
      <c r="F236" s="1">
        <f>C236*E236</f>
        <v>0</v>
      </c>
    </row>
    <row r="237" spans="1:6" ht="15" customHeight="1">
      <c r="A237" s="395"/>
      <c r="B237" s="168"/>
      <c r="C237" s="158"/>
      <c r="D237" s="15"/>
      <c r="E237" s="475"/>
      <c r="F237" s="1"/>
    </row>
    <row r="238" spans="1:6" ht="27.6">
      <c r="A238" s="395" t="s">
        <v>847</v>
      </c>
      <c r="B238" s="168" t="s">
        <v>781</v>
      </c>
      <c r="C238" s="158">
        <v>2</v>
      </c>
      <c r="D238" s="15" t="s">
        <v>14</v>
      </c>
      <c r="E238" s="475"/>
      <c r="F238" s="1">
        <f>C238*E238</f>
        <v>0</v>
      </c>
    </row>
    <row r="239" spans="1:6">
      <c r="A239" s="395"/>
      <c r="B239" s="13"/>
      <c r="C239" s="158"/>
      <c r="D239" s="15"/>
      <c r="E239" s="475"/>
      <c r="F239" s="1"/>
    </row>
    <row r="240" spans="1:6">
      <c r="A240" s="466" t="s">
        <v>39</v>
      </c>
      <c r="B240" s="31" t="s">
        <v>52</v>
      </c>
      <c r="C240" s="159"/>
      <c r="D240" s="31"/>
      <c r="E240" s="481"/>
      <c r="F240" s="11">
        <f>SUM(F206:F239)</f>
        <v>0</v>
      </c>
    </row>
    <row r="241" spans="1:6">
      <c r="A241" s="395"/>
      <c r="B241" s="22"/>
      <c r="C241" s="162"/>
      <c r="D241" s="22"/>
      <c r="E241" s="475"/>
      <c r="F241" s="1"/>
    </row>
    <row r="242" spans="1:6">
      <c r="A242" s="395"/>
      <c r="B242" s="22"/>
      <c r="C242" s="162"/>
      <c r="D242" s="22"/>
      <c r="E242" s="475"/>
      <c r="F242" s="1"/>
    </row>
    <row r="243" spans="1:6">
      <c r="A243" s="400" t="s">
        <v>40</v>
      </c>
      <c r="B243" s="22" t="s">
        <v>132</v>
      </c>
      <c r="C243" s="339"/>
      <c r="D243" s="15"/>
      <c r="E243" s="475"/>
      <c r="F243" s="1"/>
    </row>
    <row r="244" spans="1:6">
      <c r="A244" s="400"/>
      <c r="B244" s="22"/>
      <c r="C244" s="158"/>
      <c r="D244" s="15"/>
      <c r="E244" s="475"/>
      <c r="F244" s="1"/>
    </row>
    <row r="245" spans="1:6" ht="179.4">
      <c r="A245" s="395"/>
      <c r="B245" s="3" t="s">
        <v>889</v>
      </c>
      <c r="C245" s="162"/>
      <c r="D245" s="22"/>
      <c r="E245" s="475"/>
      <c r="F245" s="1"/>
    </row>
    <row r="246" spans="1:6">
      <c r="A246" s="395"/>
      <c r="B246" s="3"/>
      <c r="C246" s="162"/>
      <c r="D246" s="22"/>
      <c r="E246" s="475"/>
      <c r="F246" s="1"/>
    </row>
    <row r="247" spans="1:6">
      <c r="A247" s="395" t="s">
        <v>41</v>
      </c>
      <c r="B247" s="13" t="s">
        <v>134</v>
      </c>
      <c r="C247" s="162"/>
      <c r="D247" s="22"/>
      <c r="E247" s="475"/>
      <c r="F247" s="1"/>
    </row>
    <row r="248" spans="1:6" ht="139.19999999999999">
      <c r="A248" s="395"/>
      <c r="B248" s="13" t="s">
        <v>895</v>
      </c>
      <c r="C248" s="162"/>
      <c r="D248" s="22"/>
      <c r="E248" s="475"/>
      <c r="F248" s="1"/>
    </row>
    <row r="249" spans="1:6">
      <c r="A249" s="395"/>
      <c r="B249" s="22" t="s">
        <v>660</v>
      </c>
      <c r="C249" s="158">
        <v>1</v>
      </c>
      <c r="D249" s="15" t="s">
        <v>24</v>
      </c>
      <c r="E249" s="475"/>
      <c r="F249" s="1">
        <f>C249*E249</f>
        <v>0</v>
      </c>
    </row>
    <row r="250" spans="1:6">
      <c r="A250" s="395"/>
      <c r="B250" s="22" t="s">
        <v>661</v>
      </c>
      <c r="C250" s="158">
        <v>1</v>
      </c>
      <c r="D250" s="15" t="s">
        <v>24</v>
      </c>
      <c r="E250" s="475"/>
      <c r="F250" s="1">
        <f>C250*E250</f>
        <v>0</v>
      </c>
    </row>
    <row r="251" spans="1:6">
      <c r="A251" s="395"/>
      <c r="B251" s="22" t="s">
        <v>747</v>
      </c>
      <c r="C251" s="158">
        <v>1</v>
      </c>
      <c r="D251" s="15" t="s">
        <v>24</v>
      </c>
      <c r="E251" s="475"/>
      <c r="F251" s="1">
        <f>C251*E251</f>
        <v>0</v>
      </c>
    </row>
    <row r="252" spans="1:6">
      <c r="A252" s="395"/>
      <c r="B252" s="22"/>
      <c r="C252" s="162"/>
      <c r="D252" s="22"/>
      <c r="E252" s="475"/>
      <c r="F252" s="1"/>
    </row>
    <row r="253" spans="1:6">
      <c r="A253" s="395" t="s">
        <v>42</v>
      </c>
      <c r="B253" s="13" t="s">
        <v>135</v>
      </c>
      <c r="C253" s="162"/>
      <c r="D253" s="22"/>
      <c r="E253" s="475"/>
      <c r="F253" s="1"/>
    </row>
    <row r="254" spans="1:6" ht="97.8">
      <c r="A254" s="395"/>
      <c r="B254" s="13" t="s">
        <v>1011</v>
      </c>
      <c r="C254" s="162"/>
      <c r="D254" s="22"/>
      <c r="E254" s="475"/>
      <c r="F254" s="1"/>
    </row>
    <row r="255" spans="1:6">
      <c r="A255" s="395"/>
      <c r="B255" s="22" t="s">
        <v>133</v>
      </c>
      <c r="C255" s="158">
        <v>1</v>
      </c>
      <c r="D255" s="15" t="s">
        <v>24</v>
      </c>
      <c r="E255" s="475"/>
      <c r="F255" s="1">
        <f>C255*E255</f>
        <v>0</v>
      </c>
    </row>
    <row r="256" spans="1:6">
      <c r="A256" s="395"/>
      <c r="B256" s="22" t="s">
        <v>658</v>
      </c>
      <c r="C256" s="158">
        <v>1</v>
      </c>
      <c r="D256" s="15" t="s">
        <v>24</v>
      </c>
      <c r="E256" s="475"/>
      <c r="F256" s="1">
        <f>C256*E256</f>
        <v>0</v>
      </c>
    </row>
    <row r="257" spans="1:6">
      <c r="A257" s="395"/>
      <c r="B257" s="22" t="s">
        <v>659</v>
      </c>
      <c r="C257" s="158">
        <v>1</v>
      </c>
      <c r="D257" s="15" t="s">
        <v>24</v>
      </c>
      <c r="E257" s="475"/>
      <c r="F257" s="1">
        <f>C257*E257</f>
        <v>0</v>
      </c>
    </row>
    <row r="258" spans="1:6">
      <c r="A258" s="395"/>
      <c r="B258" s="22"/>
      <c r="C258" s="162"/>
      <c r="D258" s="22"/>
      <c r="E258" s="475"/>
      <c r="F258" s="1"/>
    </row>
    <row r="259" spans="1:6">
      <c r="A259" s="14" t="s">
        <v>670</v>
      </c>
      <c r="B259" s="13" t="s">
        <v>136</v>
      </c>
      <c r="C259" s="162"/>
      <c r="D259" s="22"/>
      <c r="E259" s="475"/>
      <c r="F259" s="1"/>
    </row>
    <row r="260" spans="1:6" ht="226.5" customHeight="1">
      <c r="A260" s="395"/>
      <c r="B260" s="13" t="s">
        <v>1012</v>
      </c>
      <c r="C260" s="162"/>
      <c r="D260" s="22"/>
      <c r="E260" s="475"/>
      <c r="F260" s="1"/>
    </row>
    <row r="261" spans="1:6" ht="29.25" customHeight="1">
      <c r="A261" s="395"/>
      <c r="B261" s="30" t="s">
        <v>1013</v>
      </c>
      <c r="C261" s="158">
        <v>1</v>
      </c>
      <c r="D261" s="15" t="s">
        <v>24</v>
      </c>
      <c r="E261" s="475"/>
      <c r="F261" s="1">
        <f>C261*E261</f>
        <v>0</v>
      </c>
    </row>
    <row r="262" spans="1:6">
      <c r="A262" s="468"/>
      <c r="B262" s="22"/>
      <c r="C262" s="162"/>
      <c r="D262" s="22"/>
      <c r="E262" s="480"/>
      <c r="F262" s="1"/>
    </row>
    <row r="263" spans="1:6">
      <c r="A263" s="395" t="s">
        <v>40</v>
      </c>
      <c r="B263" s="31" t="s">
        <v>148</v>
      </c>
      <c r="C263" s="159"/>
      <c r="D263" s="31"/>
      <c r="E263" s="475"/>
      <c r="F263" s="11">
        <f>SUM(F247:F261)</f>
        <v>0</v>
      </c>
    </row>
    <row r="264" spans="1:6">
      <c r="A264" s="467"/>
      <c r="B264" s="22"/>
      <c r="C264" s="162"/>
      <c r="D264" s="22"/>
      <c r="E264" s="476"/>
      <c r="F264" s="1"/>
    </row>
    <row r="265" spans="1:6">
      <c r="A265" s="395" t="s">
        <v>55</v>
      </c>
      <c r="B265" s="22" t="s">
        <v>848</v>
      </c>
      <c r="C265" s="361"/>
      <c r="D265" s="22"/>
      <c r="E265" s="475"/>
      <c r="F265" s="1"/>
    </row>
    <row r="266" spans="1:6">
      <c r="A266" s="395"/>
      <c r="B266" s="22"/>
      <c r="C266" s="401"/>
      <c r="D266" s="22"/>
      <c r="E266" s="475"/>
      <c r="F266" s="1"/>
    </row>
    <row r="267" spans="1:6" ht="172.5" customHeight="1">
      <c r="A267" s="395"/>
      <c r="B267" s="3" t="s">
        <v>888</v>
      </c>
      <c r="C267" s="162"/>
      <c r="D267" s="22"/>
      <c r="E267" s="475"/>
      <c r="F267" s="1"/>
    </row>
    <row r="268" spans="1:6">
      <c r="A268" s="395"/>
      <c r="B268" s="3"/>
      <c r="C268" s="162"/>
      <c r="D268" s="22"/>
      <c r="E268" s="475"/>
      <c r="F268" s="1"/>
    </row>
    <row r="269" spans="1:6">
      <c r="A269" s="395" t="s">
        <v>151</v>
      </c>
      <c r="B269" s="13" t="s">
        <v>849</v>
      </c>
      <c r="C269" s="158"/>
      <c r="D269" s="15"/>
      <c r="E269" s="475"/>
      <c r="F269" s="1"/>
    </row>
    <row r="270" spans="1:6" ht="234.6">
      <c r="A270" s="395"/>
      <c r="B270" s="14" t="s">
        <v>858</v>
      </c>
      <c r="C270" s="158"/>
      <c r="D270" s="15"/>
      <c r="E270" s="475"/>
      <c r="F270" s="1"/>
    </row>
    <row r="271" spans="1:6" ht="262.2">
      <c r="A271" s="395"/>
      <c r="B271" s="14" t="s">
        <v>852</v>
      </c>
      <c r="C271" s="158"/>
      <c r="D271" s="15"/>
      <c r="E271" s="475"/>
      <c r="F271" s="1"/>
    </row>
    <row r="272" spans="1:6" ht="28.5" customHeight="1">
      <c r="A272" s="395"/>
      <c r="B272" s="13" t="s">
        <v>855</v>
      </c>
      <c r="C272" s="158"/>
      <c r="D272" s="15"/>
      <c r="E272" s="475"/>
      <c r="F272" s="1"/>
    </row>
    <row r="273" spans="1:6" ht="27.6">
      <c r="A273" s="360" t="s">
        <v>792</v>
      </c>
      <c r="B273" s="13" t="s">
        <v>859</v>
      </c>
      <c r="C273" s="158">
        <v>1</v>
      </c>
      <c r="D273" s="15" t="s">
        <v>24</v>
      </c>
      <c r="E273" s="475"/>
      <c r="F273" s="1">
        <f>C273*E273</f>
        <v>0</v>
      </c>
    </row>
    <row r="274" spans="1:6" ht="27" customHeight="1">
      <c r="A274" s="360" t="s">
        <v>792</v>
      </c>
      <c r="B274" s="13" t="s">
        <v>860</v>
      </c>
      <c r="C274" s="158">
        <v>1</v>
      </c>
      <c r="D274" s="15" t="s">
        <v>24</v>
      </c>
      <c r="E274" s="475"/>
      <c r="F274" s="1">
        <f>C274*E274</f>
        <v>0</v>
      </c>
    </row>
    <row r="275" spans="1:6" ht="27.6">
      <c r="A275" s="360" t="s">
        <v>792</v>
      </c>
      <c r="B275" s="13" t="s">
        <v>861</v>
      </c>
      <c r="C275" s="158">
        <v>1</v>
      </c>
      <c r="D275" s="15" t="s">
        <v>24</v>
      </c>
      <c r="E275" s="475"/>
      <c r="F275" s="1">
        <f>C275*E275</f>
        <v>0</v>
      </c>
    </row>
    <row r="276" spans="1:6" ht="27.6">
      <c r="A276" s="360" t="s">
        <v>792</v>
      </c>
      <c r="B276" s="13" t="s">
        <v>862</v>
      </c>
      <c r="C276" s="158">
        <v>1</v>
      </c>
      <c r="D276" s="15" t="s">
        <v>24</v>
      </c>
      <c r="E276" s="475"/>
      <c r="F276" s="1">
        <f>C276*E276</f>
        <v>0</v>
      </c>
    </row>
    <row r="277" spans="1:6" ht="27.6">
      <c r="A277" s="395"/>
      <c r="B277" s="13" t="s">
        <v>854</v>
      </c>
      <c r="C277" s="158"/>
      <c r="D277" s="15"/>
      <c r="E277" s="475"/>
      <c r="F277" s="1"/>
    </row>
    <row r="278" spans="1:6" ht="27.6">
      <c r="A278" s="360" t="s">
        <v>792</v>
      </c>
      <c r="B278" s="13" t="s">
        <v>863</v>
      </c>
      <c r="C278" s="158">
        <v>2</v>
      </c>
      <c r="D278" s="15" t="s">
        <v>24</v>
      </c>
      <c r="E278" s="475"/>
      <c r="F278" s="1">
        <f>C278*E278</f>
        <v>0</v>
      </c>
    </row>
    <row r="279" spans="1:6" ht="27.6">
      <c r="A279" s="360" t="s">
        <v>792</v>
      </c>
      <c r="B279" s="13" t="s">
        <v>864</v>
      </c>
      <c r="C279" s="158">
        <v>2</v>
      </c>
      <c r="D279" s="15" t="s">
        <v>24</v>
      </c>
      <c r="E279" s="475"/>
      <c r="F279" s="1">
        <f>C279*E279</f>
        <v>0</v>
      </c>
    </row>
    <row r="280" spans="1:6" ht="27.6">
      <c r="A280" s="360" t="s">
        <v>792</v>
      </c>
      <c r="B280" s="13" t="s">
        <v>865</v>
      </c>
      <c r="C280" s="158">
        <v>1</v>
      </c>
      <c r="D280" s="15" t="s">
        <v>24</v>
      </c>
      <c r="E280" s="475"/>
      <c r="F280" s="1">
        <f>C280*E280</f>
        <v>0</v>
      </c>
    </row>
    <row r="281" spans="1:6" ht="27.6">
      <c r="A281" s="360" t="s">
        <v>792</v>
      </c>
      <c r="B281" s="13" t="s">
        <v>866</v>
      </c>
      <c r="C281" s="158">
        <v>1</v>
      </c>
      <c r="D281" s="15" t="s">
        <v>24</v>
      </c>
      <c r="E281" s="475"/>
      <c r="F281" s="1">
        <f>C281*E281</f>
        <v>0</v>
      </c>
    </row>
    <row r="282" spans="1:6" ht="41.4">
      <c r="A282" s="360" t="s">
        <v>792</v>
      </c>
      <c r="B282" s="13" t="s">
        <v>867</v>
      </c>
      <c r="C282" s="158">
        <v>1</v>
      </c>
      <c r="D282" s="15" t="s">
        <v>24</v>
      </c>
      <c r="E282" s="475"/>
      <c r="F282" s="1">
        <f>C282*E282</f>
        <v>0</v>
      </c>
    </row>
    <row r="283" spans="1:6" ht="27.6">
      <c r="A283" s="395"/>
      <c r="B283" s="13" t="s">
        <v>853</v>
      </c>
      <c r="C283" s="158"/>
      <c r="D283" s="15"/>
      <c r="E283" s="475"/>
      <c r="F283" s="1"/>
    </row>
    <row r="284" spans="1:6" ht="27.6">
      <c r="A284" s="360" t="s">
        <v>792</v>
      </c>
      <c r="B284" s="13" t="s">
        <v>868</v>
      </c>
      <c r="C284" s="158">
        <v>1</v>
      </c>
      <c r="D284" s="15" t="s">
        <v>24</v>
      </c>
      <c r="E284" s="475"/>
      <c r="F284" s="1">
        <f>C284*E284</f>
        <v>0</v>
      </c>
    </row>
    <row r="285" spans="1:6" ht="27.6">
      <c r="A285" s="395"/>
      <c r="B285" s="13" t="s">
        <v>851</v>
      </c>
      <c r="C285" s="158"/>
      <c r="D285" s="15"/>
      <c r="E285" s="475"/>
      <c r="F285" s="1"/>
    </row>
    <row r="286" spans="1:6" ht="27.6">
      <c r="A286" s="360" t="s">
        <v>792</v>
      </c>
      <c r="B286" s="13" t="s">
        <v>869</v>
      </c>
      <c r="C286" s="158">
        <v>1</v>
      </c>
      <c r="D286" s="15" t="s">
        <v>24</v>
      </c>
      <c r="E286" s="475"/>
      <c r="F286" s="1">
        <f>C286*E286</f>
        <v>0</v>
      </c>
    </row>
    <row r="287" spans="1:6" ht="27.6">
      <c r="A287" s="360" t="s">
        <v>792</v>
      </c>
      <c r="B287" s="13" t="s">
        <v>870</v>
      </c>
      <c r="C287" s="158">
        <v>1</v>
      </c>
      <c r="D287" s="15" t="s">
        <v>24</v>
      </c>
      <c r="E287" s="475"/>
      <c r="F287" s="1">
        <f>C287*E287</f>
        <v>0</v>
      </c>
    </row>
    <row r="288" spans="1:6">
      <c r="A288" s="395"/>
      <c r="B288" s="13"/>
      <c r="C288" s="158"/>
      <c r="D288" s="15"/>
      <c r="E288" s="475"/>
      <c r="F288" s="1"/>
    </row>
    <row r="289" spans="1:6">
      <c r="A289" s="395" t="s">
        <v>152</v>
      </c>
      <c r="B289" s="13" t="s">
        <v>137</v>
      </c>
      <c r="C289" s="158"/>
      <c r="D289" s="15"/>
      <c r="E289" s="475"/>
      <c r="F289" s="1"/>
    </row>
    <row r="290" spans="1:6" ht="165.6">
      <c r="A290" s="395"/>
      <c r="B290" s="13" t="s">
        <v>850</v>
      </c>
      <c r="C290" s="158"/>
      <c r="D290" s="15"/>
      <c r="E290" s="475"/>
      <c r="F290" s="1"/>
    </row>
    <row r="291" spans="1:6" ht="69">
      <c r="A291" s="360" t="s">
        <v>792</v>
      </c>
      <c r="B291" s="14" t="s">
        <v>984</v>
      </c>
      <c r="C291" s="158">
        <v>1</v>
      </c>
      <c r="D291" s="15" t="s">
        <v>24</v>
      </c>
      <c r="E291" s="475"/>
      <c r="F291" s="1">
        <f>C291*E291</f>
        <v>0</v>
      </c>
    </row>
    <row r="292" spans="1:6" ht="27.6">
      <c r="A292" s="360" t="s">
        <v>792</v>
      </c>
      <c r="B292" s="13" t="s">
        <v>856</v>
      </c>
      <c r="C292" s="158">
        <v>1</v>
      </c>
      <c r="D292" s="15" t="s">
        <v>24</v>
      </c>
      <c r="E292" s="475"/>
      <c r="F292" s="1">
        <f>C292*E292</f>
        <v>0</v>
      </c>
    </row>
    <row r="293" spans="1:6" ht="27.6">
      <c r="A293" s="360" t="s">
        <v>792</v>
      </c>
      <c r="B293" s="13" t="s">
        <v>857</v>
      </c>
      <c r="C293" s="158">
        <v>1</v>
      </c>
      <c r="D293" s="15" t="s">
        <v>24</v>
      </c>
      <c r="E293" s="475"/>
      <c r="F293" s="1">
        <f>C293*E293</f>
        <v>0</v>
      </c>
    </row>
    <row r="294" spans="1:6">
      <c r="A294" s="395"/>
      <c r="B294" s="13"/>
      <c r="C294" s="158"/>
      <c r="D294" s="15"/>
      <c r="E294" s="475"/>
    </row>
    <row r="295" spans="1:6">
      <c r="A295" s="467" t="s">
        <v>55</v>
      </c>
      <c r="B295" s="31" t="s">
        <v>871</v>
      </c>
      <c r="C295" s="159"/>
      <c r="D295" s="31"/>
      <c r="E295" s="476"/>
      <c r="F295" s="464">
        <f>SUM(F269:F293)</f>
        <v>0</v>
      </c>
    </row>
    <row r="296" spans="1:6">
      <c r="A296" s="467"/>
      <c r="B296" s="150"/>
      <c r="C296" s="161"/>
      <c r="D296" s="150"/>
      <c r="E296" s="476"/>
      <c r="F296" s="404"/>
    </row>
    <row r="297" spans="1:6">
      <c r="A297" s="395" t="s">
        <v>58</v>
      </c>
      <c r="B297" s="150" t="s">
        <v>872</v>
      </c>
      <c r="C297" s="161"/>
      <c r="D297" s="150"/>
      <c r="E297" s="475"/>
      <c r="F297" s="402"/>
    </row>
    <row r="298" spans="1:6">
      <c r="A298" s="395"/>
      <c r="B298" s="150"/>
      <c r="C298" s="161"/>
      <c r="D298" s="150"/>
      <c r="E298" s="475"/>
      <c r="F298" s="402"/>
    </row>
    <row r="299" spans="1:6">
      <c r="A299" s="395" t="s">
        <v>81</v>
      </c>
      <c r="B299" s="13" t="s">
        <v>130</v>
      </c>
      <c r="C299" s="158"/>
      <c r="D299" s="15"/>
      <c r="E299" s="475"/>
      <c r="F299" s="1"/>
    </row>
    <row r="300" spans="1:6" ht="220.8">
      <c r="A300" s="395"/>
      <c r="B300" s="13" t="s">
        <v>1042</v>
      </c>
      <c r="C300" s="158"/>
      <c r="D300" s="15"/>
      <c r="E300" s="475"/>
      <c r="F300" s="1"/>
    </row>
    <row r="301" spans="1:6" ht="24.75" customHeight="1">
      <c r="A301" s="395"/>
      <c r="B301" s="513" t="s">
        <v>1041</v>
      </c>
      <c r="C301" s="158">
        <v>3</v>
      </c>
      <c r="D301" s="15" t="s">
        <v>24</v>
      </c>
      <c r="E301" s="475"/>
      <c r="F301" s="1">
        <f t="shared" ref="F301:F310" si="1">C301*E301</f>
        <v>0</v>
      </c>
    </row>
    <row r="302" spans="1:6" ht="27.6">
      <c r="A302" s="395"/>
      <c r="B302" s="13" t="s">
        <v>629</v>
      </c>
      <c r="C302" s="158">
        <v>2</v>
      </c>
      <c r="D302" s="15" t="s">
        <v>24</v>
      </c>
      <c r="E302" s="475"/>
      <c r="F302" s="1">
        <f t="shared" si="1"/>
        <v>0</v>
      </c>
    </row>
    <row r="303" spans="1:6" ht="27.6">
      <c r="A303" s="395"/>
      <c r="B303" s="13" t="s">
        <v>630</v>
      </c>
      <c r="C303" s="158">
        <v>2</v>
      </c>
      <c r="D303" s="15" t="s">
        <v>24</v>
      </c>
      <c r="E303" s="475"/>
      <c r="F303" s="1">
        <f t="shared" si="1"/>
        <v>0</v>
      </c>
    </row>
    <row r="304" spans="1:6" ht="27.6">
      <c r="A304" s="395"/>
      <c r="B304" s="13" t="s">
        <v>631</v>
      </c>
      <c r="C304" s="158">
        <v>1</v>
      </c>
      <c r="D304" s="15" t="s">
        <v>24</v>
      </c>
      <c r="E304" s="475"/>
      <c r="F304" s="1">
        <f t="shared" si="1"/>
        <v>0</v>
      </c>
    </row>
    <row r="305" spans="1:7" ht="27.6">
      <c r="A305" s="395"/>
      <c r="B305" s="13" t="s">
        <v>632</v>
      </c>
      <c r="C305" s="158">
        <v>1</v>
      </c>
      <c r="D305" s="15" t="s">
        <v>24</v>
      </c>
      <c r="E305" s="475"/>
      <c r="F305" s="1">
        <f t="shared" si="1"/>
        <v>0</v>
      </c>
    </row>
    <row r="306" spans="1:7" ht="27.6">
      <c r="A306" s="395"/>
      <c r="B306" s="13" t="s">
        <v>633</v>
      </c>
      <c r="C306" s="158">
        <v>1</v>
      </c>
      <c r="D306" s="15" t="s">
        <v>24</v>
      </c>
      <c r="E306" s="475"/>
      <c r="F306" s="1">
        <f t="shared" si="1"/>
        <v>0</v>
      </c>
    </row>
    <row r="307" spans="1:7" ht="27.6">
      <c r="A307" s="395"/>
      <c r="B307" s="13" t="s">
        <v>634</v>
      </c>
      <c r="C307" s="158">
        <v>1</v>
      </c>
      <c r="D307" s="15" t="s">
        <v>24</v>
      </c>
      <c r="E307" s="475"/>
      <c r="F307" s="1">
        <f t="shared" si="1"/>
        <v>0</v>
      </c>
    </row>
    <row r="308" spans="1:7" ht="27.6">
      <c r="A308" s="395"/>
      <c r="B308" s="13" t="s">
        <v>635</v>
      </c>
      <c r="C308" s="158">
        <v>1</v>
      </c>
      <c r="D308" s="15" t="s">
        <v>24</v>
      </c>
      <c r="E308" s="475"/>
      <c r="F308" s="1">
        <f t="shared" si="1"/>
        <v>0</v>
      </c>
    </row>
    <row r="309" spans="1:7" ht="27.6">
      <c r="A309" s="395"/>
      <c r="B309" s="13" t="s">
        <v>640</v>
      </c>
      <c r="C309" s="158">
        <v>1</v>
      </c>
      <c r="D309" s="15" t="s">
        <v>24</v>
      </c>
      <c r="E309" s="475"/>
      <c r="F309" s="1">
        <f t="shared" si="1"/>
        <v>0</v>
      </c>
    </row>
    <row r="310" spans="1:7" ht="27.6">
      <c r="A310" s="395"/>
      <c r="B310" s="13" t="s">
        <v>639</v>
      </c>
      <c r="C310" s="158">
        <v>1</v>
      </c>
      <c r="D310" s="15" t="s">
        <v>24</v>
      </c>
      <c r="E310" s="475"/>
      <c r="F310" s="1">
        <f t="shared" si="1"/>
        <v>0</v>
      </c>
    </row>
    <row r="311" spans="1:7">
      <c r="A311" s="395"/>
      <c r="B311" s="13"/>
      <c r="C311" s="158"/>
      <c r="D311" s="15"/>
      <c r="E311" s="475"/>
      <c r="F311" s="1"/>
    </row>
    <row r="312" spans="1:7">
      <c r="A312" s="395" t="s">
        <v>873</v>
      </c>
      <c r="B312" s="13" t="s">
        <v>131</v>
      </c>
      <c r="C312" s="158"/>
      <c r="D312" s="15"/>
      <c r="E312" s="475"/>
      <c r="F312" s="1"/>
    </row>
    <row r="313" spans="1:7" ht="193.2">
      <c r="A313" s="395"/>
      <c r="B313" s="13" t="s">
        <v>930</v>
      </c>
      <c r="C313" s="158"/>
      <c r="D313" s="15"/>
      <c r="E313" s="475"/>
      <c r="F313" s="1"/>
      <c r="G313" s="178"/>
    </row>
    <row r="314" spans="1:7" ht="27.6">
      <c r="A314" s="395"/>
      <c r="B314" s="13" t="s">
        <v>623</v>
      </c>
      <c r="C314" s="158">
        <v>1</v>
      </c>
      <c r="D314" s="15" t="s">
        <v>24</v>
      </c>
      <c r="E314" s="475"/>
      <c r="F314" s="1">
        <f t="shared" ref="F314:F319" si="2">C314*E314</f>
        <v>0</v>
      </c>
    </row>
    <row r="315" spans="1:7" ht="27.6">
      <c r="A315" s="395"/>
      <c r="B315" s="13" t="s">
        <v>624</v>
      </c>
      <c r="C315" s="158">
        <v>1</v>
      </c>
      <c r="D315" s="15" t="s">
        <v>24</v>
      </c>
      <c r="E315" s="475"/>
      <c r="F315" s="1">
        <f t="shared" si="2"/>
        <v>0</v>
      </c>
    </row>
    <row r="316" spans="1:7" ht="27.6">
      <c r="A316" s="395"/>
      <c r="B316" s="13" t="s">
        <v>625</v>
      </c>
      <c r="C316" s="158">
        <v>1</v>
      </c>
      <c r="D316" s="15" t="s">
        <v>24</v>
      </c>
      <c r="E316" s="475"/>
      <c r="F316" s="1">
        <f t="shared" si="2"/>
        <v>0</v>
      </c>
    </row>
    <row r="317" spans="1:7" ht="27.6">
      <c r="A317" s="395"/>
      <c r="B317" s="13" t="s">
        <v>626</v>
      </c>
      <c r="C317" s="158">
        <v>1</v>
      </c>
      <c r="D317" s="15" t="s">
        <v>24</v>
      </c>
      <c r="E317" s="475"/>
      <c r="F317" s="1">
        <f t="shared" si="2"/>
        <v>0</v>
      </c>
    </row>
    <row r="318" spans="1:7" ht="27.6">
      <c r="A318" s="395"/>
      <c r="B318" s="13" t="s">
        <v>627</v>
      </c>
      <c r="C318" s="158">
        <v>1</v>
      </c>
      <c r="D318" s="15" t="s">
        <v>24</v>
      </c>
      <c r="E318" s="475"/>
      <c r="F318" s="1">
        <f t="shared" si="2"/>
        <v>0</v>
      </c>
    </row>
    <row r="319" spans="1:7" ht="27.6">
      <c r="A319" s="395"/>
      <c r="B319" s="13" t="s">
        <v>628</v>
      </c>
      <c r="C319" s="158">
        <v>1</v>
      </c>
      <c r="D319" s="15" t="s">
        <v>24</v>
      </c>
      <c r="E319" s="475"/>
      <c r="F319" s="1">
        <f t="shared" si="2"/>
        <v>0</v>
      </c>
    </row>
    <row r="320" spans="1:7">
      <c r="A320" s="395"/>
      <c r="B320" s="13"/>
      <c r="C320" s="158"/>
      <c r="D320" s="15"/>
      <c r="E320" s="475"/>
      <c r="F320" s="1"/>
    </row>
    <row r="321" spans="1:6">
      <c r="A321" s="395" t="s">
        <v>874</v>
      </c>
      <c r="B321" s="13" t="s">
        <v>886</v>
      </c>
      <c r="C321" s="158"/>
      <c r="D321" s="15"/>
      <c r="E321" s="475"/>
      <c r="F321" s="1"/>
    </row>
    <row r="322" spans="1:6" ht="179.4">
      <c r="A322" s="395"/>
      <c r="B322" s="13" t="s">
        <v>929</v>
      </c>
      <c r="C322" s="158"/>
      <c r="D322" s="15"/>
      <c r="E322" s="475"/>
      <c r="F322" s="1"/>
    </row>
    <row r="323" spans="1:6" ht="27.6">
      <c r="A323" s="395"/>
      <c r="B323" s="13" t="s">
        <v>636</v>
      </c>
      <c r="C323" s="158">
        <v>2</v>
      </c>
      <c r="D323" s="15" t="s">
        <v>24</v>
      </c>
      <c r="E323" s="475"/>
      <c r="F323" s="1">
        <f>C323*E323</f>
        <v>0</v>
      </c>
    </row>
    <row r="324" spans="1:6">
      <c r="A324" s="395"/>
      <c r="B324" s="13"/>
      <c r="C324" s="158"/>
      <c r="D324" s="15"/>
      <c r="E324" s="475"/>
      <c r="F324" s="1"/>
    </row>
    <row r="325" spans="1:6" s="343" customFormat="1">
      <c r="A325" s="395" t="s">
        <v>875</v>
      </c>
      <c r="B325" s="14" t="s">
        <v>637</v>
      </c>
      <c r="C325" s="156"/>
      <c r="D325" s="2"/>
      <c r="E325" s="475"/>
      <c r="F325" s="1"/>
    </row>
    <row r="326" spans="1:6" ht="110.4">
      <c r="A326" s="395"/>
      <c r="B326" s="13" t="s">
        <v>887</v>
      </c>
      <c r="C326" s="158"/>
      <c r="D326" s="15"/>
      <c r="E326" s="475"/>
      <c r="F326" s="1"/>
    </row>
    <row r="327" spans="1:6">
      <c r="A327" s="395"/>
      <c r="B327" s="13" t="s">
        <v>638</v>
      </c>
      <c r="C327" s="158">
        <v>1</v>
      </c>
      <c r="D327" s="15" t="s">
        <v>24</v>
      </c>
      <c r="E327" s="475"/>
      <c r="F327" s="1">
        <f>C327*E327</f>
        <v>0</v>
      </c>
    </row>
    <row r="328" spans="1:6">
      <c r="A328" s="395"/>
      <c r="B328" s="13"/>
      <c r="C328" s="158"/>
      <c r="D328" s="15"/>
      <c r="E328" s="475"/>
      <c r="F328" s="1"/>
    </row>
    <row r="329" spans="1:6">
      <c r="A329" s="470" t="s">
        <v>58</v>
      </c>
      <c r="B329" s="31" t="s">
        <v>885</v>
      </c>
      <c r="C329" s="159"/>
      <c r="D329" s="31"/>
      <c r="E329" s="476"/>
      <c r="F329" s="11">
        <f>SUM(F300:F327)</f>
        <v>0</v>
      </c>
    </row>
    <row r="330" spans="1:6">
      <c r="A330" s="395"/>
      <c r="B330" s="22"/>
      <c r="C330" s="162"/>
      <c r="D330" s="22"/>
      <c r="E330" s="476"/>
      <c r="F330" s="1"/>
    </row>
    <row r="331" spans="1:6">
      <c r="A331" s="400" t="s">
        <v>153</v>
      </c>
      <c r="B331" s="22" t="s">
        <v>150</v>
      </c>
      <c r="C331" s="158"/>
      <c r="D331" s="15"/>
      <c r="E331" s="475"/>
      <c r="F331" s="1"/>
    </row>
    <row r="332" spans="1:6">
      <c r="A332" s="400"/>
      <c r="B332" s="22"/>
      <c r="C332" s="158"/>
      <c r="D332" s="15"/>
      <c r="E332" s="475"/>
      <c r="F332" s="1"/>
    </row>
    <row r="333" spans="1:6">
      <c r="A333" s="395" t="s">
        <v>154</v>
      </c>
      <c r="B333" s="13" t="s">
        <v>830</v>
      </c>
      <c r="C333" s="158"/>
      <c r="D333" s="15"/>
      <c r="E333" s="482"/>
      <c r="F333" s="20"/>
    </row>
    <row r="334" spans="1:6" ht="234.6">
      <c r="A334" s="395"/>
      <c r="B334" s="151" t="s">
        <v>1014</v>
      </c>
      <c r="C334" s="158"/>
      <c r="D334" s="15"/>
      <c r="E334" s="482"/>
      <c r="F334" s="20"/>
    </row>
    <row r="335" spans="1:6">
      <c r="A335" s="395"/>
      <c r="B335" s="13"/>
      <c r="C335" s="158">
        <v>150</v>
      </c>
      <c r="D335" s="15" t="s">
        <v>14</v>
      </c>
      <c r="E335" s="475"/>
      <c r="F335" s="1">
        <f>C335*E335</f>
        <v>0</v>
      </c>
    </row>
    <row r="336" spans="1:6">
      <c r="A336" s="395"/>
      <c r="B336" s="22"/>
      <c r="C336" s="158"/>
      <c r="D336" s="15"/>
      <c r="E336" s="475"/>
      <c r="F336" s="1"/>
    </row>
    <row r="337" spans="1:6">
      <c r="A337" s="395" t="s">
        <v>155</v>
      </c>
      <c r="B337" s="13" t="s">
        <v>650</v>
      </c>
      <c r="C337" s="158"/>
      <c r="D337" s="15"/>
      <c r="E337" s="475"/>
      <c r="F337" s="1"/>
    </row>
    <row r="338" spans="1:6" ht="165.6">
      <c r="A338" s="395"/>
      <c r="B338" s="151" t="s">
        <v>1015</v>
      </c>
      <c r="C338" s="158"/>
      <c r="D338" s="15"/>
      <c r="E338" s="475"/>
      <c r="F338" s="1"/>
    </row>
    <row r="339" spans="1:6">
      <c r="A339" s="395"/>
      <c r="B339" s="13"/>
      <c r="C339" s="158">
        <v>70</v>
      </c>
      <c r="D339" s="15" t="s">
        <v>14</v>
      </c>
      <c r="E339" s="475"/>
      <c r="F339" s="1">
        <f>C339*E339</f>
        <v>0</v>
      </c>
    </row>
    <row r="340" spans="1:6">
      <c r="A340" s="395"/>
      <c r="B340" s="22"/>
      <c r="C340" s="158"/>
      <c r="D340" s="15"/>
      <c r="E340" s="475"/>
      <c r="F340" s="1"/>
    </row>
    <row r="341" spans="1:6">
      <c r="A341" s="469" t="s">
        <v>153</v>
      </c>
      <c r="B341" s="31" t="s">
        <v>149</v>
      </c>
      <c r="C341" s="159"/>
      <c r="D341" s="31"/>
      <c r="E341" s="476"/>
      <c r="F341" s="11">
        <f>SUM(F334:F339)</f>
        <v>0</v>
      </c>
    </row>
    <row r="342" spans="1:6">
      <c r="A342" s="467"/>
      <c r="B342" s="22"/>
      <c r="C342" s="162"/>
      <c r="D342" s="22"/>
      <c r="E342" s="476"/>
      <c r="F342" s="1"/>
    </row>
    <row r="343" spans="1:6">
      <c r="A343" s="400" t="s">
        <v>413</v>
      </c>
      <c r="B343" s="22" t="s">
        <v>53</v>
      </c>
      <c r="C343" s="158"/>
      <c r="D343" s="15"/>
      <c r="E343" s="475"/>
      <c r="F343" s="1"/>
    </row>
    <row r="344" spans="1:6">
      <c r="A344" s="395"/>
      <c r="B344" s="3"/>
      <c r="C344" s="158"/>
      <c r="D344" s="15"/>
      <c r="E344" s="475"/>
      <c r="F344" s="1"/>
    </row>
    <row r="345" spans="1:6">
      <c r="A345" s="403" t="s">
        <v>671</v>
      </c>
      <c r="B345" s="13" t="s">
        <v>648</v>
      </c>
      <c r="C345" s="158"/>
      <c r="D345" s="15"/>
      <c r="E345" s="475"/>
      <c r="F345" s="1"/>
    </row>
    <row r="346" spans="1:6" ht="96.6">
      <c r="A346" s="395"/>
      <c r="B346" s="151" t="s">
        <v>789</v>
      </c>
      <c r="C346" s="158"/>
      <c r="D346" s="15"/>
      <c r="E346" s="475"/>
      <c r="F346" s="1"/>
    </row>
    <row r="347" spans="1:6">
      <c r="A347" s="395"/>
      <c r="B347" s="13"/>
      <c r="C347" s="163">
        <v>885</v>
      </c>
      <c r="D347" s="15" t="s">
        <v>14</v>
      </c>
      <c r="E347" s="475"/>
      <c r="F347" s="1">
        <f>C347*E347</f>
        <v>0</v>
      </c>
    </row>
    <row r="348" spans="1:6">
      <c r="A348" s="395"/>
      <c r="B348" s="25"/>
      <c r="C348" s="163"/>
      <c r="D348" s="15"/>
      <c r="E348" s="475"/>
      <c r="F348" s="1"/>
    </row>
    <row r="349" spans="1:6">
      <c r="A349" s="3" t="s">
        <v>672</v>
      </c>
      <c r="B349" s="13" t="s">
        <v>647</v>
      </c>
      <c r="C349" s="162"/>
      <c r="D349" s="22"/>
      <c r="E349" s="475"/>
      <c r="F349" s="1"/>
    </row>
    <row r="350" spans="1:6" ht="96.6">
      <c r="A350" s="395"/>
      <c r="B350" s="14" t="s">
        <v>790</v>
      </c>
      <c r="C350" s="158"/>
      <c r="D350" s="15"/>
      <c r="E350" s="475"/>
      <c r="F350" s="1"/>
    </row>
    <row r="351" spans="1:6">
      <c r="A351" s="395"/>
      <c r="B351" s="28"/>
      <c r="C351" s="158">
        <v>455</v>
      </c>
      <c r="D351" s="15" t="s">
        <v>14</v>
      </c>
      <c r="E351" s="475"/>
      <c r="F351" s="1">
        <f>C351*E351</f>
        <v>0</v>
      </c>
    </row>
    <row r="352" spans="1:6">
      <c r="A352" s="395"/>
      <c r="B352" s="28"/>
      <c r="C352" s="158"/>
      <c r="D352" s="15"/>
      <c r="E352" s="475"/>
      <c r="F352" s="1"/>
    </row>
    <row r="353" spans="1:6">
      <c r="A353" s="3" t="s">
        <v>783</v>
      </c>
      <c r="B353" s="13" t="s">
        <v>649</v>
      </c>
      <c r="C353" s="162"/>
      <c r="D353" s="22"/>
      <c r="E353" s="475"/>
      <c r="F353" s="1"/>
    </row>
    <row r="354" spans="1:6" ht="110.4">
      <c r="A354" s="395"/>
      <c r="B354" s="14" t="s">
        <v>791</v>
      </c>
      <c r="C354" s="158"/>
      <c r="D354" s="15"/>
      <c r="E354" s="475"/>
      <c r="F354" s="1"/>
    </row>
    <row r="355" spans="1:6">
      <c r="A355" s="395"/>
      <c r="B355" s="28"/>
      <c r="C355" s="158">
        <v>96</v>
      </c>
      <c r="D355" s="15" t="s">
        <v>14</v>
      </c>
      <c r="E355" s="475"/>
      <c r="F355" s="1">
        <f>C355*E355</f>
        <v>0</v>
      </c>
    </row>
    <row r="356" spans="1:6">
      <c r="A356" s="395"/>
      <c r="B356" s="28"/>
      <c r="C356" s="195"/>
      <c r="D356" s="196"/>
      <c r="E356" s="480"/>
      <c r="F356" s="1"/>
    </row>
    <row r="357" spans="1:6">
      <c r="A357" s="467" t="s">
        <v>413</v>
      </c>
      <c r="B357" s="31" t="s">
        <v>54</v>
      </c>
      <c r="C357" s="159"/>
      <c r="D357" s="31"/>
      <c r="E357" s="481"/>
      <c r="F357" s="11">
        <f>SUM(F345:F355)</f>
        <v>0</v>
      </c>
    </row>
    <row r="358" spans="1:6">
      <c r="A358" s="467"/>
      <c r="B358" s="22"/>
      <c r="C358" s="162"/>
      <c r="D358" s="22"/>
      <c r="E358" s="475"/>
      <c r="F358" s="1"/>
    </row>
    <row r="359" spans="1:6">
      <c r="A359" s="400" t="s">
        <v>784</v>
      </c>
      <c r="B359" s="22" t="s">
        <v>56</v>
      </c>
      <c r="C359" s="158"/>
      <c r="D359" s="15"/>
      <c r="E359" s="475"/>
      <c r="F359" s="1"/>
    </row>
    <row r="360" spans="1:6">
      <c r="A360" s="395"/>
      <c r="B360" s="3"/>
      <c r="C360" s="158"/>
      <c r="D360" s="15"/>
      <c r="E360" s="475"/>
      <c r="F360" s="1"/>
    </row>
    <row r="361" spans="1:6">
      <c r="A361" s="403" t="s">
        <v>785</v>
      </c>
      <c r="B361" s="13" t="s">
        <v>59</v>
      </c>
      <c r="C361" s="162"/>
      <c r="D361" s="22"/>
      <c r="E361" s="475"/>
      <c r="F361" s="1"/>
    </row>
    <row r="362" spans="1:6" ht="138">
      <c r="A362" s="395"/>
      <c r="B362" s="13" t="s">
        <v>139</v>
      </c>
      <c r="C362" s="162"/>
      <c r="D362" s="22"/>
      <c r="E362" s="475"/>
      <c r="F362" s="1"/>
    </row>
    <row r="363" spans="1:6" ht="13.5" customHeight="1">
      <c r="A363" s="395"/>
      <c r="B363" s="13"/>
      <c r="C363" s="158">
        <v>32</v>
      </c>
      <c r="D363" s="15" t="s">
        <v>14</v>
      </c>
      <c r="E363" s="475"/>
      <c r="F363" s="1">
        <f>C363*E363</f>
        <v>0</v>
      </c>
    </row>
    <row r="364" spans="1:6" ht="13.5" customHeight="1">
      <c r="A364" s="395"/>
      <c r="B364" s="13"/>
      <c r="C364" s="158"/>
      <c r="D364" s="15"/>
      <c r="E364" s="475"/>
      <c r="F364" s="1"/>
    </row>
    <row r="365" spans="1:6" ht="13.5" customHeight="1">
      <c r="A365" s="395" t="s">
        <v>876</v>
      </c>
      <c r="B365" s="13" t="s">
        <v>140</v>
      </c>
      <c r="C365" s="158"/>
      <c r="D365" s="15"/>
      <c r="E365" s="475"/>
      <c r="F365" s="1"/>
    </row>
    <row r="366" spans="1:6" ht="211.5" customHeight="1">
      <c r="A366" s="395"/>
      <c r="B366" s="13" t="s">
        <v>1016</v>
      </c>
      <c r="C366" s="158"/>
      <c r="D366" s="15"/>
      <c r="E366" s="475"/>
      <c r="F366" s="1"/>
    </row>
    <row r="367" spans="1:6" ht="13.5" customHeight="1">
      <c r="A367" s="395"/>
      <c r="B367" s="13" t="s">
        <v>644</v>
      </c>
      <c r="C367" s="158">
        <v>237</v>
      </c>
      <c r="D367" s="15" t="s">
        <v>14</v>
      </c>
      <c r="E367" s="475"/>
      <c r="F367" s="1">
        <f>C367*E367</f>
        <v>0</v>
      </c>
    </row>
    <row r="368" spans="1:6" ht="13.5" customHeight="1">
      <c r="A368" s="395"/>
      <c r="B368" s="13"/>
      <c r="C368" s="158"/>
      <c r="D368" s="15"/>
      <c r="E368" s="475"/>
      <c r="F368" s="1"/>
    </row>
    <row r="369" spans="1:6" ht="13.5" customHeight="1">
      <c r="A369" s="395" t="s">
        <v>877</v>
      </c>
      <c r="B369" s="13" t="s">
        <v>141</v>
      </c>
      <c r="C369" s="158"/>
      <c r="D369" s="15"/>
      <c r="E369" s="475"/>
      <c r="F369" s="1"/>
    </row>
    <row r="370" spans="1:6" ht="219" customHeight="1">
      <c r="A370" s="395"/>
      <c r="B370" s="13" t="s">
        <v>1017</v>
      </c>
      <c r="C370" s="158"/>
      <c r="D370" s="15"/>
      <c r="E370" s="475"/>
      <c r="F370" s="1"/>
    </row>
    <row r="371" spans="1:6" ht="13.5" customHeight="1">
      <c r="A371" s="395"/>
      <c r="B371" s="13" t="s">
        <v>645</v>
      </c>
      <c r="C371" s="158">
        <v>48</v>
      </c>
      <c r="D371" s="15" t="s">
        <v>14</v>
      </c>
      <c r="E371" s="475"/>
      <c r="F371" s="1">
        <f>C371*E371</f>
        <v>0</v>
      </c>
    </row>
    <row r="372" spans="1:6" ht="13.5" customHeight="1">
      <c r="A372" s="395"/>
      <c r="B372" s="13"/>
      <c r="C372" s="158"/>
      <c r="D372" s="15"/>
      <c r="E372" s="475"/>
      <c r="F372" s="1"/>
    </row>
    <row r="373" spans="1:6" ht="13.5" customHeight="1">
      <c r="A373" s="395" t="s">
        <v>878</v>
      </c>
      <c r="B373" s="13" t="s">
        <v>142</v>
      </c>
      <c r="C373" s="158"/>
      <c r="D373" s="15"/>
      <c r="E373" s="475"/>
      <c r="F373" s="1"/>
    </row>
    <row r="374" spans="1:6" ht="322.5" customHeight="1">
      <c r="A374" s="395"/>
      <c r="B374" s="13" t="s">
        <v>1018</v>
      </c>
      <c r="C374" s="158"/>
      <c r="D374" s="15"/>
      <c r="E374" s="475"/>
      <c r="F374" s="1"/>
    </row>
    <row r="375" spans="1:6">
      <c r="A375" s="395"/>
      <c r="B375" s="13" t="s">
        <v>642</v>
      </c>
      <c r="C375" s="158">
        <v>91</v>
      </c>
      <c r="D375" s="15" t="s">
        <v>14</v>
      </c>
      <c r="E375" s="475"/>
      <c r="F375" s="1">
        <f>C375*E375</f>
        <v>0</v>
      </c>
    </row>
    <row r="376" spans="1:6">
      <c r="A376" s="395"/>
      <c r="B376" s="13" t="s">
        <v>643</v>
      </c>
      <c r="C376" s="158">
        <v>3</v>
      </c>
      <c r="D376" s="15" t="s">
        <v>14</v>
      </c>
      <c r="E376" s="475"/>
      <c r="F376" s="1">
        <f>C376*E376</f>
        <v>0</v>
      </c>
    </row>
    <row r="377" spans="1:6">
      <c r="A377" s="395"/>
      <c r="B377" s="13"/>
      <c r="C377" s="158"/>
      <c r="D377" s="15"/>
      <c r="E377" s="475"/>
      <c r="F377" s="1"/>
    </row>
    <row r="378" spans="1:6">
      <c r="A378" s="395" t="s">
        <v>879</v>
      </c>
      <c r="B378" s="151" t="s">
        <v>167</v>
      </c>
      <c r="C378" s="158"/>
      <c r="D378" s="15"/>
      <c r="E378" s="475"/>
      <c r="F378" s="1"/>
    </row>
    <row r="379" spans="1:6" ht="213" customHeight="1">
      <c r="A379" s="395"/>
      <c r="B379" s="151" t="s">
        <v>641</v>
      </c>
      <c r="C379" s="158"/>
      <c r="D379" s="15"/>
      <c r="E379" s="475"/>
      <c r="F379" s="1"/>
    </row>
    <row r="380" spans="1:6">
      <c r="A380" s="395"/>
      <c r="B380" s="13"/>
      <c r="C380" s="158">
        <v>424</v>
      </c>
      <c r="D380" s="15" t="s">
        <v>14</v>
      </c>
      <c r="E380" s="475"/>
      <c r="F380" s="1">
        <f>C380*E380</f>
        <v>0</v>
      </c>
    </row>
    <row r="381" spans="1:6">
      <c r="A381" s="395"/>
      <c r="B381" s="13"/>
      <c r="C381" s="158"/>
      <c r="D381" s="15"/>
      <c r="E381" s="475"/>
      <c r="F381" s="1"/>
    </row>
    <row r="382" spans="1:6">
      <c r="A382" s="395" t="s">
        <v>880</v>
      </c>
      <c r="B382" s="151" t="s">
        <v>621</v>
      </c>
      <c r="C382" s="158"/>
      <c r="D382" s="15"/>
      <c r="E382" s="475"/>
      <c r="F382" s="1"/>
    </row>
    <row r="383" spans="1:6" ht="207.75" customHeight="1">
      <c r="A383" s="395"/>
      <c r="B383" s="151" t="s">
        <v>622</v>
      </c>
      <c r="C383" s="158"/>
      <c r="D383" s="15"/>
      <c r="E383" s="478"/>
      <c r="F383" s="1"/>
    </row>
    <row r="384" spans="1:6">
      <c r="A384" s="395"/>
      <c r="B384" s="13"/>
      <c r="C384" s="158">
        <v>96</v>
      </c>
      <c r="D384" s="15" t="s">
        <v>14</v>
      </c>
      <c r="E384" s="475"/>
      <c r="F384" s="1">
        <f>C384*E384</f>
        <v>0</v>
      </c>
    </row>
    <row r="385" spans="1:6">
      <c r="A385" s="395"/>
      <c r="B385" s="13"/>
      <c r="C385" s="158"/>
      <c r="D385" s="15"/>
      <c r="E385" s="475"/>
      <c r="F385" s="1"/>
    </row>
    <row r="386" spans="1:6">
      <c r="A386" s="395" t="s">
        <v>881</v>
      </c>
      <c r="B386" s="13" t="s">
        <v>669</v>
      </c>
      <c r="C386" s="158"/>
      <c r="D386" s="15"/>
      <c r="E386" s="475"/>
      <c r="F386" s="1"/>
    </row>
    <row r="387" spans="1:6" ht="69">
      <c r="A387" s="395"/>
      <c r="B387" s="13" t="s">
        <v>666</v>
      </c>
      <c r="C387" s="158"/>
      <c r="D387" s="15"/>
      <c r="E387" s="475"/>
      <c r="F387" s="1"/>
    </row>
    <row r="388" spans="1:6">
      <c r="A388" s="395"/>
      <c r="B388" s="13" t="s">
        <v>667</v>
      </c>
      <c r="C388" s="158">
        <v>0.15</v>
      </c>
      <c r="D388" s="15" t="s">
        <v>14</v>
      </c>
      <c r="E388" s="475"/>
      <c r="F388" s="1">
        <f>C388*E388</f>
        <v>0</v>
      </c>
    </row>
    <row r="389" spans="1:6">
      <c r="A389" s="395"/>
      <c r="B389" s="13" t="s">
        <v>668</v>
      </c>
      <c r="C389" s="158">
        <v>0.1</v>
      </c>
      <c r="D389" s="15" t="s">
        <v>14</v>
      </c>
      <c r="E389" s="475"/>
      <c r="F389" s="1">
        <f>C389*E389</f>
        <v>0</v>
      </c>
    </row>
    <row r="390" spans="1:6">
      <c r="A390" s="395"/>
      <c r="B390" s="13"/>
      <c r="C390" s="158"/>
      <c r="D390" s="15"/>
      <c r="E390" s="475"/>
      <c r="F390" s="1"/>
    </row>
    <row r="391" spans="1:6" ht="41.4">
      <c r="A391" s="395" t="s">
        <v>891</v>
      </c>
      <c r="B391" s="13" t="s">
        <v>892</v>
      </c>
      <c r="C391" s="158"/>
      <c r="D391" s="15"/>
      <c r="E391" s="475"/>
      <c r="F391" s="1"/>
    </row>
    <row r="392" spans="1:6">
      <c r="A392" s="395"/>
      <c r="B392" s="13" t="s">
        <v>893</v>
      </c>
      <c r="C392" s="158">
        <v>3</v>
      </c>
      <c r="D392" s="15" t="s">
        <v>24</v>
      </c>
      <c r="E392" s="475"/>
      <c r="F392" s="1">
        <f>C392*E392</f>
        <v>0</v>
      </c>
    </row>
    <row r="393" spans="1:6">
      <c r="A393" s="395"/>
      <c r="B393" s="13" t="s">
        <v>894</v>
      </c>
      <c r="C393" s="158">
        <v>5</v>
      </c>
      <c r="D393" s="15" t="s">
        <v>24</v>
      </c>
      <c r="E393" s="475"/>
      <c r="F393" s="1">
        <f>C393*E393</f>
        <v>0</v>
      </c>
    </row>
    <row r="394" spans="1:6">
      <c r="A394" s="395"/>
      <c r="B394" s="13"/>
      <c r="C394" s="158"/>
      <c r="D394" s="15"/>
      <c r="E394" s="475"/>
      <c r="F394" s="1"/>
    </row>
    <row r="395" spans="1:6">
      <c r="A395" s="466" t="s">
        <v>784</v>
      </c>
      <c r="B395" s="31" t="s">
        <v>57</v>
      </c>
      <c r="C395" s="159"/>
      <c r="D395" s="31"/>
      <c r="E395" s="476"/>
      <c r="F395" s="11">
        <f>SUM(F361:F394)</f>
        <v>0</v>
      </c>
    </row>
    <row r="396" spans="1:6">
      <c r="A396" s="395"/>
      <c r="B396" s="22"/>
      <c r="C396" s="162"/>
      <c r="D396" s="22"/>
      <c r="E396" s="476"/>
      <c r="F396" s="1"/>
    </row>
    <row r="397" spans="1:6">
      <c r="A397" s="400" t="s">
        <v>882</v>
      </c>
      <c r="B397" s="22" t="s">
        <v>802</v>
      </c>
      <c r="C397" s="158"/>
      <c r="D397" s="15"/>
      <c r="E397" s="475"/>
      <c r="F397" s="1"/>
    </row>
    <row r="398" spans="1:6">
      <c r="A398" s="395"/>
      <c r="B398" s="22"/>
      <c r="C398" s="158"/>
      <c r="D398" s="15"/>
      <c r="E398" s="475"/>
      <c r="F398" s="1"/>
    </row>
    <row r="399" spans="1:6">
      <c r="A399" s="3" t="s">
        <v>883</v>
      </c>
      <c r="B399" s="151" t="s">
        <v>584</v>
      </c>
      <c r="C399" s="158"/>
      <c r="D399" s="15"/>
      <c r="E399" s="475"/>
      <c r="F399" s="1"/>
    </row>
    <row r="400" spans="1:6" ht="368.25" customHeight="1">
      <c r="A400" s="395"/>
      <c r="B400" s="151" t="s">
        <v>985</v>
      </c>
      <c r="C400" s="158"/>
      <c r="D400" s="15"/>
      <c r="E400" s="475"/>
      <c r="F400" s="1"/>
    </row>
    <row r="401" spans="1:6">
      <c r="A401" s="395"/>
      <c r="B401" s="151"/>
      <c r="C401" s="158">
        <v>460</v>
      </c>
      <c r="D401" s="15" t="s">
        <v>14</v>
      </c>
      <c r="E401" s="475"/>
      <c r="F401" s="1">
        <f>C401*E401</f>
        <v>0</v>
      </c>
    </row>
    <row r="402" spans="1:6">
      <c r="A402" s="395"/>
      <c r="B402" s="13"/>
      <c r="C402" s="158"/>
      <c r="D402" s="15"/>
      <c r="E402" s="475"/>
      <c r="F402" s="1"/>
    </row>
    <row r="403" spans="1:6">
      <c r="A403" s="395" t="s">
        <v>884</v>
      </c>
      <c r="B403" s="151" t="s">
        <v>646</v>
      </c>
      <c r="C403" s="158"/>
      <c r="D403" s="15"/>
      <c r="E403" s="475"/>
      <c r="F403" s="1"/>
    </row>
    <row r="404" spans="1:6" ht="86.25" customHeight="1">
      <c r="A404" s="395"/>
      <c r="B404" s="151" t="s">
        <v>831</v>
      </c>
      <c r="C404" s="158"/>
      <c r="D404" s="15"/>
      <c r="E404" s="475"/>
      <c r="F404" s="1"/>
    </row>
    <row r="405" spans="1:6">
      <c r="A405" s="395"/>
      <c r="B405" s="13"/>
      <c r="C405" s="158">
        <v>320</v>
      </c>
      <c r="D405" s="15" t="s">
        <v>44</v>
      </c>
      <c r="E405" s="475"/>
      <c r="F405" s="1">
        <f>C405*E405</f>
        <v>0</v>
      </c>
    </row>
    <row r="406" spans="1:6">
      <c r="A406" s="395"/>
      <c r="B406" s="22"/>
      <c r="C406" s="158"/>
      <c r="D406" s="15"/>
      <c r="E406" s="475"/>
      <c r="F406" s="1"/>
    </row>
    <row r="407" spans="1:6">
      <c r="A407" s="467" t="s">
        <v>882</v>
      </c>
      <c r="B407" s="31" t="s">
        <v>803</v>
      </c>
      <c r="C407" s="159"/>
      <c r="D407" s="31"/>
      <c r="E407" s="476"/>
      <c r="F407" s="11">
        <f>SUM(F399:F405)</f>
        <v>0</v>
      </c>
    </row>
    <row r="408" spans="1:6">
      <c r="A408" s="467"/>
      <c r="B408" s="22"/>
      <c r="C408" s="158"/>
      <c r="D408" s="15"/>
      <c r="E408" s="476"/>
      <c r="F408" s="1"/>
    </row>
    <row r="409" spans="1:6">
      <c r="A409" s="395"/>
      <c r="B409" s="22"/>
      <c r="C409" s="158"/>
      <c r="D409" s="15"/>
      <c r="E409" s="475"/>
      <c r="F409" s="1"/>
    </row>
    <row r="410" spans="1:6">
      <c r="A410" s="395"/>
      <c r="B410" s="32" t="s">
        <v>67</v>
      </c>
      <c r="C410" s="158"/>
      <c r="D410" s="15"/>
      <c r="E410" s="475"/>
      <c r="F410" s="1"/>
    </row>
    <row r="411" spans="1:6">
      <c r="A411" s="395"/>
      <c r="B411" s="32"/>
      <c r="C411" s="158"/>
      <c r="D411" s="15"/>
      <c r="E411" s="475"/>
      <c r="F411" s="1"/>
    </row>
    <row r="412" spans="1:6">
      <c r="A412" s="406" t="str">
        <f>A38</f>
        <v>1.</v>
      </c>
      <c r="B412" s="33" t="str">
        <f>B38</f>
        <v>UKUPNO ZEMLJANI RADOVI:</v>
      </c>
      <c r="C412" s="159"/>
      <c r="D412" s="31"/>
      <c r="E412" s="476"/>
      <c r="F412" s="404">
        <f>F38</f>
        <v>0</v>
      </c>
    </row>
    <row r="413" spans="1:6">
      <c r="A413" s="10" t="str">
        <f>A79</f>
        <v>2.</v>
      </c>
      <c r="B413" s="33" t="str">
        <f>B79</f>
        <v>UKUPNO BETONSKI I ARMIRAČKI RADOVI:</v>
      </c>
      <c r="C413" s="164"/>
      <c r="D413" s="33"/>
      <c r="E413" s="476"/>
      <c r="F413" s="404">
        <f>F79</f>
        <v>0</v>
      </c>
    </row>
    <row r="414" spans="1:6">
      <c r="A414" s="405" t="str">
        <f>A96</f>
        <v>3.</v>
      </c>
      <c r="B414" s="33" t="str">
        <f>B96</f>
        <v>UKUPNO ZIDARSKI RADOVI:</v>
      </c>
      <c r="C414" s="164"/>
      <c r="D414" s="33"/>
      <c r="E414" s="476"/>
      <c r="F414" s="404">
        <f>F96</f>
        <v>0</v>
      </c>
    </row>
    <row r="415" spans="1:6">
      <c r="A415" s="406" t="str">
        <f>A172</f>
        <v>4.</v>
      </c>
      <c r="B415" s="33" t="str">
        <f>B172</f>
        <v>UKUPNO IZOLATERSKI RADOVI:</v>
      </c>
      <c r="C415" s="164"/>
      <c r="D415" s="33"/>
      <c r="E415" s="476"/>
      <c r="F415" s="404">
        <f>F172</f>
        <v>0</v>
      </c>
    </row>
    <row r="416" spans="1:6">
      <c r="A416" s="406" t="str">
        <f>A184</f>
        <v>5.</v>
      </c>
      <c r="B416" s="33" t="str">
        <f>B184</f>
        <v>UKUPNO LIMARSKI RADOVI:</v>
      </c>
      <c r="C416" s="164"/>
      <c r="D416" s="33"/>
      <c r="E416" s="476"/>
      <c r="F416" s="404">
        <f>F184</f>
        <v>0</v>
      </c>
    </row>
    <row r="417" spans="1:6">
      <c r="A417" s="406" t="str">
        <f>A201</f>
        <v>6.</v>
      </c>
      <c r="B417" s="33" t="str">
        <f>B201</f>
        <v>UKUPNO FASADERSKI RADOVI:</v>
      </c>
      <c r="C417" s="164"/>
      <c r="D417" s="33"/>
      <c r="E417" s="476"/>
      <c r="F417" s="404">
        <f>F201</f>
        <v>0</v>
      </c>
    </row>
    <row r="418" spans="1:6">
      <c r="A418" s="406" t="str">
        <f>A240</f>
        <v>7.</v>
      </c>
      <c r="B418" s="33" t="str">
        <f>B240</f>
        <v>UKUPNO BRAVARSKI RADOVI:</v>
      </c>
      <c r="C418" s="164"/>
      <c r="D418" s="33"/>
      <c r="E418" s="481"/>
      <c r="F418" s="404">
        <f>F240</f>
        <v>0</v>
      </c>
    </row>
    <row r="419" spans="1:6">
      <c r="A419" s="406" t="str">
        <f>A263</f>
        <v>8.</v>
      </c>
      <c r="B419" s="33" t="str">
        <f>B263</f>
        <v>UKUPNO PROTUPOŽARNA BRAVARIJA:</v>
      </c>
      <c r="C419" s="164"/>
      <c r="D419" s="33"/>
      <c r="E419" s="475"/>
      <c r="F419" s="404">
        <f>F263</f>
        <v>0</v>
      </c>
    </row>
    <row r="420" spans="1:6">
      <c r="A420" s="406" t="str">
        <f>A295</f>
        <v>9.</v>
      </c>
      <c r="B420" s="33" t="str">
        <f>B295</f>
        <v>UKUPNO PVC STAKLENE STIJENE I VRATA:</v>
      </c>
      <c r="C420" s="164"/>
      <c r="D420" s="33"/>
      <c r="E420" s="476"/>
      <c r="F420" s="404">
        <f>F295</f>
        <v>0</v>
      </c>
    </row>
    <row r="421" spans="1:6">
      <c r="A421" s="406" t="str">
        <f>A329</f>
        <v>10.</v>
      </c>
      <c r="B421" s="33" t="str">
        <f>B329</f>
        <v>UKUPNO UNUTARNJA STOLARIJA:</v>
      </c>
      <c r="C421" s="164"/>
      <c r="D421" s="33"/>
      <c r="E421" s="476"/>
      <c r="F421" s="404">
        <f>F329</f>
        <v>0</v>
      </c>
    </row>
    <row r="422" spans="1:6">
      <c r="A422" s="407" t="str">
        <f>A341</f>
        <v>11.</v>
      </c>
      <c r="B422" s="33" t="str">
        <f>B341</f>
        <v>UKUPNO KERAMIČARSKI RADOVI:</v>
      </c>
      <c r="C422" s="164"/>
      <c r="D422" s="33"/>
      <c r="E422" s="476"/>
      <c r="F422" s="404">
        <f>F341</f>
        <v>0</v>
      </c>
    </row>
    <row r="423" spans="1:6">
      <c r="A423" s="406" t="str">
        <f>A357</f>
        <v>12.</v>
      </c>
      <c r="B423" s="33" t="str">
        <f>B357</f>
        <v>UKUPNO SOBOSLIKARSKO-LIČILAČKI RADOVI:</v>
      </c>
      <c r="C423" s="164"/>
      <c r="D423" s="33"/>
      <c r="E423" s="481"/>
      <c r="F423" s="404">
        <f>F357</f>
        <v>0</v>
      </c>
    </row>
    <row r="424" spans="1:6">
      <c r="A424" s="406" t="str">
        <f>A395</f>
        <v>13.</v>
      </c>
      <c r="B424" s="33" t="str">
        <f>B395</f>
        <v>UKUPNO GIPSKARTONSKI RADOVI:</v>
      </c>
      <c r="C424" s="164"/>
      <c r="D424" s="33"/>
      <c r="E424" s="475"/>
      <c r="F424" s="404">
        <f>F395</f>
        <v>0</v>
      </c>
    </row>
    <row r="425" spans="1:6">
      <c r="A425" s="10" t="str">
        <f>A407</f>
        <v>14.</v>
      </c>
      <c r="B425" s="33" t="str">
        <f>B407</f>
        <v>UKUPNO EPOKSIDNI PODOVI I PREMAZI:</v>
      </c>
      <c r="C425" s="164"/>
      <c r="D425" s="33"/>
      <c r="E425" s="476"/>
      <c r="F425" s="404">
        <f>F407</f>
        <v>0</v>
      </c>
    </row>
    <row r="426" spans="1:6" s="21" customFormat="1" ht="15" thickBot="1">
      <c r="A426" s="3"/>
      <c r="B426" s="34"/>
      <c r="C426" s="165"/>
      <c r="D426" s="34"/>
      <c r="E426" s="483"/>
      <c r="F426" s="408"/>
    </row>
    <row r="427" spans="1:6" s="21" customFormat="1" ht="15" thickBot="1">
      <c r="A427" s="471"/>
      <c r="B427" s="35" t="s">
        <v>156</v>
      </c>
      <c r="C427" s="166"/>
      <c r="D427" s="36"/>
      <c r="E427" s="484"/>
      <c r="F427" s="51">
        <f>SUM(F412:F425)</f>
        <v>0</v>
      </c>
    </row>
    <row r="428" spans="1:6" s="21" customFormat="1" ht="15" thickBot="1">
      <c r="A428" s="409"/>
      <c r="C428" s="167"/>
      <c r="E428" s="484"/>
      <c r="F428" s="52"/>
    </row>
    <row r="429" spans="1:6" ht="15" thickBot="1">
      <c r="A429" s="472"/>
      <c r="B429" s="35" t="s">
        <v>157</v>
      </c>
      <c r="C429" s="166"/>
      <c r="D429" s="36"/>
      <c r="E429" s="485"/>
      <c r="F429" s="51">
        <f>F427*0.25</f>
        <v>0</v>
      </c>
    </row>
    <row r="430" spans="1:6" ht="15" thickBot="1">
      <c r="A430" s="472"/>
      <c r="E430" s="485"/>
      <c r="F430" s="53"/>
    </row>
    <row r="431" spans="1:6" ht="15" thickBot="1">
      <c r="A431" s="472"/>
      <c r="B431" s="35" t="s">
        <v>158</v>
      </c>
      <c r="C431" s="166"/>
      <c r="D431" s="36"/>
      <c r="E431" s="485"/>
      <c r="F431" s="51">
        <f>F427+F429</f>
        <v>0</v>
      </c>
    </row>
    <row r="432" spans="1:6">
      <c r="A432" s="472"/>
      <c r="E432" s="486"/>
      <c r="F432" s="473"/>
    </row>
  </sheetData>
  <sheetProtection algorithmName="SHA-512" hashValue="oJhFPqS7cLCtx8rKVLuntj2SOCu8NqsVZ2dvoetG/B4b2MNflNLJOuGZ2eAYxX73asiD8d9rmzPYj4ft7WEQcg==" saltValue="KusVOmgrWUYwI9NT598djQ==" spinCount="100000" sheet="1" objects="1" scenarios="1"/>
  <pageMargins left="0.98425196850393704" right="0.19685039370078741" top="0.74803149606299213" bottom="0.74803149606299213" header="0.31496062992125984" footer="0.31496062992125984"/>
  <pageSetup paperSize="9" scale="56" orientation="portrait" r:id="rId1"/>
  <headerFooter>
    <oddHeader>&amp;L&amp;10INVESTITOR:
Udruga HRABRI TELEFON&amp;C&amp;10Poslovna građevina-uredski prostori
k.č.br.746/3 k.o.Jakuševec&amp;R&amp;10&amp;P / &amp;N</oddHeader>
    <oddFooter>&amp;L&amp;10ARHIHOLIK d.o.o.&amp;C&amp;10TROŠKOVNIK GRAĐEVINSKO - OBRTNIČKIH RADOVA&amp;R&amp;10
travanj 2021.</oddFooter>
  </headerFooter>
  <rowBreaks count="10" manualBreakCount="10">
    <brk id="145" max="5" man="1"/>
    <brk id="161" max="16383" man="1"/>
    <brk id="235" max="16383" man="1"/>
    <brk id="268" max="16383" man="1"/>
    <brk id="295" max="5" man="1"/>
    <brk id="324" max="16383" man="1"/>
    <brk id="342" max="5" man="1"/>
    <brk id="364" max="16383" man="1"/>
    <brk id="377" max="16383" man="1"/>
    <brk id="4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268"/>
  <sheetViews>
    <sheetView showZeros="0" topLeftCell="A241" zoomScaleNormal="100" zoomScaleSheetLayoutView="100" workbookViewId="0">
      <selection activeCell="F265" sqref="F265"/>
    </sheetView>
  </sheetViews>
  <sheetFormatPr defaultRowHeight="13.2"/>
  <cols>
    <col min="1" max="1" width="10.33203125" style="419" customWidth="1"/>
    <col min="2" max="2" width="43.5546875" style="417" customWidth="1"/>
    <col min="3" max="3" width="8.44140625" style="424" customWidth="1"/>
    <col min="4" max="4" width="8.5546875" style="423" customWidth="1"/>
    <col min="5" max="5" width="10.5546875" style="487" customWidth="1"/>
    <col min="6" max="6" width="10.5546875" style="336" customWidth="1"/>
    <col min="7" max="253" width="9.109375" style="100"/>
    <col min="254" max="254" width="10.33203125" style="100" customWidth="1"/>
    <col min="255" max="255" width="43.5546875" style="100" customWidth="1"/>
    <col min="256" max="256" width="8.44140625" style="100" customWidth="1"/>
    <col min="257" max="257" width="8.5546875" style="100" customWidth="1"/>
    <col min="258" max="258" width="10" style="100" customWidth="1"/>
    <col min="259" max="259" width="12" style="100" customWidth="1"/>
    <col min="260" max="509" width="9.109375" style="100"/>
    <col min="510" max="510" width="10.33203125" style="100" customWidth="1"/>
    <col min="511" max="511" width="43.5546875" style="100" customWidth="1"/>
    <col min="512" max="512" width="8.44140625" style="100" customWidth="1"/>
    <col min="513" max="513" width="8.5546875" style="100" customWidth="1"/>
    <col min="514" max="514" width="10" style="100" customWidth="1"/>
    <col min="515" max="515" width="12" style="100" customWidth="1"/>
    <col min="516" max="765" width="9.109375" style="100"/>
    <col min="766" max="766" width="10.33203125" style="100" customWidth="1"/>
    <col min="767" max="767" width="43.5546875" style="100" customWidth="1"/>
    <col min="768" max="768" width="8.44140625" style="100" customWidth="1"/>
    <col min="769" max="769" width="8.5546875" style="100" customWidth="1"/>
    <col min="770" max="770" width="10" style="100" customWidth="1"/>
    <col min="771" max="771" width="12" style="100" customWidth="1"/>
    <col min="772" max="1021" width="9.109375" style="100"/>
    <col min="1022" max="1022" width="10.33203125" style="100" customWidth="1"/>
    <col min="1023" max="1023" width="43.5546875" style="100" customWidth="1"/>
    <col min="1024" max="1024" width="8.44140625" style="100" customWidth="1"/>
    <col min="1025" max="1025" width="8.5546875" style="100" customWidth="1"/>
    <col min="1026" max="1026" width="10" style="100" customWidth="1"/>
    <col min="1027" max="1027" width="12" style="100" customWidth="1"/>
    <col min="1028" max="1277" width="9.109375" style="100"/>
    <col min="1278" max="1278" width="10.33203125" style="100" customWidth="1"/>
    <col min="1279" max="1279" width="43.5546875" style="100" customWidth="1"/>
    <col min="1280" max="1280" width="8.44140625" style="100" customWidth="1"/>
    <col min="1281" max="1281" width="8.5546875" style="100" customWidth="1"/>
    <col min="1282" max="1282" width="10" style="100" customWidth="1"/>
    <col min="1283" max="1283" width="12" style="100" customWidth="1"/>
    <col min="1284" max="1533" width="9.109375" style="100"/>
    <col min="1534" max="1534" width="10.33203125" style="100" customWidth="1"/>
    <col min="1535" max="1535" width="43.5546875" style="100" customWidth="1"/>
    <col min="1536" max="1536" width="8.44140625" style="100" customWidth="1"/>
    <col min="1537" max="1537" width="8.5546875" style="100" customWidth="1"/>
    <col min="1538" max="1538" width="10" style="100" customWidth="1"/>
    <col min="1539" max="1539" width="12" style="100" customWidth="1"/>
    <col min="1540" max="1789" width="9.109375" style="100"/>
    <col min="1790" max="1790" width="10.33203125" style="100" customWidth="1"/>
    <col min="1791" max="1791" width="43.5546875" style="100" customWidth="1"/>
    <col min="1792" max="1792" width="8.44140625" style="100" customWidth="1"/>
    <col min="1793" max="1793" width="8.5546875" style="100" customWidth="1"/>
    <col min="1794" max="1794" width="10" style="100" customWidth="1"/>
    <col min="1795" max="1795" width="12" style="100" customWidth="1"/>
    <col min="1796" max="2045" width="9.109375" style="100"/>
    <col min="2046" max="2046" width="10.33203125" style="100" customWidth="1"/>
    <col min="2047" max="2047" width="43.5546875" style="100" customWidth="1"/>
    <col min="2048" max="2048" width="8.44140625" style="100" customWidth="1"/>
    <col min="2049" max="2049" width="8.5546875" style="100" customWidth="1"/>
    <col min="2050" max="2050" width="10" style="100" customWidth="1"/>
    <col min="2051" max="2051" width="12" style="100" customWidth="1"/>
    <col min="2052" max="2301" width="9.109375" style="100"/>
    <col min="2302" max="2302" width="10.33203125" style="100" customWidth="1"/>
    <col min="2303" max="2303" width="43.5546875" style="100" customWidth="1"/>
    <col min="2304" max="2304" width="8.44140625" style="100" customWidth="1"/>
    <col min="2305" max="2305" width="8.5546875" style="100" customWidth="1"/>
    <col min="2306" max="2306" width="10" style="100" customWidth="1"/>
    <col min="2307" max="2307" width="12" style="100" customWidth="1"/>
    <col min="2308" max="2557" width="9.109375" style="100"/>
    <col min="2558" max="2558" width="10.33203125" style="100" customWidth="1"/>
    <col min="2559" max="2559" width="43.5546875" style="100" customWidth="1"/>
    <col min="2560" max="2560" width="8.44140625" style="100" customWidth="1"/>
    <col min="2561" max="2561" width="8.5546875" style="100" customWidth="1"/>
    <col min="2562" max="2562" width="10" style="100" customWidth="1"/>
    <col min="2563" max="2563" width="12" style="100" customWidth="1"/>
    <col min="2564" max="2813" width="9.109375" style="100"/>
    <col min="2814" max="2814" width="10.33203125" style="100" customWidth="1"/>
    <col min="2815" max="2815" width="43.5546875" style="100" customWidth="1"/>
    <col min="2816" max="2816" width="8.44140625" style="100" customWidth="1"/>
    <col min="2817" max="2817" width="8.5546875" style="100" customWidth="1"/>
    <col min="2818" max="2818" width="10" style="100" customWidth="1"/>
    <col min="2819" max="2819" width="12" style="100" customWidth="1"/>
    <col min="2820" max="3069" width="9.109375" style="100"/>
    <col min="3070" max="3070" width="10.33203125" style="100" customWidth="1"/>
    <col min="3071" max="3071" width="43.5546875" style="100" customWidth="1"/>
    <col min="3072" max="3072" width="8.44140625" style="100" customWidth="1"/>
    <col min="3073" max="3073" width="8.5546875" style="100" customWidth="1"/>
    <col min="3074" max="3074" width="10" style="100" customWidth="1"/>
    <col min="3075" max="3075" width="12" style="100" customWidth="1"/>
    <col min="3076" max="3325" width="9.109375" style="100"/>
    <col min="3326" max="3326" width="10.33203125" style="100" customWidth="1"/>
    <col min="3327" max="3327" width="43.5546875" style="100" customWidth="1"/>
    <col min="3328" max="3328" width="8.44140625" style="100" customWidth="1"/>
    <col min="3329" max="3329" width="8.5546875" style="100" customWidth="1"/>
    <col min="3330" max="3330" width="10" style="100" customWidth="1"/>
    <col min="3331" max="3331" width="12" style="100" customWidth="1"/>
    <col min="3332" max="3581" width="9.109375" style="100"/>
    <col min="3582" max="3582" width="10.33203125" style="100" customWidth="1"/>
    <col min="3583" max="3583" width="43.5546875" style="100" customWidth="1"/>
    <col min="3584" max="3584" width="8.44140625" style="100" customWidth="1"/>
    <col min="3585" max="3585" width="8.5546875" style="100" customWidth="1"/>
    <col min="3586" max="3586" width="10" style="100" customWidth="1"/>
    <col min="3587" max="3587" width="12" style="100" customWidth="1"/>
    <col min="3588" max="3837" width="9.109375" style="100"/>
    <col min="3838" max="3838" width="10.33203125" style="100" customWidth="1"/>
    <col min="3839" max="3839" width="43.5546875" style="100" customWidth="1"/>
    <col min="3840" max="3840" width="8.44140625" style="100" customWidth="1"/>
    <col min="3841" max="3841" width="8.5546875" style="100" customWidth="1"/>
    <col min="3842" max="3842" width="10" style="100" customWidth="1"/>
    <col min="3843" max="3843" width="12" style="100" customWidth="1"/>
    <col min="3844" max="4093" width="9.109375" style="100"/>
    <col min="4094" max="4094" width="10.33203125" style="100" customWidth="1"/>
    <col min="4095" max="4095" width="43.5546875" style="100" customWidth="1"/>
    <col min="4096" max="4096" width="8.44140625" style="100" customWidth="1"/>
    <col min="4097" max="4097" width="8.5546875" style="100" customWidth="1"/>
    <col min="4098" max="4098" width="10" style="100" customWidth="1"/>
    <col min="4099" max="4099" width="12" style="100" customWidth="1"/>
    <col min="4100" max="4349" width="9.109375" style="100"/>
    <col min="4350" max="4350" width="10.33203125" style="100" customWidth="1"/>
    <col min="4351" max="4351" width="43.5546875" style="100" customWidth="1"/>
    <col min="4352" max="4352" width="8.44140625" style="100" customWidth="1"/>
    <col min="4353" max="4353" width="8.5546875" style="100" customWidth="1"/>
    <col min="4354" max="4354" width="10" style="100" customWidth="1"/>
    <col min="4355" max="4355" width="12" style="100" customWidth="1"/>
    <col min="4356" max="4605" width="9.109375" style="100"/>
    <col min="4606" max="4606" width="10.33203125" style="100" customWidth="1"/>
    <col min="4607" max="4607" width="43.5546875" style="100" customWidth="1"/>
    <col min="4608" max="4608" width="8.44140625" style="100" customWidth="1"/>
    <col min="4609" max="4609" width="8.5546875" style="100" customWidth="1"/>
    <col min="4610" max="4610" width="10" style="100" customWidth="1"/>
    <col min="4611" max="4611" width="12" style="100" customWidth="1"/>
    <col min="4612" max="4861" width="9.109375" style="100"/>
    <col min="4862" max="4862" width="10.33203125" style="100" customWidth="1"/>
    <col min="4863" max="4863" width="43.5546875" style="100" customWidth="1"/>
    <col min="4864" max="4864" width="8.44140625" style="100" customWidth="1"/>
    <col min="4865" max="4865" width="8.5546875" style="100" customWidth="1"/>
    <col min="4866" max="4866" width="10" style="100" customWidth="1"/>
    <col min="4867" max="4867" width="12" style="100" customWidth="1"/>
    <col min="4868" max="5117" width="9.109375" style="100"/>
    <col min="5118" max="5118" width="10.33203125" style="100" customWidth="1"/>
    <col min="5119" max="5119" width="43.5546875" style="100" customWidth="1"/>
    <col min="5120" max="5120" width="8.44140625" style="100" customWidth="1"/>
    <col min="5121" max="5121" width="8.5546875" style="100" customWidth="1"/>
    <col min="5122" max="5122" width="10" style="100" customWidth="1"/>
    <col min="5123" max="5123" width="12" style="100" customWidth="1"/>
    <col min="5124" max="5373" width="9.109375" style="100"/>
    <col min="5374" max="5374" width="10.33203125" style="100" customWidth="1"/>
    <col min="5375" max="5375" width="43.5546875" style="100" customWidth="1"/>
    <col min="5376" max="5376" width="8.44140625" style="100" customWidth="1"/>
    <col min="5377" max="5377" width="8.5546875" style="100" customWidth="1"/>
    <col min="5378" max="5378" width="10" style="100" customWidth="1"/>
    <col min="5379" max="5379" width="12" style="100" customWidth="1"/>
    <col min="5380" max="5629" width="9.109375" style="100"/>
    <col min="5630" max="5630" width="10.33203125" style="100" customWidth="1"/>
    <col min="5631" max="5631" width="43.5546875" style="100" customWidth="1"/>
    <col min="5632" max="5632" width="8.44140625" style="100" customWidth="1"/>
    <col min="5633" max="5633" width="8.5546875" style="100" customWidth="1"/>
    <col min="5634" max="5634" width="10" style="100" customWidth="1"/>
    <col min="5635" max="5635" width="12" style="100" customWidth="1"/>
    <col min="5636" max="5885" width="9.109375" style="100"/>
    <col min="5886" max="5886" width="10.33203125" style="100" customWidth="1"/>
    <col min="5887" max="5887" width="43.5546875" style="100" customWidth="1"/>
    <col min="5888" max="5888" width="8.44140625" style="100" customWidth="1"/>
    <col min="5889" max="5889" width="8.5546875" style="100" customWidth="1"/>
    <col min="5890" max="5890" width="10" style="100" customWidth="1"/>
    <col min="5891" max="5891" width="12" style="100" customWidth="1"/>
    <col min="5892" max="6141" width="9.109375" style="100"/>
    <col min="6142" max="6142" width="10.33203125" style="100" customWidth="1"/>
    <col min="6143" max="6143" width="43.5546875" style="100" customWidth="1"/>
    <col min="6144" max="6144" width="8.44140625" style="100" customWidth="1"/>
    <col min="6145" max="6145" width="8.5546875" style="100" customWidth="1"/>
    <col min="6146" max="6146" width="10" style="100" customWidth="1"/>
    <col min="6147" max="6147" width="12" style="100" customWidth="1"/>
    <col min="6148" max="6397" width="9.109375" style="100"/>
    <col min="6398" max="6398" width="10.33203125" style="100" customWidth="1"/>
    <col min="6399" max="6399" width="43.5546875" style="100" customWidth="1"/>
    <col min="6400" max="6400" width="8.44140625" style="100" customWidth="1"/>
    <col min="6401" max="6401" width="8.5546875" style="100" customWidth="1"/>
    <col min="6402" max="6402" width="10" style="100" customWidth="1"/>
    <col min="6403" max="6403" width="12" style="100" customWidth="1"/>
    <col min="6404" max="6653" width="9.109375" style="100"/>
    <col min="6654" max="6654" width="10.33203125" style="100" customWidth="1"/>
    <col min="6655" max="6655" width="43.5546875" style="100" customWidth="1"/>
    <col min="6656" max="6656" width="8.44140625" style="100" customWidth="1"/>
    <col min="6657" max="6657" width="8.5546875" style="100" customWidth="1"/>
    <col min="6658" max="6658" width="10" style="100" customWidth="1"/>
    <col min="6659" max="6659" width="12" style="100" customWidth="1"/>
    <col min="6660" max="6909" width="9.109375" style="100"/>
    <col min="6910" max="6910" width="10.33203125" style="100" customWidth="1"/>
    <col min="6911" max="6911" width="43.5546875" style="100" customWidth="1"/>
    <col min="6912" max="6912" width="8.44140625" style="100" customWidth="1"/>
    <col min="6913" max="6913" width="8.5546875" style="100" customWidth="1"/>
    <col min="6914" max="6914" width="10" style="100" customWidth="1"/>
    <col min="6915" max="6915" width="12" style="100" customWidth="1"/>
    <col min="6916" max="7165" width="9.109375" style="100"/>
    <col min="7166" max="7166" width="10.33203125" style="100" customWidth="1"/>
    <col min="7167" max="7167" width="43.5546875" style="100" customWidth="1"/>
    <col min="7168" max="7168" width="8.44140625" style="100" customWidth="1"/>
    <col min="7169" max="7169" width="8.5546875" style="100" customWidth="1"/>
    <col min="7170" max="7170" width="10" style="100" customWidth="1"/>
    <col min="7171" max="7171" width="12" style="100" customWidth="1"/>
    <col min="7172" max="7421" width="9.109375" style="100"/>
    <col min="7422" max="7422" width="10.33203125" style="100" customWidth="1"/>
    <col min="7423" max="7423" width="43.5546875" style="100" customWidth="1"/>
    <col min="7424" max="7424" width="8.44140625" style="100" customWidth="1"/>
    <col min="7425" max="7425" width="8.5546875" style="100" customWidth="1"/>
    <col min="7426" max="7426" width="10" style="100" customWidth="1"/>
    <col min="7427" max="7427" width="12" style="100" customWidth="1"/>
    <col min="7428" max="7677" width="9.109375" style="100"/>
    <col min="7678" max="7678" width="10.33203125" style="100" customWidth="1"/>
    <col min="7679" max="7679" width="43.5546875" style="100" customWidth="1"/>
    <col min="7680" max="7680" width="8.44140625" style="100" customWidth="1"/>
    <col min="7681" max="7681" width="8.5546875" style="100" customWidth="1"/>
    <col min="7682" max="7682" width="10" style="100" customWidth="1"/>
    <col min="7683" max="7683" width="12" style="100" customWidth="1"/>
    <col min="7684" max="7933" width="9.109375" style="100"/>
    <col min="7934" max="7934" width="10.33203125" style="100" customWidth="1"/>
    <col min="7935" max="7935" width="43.5546875" style="100" customWidth="1"/>
    <col min="7936" max="7936" width="8.44140625" style="100" customWidth="1"/>
    <col min="7937" max="7937" width="8.5546875" style="100" customWidth="1"/>
    <col min="7938" max="7938" width="10" style="100" customWidth="1"/>
    <col min="7939" max="7939" width="12" style="100" customWidth="1"/>
    <col min="7940" max="8189" width="9.109375" style="100"/>
    <col min="8190" max="8190" width="10.33203125" style="100" customWidth="1"/>
    <col min="8191" max="8191" width="43.5546875" style="100" customWidth="1"/>
    <col min="8192" max="8192" width="8.44140625" style="100" customWidth="1"/>
    <col min="8193" max="8193" width="8.5546875" style="100" customWidth="1"/>
    <col min="8194" max="8194" width="10" style="100" customWidth="1"/>
    <col min="8195" max="8195" width="12" style="100" customWidth="1"/>
    <col min="8196" max="8445" width="9.109375" style="100"/>
    <col min="8446" max="8446" width="10.33203125" style="100" customWidth="1"/>
    <col min="8447" max="8447" width="43.5546875" style="100" customWidth="1"/>
    <col min="8448" max="8448" width="8.44140625" style="100" customWidth="1"/>
    <col min="8449" max="8449" width="8.5546875" style="100" customWidth="1"/>
    <col min="8450" max="8450" width="10" style="100" customWidth="1"/>
    <col min="8451" max="8451" width="12" style="100" customWidth="1"/>
    <col min="8452" max="8701" width="9.109375" style="100"/>
    <col min="8702" max="8702" width="10.33203125" style="100" customWidth="1"/>
    <col min="8703" max="8703" width="43.5546875" style="100" customWidth="1"/>
    <col min="8704" max="8704" width="8.44140625" style="100" customWidth="1"/>
    <col min="8705" max="8705" width="8.5546875" style="100" customWidth="1"/>
    <col min="8706" max="8706" width="10" style="100" customWidth="1"/>
    <col min="8707" max="8707" width="12" style="100" customWidth="1"/>
    <col min="8708" max="8957" width="9.109375" style="100"/>
    <col min="8958" max="8958" width="10.33203125" style="100" customWidth="1"/>
    <col min="8959" max="8959" width="43.5546875" style="100" customWidth="1"/>
    <col min="8960" max="8960" width="8.44140625" style="100" customWidth="1"/>
    <col min="8961" max="8961" width="8.5546875" style="100" customWidth="1"/>
    <col min="8962" max="8962" width="10" style="100" customWidth="1"/>
    <col min="8963" max="8963" width="12" style="100" customWidth="1"/>
    <col min="8964" max="9213" width="9.109375" style="100"/>
    <col min="9214" max="9214" width="10.33203125" style="100" customWidth="1"/>
    <col min="9215" max="9215" width="43.5546875" style="100" customWidth="1"/>
    <col min="9216" max="9216" width="8.44140625" style="100" customWidth="1"/>
    <col min="9217" max="9217" width="8.5546875" style="100" customWidth="1"/>
    <col min="9218" max="9218" width="10" style="100" customWidth="1"/>
    <col min="9219" max="9219" width="12" style="100" customWidth="1"/>
    <col min="9220" max="9469" width="9.109375" style="100"/>
    <col min="9470" max="9470" width="10.33203125" style="100" customWidth="1"/>
    <col min="9471" max="9471" width="43.5546875" style="100" customWidth="1"/>
    <col min="9472" max="9472" width="8.44140625" style="100" customWidth="1"/>
    <col min="9473" max="9473" width="8.5546875" style="100" customWidth="1"/>
    <col min="9474" max="9474" width="10" style="100" customWidth="1"/>
    <col min="9475" max="9475" width="12" style="100" customWidth="1"/>
    <col min="9476" max="9725" width="9.109375" style="100"/>
    <col min="9726" max="9726" width="10.33203125" style="100" customWidth="1"/>
    <col min="9727" max="9727" width="43.5546875" style="100" customWidth="1"/>
    <col min="9728" max="9728" width="8.44140625" style="100" customWidth="1"/>
    <col min="9729" max="9729" width="8.5546875" style="100" customWidth="1"/>
    <col min="9730" max="9730" width="10" style="100" customWidth="1"/>
    <col min="9731" max="9731" width="12" style="100" customWidth="1"/>
    <col min="9732" max="9981" width="9.109375" style="100"/>
    <col min="9982" max="9982" width="10.33203125" style="100" customWidth="1"/>
    <col min="9983" max="9983" width="43.5546875" style="100" customWidth="1"/>
    <col min="9984" max="9984" width="8.44140625" style="100" customWidth="1"/>
    <col min="9985" max="9985" width="8.5546875" style="100" customWidth="1"/>
    <col min="9986" max="9986" width="10" style="100" customWidth="1"/>
    <col min="9987" max="9987" width="12" style="100" customWidth="1"/>
    <col min="9988" max="10237" width="9.109375" style="100"/>
    <col min="10238" max="10238" width="10.33203125" style="100" customWidth="1"/>
    <col min="10239" max="10239" width="43.5546875" style="100" customWidth="1"/>
    <col min="10240" max="10240" width="8.44140625" style="100" customWidth="1"/>
    <col min="10241" max="10241" width="8.5546875" style="100" customWidth="1"/>
    <col min="10242" max="10242" width="10" style="100" customWidth="1"/>
    <col min="10243" max="10243" width="12" style="100" customWidth="1"/>
    <col min="10244" max="10493" width="9.109375" style="100"/>
    <col min="10494" max="10494" width="10.33203125" style="100" customWidth="1"/>
    <col min="10495" max="10495" width="43.5546875" style="100" customWidth="1"/>
    <col min="10496" max="10496" width="8.44140625" style="100" customWidth="1"/>
    <col min="10497" max="10497" width="8.5546875" style="100" customWidth="1"/>
    <col min="10498" max="10498" width="10" style="100" customWidth="1"/>
    <col min="10499" max="10499" width="12" style="100" customWidth="1"/>
    <col min="10500" max="10749" width="9.109375" style="100"/>
    <col min="10750" max="10750" width="10.33203125" style="100" customWidth="1"/>
    <col min="10751" max="10751" width="43.5546875" style="100" customWidth="1"/>
    <col min="10752" max="10752" width="8.44140625" style="100" customWidth="1"/>
    <col min="10753" max="10753" width="8.5546875" style="100" customWidth="1"/>
    <col min="10754" max="10754" width="10" style="100" customWidth="1"/>
    <col min="10755" max="10755" width="12" style="100" customWidth="1"/>
    <col min="10756" max="11005" width="9.109375" style="100"/>
    <col min="11006" max="11006" width="10.33203125" style="100" customWidth="1"/>
    <col min="11007" max="11007" width="43.5546875" style="100" customWidth="1"/>
    <col min="11008" max="11008" width="8.44140625" style="100" customWidth="1"/>
    <col min="11009" max="11009" width="8.5546875" style="100" customWidth="1"/>
    <col min="11010" max="11010" width="10" style="100" customWidth="1"/>
    <col min="11011" max="11011" width="12" style="100" customWidth="1"/>
    <col min="11012" max="11261" width="9.109375" style="100"/>
    <col min="11262" max="11262" width="10.33203125" style="100" customWidth="1"/>
    <col min="11263" max="11263" width="43.5546875" style="100" customWidth="1"/>
    <col min="11264" max="11264" width="8.44140625" style="100" customWidth="1"/>
    <col min="11265" max="11265" width="8.5546875" style="100" customWidth="1"/>
    <col min="11266" max="11266" width="10" style="100" customWidth="1"/>
    <col min="11267" max="11267" width="12" style="100" customWidth="1"/>
    <col min="11268" max="11517" width="9.109375" style="100"/>
    <col min="11518" max="11518" width="10.33203125" style="100" customWidth="1"/>
    <col min="11519" max="11519" width="43.5546875" style="100" customWidth="1"/>
    <col min="11520" max="11520" width="8.44140625" style="100" customWidth="1"/>
    <col min="11521" max="11521" width="8.5546875" style="100" customWidth="1"/>
    <col min="11522" max="11522" width="10" style="100" customWidth="1"/>
    <col min="11523" max="11523" width="12" style="100" customWidth="1"/>
    <col min="11524" max="11773" width="9.109375" style="100"/>
    <col min="11774" max="11774" width="10.33203125" style="100" customWidth="1"/>
    <col min="11775" max="11775" width="43.5546875" style="100" customWidth="1"/>
    <col min="11776" max="11776" width="8.44140625" style="100" customWidth="1"/>
    <col min="11777" max="11777" width="8.5546875" style="100" customWidth="1"/>
    <col min="11778" max="11778" width="10" style="100" customWidth="1"/>
    <col min="11779" max="11779" width="12" style="100" customWidth="1"/>
    <col min="11780" max="12029" width="9.109375" style="100"/>
    <col min="12030" max="12030" width="10.33203125" style="100" customWidth="1"/>
    <col min="12031" max="12031" width="43.5546875" style="100" customWidth="1"/>
    <col min="12032" max="12032" width="8.44140625" style="100" customWidth="1"/>
    <col min="12033" max="12033" width="8.5546875" style="100" customWidth="1"/>
    <col min="12034" max="12034" width="10" style="100" customWidth="1"/>
    <col min="12035" max="12035" width="12" style="100" customWidth="1"/>
    <col min="12036" max="12285" width="9.109375" style="100"/>
    <col min="12286" max="12286" width="10.33203125" style="100" customWidth="1"/>
    <col min="12287" max="12287" width="43.5546875" style="100" customWidth="1"/>
    <col min="12288" max="12288" width="8.44140625" style="100" customWidth="1"/>
    <col min="12289" max="12289" width="8.5546875" style="100" customWidth="1"/>
    <col min="12290" max="12290" width="10" style="100" customWidth="1"/>
    <col min="12291" max="12291" width="12" style="100" customWidth="1"/>
    <col min="12292" max="12541" width="9.109375" style="100"/>
    <col min="12542" max="12542" width="10.33203125" style="100" customWidth="1"/>
    <col min="12543" max="12543" width="43.5546875" style="100" customWidth="1"/>
    <col min="12544" max="12544" width="8.44140625" style="100" customWidth="1"/>
    <col min="12545" max="12545" width="8.5546875" style="100" customWidth="1"/>
    <col min="12546" max="12546" width="10" style="100" customWidth="1"/>
    <col min="12547" max="12547" width="12" style="100" customWidth="1"/>
    <col min="12548" max="12797" width="9.109375" style="100"/>
    <col min="12798" max="12798" width="10.33203125" style="100" customWidth="1"/>
    <col min="12799" max="12799" width="43.5546875" style="100" customWidth="1"/>
    <col min="12800" max="12800" width="8.44140625" style="100" customWidth="1"/>
    <col min="12801" max="12801" width="8.5546875" style="100" customWidth="1"/>
    <col min="12802" max="12802" width="10" style="100" customWidth="1"/>
    <col min="12803" max="12803" width="12" style="100" customWidth="1"/>
    <col min="12804" max="13053" width="9.109375" style="100"/>
    <col min="13054" max="13054" width="10.33203125" style="100" customWidth="1"/>
    <col min="13055" max="13055" width="43.5546875" style="100" customWidth="1"/>
    <col min="13056" max="13056" width="8.44140625" style="100" customWidth="1"/>
    <col min="13057" max="13057" width="8.5546875" style="100" customWidth="1"/>
    <col min="13058" max="13058" width="10" style="100" customWidth="1"/>
    <col min="13059" max="13059" width="12" style="100" customWidth="1"/>
    <col min="13060" max="13309" width="9.109375" style="100"/>
    <col min="13310" max="13310" width="10.33203125" style="100" customWidth="1"/>
    <col min="13311" max="13311" width="43.5546875" style="100" customWidth="1"/>
    <col min="13312" max="13312" width="8.44140625" style="100" customWidth="1"/>
    <col min="13313" max="13313" width="8.5546875" style="100" customWidth="1"/>
    <col min="13314" max="13314" width="10" style="100" customWidth="1"/>
    <col min="13315" max="13315" width="12" style="100" customWidth="1"/>
    <col min="13316" max="13565" width="9.109375" style="100"/>
    <col min="13566" max="13566" width="10.33203125" style="100" customWidth="1"/>
    <col min="13567" max="13567" width="43.5546875" style="100" customWidth="1"/>
    <col min="13568" max="13568" width="8.44140625" style="100" customWidth="1"/>
    <col min="13569" max="13569" width="8.5546875" style="100" customWidth="1"/>
    <col min="13570" max="13570" width="10" style="100" customWidth="1"/>
    <col min="13571" max="13571" width="12" style="100" customWidth="1"/>
    <col min="13572" max="13821" width="9.109375" style="100"/>
    <col min="13822" max="13822" width="10.33203125" style="100" customWidth="1"/>
    <col min="13823" max="13823" width="43.5546875" style="100" customWidth="1"/>
    <col min="13824" max="13824" width="8.44140625" style="100" customWidth="1"/>
    <col min="13825" max="13825" width="8.5546875" style="100" customWidth="1"/>
    <col min="13826" max="13826" width="10" style="100" customWidth="1"/>
    <col min="13827" max="13827" width="12" style="100" customWidth="1"/>
    <col min="13828" max="14077" width="9.109375" style="100"/>
    <col min="14078" max="14078" width="10.33203125" style="100" customWidth="1"/>
    <col min="14079" max="14079" width="43.5546875" style="100" customWidth="1"/>
    <col min="14080" max="14080" width="8.44140625" style="100" customWidth="1"/>
    <col min="14081" max="14081" width="8.5546875" style="100" customWidth="1"/>
    <col min="14082" max="14082" width="10" style="100" customWidth="1"/>
    <col min="14083" max="14083" width="12" style="100" customWidth="1"/>
    <col min="14084" max="14333" width="9.109375" style="100"/>
    <col min="14334" max="14334" width="10.33203125" style="100" customWidth="1"/>
    <col min="14335" max="14335" width="43.5546875" style="100" customWidth="1"/>
    <col min="14336" max="14336" width="8.44140625" style="100" customWidth="1"/>
    <col min="14337" max="14337" width="8.5546875" style="100" customWidth="1"/>
    <col min="14338" max="14338" width="10" style="100" customWidth="1"/>
    <col min="14339" max="14339" width="12" style="100" customWidth="1"/>
    <col min="14340" max="14589" width="9.109375" style="100"/>
    <col min="14590" max="14590" width="10.33203125" style="100" customWidth="1"/>
    <col min="14591" max="14591" width="43.5546875" style="100" customWidth="1"/>
    <col min="14592" max="14592" width="8.44140625" style="100" customWidth="1"/>
    <col min="14593" max="14593" width="8.5546875" style="100" customWidth="1"/>
    <col min="14594" max="14594" width="10" style="100" customWidth="1"/>
    <col min="14595" max="14595" width="12" style="100" customWidth="1"/>
    <col min="14596" max="14845" width="9.109375" style="100"/>
    <col min="14846" max="14846" width="10.33203125" style="100" customWidth="1"/>
    <col min="14847" max="14847" width="43.5546875" style="100" customWidth="1"/>
    <col min="14848" max="14848" width="8.44140625" style="100" customWidth="1"/>
    <col min="14849" max="14849" width="8.5546875" style="100" customWidth="1"/>
    <col min="14850" max="14850" width="10" style="100" customWidth="1"/>
    <col min="14851" max="14851" width="12" style="100" customWidth="1"/>
    <col min="14852" max="15101" width="9.109375" style="100"/>
    <col min="15102" max="15102" width="10.33203125" style="100" customWidth="1"/>
    <col min="15103" max="15103" width="43.5546875" style="100" customWidth="1"/>
    <col min="15104" max="15104" width="8.44140625" style="100" customWidth="1"/>
    <col min="15105" max="15105" width="8.5546875" style="100" customWidth="1"/>
    <col min="15106" max="15106" width="10" style="100" customWidth="1"/>
    <col min="15107" max="15107" width="12" style="100" customWidth="1"/>
    <col min="15108" max="15357" width="9.109375" style="100"/>
    <col min="15358" max="15358" width="10.33203125" style="100" customWidth="1"/>
    <col min="15359" max="15359" width="43.5546875" style="100" customWidth="1"/>
    <col min="15360" max="15360" width="8.44140625" style="100" customWidth="1"/>
    <col min="15361" max="15361" width="8.5546875" style="100" customWidth="1"/>
    <col min="15362" max="15362" width="10" style="100" customWidth="1"/>
    <col min="15363" max="15363" width="12" style="100" customWidth="1"/>
    <col min="15364" max="15613" width="9.109375" style="100"/>
    <col min="15614" max="15614" width="10.33203125" style="100" customWidth="1"/>
    <col min="15615" max="15615" width="43.5546875" style="100" customWidth="1"/>
    <col min="15616" max="15616" width="8.44140625" style="100" customWidth="1"/>
    <col min="15617" max="15617" width="8.5546875" style="100" customWidth="1"/>
    <col min="15618" max="15618" width="10" style="100" customWidth="1"/>
    <col min="15619" max="15619" width="12" style="100" customWidth="1"/>
    <col min="15620" max="15869" width="9.109375" style="100"/>
    <col min="15870" max="15870" width="10.33203125" style="100" customWidth="1"/>
    <col min="15871" max="15871" width="43.5546875" style="100" customWidth="1"/>
    <col min="15872" max="15872" width="8.44140625" style="100" customWidth="1"/>
    <col min="15873" max="15873" width="8.5546875" style="100" customWidth="1"/>
    <col min="15874" max="15874" width="10" style="100" customWidth="1"/>
    <col min="15875" max="15875" width="12" style="100" customWidth="1"/>
    <col min="15876" max="16125" width="9.109375" style="100"/>
    <col min="16126" max="16126" width="10.33203125" style="100" customWidth="1"/>
    <col min="16127" max="16127" width="43.5546875" style="100" customWidth="1"/>
    <col min="16128" max="16128" width="8.44140625" style="100" customWidth="1"/>
    <col min="16129" max="16129" width="8.5546875" style="100" customWidth="1"/>
    <col min="16130" max="16130" width="10" style="100" customWidth="1"/>
    <col min="16131" max="16131" width="12" style="100" customWidth="1"/>
    <col min="16132" max="16384" width="9.109375" style="100"/>
  </cols>
  <sheetData>
    <row r="2" spans="1:6" ht="31.2">
      <c r="A2" s="410"/>
      <c r="B2" s="88" t="s">
        <v>350</v>
      </c>
      <c r="C2" s="410"/>
      <c r="D2" s="410"/>
    </row>
    <row r="3" spans="1:6" s="91" customFormat="1" ht="9.75" customHeight="1">
      <c r="A3" s="411"/>
      <c r="B3" s="89"/>
      <c r="C3" s="90"/>
      <c r="D3" s="412"/>
      <c r="E3" s="487"/>
      <c r="F3" s="336"/>
    </row>
    <row r="4" spans="1:6" s="91" customFormat="1" ht="14.25" customHeight="1">
      <c r="A4" s="413"/>
      <c r="B4" s="92" t="s">
        <v>1036</v>
      </c>
      <c r="C4" s="93"/>
      <c r="D4" s="94"/>
      <c r="E4" s="487"/>
      <c r="F4" s="336"/>
    </row>
    <row r="5" spans="1:6" s="91" customFormat="1" ht="14.25" customHeight="1">
      <c r="A5" s="414"/>
      <c r="B5" s="95"/>
      <c r="C5" s="96"/>
      <c r="D5" s="97"/>
      <c r="E5" s="488"/>
      <c r="F5" s="394"/>
    </row>
    <row r="6" spans="1:6" s="91" customFormat="1" ht="14.25" customHeight="1">
      <c r="A6" s="414"/>
      <c r="B6" s="95"/>
      <c r="C6" s="96"/>
      <c r="D6" s="97"/>
      <c r="E6" s="487"/>
      <c r="F6" s="336"/>
    </row>
    <row r="7" spans="1:6" s="91" customFormat="1" ht="14.25" customHeight="1">
      <c r="A7" s="98" t="s">
        <v>351</v>
      </c>
      <c r="B7" s="98"/>
      <c r="C7" s="100"/>
      <c r="D7" s="100"/>
      <c r="E7" s="487"/>
      <c r="F7" s="336"/>
    </row>
    <row r="8" spans="1:6" s="91" customFormat="1" ht="14.25" customHeight="1">
      <c r="A8" s="98" t="s">
        <v>352</v>
      </c>
      <c r="B8" s="98"/>
      <c r="C8" s="100"/>
      <c r="D8" s="100"/>
      <c r="E8" s="487"/>
      <c r="F8" s="336"/>
    </row>
    <row r="9" spans="1:6" s="91" customFormat="1" ht="14.25" customHeight="1">
      <c r="A9" s="98" t="s">
        <v>353</v>
      </c>
      <c r="B9" s="98"/>
      <c r="C9" s="100"/>
      <c r="D9" s="100"/>
      <c r="E9" s="487"/>
      <c r="F9" s="336"/>
    </row>
    <row r="10" spans="1:6" s="91" customFormat="1" ht="14.25" customHeight="1">
      <c r="A10" s="98" t="s">
        <v>354</v>
      </c>
      <c r="B10" s="98"/>
      <c r="C10" s="100"/>
      <c r="D10" s="100"/>
      <c r="E10" s="487"/>
      <c r="F10" s="336"/>
    </row>
    <row r="11" spans="1:6" s="91" customFormat="1" ht="14.25" customHeight="1">
      <c r="A11" s="98" t="s">
        <v>355</v>
      </c>
      <c r="B11" s="98"/>
      <c r="C11" s="100"/>
      <c r="D11" s="100"/>
      <c r="E11" s="487"/>
      <c r="F11" s="336"/>
    </row>
    <row r="12" spans="1:6" s="91" customFormat="1" ht="14.25" customHeight="1">
      <c r="A12" s="98" t="s">
        <v>356</v>
      </c>
      <c r="B12" s="98" t="s">
        <v>357</v>
      </c>
      <c r="C12" s="100"/>
      <c r="D12" s="100"/>
      <c r="E12" s="487"/>
      <c r="F12" s="336"/>
    </row>
    <row r="13" spans="1:6" s="91" customFormat="1" ht="14.25" customHeight="1">
      <c r="A13" s="98" t="s">
        <v>358</v>
      </c>
      <c r="B13" s="98"/>
      <c r="C13" s="100"/>
      <c r="D13" s="99"/>
      <c r="E13" s="487"/>
      <c r="F13" s="336"/>
    </row>
    <row r="14" spans="1:6" s="91" customFormat="1" ht="14.25" customHeight="1">
      <c r="A14" s="100"/>
      <c r="B14" s="100"/>
      <c r="C14" s="100"/>
      <c r="D14" s="100"/>
      <c r="E14" s="487"/>
      <c r="F14" s="336"/>
    </row>
    <row r="15" spans="1:6" s="91" customFormat="1" ht="18.75" customHeight="1">
      <c r="A15" s="414"/>
      <c r="B15" s="101" t="s">
        <v>359</v>
      </c>
      <c r="C15" s="96"/>
      <c r="D15" s="97"/>
      <c r="E15" s="487"/>
      <c r="F15" s="336"/>
    </row>
    <row r="16" spans="1:6" ht="15">
      <c r="A16" s="414"/>
      <c r="B16" s="95"/>
      <c r="C16" s="97"/>
      <c r="D16" s="97"/>
    </row>
    <row r="17" spans="1:6">
      <c r="A17" s="415"/>
      <c r="B17" s="102"/>
      <c r="C17" s="103"/>
      <c r="D17" s="104"/>
    </row>
    <row r="18" spans="1:6" ht="193.5" customHeight="1">
      <c r="A18" s="415"/>
      <c r="B18" s="102" t="s">
        <v>360</v>
      </c>
      <c r="C18" s="103"/>
      <c r="D18" s="104"/>
    </row>
    <row r="19" spans="1:6">
      <c r="A19" s="415"/>
      <c r="B19" s="102"/>
      <c r="C19" s="103"/>
      <c r="D19" s="104"/>
    </row>
    <row r="20" spans="1:6">
      <c r="A20" s="415"/>
      <c r="B20" s="102"/>
      <c r="C20" s="103"/>
      <c r="D20" s="104"/>
    </row>
    <row r="21" spans="1:6">
      <c r="A21" s="415"/>
      <c r="B21" s="102"/>
      <c r="C21" s="103"/>
      <c r="D21" s="104"/>
    </row>
    <row r="22" spans="1:6">
      <c r="A22" s="415"/>
      <c r="B22" s="102"/>
      <c r="C22" s="103"/>
      <c r="D22" s="104"/>
    </row>
    <row r="23" spans="1:6">
      <c r="A23" s="416" t="s">
        <v>361</v>
      </c>
      <c r="B23" s="106" t="s">
        <v>362</v>
      </c>
      <c r="C23" s="103"/>
      <c r="D23" s="104"/>
    </row>
    <row r="24" spans="1:6">
      <c r="A24" s="415"/>
      <c r="B24" s="102"/>
      <c r="C24" s="103"/>
      <c r="D24" s="104"/>
    </row>
    <row r="25" spans="1:6" ht="116.25" customHeight="1">
      <c r="A25" s="415" t="s">
        <v>6</v>
      </c>
      <c r="B25" s="102" t="s">
        <v>363</v>
      </c>
      <c r="C25" s="103"/>
      <c r="D25" s="104"/>
    </row>
    <row r="26" spans="1:6">
      <c r="A26" s="415"/>
      <c r="B26" s="102"/>
      <c r="C26" s="103" t="s">
        <v>364</v>
      </c>
      <c r="D26" s="107">
        <v>1</v>
      </c>
      <c r="F26" s="336">
        <f>D26*E26</f>
        <v>0</v>
      </c>
    </row>
    <row r="27" spans="1:6">
      <c r="A27" s="415"/>
      <c r="B27" s="102"/>
      <c r="C27" s="103"/>
      <c r="D27" s="104"/>
    </row>
    <row r="28" spans="1:6">
      <c r="A28" s="415"/>
      <c r="B28" s="102"/>
      <c r="C28" s="103"/>
      <c r="D28" s="104"/>
    </row>
    <row r="29" spans="1:6">
      <c r="A29" s="415"/>
      <c r="B29" s="109" t="s">
        <v>365</v>
      </c>
      <c r="C29" s="110"/>
      <c r="D29" s="111"/>
      <c r="E29" s="489"/>
      <c r="F29" s="337">
        <f>SUM(F26:F28)</f>
        <v>0</v>
      </c>
    </row>
    <row r="30" spans="1:6">
      <c r="A30" s="415"/>
      <c r="B30" s="102"/>
      <c r="C30" s="103"/>
      <c r="D30" s="104"/>
    </row>
    <row r="31" spans="1:6">
      <c r="A31" s="415"/>
      <c r="B31" s="102"/>
      <c r="C31" s="103"/>
      <c r="D31" s="104"/>
    </row>
    <row r="32" spans="1:6">
      <c r="A32" s="416" t="s">
        <v>366</v>
      </c>
      <c r="B32" s="106" t="s">
        <v>367</v>
      </c>
      <c r="C32" s="103"/>
      <c r="D32" s="104"/>
    </row>
    <row r="33" spans="1:6">
      <c r="A33" s="415"/>
      <c r="B33" s="102"/>
      <c r="C33" s="103"/>
      <c r="D33" s="104"/>
    </row>
    <row r="34" spans="1:6">
      <c r="A34" s="416" t="s">
        <v>368</v>
      </c>
      <c r="B34" s="106" t="s">
        <v>108</v>
      </c>
      <c r="C34" s="103"/>
      <c r="D34" s="104"/>
    </row>
    <row r="35" spans="1:6">
      <c r="A35" s="415"/>
      <c r="B35" s="102"/>
      <c r="C35" s="103"/>
      <c r="D35" s="104"/>
    </row>
    <row r="36" spans="1:6" ht="145.19999999999999">
      <c r="A36" s="415" t="s">
        <v>6</v>
      </c>
      <c r="B36" s="102" t="s">
        <v>1020</v>
      </c>
      <c r="C36" s="103"/>
      <c r="D36" s="104"/>
    </row>
    <row r="37" spans="1:6" ht="15.6">
      <c r="A37" s="415"/>
      <c r="B37" s="102"/>
      <c r="C37" s="103" t="s">
        <v>369</v>
      </c>
      <c r="D37" s="104">
        <v>78</v>
      </c>
      <c r="F37" s="336">
        <f>D37*E37</f>
        <v>0</v>
      </c>
    </row>
    <row r="38" spans="1:6">
      <c r="A38" s="415"/>
      <c r="B38" s="102"/>
      <c r="C38" s="103"/>
      <c r="D38" s="104"/>
    </row>
    <row r="39" spans="1:6" ht="13.8">
      <c r="A39" s="415" t="s">
        <v>8</v>
      </c>
      <c r="B39" s="102" t="s">
        <v>370</v>
      </c>
      <c r="C39" s="103"/>
      <c r="D39" s="104"/>
    </row>
    <row r="40" spans="1:6" ht="15.6">
      <c r="A40" s="415"/>
      <c r="B40" s="102"/>
      <c r="C40" s="103" t="s">
        <v>371</v>
      </c>
      <c r="D40" s="104">
        <v>60</v>
      </c>
      <c r="F40" s="336">
        <f>D40*E40</f>
        <v>0</v>
      </c>
    </row>
    <row r="41" spans="1:6">
      <c r="A41" s="415"/>
      <c r="B41" s="102"/>
      <c r="C41" s="103"/>
      <c r="D41" s="104"/>
    </row>
    <row r="42" spans="1:6" ht="109.5" customHeight="1">
      <c r="A42" s="415" t="s">
        <v>15</v>
      </c>
      <c r="B42" s="102" t="s">
        <v>1021</v>
      </c>
      <c r="C42" s="103"/>
      <c r="D42" s="104"/>
    </row>
    <row r="43" spans="1:6" ht="13.5" customHeight="1">
      <c r="A43" s="415"/>
      <c r="B43" s="102"/>
      <c r="C43" s="103" t="s">
        <v>369</v>
      </c>
      <c r="D43" s="104">
        <v>18</v>
      </c>
      <c r="F43" s="336">
        <f>D43*E43</f>
        <v>0</v>
      </c>
    </row>
    <row r="44" spans="1:6">
      <c r="A44" s="415"/>
      <c r="B44" s="102"/>
      <c r="C44" s="103"/>
      <c r="D44" s="104"/>
    </row>
    <row r="45" spans="1:6" ht="118.5" customHeight="1">
      <c r="A45" s="415" t="s">
        <v>19</v>
      </c>
      <c r="B45" s="102" t="s">
        <v>1022</v>
      </c>
      <c r="C45" s="103"/>
      <c r="D45" s="104"/>
    </row>
    <row r="46" spans="1:6" ht="13.5" customHeight="1">
      <c r="A46" s="415"/>
      <c r="B46" s="102"/>
      <c r="C46" s="103" t="s">
        <v>369</v>
      </c>
      <c r="D46" s="104">
        <v>51</v>
      </c>
      <c r="F46" s="336">
        <f>D46*E46</f>
        <v>0</v>
      </c>
    </row>
    <row r="47" spans="1:6">
      <c r="A47" s="415"/>
      <c r="B47" s="102"/>
      <c r="C47" s="103"/>
      <c r="D47" s="104"/>
    </row>
    <row r="48" spans="1:6" ht="66">
      <c r="A48" s="415" t="s">
        <v>37</v>
      </c>
      <c r="B48" s="113" t="s">
        <v>1023</v>
      </c>
      <c r="C48" s="103"/>
      <c r="D48" s="104"/>
    </row>
    <row r="49" spans="1:6" ht="15.6">
      <c r="A49" s="415"/>
      <c r="B49" s="102"/>
      <c r="C49" s="103" t="s">
        <v>369</v>
      </c>
      <c r="D49" s="104">
        <v>27</v>
      </c>
      <c r="F49" s="336">
        <f>D49*E49</f>
        <v>0</v>
      </c>
    </row>
    <row r="50" spans="1:6">
      <c r="A50" s="415"/>
      <c r="B50" s="102"/>
      <c r="C50" s="103"/>
      <c r="D50" s="104"/>
    </row>
    <row r="51" spans="1:6">
      <c r="A51" s="415"/>
      <c r="B51" s="102"/>
      <c r="C51" s="103"/>
      <c r="D51" s="104"/>
    </row>
    <row r="52" spans="1:6">
      <c r="A52" s="415"/>
      <c r="B52" s="109" t="s">
        <v>109</v>
      </c>
      <c r="C52" s="110"/>
      <c r="D52" s="111"/>
      <c r="E52" s="489"/>
      <c r="F52" s="337">
        <f>SUM(F36:F51)</f>
        <v>0</v>
      </c>
    </row>
    <row r="53" spans="1:6">
      <c r="A53" s="415"/>
      <c r="B53" s="114"/>
      <c r="C53" s="115"/>
      <c r="D53" s="116"/>
    </row>
    <row r="54" spans="1:6">
      <c r="A54" s="415"/>
      <c r="B54" s="102"/>
      <c r="C54" s="103"/>
      <c r="D54" s="104"/>
    </row>
    <row r="55" spans="1:6">
      <c r="A55" s="415"/>
      <c r="B55" s="102"/>
      <c r="C55" s="103"/>
      <c r="D55" s="104"/>
    </row>
    <row r="56" spans="1:6">
      <c r="A56" s="416" t="s">
        <v>372</v>
      </c>
      <c r="B56" s="106" t="s">
        <v>373</v>
      </c>
      <c r="C56" s="103"/>
      <c r="D56" s="104"/>
    </row>
    <row r="57" spans="1:6">
      <c r="A57" s="416"/>
      <c r="B57" s="106"/>
      <c r="C57" s="103"/>
      <c r="D57" s="104"/>
    </row>
    <row r="58" spans="1:6" ht="211.2">
      <c r="A58" s="415" t="s">
        <v>6</v>
      </c>
      <c r="B58" s="102" t="s">
        <v>1024</v>
      </c>
      <c r="C58" s="91"/>
      <c r="D58" s="104"/>
    </row>
    <row r="59" spans="1:6">
      <c r="A59" s="416"/>
      <c r="B59" s="106"/>
      <c r="C59" s="91" t="s">
        <v>24</v>
      </c>
      <c r="D59" s="105">
        <v>1</v>
      </c>
      <c r="F59" s="336">
        <f>D59*E59</f>
        <v>0</v>
      </c>
    </row>
    <row r="60" spans="1:6">
      <c r="A60" s="416"/>
      <c r="B60" s="106"/>
      <c r="C60" s="103"/>
      <c r="D60" s="104"/>
    </row>
    <row r="61" spans="1:6" ht="139.5" customHeight="1">
      <c r="A61" s="415" t="s">
        <v>8</v>
      </c>
      <c r="B61" s="102" t="s">
        <v>1025</v>
      </c>
      <c r="C61" s="103"/>
      <c r="D61" s="107"/>
    </row>
    <row r="62" spans="1:6" ht="39.6">
      <c r="A62" s="117" t="s">
        <v>374</v>
      </c>
      <c r="B62" s="102" t="s">
        <v>375</v>
      </c>
      <c r="C62" s="103" t="s">
        <v>24</v>
      </c>
      <c r="D62" s="107">
        <v>1</v>
      </c>
      <c r="F62" s="336">
        <f>D62*E62</f>
        <v>0</v>
      </c>
    </row>
    <row r="63" spans="1:6" ht="39.6">
      <c r="A63" s="117" t="s">
        <v>376</v>
      </c>
      <c r="B63" s="102" t="s">
        <v>377</v>
      </c>
      <c r="C63" s="103" t="s">
        <v>24</v>
      </c>
      <c r="D63" s="107">
        <v>1</v>
      </c>
      <c r="F63" s="336">
        <f>D63*E63</f>
        <v>0</v>
      </c>
    </row>
    <row r="64" spans="1:6">
      <c r="A64" s="117"/>
      <c r="B64" s="102"/>
      <c r="C64" s="103"/>
      <c r="D64" s="107"/>
    </row>
    <row r="65" spans="1:6" ht="132">
      <c r="A65" s="415" t="s">
        <v>15</v>
      </c>
      <c r="B65" s="102" t="s">
        <v>378</v>
      </c>
      <c r="C65" s="91"/>
      <c r="D65" s="117"/>
    </row>
    <row r="66" spans="1:6">
      <c r="A66" s="117"/>
      <c r="B66" s="118"/>
      <c r="C66" s="91" t="s">
        <v>24</v>
      </c>
      <c r="D66" s="117">
        <v>1</v>
      </c>
      <c r="F66" s="336">
        <f>D66*E66</f>
        <v>0</v>
      </c>
    </row>
    <row r="67" spans="1:6">
      <c r="A67" s="117"/>
      <c r="B67" s="102"/>
      <c r="C67" s="103"/>
      <c r="D67" s="119"/>
    </row>
    <row r="68" spans="1:6" ht="42">
      <c r="A68" s="415" t="s">
        <v>19</v>
      </c>
      <c r="B68" s="102" t="s">
        <v>379</v>
      </c>
      <c r="C68" s="103"/>
      <c r="D68" s="107"/>
    </row>
    <row r="69" spans="1:6">
      <c r="A69" s="415"/>
      <c r="B69" s="102"/>
      <c r="C69" s="103" t="s">
        <v>24</v>
      </c>
      <c r="D69" s="119">
        <v>2</v>
      </c>
      <c r="F69" s="336">
        <f>D69*E69</f>
        <v>0</v>
      </c>
    </row>
    <row r="70" spans="1:6">
      <c r="A70" s="415"/>
      <c r="B70" s="102"/>
      <c r="C70" s="103"/>
      <c r="D70" s="119"/>
    </row>
    <row r="71" spans="1:6">
      <c r="A71" s="415"/>
      <c r="B71" s="102"/>
      <c r="C71" s="103"/>
      <c r="D71" s="107"/>
    </row>
    <row r="72" spans="1:6">
      <c r="A72" s="415"/>
      <c r="B72" s="109" t="s">
        <v>380</v>
      </c>
      <c r="C72" s="110"/>
      <c r="D72" s="120"/>
      <c r="E72" s="490"/>
      <c r="F72" s="337">
        <f>SUM(F58:F70)</f>
        <v>0</v>
      </c>
    </row>
    <row r="73" spans="1:6">
      <c r="A73" s="415"/>
      <c r="B73" s="102"/>
      <c r="C73" s="103"/>
      <c r="D73" s="107"/>
    </row>
    <row r="74" spans="1:6">
      <c r="A74" s="415"/>
      <c r="B74" s="102"/>
      <c r="C74" s="103"/>
      <c r="D74" s="107"/>
    </row>
    <row r="75" spans="1:6">
      <c r="A75" s="416" t="s">
        <v>381</v>
      </c>
      <c r="B75" s="106" t="s">
        <v>382</v>
      </c>
      <c r="C75" s="103"/>
      <c r="D75" s="107"/>
    </row>
    <row r="76" spans="1:6">
      <c r="A76" s="416"/>
      <c r="B76" s="106"/>
      <c r="C76" s="103"/>
      <c r="D76" s="107"/>
    </row>
    <row r="77" spans="1:6" ht="52.8">
      <c r="A77" s="415" t="s">
        <v>6</v>
      </c>
      <c r="B77" s="102" t="s">
        <v>1026</v>
      </c>
      <c r="C77" s="103"/>
      <c r="D77" s="107"/>
    </row>
    <row r="78" spans="1:6">
      <c r="A78" s="117" t="s">
        <v>374</v>
      </c>
      <c r="B78" s="102" t="s">
        <v>383</v>
      </c>
      <c r="C78" s="103" t="s">
        <v>24</v>
      </c>
      <c r="D78" s="107">
        <v>3</v>
      </c>
      <c r="F78" s="336">
        <f>D78*E78</f>
        <v>0</v>
      </c>
    </row>
    <row r="79" spans="1:6">
      <c r="A79" s="117" t="s">
        <v>376</v>
      </c>
      <c r="B79" s="102" t="s">
        <v>384</v>
      </c>
      <c r="C79" s="103" t="s">
        <v>24</v>
      </c>
      <c r="D79" s="107">
        <v>4</v>
      </c>
      <c r="F79" s="336">
        <f>D79*E79</f>
        <v>0</v>
      </c>
    </row>
    <row r="80" spans="1:6">
      <c r="A80" s="117" t="s">
        <v>385</v>
      </c>
      <c r="B80" s="102" t="s">
        <v>386</v>
      </c>
      <c r="C80" s="103" t="s">
        <v>24</v>
      </c>
      <c r="D80" s="107">
        <v>1</v>
      </c>
      <c r="F80" s="336">
        <f>D80*E80</f>
        <v>0</v>
      </c>
    </row>
    <row r="81" spans="1:6">
      <c r="A81" s="117"/>
      <c r="B81" s="102"/>
      <c r="C81" s="103"/>
      <c r="D81" s="107"/>
    </row>
    <row r="82" spans="1:6" ht="104.25" customHeight="1">
      <c r="A82" s="415" t="s">
        <v>8</v>
      </c>
      <c r="B82" s="102" t="s">
        <v>387</v>
      </c>
      <c r="C82" s="103"/>
      <c r="D82" s="104"/>
    </row>
    <row r="83" spans="1:6">
      <c r="A83" s="415"/>
      <c r="B83" s="102" t="s">
        <v>388</v>
      </c>
      <c r="C83" s="103" t="s">
        <v>209</v>
      </c>
      <c r="D83" s="104">
        <v>15</v>
      </c>
      <c r="F83" s="336">
        <f>D83*E83</f>
        <v>0</v>
      </c>
    </row>
    <row r="84" spans="1:6">
      <c r="A84" s="415"/>
      <c r="B84" s="102" t="s">
        <v>389</v>
      </c>
      <c r="C84" s="103" t="s">
        <v>209</v>
      </c>
      <c r="D84" s="104">
        <v>10</v>
      </c>
      <c r="F84" s="336">
        <f>D84*E84</f>
        <v>0</v>
      </c>
    </row>
    <row r="85" spans="1:6">
      <c r="A85" s="415"/>
      <c r="B85" s="102"/>
      <c r="C85" s="103"/>
      <c r="D85" s="104"/>
    </row>
    <row r="86" spans="1:6">
      <c r="A86" s="415"/>
      <c r="B86" s="102"/>
      <c r="C86" s="103"/>
      <c r="D86" s="104"/>
    </row>
    <row r="87" spans="1:6" ht="12.75" customHeight="1">
      <c r="A87" s="415"/>
      <c r="B87" s="109" t="s">
        <v>390</v>
      </c>
      <c r="C87" s="110"/>
      <c r="D87" s="111"/>
      <c r="E87" s="490"/>
      <c r="F87" s="337">
        <f>SUM(F76:F85)</f>
        <v>0</v>
      </c>
    </row>
    <row r="88" spans="1:6">
      <c r="A88" s="415"/>
      <c r="B88" s="102"/>
      <c r="C88" s="103"/>
      <c r="D88" s="104"/>
    </row>
    <row r="89" spans="1:6">
      <c r="A89" s="415"/>
      <c r="B89" s="102"/>
      <c r="C89" s="103"/>
      <c r="D89" s="104"/>
    </row>
    <row r="90" spans="1:6">
      <c r="A90" s="415"/>
      <c r="B90" s="102"/>
      <c r="C90" s="103"/>
      <c r="D90" s="104"/>
    </row>
    <row r="91" spans="1:6">
      <c r="A91" s="416" t="s">
        <v>391</v>
      </c>
      <c r="B91" s="106" t="s">
        <v>392</v>
      </c>
      <c r="C91" s="103"/>
      <c r="D91" s="104"/>
    </row>
    <row r="92" spans="1:6">
      <c r="A92" s="416"/>
      <c r="B92" s="102"/>
      <c r="C92" s="103"/>
      <c r="D92" s="104"/>
    </row>
    <row r="93" spans="1:6" ht="132" customHeight="1">
      <c r="A93" s="415" t="s">
        <v>6</v>
      </c>
      <c r="B93" s="102" t="s">
        <v>393</v>
      </c>
      <c r="C93" s="103"/>
      <c r="D93" s="104"/>
    </row>
    <row r="94" spans="1:6">
      <c r="A94" s="415"/>
      <c r="B94" s="417" t="s">
        <v>394</v>
      </c>
      <c r="C94" s="103" t="s">
        <v>209</v>
      </c>
      <c r="D94" s="104">
        <v>18</v>
      </c>
      <c r="F94" s="336">
        <f>D94*E94</f>
        <v>0</v>
      </c>
    </row>
    <row r="95" spans="1:6" ht="11.25" customHeight="1">
      <c r="A95" s="415"/>
      <c r="B95" s="417" t="s">
        <v>395</v>
      </c>
      <c r="C95" s="103" t="s">
        <v>209</v>
      </c>
      <c r="D95" s="104">
        <v>18</v>
      </c>
      <c r="F95" s="336">
        <f>D95*E95</f>
        <v>0</v>
      </c>
    </row>
    <row r="96" spans="1:6" ht="11.25" customHeight="1">
      <c r="A96" s="415"/>
      <c r="C96" s="103"/>
      <c r="D96" s="104"/>
    </row>
    <row r="97" spans="1:6" ht="213.75" customHeight="1">
      <c r="A97" s="415" t="s">
        <v>8</v>
      </c>
      <c r="B97" s="102" t="s">
        <v>396</v>
      </c>
      <c r="C97" s="103"/>
      <c r="D97" s="104"/>
    </row>
    <row r="98" spans="1:6">
      <c r="A98" s="415"/>
      <c r="B98" s="417" t="s">
        <v>394</v>
      </c>
      <c r="C98" s="103" t="s">
        <v>209</v>
      </c>
      <c r="D98" s="104">
        <v>24</v>
      </c>
      <c r="F98" s="336">
        <f>D98*E98</f>
        <v>0</v>
      </c>
    </row>
    <row r="99" spans="1:6">
      <c r="A99" s="415"/>
      <c r="B99" s="417" t="s">
        <v>397</v>
      </c>
      <c r="C99" s="103" t="s">
        <v>209</v>
      </c>
      <c r="D99" s="104">
        <v>18</v>
      </c>
      <c r="F99" s="336">
        <f>D99*E99</f>
        <v>0</v>
      </c>
    </row>
    <row r="100" spans="1:6" ht="11.25" customHeight="1">
      <c r="A100" s="415"/>
      <c r="B100" s="417" t="s">
        <v>395</v>
      </c>
      <c r="C100" s="103" t="s">
        <v>209</v>
      </c>
      <c r="D100" s="104">
        <v>24</v>
      </c>
      <c r="F100" s="336">
        <f>D100*E100</f>
        <v>0</v>
      </c>
    </row>
    <row r="101" spans="1:6" ht="11.25" customHeight="1">
      <c r="A101" s="415"/>
      <c r="B101" s="417" t="s">
        <v>398</v>
      </c>
      <c r="C101" s="103" t="s">
        <v>209</v>
      </c>
      <c r="D101" s="104">
        <v>42</v>
      </c>
      <c r="F101" s="336">
        <f>D101*E101</f>
        <v>0</v>
      </c>
    </row>
    <row r="102" spans="1:6" ht="11.25" customHeight="1">
      <c r="A102" s="415"/>
      <c r="B102" s="121"/>
      <c r="C102" s="103"/>
      <c r="D102" s="104"/>
    </row>
    <row r="103" spans="1:6" ht="65.25" customHeight="1">
      <c r="A103" s="415" t="s">
        <v>15</v>
      </c>
      <c r="B103" s="102" t="s">
        <v>399</v>
      </c>
      <c r="C103" s="103"/>
      <c r="D103" s="104"/>
    </row>
    <row r="104" spans="1:6">
      <c r="A104" s="415"/>
      <c r="B104" s="417" t="s">
        <v>394</v>
      </c>
      <c r="C104" s="103" t="s">
        <v>209</v>
      </c>
      <c r="D104" s="104">
        <v>24</v>
      </c>
      <c r="F104" s="336">
        <f>D104*E104</f>
        <v>0</v>
      </c>
    </row>
    <row r="105" spans="1:6">
      <c r="A105" s="415"/>
      <c r="B105" s="417" t="s">
        <v>397</v>
      </c>
      <c r="C105" s="103" t="s">
        <v>209</v>
      </c>
      <c r="D105" s="104">
        <v>18</v>
      </c>
      <c r="F105" s="336">
        <f>D105*E105</f>
        <v>0</v>
      </c>
    </row>
    <row r="106" spans="1:6">
      <c r="A106" s="415"/>
      <c r="B106" s="417" t="s">
        <v>395</v>
      </c>
      <c r="C106" s="103" t="s">
        <v>209</v>
      </c>
      <c r="D106" s="104">
        <v>24</v>
      </c>
      <c r="F106" s="336">
        <f>D106*E106</f>
        <v>0</v>
      </c>
    </row>
    <row r="107" spans="1:6">
      <c r="A107" s="415"/>
      <c r="B107" s="417" t="s">
        <v>398</v>
      </c>
      <c r="C107" s="103" t="s">
        <v>209</v>
      </c>
      <c r="D107" s="104">
        <v>42</v>
      </c>
      <c r="F107" s="336">
        <f>D107*E107</f>
        <v>0</v>
      </c>
    </row>
    <row r="108" spans="1:6">
      <c r="A108" s="415"/>
      <c r="C108" s="103"/>
      <c r="D108" s="104"/>
    </row>
    <row r="109" spans="1:6" ht="26.4">
      <c r="A109" s="415" t="s">
        <v>19</v>
      </c>
      <c r="B109" s="102" t="s">
        <v>400</v>
      </c>
      <c r="C109" s="103"/>
      <c r="D109" s="104"/>
    </row>
    <row r="110" spans="1:6" ht="12.75" customHeight="1">
      <c r="A110" s="415"/>
      <c r="B110" s="417" t="s">
        <v>401</v>
      </c>
      <c r="C110" s="103" t="s">
        <v>24</v>
      </c>
      <c r="D110" s="107">
        <v>1</v>
      </c>
      <c r="F110" s="336">
        <f>D110*E110</f>
        <v>0</v>
      </c>
    </row>
    <row r="111" spans="1:6" ht="12.75" customHeight="1">
      <c r="A111" s="415"/>
      <c r="B111" s="417" t="s">
        <v>402</v>
      </c>
      <c r="C111" s="103" t="s">
        <v>24</v>
      </c>
      <c r="D111" s="107">
        <v>1</v>
      </c>
      <c r="F111" s="336">
        <f>D111*E111</f>
        <v>0</v>
      </c>
    </row>
    <row r="112" spans="1:6" ht="12.75" customHeight="1">
      <c r="A112" s="415"/>
      <c r="C112" s="103"/>
      <c r="D112" s="107"/>
    </row>
    <row r="113" spans="1:6" ht="26.4">
      <c r="A113" s="415" t="s">
        <v>37</v>
      </c>
      <c r="B113" s="102" t="s">
        <v>403</v>
      </c>
      <c r="C113" s="91"/>
      <c r="D113" s="105"/>
    </row>
    <row r="114" spans="1:6">
      <c r="A114" s="415"/>
      <c r="B114" s="417" t="s">
        <v>402</v>
      </c>
      <c r="C114" s="91" t="s">
        <v>24</v>
      </c>
      <c r="D114" s="105">
        <v>1</v>
      </c>
      <c r="F114" s="336">
        <f>D114*E114</f>
        <v>0</v>
      </c>
    </row>
    <row r="115" spans="1:6" ht="12.75" customHeight="1">
      <c r="A115" s="415"/>
      <c r="B115" s="417" t="s">
        <v>404</v>
      </c>
      <c r="C115" s="91" t="s">
        <v>24</v>
      </c>
      <c r="D115" s="105">
        <v>7</v>
      </c>
      <c r="F115" s="336">
        <f>D115*E115</f>
        <v>0</v>
      </c>
    </row>
    <row r="116" spans="1:6" ht="12.75" customHeight="1">
      <c r="A116" s="415"/>
      <c r="B116" s="417" t="s">
        <v>405</v>
      </c>
      <c r="C116" s="91" t="s">
        <v>24</v>
      </c>
      <c r="D116" s="105">
        <v>7</v>
      </c>
      <c r="F116" s="336">
        <f>D116*E116</f>
        <v>0</v>
      </c>
    </row>
    <row r="117" spans="1:6" ht="12.75" customHeight="1">
      <c r="A117" s="415"/>
      <c r="C117" s="91"/>
      <c r="D117" s="105"/>
    </row>
    <row r="118" spans="1:6" ht="12.75" customHeight="1">
      <c r="A118" s="415"/>
      <c r="C118" s="91"/>
      <c r="D118" s="105"/>
    </row>
    <row r="119" spans="1:6" ht="39" customHeight="1">
      <c r="A119" s="415" t="s">
        <v>38</v>
      </c>
      <c r="B119" s="102" t="s">
        <v>406</v>
      </c>
      <c r="C119" s="103"/>
      <c r="D119" s="107"/>
    </row>
    <row r="120" spans="1:6" ht="12.75" customHeight="1">
      <c r="A120" s="415"/>
      <c r="B120" s="102" t="s">
        <v>407</v>
      </c>
      <c r="C120" s="103" t="s">
        <v>24</v>
      </c>
      <c r="D120" s="107">
        <v>3</v>
      </c>
      <c r="F120" s="336">
        <f>D120*E120</f>
        <v>0</v>
      </c>
    </row>
    <row r="121" spans="1:6" ht="12.75" customHeight="1">
      <c r="A121" s="415"/>
      <c r="B121" s="102"/>
      <c r="C121" s="103"/>
      <c r="D121" s="107"/>
    </row>
    <row r="122" spans="1:6">
      <c r="A122" s="415" t="s">
        <v>39</v>
      </c>
      <c r="B122" s="102" t="s">
        <v>408</v>
      </c>
      <c r="C122" s="103" t="s">
        <v>209</v>
      </c>
      <c r="D122" s="104">
        <v>144</v>
      </c>
      <c r="F122" s="336">
        <f>D122*E122</f>
        <v>0</v>
      </c>
    </row>
    <row r="123" spans="1:6" ht="12.75" customHeight="1">
      <c r="A123" s="415"/>
      <c r="B123" s="102"/>
      <c r="C123" s="103"/>
      <c r="D123" s="104"/>
    </row>
    <row r="124" spans="1:6" ht="26.4">
      <c r="A124" s="415" t="s">
        <v>40</v>
      </c>
      <c r="B124" s="102" t="s">
        <v>409</v>
      </c>
      <c r="C124" s="103" t="s">
        <v>209</v>
      </c>
      <c r="D124" s="104">
        <v>144</v>
      </c>
      <c r="F124" s="336">
        <f>D124*E124</f>
        <v>0</v>
      </c>
    </row>
    <row r="125" spans="1:6" ht="12.75" customHeight="1">
      <c r="A125" s="415"/>
      <c r="B125" s="102"/>
      <c r="C125" s="103"/>
      <c r="D125" s="104"/>
    </row>
    <row r="126" spans="1:6" ht="68.25" customHeight="1">
      <c r="A126" s="415" t="s">
        <v>55</v>
      </c>
      <c r="B126" s="102" t="s">
        <v>410</v>
      </c>
      <c r="C126" s="103"/>
      <c r="D126" s="104"/>
    </row>
    <row r="127" spans="1:6" ht="12.75" customHeight="1">
      <c r="A127" s="415"/>
      <c r="B127" s="102"/>
      <c r="C127" s="103" t="s">
        <v>24</v>
      </c>
      <c r="D127" s="107">
        <v>2</v>
      </c>
      <c r="F127" s="336">
        <f>D127*E127</f>
        <v>0</v>
      </c>
    </row>
    <row r="128" spans="1:6" ht="12.75" customHeight="1">
      <c r="A128" s="415"/>
      <c r="B128" s="102"/>
      <c r="C128" s="103"/>
      <c r="D128" s="104"/>
    </row>
    <row r="129" spans="1:6" ht="17.25" customHeight="1">
      <c r="A129" s="415" t="s">
        <v>58</v>
      </c>
      <c r="B129" s="102" t="s">
        <v>411</v>
      </c>
      <c r="C129" s="103" t="s">
        <v>24</v>
      </c>
      <c r="D129" s="107">
        <v>2</v>
      </c>
      <c r="F129" s="336">
        <f>D129*E129</f>
        <v>0</v>
      </c>
    </row>
    <row r="130" spans="1:6" ht="17.25" customHeight="1">
      <c r="A130" s="415"/>
      <c r="B130" s="102"/>
      <c r="C130" s="103"/>
      <c r="D130" s="107"/>
    </row>
    <row r="131" spans="1:6" ht="12.75" customHeight="1">
      <c r="A131" s="415"/>
      <c r="B131" s="102"/>
      <c r="C131" s="103"/>
      <c r="D131" s="107"/>
    </row>
    <row r="132" spans="1:6" ht="12.75" customHeight="1">
      <c r="A132" s="415" t="s">
        <v>153</v>
      </c>
      <c r="B132" s="102" t="s">
        <v>412</v>
      </c>
      <c r="C132" s="103" t="s">
        <v>24</v>
      </c>
      <c r="D132" s="107">
        <v>2</v>
      </c>
      <c r="F132" s="336">
        <f>D132*E132</f>
        <v>0</v>
      </c>
    </row>
    <row r="133" spans="1:6" ht="12.75" customHeight="1">
      <c r="A133" s="415"/>
      <c r="B133" s="102"/>
      <c r="C133" s="103"/>
      <c r="D133" s="107"/>
    </row>
    <row r="134" spans="1:6" ht="158.4">
      <c r="A134" s="415" t="s">
        <v>413</v>
      </c>
      <c r="B134" s="102" t="s">
        <v>797</v>
      </c>
      <c r="C134" s="103"/>
      <c r="D134" s="107"/>
    </row>
    <row r="135" spans="1:6" ht="12" customHeight="1">
      <c r="A135" s="415"/>
      <c r="B135" s="122" t="s">
        <v>414</v>
      </c>
      <c r="C135" s="103" t="s">
        <v>24</v>
      </c>
      <c r="D135" s="107">
        <v>1</v>
      </c>
      <c r="F135" s="336">
        <f>D135*E135</f>
        <v>0</v>
      </c>
    </row>
    <row r="136" spans="1:6">
      <c r="A136" s="415"/>
      <c r="B136" s="102"/>
      <c r="C136" s="103"/>
      <c r="D136" s="107"/>
    </row>
    <row r="137" spans="1:6">
      <c r="A137" s="415"/>
      <c r="B137" s="102"/>
      <c r="C137" s="103"/>
      <c r="D137" s="107"/>
    </row>
    <row r="138" spans="1:6">
      <c r="A138" s="415"/>
      <c r="B138" s="109" t="s">
        <v>415</v>
      </c>
      <c r="C138" s="110"/>
      <c r="D138" s="111"/>
      <c r="E138" s="489"/>
      <c r="F138" s="337">
        <f>SUM(F93:F135)</f>
        <v>0</v>
      </c>
    </row>
    <row r="139" spans="1:6">
      <c r="A139" s="415"/>
      <c r="B139" s="114"/>
      <c r="C139" s="115"/>
      <c r="D139" s="116"/>
    </row>
    <row r="140" spans="1:6">
      <c r="A140" s="415"/>
      <c r="B140" s="102"/>
      <c r="C140" s="103"/>
      <c r="D140" s="104"/>
    </row>
    <row r="141" spans="1:6">
      <c r="A141" s="416" t="s">
        <v>416</v>
      </c>
      <c r="B141" s="106" t="s">
        <v>417</v>
      </c>
      <c r="C141" s="103"/>
      <c r="D141" s="104"/>
    </row>
    <row r="142" spans="1:6">
      <c r="A142" s="416"/>
      <c r="B142" s="106"/>
      <c r="C142" s="103"/>
      <c r="D142" s="104"/>
    </row>
    <row r="143" spans="1:6" ht="66">
      <c r="A143" s="415" t="s">
        <v>6</v>
      </c>
      <c r="B143" s="102" t="s">
        <v>418</v>
      </c>
      <c r="C143" s="103"/>
      <c r="D143" s="104"/>
    </row>
    <row r="144" spans="1:6">
      <c r="A144" s="117" t="s">
        <v>374</v>
      </c>
      <c r="B144" s="102" t="s">
        <v>419</v>
      </c>
      <c r="C144" s="103"/>
      <c r="D144" s="104"/>
    </row>
    <row r="145" spans="1:6">
      <c r="A145" s="117"/>
      <c r="B145" s="102" t="s">
        <v>420</v>
      </c>
      <c r="C145" s="103" t="s">
        <v>209</v>
      </c>
      <c r="D145" s="104">
        <v>12</v>
      </c>
      <c r="F145" s="336">
        <f>D145*E145</f>
        <v>0</v>
      </c>
    </row>
    <row r="146" spans="1:6">
      <c r="A146" s="117"/>
      <c r="B146" s="102" t="s">
        <v>421</v>
      </c>
      <c r="C146" s="103" t="s">
        <v>209</v>
      </c>
      <c r="D146" s="104">
        <v>24</v>
      </c>
      <c r="F146" s="336">
        <f>D146*E146</f>
        <v>0</v>
      </c>
    </row>
    <row r="147" spans="1:6">
      <c r="A147" s="117" t="s">
        <v>376</v>
      </c>
      <c r="B147" s="102" t="s">
        <v>422</v>
      </c>
      <c r="C147" s="103"/>
      <c r="D147" s="107"/>
    </row>
    <row r="148" spans="1:6">
      <c r="A148" s="415"/>
      <c r="B148" s="102" t="s">
        <v>421</v>
      </c>
      <c r="C148" s="103" t="s">
        <v>24</v>
      </c>
      <c r="D148" s="107">
        <v>25</v>
      </c>
      <c r="F148" s="336">
        <f>D148*E148</f>
        <v>0</v>
      </c>
    </row>
    <row r="149" spans="1:6">
      <c r="A149" s="416"/>
      <c r="B149" s="106"/>
      <c r="C149" s="103"/>
      <c r="D149" s="104"/>
    </row>
    <row r="150" spans="1:6" ht="52.8">
      <c r="A150" s="415" t="s">
        <v>8</v>
      </c>
      <c r="B150" s="102" t="s">
        <v>423</v>
      </c>
      <c r="C150" s="103"/>
      <c r="D150" s="104"/>
    </row>
    <row r="151" spans="1:6" ht="12" customHeight="1">
      <c r="A151" s="117" t="s">
        <v>374</v>
      </c>
      <c r="B151" s="102" t="s">
        <v>419</v>
      </c>
      <c r="C151" s="103"/>
      <c r="D151" s="104"/>
    </row>
    <row r="152" spans="1:6" ht="12" customHeight="1">
      <c r="A152" s="117"/>
      <c r="B152" s="102" t="s">
        <v>421</v>
      </c>
      <c r="C152" s="103" t="s">
        <v>209</v>
      </c>
      <c r="D152" s="104">
        <v>33</v>
      </c>
      <c r="F152" s="336">
        <f>D152*E152</f>
        <v>0</v>
      </c>
    </row>
    <row r="153" spans="1:6">
      <c r="A153" s="117"/>
      <c r="B153" s="102" t="s">
        <v>424</v>
      </c>
      <c r="C153" s="103" t="s">
        <v>209</v>
      </c>
      <c r="D153" s="104">
        <v>30</v>
      </c>
      <c r="F153" s="336">
        <f>D153*E153</f>
        <v>0</v>
      </c>
    </row>
    <row r="154" spans="1:6">
      <c r="A154" s="117" t="s">
        <v>376</v>
      </c>
      <c r="B154" s="102" t="s">
        <v>422</v>
      </c>
      <c r="C154" s="103"/>
      <c r="D154" s="107"/>
    </row>
    <row r="155" spans="1:6">
      <c r="A155" s="415"/>
      <c r="B155" s="102" t="s">
        <v>421</v>
      </c>
      <c r="C155" s="103" t="s">
        <v>24</v>
      </c>
      <c r="D155" s="107">
        <v>15</v>
      </c>
      <c r="F155" s="336">
        <f>D155*E155</f>
        <v>0</v>
      </c>
    </row>
    <row r="156" spans="1:6">
      <c r="A156" s="415"/>
      <c r="B156" s="102" t="s">
        <v>424</v>
      </c>
      <c r="C156" s="103" t="s">
        <v>24</v>
      </c>
      <c r="D156" s="107">
        <v>15</v>
      </c>
      <c r="F156" s="336">
        <f>D156*E156</f>
        <v>0</v>
      </c>
    </row>
    <row r="157" spans="1:6">
      <c r="A157" s="415"/>
      <c r="B157" s="102"/>
      <c r="C157" s="103"/>
      <c r="D157" s="104"/>
    </row>
    <row r="158" spans="1:6" ht="118.8">
      <c r="A158" s="415" t="s">
        <v>8</v>
      </c>
      <c r="B158" s="102" t="s">
        <v>425</v>
      </c>
      <c r="C158" s="103"/>
      <c r="D158" s="107"/>
    </row>
    <row r="159" spans="1:6" ht="12.75" customHeight="1">
      <c r="A159" s="117" t="s">
        <v>374</v>
      </c>
      <c r="B159" s="102" t="s">
        <v>419</v>
      </c>
      <c r="C159" s="103"/>
      <c r="D159" s="107"/>
    </row>
    <row r="160" spans="1:6">
      <c r="A160" s="117"/>
      <c r="B160" s="102" t="s">
        <v>421</v>
      </c>
      <c r="C160" s="103" t="s">
        <v>209</v>
      </c>
      <c r="D160" s="104">
        <v>15</v>
      </c>
      <c r="F160" s="336">
        <f>D160*E160</f>
        <v>0</v>
      </c>
    </row>
    <row r="161" spans="1:6">
      <c r="A161" s="117"/>
      <c r="B161" s="102" t="s">
        <v>424</v>
      </c>
      <c r="C161" s="103" t="s">
        <v>209</v>
      </c>
      <c r="D161" s="104">
        <v>42</v>
      </c>
      <c r="F161" s="336">
        <f>D161*E161</f>
        <v>0</v>
      </c>
    </row>
    <row r="162" spans="1:6">
      <c r="A162" s="117"/>
      <c r="B162" s="102" t="s">
        <v>426</v>
      </c>
      <c r="C162" s="103" t="s">
        <v>209</v>
      </c>
      <c r="D162" s="104">
        <v>36</v>
      </c>
      <c r="F162" s="336">
        <f>D162*E162</f>
        <v>0</v>
      </c>
    </row>
    <row r="163" spans="1:6">
      <c r="A163" s="117" t="s">
        <v>376</v>
      </c>
      <c r="B163" s="102" t="s">
        <v>422</v>
      </c>
      <c r="C163" s="103"/>
      <c r="D163" s="107"/>
    </row>
    <row r="164" spans="1:6">
      <c r="A164" s="117"/>
      <c r="B164" s="102" t="s">
        <v>421</v>
      </c>
      <c r="C164" s="103" t="s">
        <v>24</v>
      </c>
      <c r="D164" s="107">
        <v>10</v>
      </c>
      <c r="F164" s="336">
        <f>D164*E164</f>
        <v>0</v>
      </c>
    </row>
    <row r="165" spans="1:6">
      <c r="A165" s="117"/>
      <c r="B165" s="102" t="s">
        <v>424</v>
      </c>
      <c r="C165" s="103" t="s">
        <v>24</v>
      </c>
      <c r="D165" s="107">
        <v>35</v>
      </c>
      <c r="F165" s="336">
        <f>D165*E165</f>
        <v>0</v>
      </c>
    </row>
    <row r="166" spans="1:6">
      <c r="A166" s="117"/>
      <c r="B166" s="102" t="s">
        <v>426</v>
      </c>
      <c r="C166" s="103" t="s">
        <v>24</v>
      </c>
      <c r="D166" s="107">
        <v>80</v>
      </c>
      <c r="F166" s="336">
        <f>D166*E166</f>
        <v>0</v>
      </c>
    </row>
    <row r="167" spans="1:6">
      <c r="A167" s="117" t="s">
        <v>385</v>
      </c>
      <c r="B167" s="102" t="s">
        <v>427</v>
      </c>
      <c r="C167" s="103"/>
      <c r="D167" s="107"/>
    </row>
    <row r="168" spans="1:6">
      <c r="A168" s="415"/>
      <c r="B168" s="102" t="s">
        <v>424</v>
      </c>
      <c r="C168" s="103" t="s">
        <v>24</v>
      </c>
      <c r="D168" s="107">
        <v>1</v>
      </c>
      <c r="F168" s="336">
        <f>D168*E168</f>
        <v>0</v>
      </c>
    </row>
    <row r="169" spans="1:6">
      <c r="A169" s="415"/>
      <c r="B169" s="102"/>
      <c r="C169" s="103"/>
      <c r="D169" s="107"/>
    </row>
    <row r="170" spans="1:6" ht="105.6">
      <c r="A170" s="415" t="s">
        <v>15</v>
      </c>
      <c r="B170" s="102" t="s">
        <v>428</v>
      </c>
      <c r="C170" s="91"/>
      <c r="D170" s="104"/>
    </row>
    <row r="171" spans="1:6">
      <c r="A171" s="415"/>
      <c r="B171" s="102" t="s">
        <v>424</v>
      </c>
      <c r="C171" s="91" t="s">
        <v>209</v>
      </c>
      <c r="D171" s="104">
        <v>3</v>
      </c>
      <c r="F171" s="336">
        <f>D171*E171</f>
        <v>0</v>
      </c>
    </row>
    <row r="172" spans="1:6">
      <c r="A172" s="415"/>
      <c r="B172" s="102" t="s">
        <v>426</v>
      </c>
      <c r="C172" s="91" t="s">
        <v>209</v>
      </c>
      <c r="D172" s="104">
        <v>3</v>
      </c>
      <c r="F172" s="336">
        <f>D172*E172</f>
        <v>0</v>
      </c>
    </row>
    <row r="173" spans="1:6">
      <c r="A173" s="415"/>
      <c r="B173" s="102"/>
      <c r="C173" s="103"/>
      <c r="D173" s="107"/>
    </row>
    <row r="174" spans="1:6">
      <c r="A174" s="117"/>
      <c r="B174" s="102"/>
      <c r="C174" s="103"/>
      <c r="D174" s="107"/>
    </row>
    <row r="175" spans="1:6" ht="26.4">
      <c r="A175" s="415" t="s">
        <v>19</v>
      </c>
      <c r="B175" s="102" t="s">
        <v>429</v>
      </c>
      <c r="C175" s="103"/>
      <c r="D175" s="104"/>
    </row>
    <row r="176" spans="1:6" ht="11.25" customHeight="1">
      <c r="A176" s="415"/>
      <c r="B176" s="102"/>
      <c r="C176" s="103" t="s">
        <v>209</v>
      </c>
      <c r="D176" s="104">
        <v>192</v>
      </c>
      <c r="F176" s="336">
        <f>D176*E176</f>
        <v>0</v>
      </c>
    </row>
    <row r="177" spans="1:6" ht="11.25" customHeight="1">
      <c r="A177" s="415"/>
      <c r="B177" s="102"/>
      <c r="C177" s="103"/>
      <c r="D177" s="104"/>
    </row>
    <row r="178" spans="1:6" ht="82.8">
      <c r="A178" s="415" t="s">
        <v>37</v>
      </c>
      <c r="B178" s="102" t="s">
        <v>917</v>
      </c>
      <c r="C178" s="103"/>
      <c r="D178" s="107"/>
    </row>
    <row r="179" spans="1:6" ht="11.25" customHeight="1">
      <c r="A179" s="415"/>
      <c r="B179" s="102"/>
      <c r="C179" s="103" t="s">
        <v>24</v>
      </c>
      <c r="D179" s="107">
        <v>1</v>
      </c>
      <c r="F179" s="336">
        <f>D179*E179</f>
        <v>0</v>
      </c>
    </row>
    <row r="180" spans="1:6" ht="11.25" customHeight="1">
      <c r="A180" s="415"/>
      <c r="B180" s="102"/>
      <c r="C180" s="103"/>
      <c r="D180" s="104"/>
    </row>
    <row r="181" spans="1:6" s="354" customFormat="1" ht="59.25" customHeight="1">
      <c r="A181" s="350" t="s">
        <v>38</v>
      </c>
      <c r="B181" s="351" t="s">
        <v>430</v>
      </c>
      <c r="C181" s="352"/>
      <c r="D181" s="353"/>
      <c r="E181" s="491"/>
      <c r="F181" s="355"/>
    </row>
    <row r="182" spans="1:6" s="354" customFormat="1" ht="13.5" customHeight="1">
      <c r="A182" s="350"/>
      <c r="B182" s="351"/>
      <c r="C182" s="352" t="s">
        <v>24</v>
      </c>
      <c r="D182" s="353">
        <v>7</v>
      </c>
      <c r="E182" s="491"/>
      <c r="F182" s="336">
        <f>D182*E182</f>
        <v>0</v>
      </c>
    </row>
    <row r="183" spans="1:6" s="354" customFormat="1" ht="13.5" customHeight="1">
      <c r="A183" s="350"/>
      <c r="B183" s="351"/>
      <c r="C183" s="352"/>
      <c r="D183" s="353"/>
      <c r="E183" s="491"/>
      <c r="F183" s="336"/>
    </row>
    <row r="184" spans="1:6" s="20" customFormat="1" ht="211.2">
      <c r="A184" s="418" t="s">
        <v>39</v>
      </c>
      <c r="B184" s="344" t="s">
        <v>829</v>
      </c>
      <c r="E184" s="482"/>
    </row>
    <row r="185" spans="1:6" s="20" customFormat="1" ht="26.25" customHeight="1">
      <c r="A185" s="346" t="s">
        <v>374</v>
      </c>
      <c r="B185" s="347" t="s">
        <v>823</v>
      </c>
      <c r="C185" s="348" t="s">
        <v>24</v>
      </c>
      <c r="D185" s="349">
        <v>1</v>
      </c>
      <c r="E185" s="482"/>
      <c r="F185" s="20">
        <f>D185*E185</f>
        <v>0</v>
      </c>
    </row>
    <row r="186" spans="1:6" s="354" customFormat="1" ht="13.5" customHeight="1">
      <c r="A186" s="350"/>
      <c r="B186" s="351"/>
      <c r="C186" s="352"/>
      <c r="D186" s="353"/>
      <c r="E186" s="491"/>
      <c r="F186" s="355"/>
    </row>
    <row r="187" spans="1:6" ht="52.8">
      <c r="A187" s="419" t="s">
        <v>40</v>
      </c>
      <c r="B187" s="417" t="s">
        <v>824</v>
      </c>
      <c r="C187" s="100"/>
      <c r="D187" s="100"/>
    </row>
    <row r="188" spans="1:6" ht="66">
      <c r="B188" s="420" t="s">
        <v>825</v>
      </c>
      <c r="C188" s="100"/>
      <c r="D188" s="100"/>
    </row>
    <row r="189" spans="1:6" ht="66">
      <c r="B189" s="420" t="s">
        <v>826</v>
      </c>
      <c r="C189" s="100"/>
      <c r="D189" s="100"/>
    </row>
    <row r="190" spans="1:6" ht="38.25" customHeight="1">
      <c r="B190" s="420" t="s">
        <v>827</v>
      </c>
      <c r="C190" s="100"/>
      <c r="D190" s="100"/>
    </row>
    <row r="191" spans="1:6" ht="92.4">
      <c r="A191" s="415"/>
      <c r="B191" s="363" t="s">
        <v>828</v>
      </c>
      <c r="C191" s="100"/>
      <c r="D191" s="100"/>
    </row>
    <row r="192" spans="1:6">
      <c r="A192" s="415"/>
      <c r="B192" s="113" t="s">
        <v>779</v>
      </c>
      <c r="C192" s="100" t="s">
        <v>24</v>
      </c>
      <c r="D192" s="100">
        <v>2</v>
      </c>
      <c r="F192" s="336">
        <f>D192*E192</f>
        <v>0</v>
      </c>
    </row>
    <row r="193" spans="1:6">
      <c r="A193" s="415"/>
      <c r="B193" s="113"/>
      <c r="C193" s="100"/>
      <c r="D193" s="100"/>
    </row>
    <row r="194" spans="1:6" ht="26.4">
      <c r="A194" s="415" t="s">
        <v>58</v>
      </c>
      <c r="B194" s="124" t="s">
        <v>798</v>
      </c>
      <c r="C194" s="103"/>
      <c r="D194" s="107"/>
    </row>
    <row r="195" spans="1:6">
      <c r="A195" s="100"/>
      <c r="B195" s="100"/>
      <c r="C195" s="103" t="s">
        <v>24</v>
      </c>
      <c r="D195" s="107">
        <v>2</v>
      </c>
      <c r="F195" s="336">
        <f>D195*E195</f>
        <v>0</v>
      </c>
    </row>
    <row r="196" spans="1:6">
      <c r="A196" s="421"/>
      <c r="B196" s="123"/>
      <c r="C196" s="103"/>
      <c r="D196" s="107"/>
    </row>
    <row r="197" spans="1:6" ht="79.2">
      <c r="A197" s="415" t="s">
        <v>153</v>
      </c>
      <c r="B197" s="125" t="s">
        <v>431</v>
      </c>
      <c r="C197" s="103"/>
      <c r="D197" s="107"/>
    </row>
    <row r="198" spans="1:6" ht="13.5" customHeight="1">
      <c r="A198" s="415"/>
      <c r="B198" s="122" t="s">
        <v>414</v>
      </c>
      <c r="C198" s="103" t="s">
        <v>24</v>
      </c>
      <c r="D198" s="511">
        <v>5</v>
      </c>
    </row>
    <row r="199" spans="1:6" ht="12.75" customHeight="1">
      <c r="A199" s="415"/>
      <c r="B199" s="102"/>
      <c r="C199" s="103"/>
      <c r="D199" s="512">
        <v>1</v>
      </c>
      <c r="F199" s="336">
        <f>D199*E199</f>
        <v>0</v>
      </c>
    </row>
    <row r="200" spans="1:6">
      <c r="A200" s="415"/>
      <c r="B200" s="102"/>
      <c r="C200" s="422"/>
    </row>
    <row r="201" spans="1:6">
      <c r="A201" s="415"/>
      <c r="B201" s="109" t="s">
        <v>432</v>
      </c>
      <c r="C201" s="110"/>
      <c r="D201" s="111"/>
      <c r="E201" s="489"/>
      <c r="F201" s="337">
        <f>SUM(F143:F199)</f>
        <v>0</v>
      </c>
    </row>
    <row r="202" spans="1:6">
      <c r="A202" s="415"/>
      <c r="B202" s="106"/>
      <c r="C202" s="103"/>
      <c r="D202" s="104"/>
    </row>
    <row r="203" spans="1:6">
      <c r="A203" s="415"/>
      <c r="B203" s="106"/>
      <c r="C203" s="103"/>
      <c r="D203" s="104"/>
    </row>
    <row r="204" spans="1:6">
      <c r="A204" s="416" t="s">
        <v>433</v>
      </c>
      <c r="B204" s="106" t="s">
        <v>434</v>
      </c>
      <c r="C204" s="103"/>
      <c r="D204" s="104"/>
    </row>
    <row r="205" spans="1:6">
      <c r="A205" s="416"/>
      <c r="B205" s="106"/>
      <c r="C205" s="103"/>
      <c r="D205" s="104"/>
    </row>
    <row r="206" spans="1:6" ht="80.25" customHeight="1">
      <c r="A206" s="416"/>
      <c r="B206" s="515" t="s">
        <v>931</v>
      </c>
      <c r="C206" s="515"/>
      <c r="D206" s="515"/>
    </row>
    <row r="207" spans="1:6">
      <c r="A207" s="416"/>
      <c r="B207" s="106"/>
      <c r="C207" s="103"/>
      <c r="D207" s="104"/>
    </row>
    <row r="208" spans="1:6" ht="317.39999999999998">
      <c r="A208" s="415" t="s">
        <v>6</v>
      </c>
      <c r="B208" s="102" t="s">
        <v>896</v>
      </c>
      <c r="C208" s="103"/>
      <c r="D208" s="107"/>
      <c r="F208" s="336">
        <f>D208*E208</f>
        <v>0</v>
      </c>
    </row>
    <row r="209" spans="1:6">
      <c r="A209" s="415"/>
      <c r="B209" s="102"/>
      <c r="C209" s="103" t="s">
        <v>24</v>
      </c>
      <c r="D209" s="107">
        <v>6</v>
      </c>
      <c r="F209" s="336">
        <f>D209*E209</f>
        <v>0</v>
      </c>
    </row>
    <row r="210" spans="1:6">
      <c r="A210" s="415"/>
      <c r="B210" s="102"/>
      <c r="C210" s="103"/>
      <c r="D210" s="107"/>
    </row>
    <row r="211" spans="1:6" s="20" customFormat="1" ht="52.8">
      <c r="A211" s="362" t="s">
        <v>8</v>
      </c>
      <c r="B211" s="344" t="s">
        <v>899</v>
      </c>
      <c r="C211" s="348"/>
      <c r="D211" s="349"/>
      <c r="E211" s="482"/>
    </row>
    <row r="212" spans="1:6" s="20" customFormat="1" ht="39.6">
      <c r="A212" s="362"/>
      <c r="B212" s="344" t="s">
        <v>902</v>
      </c>
      <c r="C212" s="348"/>
      <c r="D212" s="349"/>
      <c r="E212" s="482"/>
    </row>
    <row r="213" spans="1:6" s="20" customFormat="1" ht="26.4">
      <c r="A213" s="362"/>
      <c r="B213" s="344" t="s">
        <v>901</v>
      </c>
      <c r="C213" s="348"/>
      <c r="D213" s="349"/>
      <c r="E213" s="482"/>
    </row>
    <row r="214" spans="1:6" s="20" customFormat="1" ht="26.4">
      <c r="A214" s="362"/>
      <c r="B214" s="344" t="s">
        <v>897</v>
      </c>
      <c r="C214" s="348"/>
      <c r="D214" s="349"/>
      <c r="E214" s="482"/>
    </row>
    <row r="215" spans="1:6" s="20" customFormat="1" ht="26.4">
      <c r="A215" s="362"/>
      <c r="B215" s="344" t="s">
        <v>898</v>
      </c>
      <c r="C215" s="348"/>
      <c r="D215" s="349"/>
      <c r="E215" s="482"/>
    </row>
    <row r="216" spans="1:6" s="20" customFormat="1" ht="13.5" customHeight="1">
      <c r="A216" s="362"/>
      <c r="B216" s="344" t="s">
        <v>435</v>
      </c>
      <c r="C216" s="348"/>
      <c r="D216" s="349"/>
      <c r="E216" s="482"/>
    </row>
    <row r="217" spans="1:6" s="20" customFormat="1" ht="52.8">
      <c r="A217" s="346"/>
      <c r="B217" s="344" t="s">
        <v>900</v>
      </c>
      <c r="C217" s="424"/>
      <c r="D217" s="423"/>
      <c r="E217" s="487"/>
      <c r="F217" s="336"/>
    </row>
    <row r="218" spans="1:6" s="20" customFormat="1" ht="14.4">
      <c r="A218" s="346"/>
      <c r="B218" s="102" t="s">
        <v>1027</v>
      </c>
      <c r="C218" s="348" t="s">
        <v>24</v>
      </c>
      <c r="D218" s="349">
        <v>8</v>
      </c>
      <c r="E218" s="492"/>
      <c r="F218" s="345">
        <f>D218*E218</f>
        <v>0</v>
      </c>
    </row>
    <row r="219" spans="1:6">
      <c r="A219" s="117"/>
      <c r="B219" s="102"/>
      <c r="C219" s="91"/>
      <c r="D219" s="105"/>
    </row>
    <row r="220" spans="1:6" s="426" customFormat="1" ht="14.4">
      <c r="A220" s="415"/>
      <c r="B220" s="197"/>
      <c r="C220" s="198"/>
      <c r="D220" s="199"/>
      <c r="E220" s="493"/>
      <c r="F220" s="425"/>
    </row>
    <row r="221" spans="1:6" ht="39.6">
      <c r="A221" s="415" t="s">
        <v>15</v>
      </c>
      <c r="B221" s="102" t="s">
        <v>903</v>
      </c>
      <c r="C221" s="91"/>
      <c r="D221" s="105"/>
    </row>
    <row r="222" spans="1:6">
      <c r="A222" s="117"/>
      <c r="B222" s="102" t="s">
        <v>1027</v>
      </c>
      <c r="C222" s="91" t="s">
        <v>24</v>
      </c>
      <c r="D222" s="105">
        <v>8</v>
      </c>
      <c r="F222" s="336">
        <f>D222*E222</f>
        <v>0</v>
      </c>
    </row>
    <row r="223" spans="1:6" s="200" customFormat="1">
      <c r="A223" s="427"/>
      <c r="B223" s="197"/>
      <c r="E223" s="494"/>
      <c r="F223" s="338"/>
    </row>
    <row r="224" spans="1:6" ht="132">
      <c r="A224" s="415" t="s">
        <v>19</v>
      </c>
      <c r="B224" s="363" t="s">
        <v>905</v>
      </c>
      <c r="C224" s="103"/>
      <c r="D224" s="107"/>
    </row>
    <row r="225" spans="1:6">
      <c r="A225" s="415"/>
      <c r="B225" s="102" t="s">
        <v>1027</v>
      </c>
      <c r="C225" s="91" t="s">
        <v>24</v>
      </c>
      <c r="D225" s="105">
        <v>3</v>
      </c>
      <c r="F225" s="336">
        <f>D225*E225</f>
        <v>0</v>
      </c>
    </row>
    <row r="226" spans="1:6">
      <c r="A226" s="415"/>
      <c r="B226" s="113"/>
      <c r="C226" s="103"/>
      <c r="D226" s="107"/>
    </row>
    <row r="227" spans="1:6" ht="66">
      <c r="A227" s="415" t="s">
        <v>37</v>
      </c>
      <c r="B227" s="102" t="s">
        <v>904</v>
      </c>
      <c r="C227" s="103"/>
      <c r="D227" s="107"/>
    </row>
    <row r="228" spans="1:6">
      <c r="A228" s="415"/>
      <c r="B228" s="113" t="s">
        <v>436</v>
      </c>
      <c r="C228" s="103" t="s">
        <v>24</v>
      </c>
      <c r="D228" s="107">
        <v>5</v>
      </c>
      <c r="F228" s="336">
        <f>D228*E228</f>
        <v>0</v>
      </c>
    </row>
    <row r="229" spans="1:6" ht="14.25" customHeight="1">
      <c r="A229" s="415"/>
      <c r="B229" s="113"/>
      <c r="C229" s="103"/>
      <c r="D229" s="107"/>
    </row>
    <row r="230" spans="1:6">
      <c r="A230" s="415" t="s">
        <v>39</v>
      </c>
      <c r="B230" s="113" t="s">
        <v>437</v>
      </c>
      <c r="C230" s="103"/>
      <c r="D230" s="107"/>
    </row>
    <row r="231" spans="1:6" ht="39.6">
      <c r="A231" s="415"/>
      <c r="B231" s="102" t="s">
        <v>906</v>
      </c>
      <c r="C231" s="103"/>
      <c r="D231" s="107"/>
      <c r="F231" s="336">
        <f t="shared" ref="F231:F236" si="0">D231*E231</f>
        <v>0</v>
      </c>
    </row>
    <row r="232" spans="1:6">
      <c r="A232" s="415"/>
      <c r="B232" s="102" t="s">
        <v>1027</v>
      </c>
      <c r="C232" s="103" t="s">
        <v>24</v>
      </c>
      <c r="D232" s="107">
        <v>8</v>
      </c>
      <c r="F232" s="336">
        <f t="shared" si="0"/>
        <v>0</v>
      </c>
    </row>
    <row r="233" spans="1:6" ht="26.4">
      <c r="A233" s="415"/>
      <c r="B233" s="102" t="s">
        <v>907</v>
      </c>
      <c r="C233" s="103"/>
      <c r="D233" s="107"/>
      <c r="F233" s="336">
        <f t="shared" si="0"/>
        <v>0</v>
      </c>
    </row>
    <row r="234" spans="1:6">
      <c r="A234" s="415"/>
      <c r="B234" s="102" t="s">
        <v>1027</v>
      </c>
      <c r="C234" s="103" t="s">
        <v>24</v>
      </c>
      <c r="D234" s="107">
        <v>6</v>
      </c>
      <c r="F234" s="336">
        <f t="shared" si="0"/>
        <v>0</v>
      </c>
    </row>
    <row r="235" spans="1:6" ht="39.6">
      <c r="A235" s="415"/>
      <c r="B235" s="102" t="s">
        <v>908</v>
      </c>
      <c r="C235" s="103"/>
      <c r="D235" s="107"/>
      <c r="F235" s="336">
        <f t="shared" si="0"/>
        <v>0</v>
      </c>
    </row>
    <row r="236" spans="1:6">
      <c r="A236" s="415"/>
      <c r="B236" s="102" t="s">
        <v>1027</v>
      </c>
      <c r="C236" s="103" t="s">
        <v>24</v>
      </c>
      <c r="D236" s="107">
        <v>6</v>
      </c>
      <c r="F236" s="336">
        <f t="shared" si="0"/>
        <v>0</v>
      </c>
    </row>
    <row r="237" spans="1:6">
      <c r="A237" s="415"/>
      <c r="B237" s="113"/>
      <c r="C237" s="103"/>
      <c r="D237" s="107"/>
    </row>
    <row r="238" spans="1:6" ht="79.2">
      <c r="A238" s="415" t="s">
        <v>40</v>
      </c>
      <c r="B238" s="113" t="s">
        <v>796</v>
      </c>
      <c r="C238" s="103"/>
      <c r="D238" s="107"/>
    </row>
    <row r="239" spans="1:6" ht="39.6">
      <c r="A239" s="415" t="s">
        <v>792</v>
      </c>
      <c r="B239" s="113" t="s">
        <v>793</v>
      </c>
      <c r="C239" s="103" t="s">
        <v>24</v>
      </c>
      <c r="D239" s="107">
        <v>2</v>
      </c>
      <c r="F239" s="336">
        <f>D239*E239</f>
        <v>0</v>
      </c>
    </row>
    <row r="240" spans="1:6" ht="39.6">
      <c r="A240" s="415" t="s">
        <v>792</v>
      </c>
      <c r="B240" s="113" t="s">
        <v>794</v>
      </c>
      <c r="C240" s="103" t="s">
        <v>24</v>
      </c>
      <c r="D240" s="107">
        <v>2</v>
      </c>
      <c r="F240" s="336">
        <f>D240*E240</f>
        <v>0</v>
      </c>
    </row>
    <row r="241" spans="1:6" ht="39.6">
      <c r="A241" s="415" t="s">
        <v>792</v>
      </c>
      <c r="B241" s="113" t="s">
        <v>795</v>
      </c>
      <c r="C241" s="103" t="s">
        <v>24</v>
      </c>
      <c r="D241" s="107">
        <v>2</v>
      </c>
      <c r="F241" s="336">
        <f>D241*E241</f>
        <v>0</v>
      </c>
    </row>
    <row r="242" spans="1:6" ht="14.25" customHeight="1">
      <c r="A242" s="415"/>
      <c r="B242" s="106"/>
      <c r="C242" s="103"/>
      <c r="D242" s="107"/>
    </row>
    <row r="243" spans="1:6" ht="12.75" customHeight="1">
      <c r="A243" s="415"/>
      <c r="B243" s="109" t="s">
        <v>438</v>
      </c>
      <c r="C243" s="110"/>
      <c r="D243" s="111"/>
      <c r="E243" s="489"/>
      <c r="F243" s="112">
        <f>SUM(F208:F241)</f>
        <v>0</v>
      </c>
    </row>
    <row r="244" spans="1:6">
      <c r="A244" s="415"/>
      <c r="B244" s="102"/>
      <c r="C244" s="103"/>
      <c r="D244" s="104"/>
    </row>
    <row r="245" spans="1:6">
      <c r="A245" s="415"/>
      <c r="B245" s="102"/>
      <c r="C245" s="103"/>
      <c r="D245" s="104"/>
    </row>
    <row r="246" spans="1:6">
      <c r="A246" s="415"/>
      <c r="B246" s="102"/>
      <c r="C246" s="103"/>
      <c r="D246" s="104"/>
    </row>
    <row r="247" spans="1:6" ht="13.8">
      <c r="A247" s="415"/>
      <c r="B247" s="126"/>
      <c r="C247" s="103"/>
      <c r="D247" s="104"/>
    </row>
    <row r="248" spans="1:6" ht="13.8">
      <c r="A248" s="416"/>
      <c r="B248" s="126"/>
      <c r="C248" s="103"/>
      <c r="D248" s="104"/>
    </row>
    <row r="249" spans="1:6" ht="13.8">
      <c r="A249" s="416"/>
      <c r="B249" s="126" t="s">
        <v>439</v>
      </c>
      <c r="C249" s="103"/>
      <c r="D249" s="104"/>
    </row>
    <row r="250" spans="1:6">
      <c r="A250" s="416"/>
      <c r="B250" s="102"/>
      <c r="C250" s="103"/>
      <c r="D250" s="104"/>
    </row>
    <row r="251" spans="1:6">
      <c r="A251" s="416" t="s">
        <v>361</v>
      </c>
      <c r="B251" s="106" t="s">
        <v>362</v>
      </c>
      <c r="C251" s="103"/>
      <c r="D251" s="104"/>
      <c r="F251" s="108">
        <f>F29</f>
        <v>0</v>
      </c>
    </row>
    <row r="252" spans="1:6">
      <c r="A252" s="416"/>
      <c r="B252" s="102"/>
      <c r="C252" s="103"/>
      <c r="D252" s="104"/>
      <c r="F252" s="105"/>
    </row>
    <row r="253" spans="1:6">
      <c r="A253" s="416" t="s">
        <v>366</v>
      </c>
      <c r="B253" s="106" t="s">
        <v>367</v>
      </c>
      <c r="C253" s="103"/>
      <c r="D253" s="104"/>
      <c r="F253" s="105"/>
    </row>
    <row r="254" spans="1:6">
      <c r="A254" s="416" t="s">
        <v>6</v>
      </c>
      <c r="B254" s="106" t="s">
        <v>440</v>
      </c>
      <c r="C254" s="103"/>
      <c r="D254" s="104"/>
      <c r="F254" s="108">
        <f>F52</f>
        <v>0</v>
      </c>
    </row>
    <row r="255" spans="1:6">
      <c r="A255" s="416" t="s">
        <v>8</v>
      </c>
      <c r="B255" s="106" t="s">
        <v>441</v>
      </c>
      <c r="C255" s="103"/>
      <c r="D255" s="104"/>
      <c r="F255" s="108">
        <f>F72</f>
        <v>0</v>
      </c>
    </row>
    <row r="256" spans="1:6" ht="14.25" customHeight="1">
      <c r="A256" s="416" t="s">
        <v>15</v>
      </c>
      <c r="B256" s="106" t="s">
        <v>442</v>
      </c>
      <c r="C256" s="103"/>
      <c r="D256" s="104"/>
      <c r="F256" s="108">
        <f>F87</f>
        <v>0</v>
      </c>
    </row>
    <row r="257" spans="1:6" ht="13.5" customHeight="1">
      <c r="A257" s="416"/>
      <c r="B257" s="102"/>
      <c r="C257" s="103"/>
      <c r="D257" s="104"/>
      <c r="F257" s="105"/>
    </row>
    <row r="258" spans="1:6" ht="14.25" customHeight="1">
      <c r="A258" s="416" t="s">
        <v>391</v>
      </c>
      <c r="B258" s="106" t="s">
        <v>392</v>
      </c>
      <c r="C258" s="103"/>
      <c r="D258" s="104"/>
      <c r="F258" s="108">
        <f>F138</f>
        <v>0</v>
      </c>
    </row>
    <row r="259" spans="1:6">
      <c r="A259" s="416"/>
      <c r="B259" s="102"/>
      <c r="C259" s="103"/>
      <c r="D259" s="104"/>
      <c r="F259" s="105"/>
    </row>
    <row r="260" spans="1:6">
      <c r="A260" s="416" t="s">
        <v>416</v>
      </c>
      <c r="B260" s="106" t="s">
        <v>417</v>
      </c>
      <c r="C260" s="103"/>
      <c r="D260" s="104"/>
      <c r="F260" s="108">
        <f>SUM(F201)</f>
        <v>0</v>
      </c>
    </row>
    <row r="261" spans="1:6">
      <c r="A261" s="416"/>
      <c r="B261" s="106"/>
      <c r="C261" s="103"/>
      <c r="D261" s="104"/>
      <c r="F261" s="105"/>
    </row>
    <row r="262" spans="1:6">
      <c r="A262" s="416" t="s">
        <v>433</v>
      </c>
      <c r="B262" s="106" t="s">
        <v>434</v>
      </c>
      <c r="C262" s="103"/>
      <c r="D262" s="104"/>
      <c r="F262" s="108">
        <f>F243</f>
        <v>0</v>
      </c>
    </row>
    <row r="263" spans="1:6">
      <c r="A263" s="415"/>
      <c r="B263" s="106"/>
      <c r="C263" s="103"/>
      <c r="D263" s="104"/>
      <c r="F263" s="105"/>
    </row>
    <row r="264" spans="1:6">
      <c r="A264" s="416"/>
      <c r="B264" s="106"/>
      <c r="C264" s="103"/>
      <c r="D264" s="104"/>
      <c r="F264" s="105"/>
    </row>
    <row r="265" spans="1:6" ht="13.8">
      <c r="A265" s="415"/>
      <c r="B265" s="127" t="s">
        <v>443</v>
      </c>
      <c r="C265" s="428"/>
      <c r="D265" s="128"/>
      <c r="E265" s="489"/>
      <c r="F265" s="129">
        <f>SUM(F247:F264)</f>
        <v>0</v>
      </c>
    </row>
    <row r="266" spans="1:6">
      <c r="A266" s="416"/>
      <c r="B266" s="106" t="s">
        <v>444</v>
      </c>
      <c r="C266" s="103"/>
      <c r="D266" s="104"/>
      <c r="F266" s="108">
        <f>(SUM(F265))*0.25</f>
        <v>0</v>
      </c>
    </row>
    <row r="267" spans="1:6" ht="13.8">
      <c r="B267" s="127" t="s">
        <v>445</v>
      </c>
      <c r="C267" s="428"/>
      <c r="D267" s="128"/>
      <c r="E267" s="489"/>
      <c r="F267" s="130">
        <f>SUM(F265:F266)</f>
        <v>0</v>
      </c>
    </row>
    <row r="268" spans="1:6">
      <c r="B268" s="102"/>
      <c r="C268" s="103"/>
      <c r="D268" s="104"/>
    </row>
  </sheetData>
  <sheetProtection algorithmName="SHA-512" hashValue="GEtsSAHQapjkH6vFVvWgvhVu3HyAW0ZkYBOuQfVuh72OR+yIHRVcDrrjYlQgFYdXATKnTNnIQY1CjekZCPHPdA==" saltValue="HjJ7BPOi5GzIELngPwb8+w==" spinCount="100000" sheet="1" objects="1" scenarios="1"/>
  <mergeCells count="1">
    <mergeCell ref="B206:D206"/>
  </mergeCells>
  <pageMargins left="0.78740157480314965" right="0.19685039370078741" top="0.23622047244094491" bottom="0.59055118110236227" header="0.23622047244094491" footer="0.51181102362204722"/>
  <pageSetup paperSize="9" scale="76" firstPageNumber="0" orientation="portrait" horizontalDpi="300" verticalDpi="300" r:id="rId1"/>
  <headerFooter alignWithMargins="0">
    <oddHeader>&amp;R&amp;8&amp;P</oddHeader>
    <oddFooter>&amp;LUDRUGA HRABRI TELEFON&amp;CPOSLOVNA GRAĐEVINA, Dugave, Zagreb&amp;Rbr.t.d. 26 / 2021 - H</oddFooter>
  </headerFooter>
  <rowBreaks count="2" manualBreakCount="2">
    <brk id="74" max="8" man="1"/>
    <brk id="193"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84"/>
  <sheetViews>
    <sheetView topLeftCell="A141" zoomScaleNormal="100" zoomScaleSheetLayoutView="110" zoomScalePageLayoutView="85" workbookViewId="0">
      <selection activeCell="F167" sqref="F167"/>
    </sheetView>
  </sheetViews>
  <sheetFormatPr defaultRowHeight="13.2"/>
  <cols>
    <col min="1" max="1" width="6.44140625" style="429" bestFit="1" customWidth="1"/>
    <col min="2" max="2" width="51.44140625" style="240" customWidth="1"/>
    <col min="3" max="3" width="6" style="207" bestFit="1" customWidth="1"/>
    <col min="4" max="4" width="8.109375" style="208" bestFit="1" customWidth="1"/>
    <col min="5" max="5" width="12" style="205" customWidth="1"/>
    <col min="6" max="6" width="12.88671875" style="510" customWidth="1"/>
    <col min="7" max="253" width="9.109375" style="210"/>
    <col min="254" max="254" width="6.44140625" style="210" bestFit="1" customWidth="1"/>
    <col min="255" max="255" width="51.44140625" style="210" customWidth="1"/>
    <col min="256" max="256" width="6" style="210" bestFit="1" customWidth="1"/>
    <col min="257" max="257" width="8.109375" style="210" bestFit="1" customWidth="1"/>
    <col min="258" max="259" width="12.6640625" style="210" bestFit="1" customWidth="1"/>
    <col min="260" max="509" width="9.109375" style="210"/>
    <col min="510" max="510" width="6.44140625" style="210" bestFit="1" customWidth="1"/>
    <col min="511" max="511" width="51.44140625" style="210" customWidth="1"/>
    <col min="512" max="512" width="6" style="210" bestFit="1" customWidth="1"/>
    <col min="513" max="513" width="8.109375" style="210" bestFit="1" customWidth="1"/>
    <col min="514" max="515" width="12.6640625" style="210" bestFit="1" customWidth="1"/>
    <col min="516" max="765" width="9.109375" style="210"/>
    <col min="766" max="766" width="6.44140625" style="210" bestFit="1" customWidth="1"/>
    <col min="767" max="767" width="51.44140625" style="210" customWidth="1"/>
    <col min="768" max="768" width="6" style="210" bestFit="1" customWidth="1"/>
    <col min="769" max="769" width="8.109375" style="210" bestFit="1" customWidth="1"/>
    <col min="770" max="771" width="12.6640625" style="210" bestFit="1" customWidth="1"/>
    <col min="772" max="1021" width="9.109375" style="210"/>
    <col min="1022" max="1022" width="6.44140625" style="210" bestFit="1" customWidth="1"/>
    <col min="1023" max="1023" width="51.44140625" style="210" customWidth="1"/>
    <col min="1024" max="1024" width="6" style="210" bestFit="1" customWidth="1"/>
    <col min="1025" max="1025" width="8.109375" style="210" bestFit="1" customWidth="1"/>
    <col min="1026" max="1027" width="12.6640625" style="210" bestFit="1" customWidth="1"/>
    <col min="1028" max="1277" width="9.109375" style="210"/>
    <col min="1278" max="1278" width="6.44140625" style="210" bestFit="1" customWidth="1"/>
    <col min="1279" max="1279" width="51.44140625" style="210" customWidth="1"/>
    <col min="1280" max="1280" width="6" style="210" bestFit="1" customWidth="1"/>
    <col min="1281" max="1281" width="8.109375" style="210" bestFit="1" customWidth="1"/>
    <col min="1282" max="1283" width="12.6640625" style="210" bestFit="1" customWidth="1"/>
    <col min="1284" max="1533" width="9.109375" style="210"/>
    <col min="1534" max="1534" width="6.44140625" style="210" bestFit="1" customWidth="1"/>
    <col min="1535" max="1535" width="51.44140625" style="210" customWidth="1"/>
    <col min="1536" max="1536" width="6" style="210" bestFit="1" customWidth="1"/>
    <col min="1537" max="1537" width="8.109375" style="210" bestFit="1" customWidth="1"/>
    <col min="1538" max="1539" width="12.6640625" style="210" bestFit="1" customWidth="1"/>
    <col min="1540" max="1789" width="9.109375" style="210"/>
    <col min="1790" max="1790" width="6.44140625" style="210" bestFit="1" customWidth="1"/>
    <col min="1791" max="1791" width="51.44140625" style="210" customWidth="1"/>
    <col min="1792" max="1792" width="6" style="210" bestFit="1" customWidth="1"/>
    <col min="1793" max="1793" width="8.109375" style="210" bestFit="1" customWidth="1"/>
    <col min="1794" max="1795" width="12.6640625" style="210" bestFit="1" customWidth="1"/>
    <col min="1796" max="2045" width="9.109375" style="210"/>
    <col min="2046" max="2046" width="6.44140625" style="210" bestFit="1" customWidth="1"/>
    <col min="2047" max="2047" width="51.44140625" style="210" customWidth="1"/>
    <col min="2048" max="2048" width="6" style="210" bestFit="1" customWidth="1"/>
    <col min="2049" max="2049" width="8.109375" style="210" bestFit="1" customWidth="1"/>
    <col min="2050" max="2051" width="12.6640625" style="210" bestFit="1" customWidth="1"/>
    <col min="2052" max="2301" width="9.109375" style="210"/>
    <col min="2302" max="2302" width="6.44140625" style="210" bestFit="1" customWidth="1"/>
    <col min="2303" max="2303" width="51.44140625" style="210" customWidth="1"/>
    <col min="2304" max="2304" width="6" style="210" bestFit="1" customWidth="1"/>
    <col min="2305" max="2305" width="8.109375" style="210" bestFit="1" customWidth="1"/>
    <col min="2306" max="2307" width="12.6640625" style="210" bestFit="1" customWidth="1"/>
    <col min="2308" max="2557" width="9.109375" style="210"/>
    <col min="2558" max="2558" width="6.44140625" style="210" bestFit="1" customWidth="1"/>
    <col min="2559" max="2559" width="51.44140625" style="210" customWidth="1"/>
    <col min="2560" max="2560" width="6" style="210" bestFit="1" customWidth="1"/>
    <col min="2561" max="2561" width="8.109375" style="210" bestFit="1" customWidth="1"/>
    <col min="2562" max="2563" width="12.6640625" style="210" bestFit="1" customWidth="1"/>
    <col min="2564" max="2813" width="9.109375" style="210"/>
    <col min="2814" max="2814" width="6.44140625" style="210" bestFit="1" customWidth="1"/>
    <col min="2815" max="2815" width="51.44140625" style="210" customWidth="1"/>
    <col min="2816" max="2816" width="6" style="210" bestFit="1" customWidth="1"/>
    <col min="2817" max="2817" width="8.109375" style="210" bestFit="1" customWidth="1"/>
    <col min="2818" max="2819" width="12.6640625" style="210" bestFit="1" customWidth="1"/>
    <col min="2820" max="3069" width="9.109375" style="210"/>
    <col min="3070" max="3070" width="6.44140625" style="210" bestFit="1" customWidth="1"/>
    <col min="3071" max="3071" width="51.44140625" style="210" customWidth="1"/>
    <col min="3072" max="3072" width="6" style="210" bestFit="1" customWidth="1"/>
    <col min="3073" max="3073" width="8.109375" style="210" bestFit="1" customWidth="1"/>
    <col min="3074" max="3075" width="12.6640625" style="210" bestFit="1" customWidth="1"/>
    <col min="3076" max="3325" width="9.109375" style="210"/>
    <col min="3326" max="3326" width="6.44140625" style="210" bestFit="1" customWidth="1"/>
    <col min="3327" max="3327" width="51.44140625" style="210" customWidth="1"/>
    <col min="3328" max="3328" width="6" style="210" bestFit="1" customWidth="1"/>
    <col min="3329" max="3329" width="8.109375" style="210" bestFit="1" customWidth="1"/>
    <col min="3330" max="3331" width="12.6640625" style="210" bestFit="1" customWidth="1"/>
    <col min="3332" max="3581" width="9.109375" style="210"/>
    <col min="3582" max="3582" width="6.44140625" style="210" bestFit="1" customWidth="1"/>
    <col min="3583" max="3583" width="51.44140625" style="210" customWidth="1"/>
    <col min="3584" max="3584" width="6" style="210" bestFit="1" customWidth="1"/>
    <col min="3585" max="3585" width="8.109375" style="210" bestFit="1" customWidth="1"/>
    <col min="3586" max="3587" width="12.6640625" style="210" bestFit="1" customWidth="1"/>
    <col min="3588" max="3837" width="9.109375" style="210"/>
    <col min="3838" max="3838" width="6.44140625" style="210" bestFit="1" customWidth="1"/>
    <col min="3839" max="3839" width="51.44140625" style="210" customWidth="1"/>
    <col min="3840" max="3840" width="6" style="210" bestFit="1" customWidth="1"/>
    <col min="3841" max="3841" width="8.109375" style="210" bestFit="1" customWidth="1"/>
    <col min="3842" max="3843" width="12.6640625" style="210" bestFit="1" customWidth="1"/>
    <col min="3844" max="4093" width="9.109375" style="210"/>
    <col min="4094" max="4094" width="6.44140625" style="210" bestFit="1" customWidth="1"/>
    <col min="4095" max="4095" width="51.44140625" style="210" customWidth="1"/>
    <col min="4096" max="4096" width="6" style="210" bestFit="1" customWidth="1"/>
    <col min="4097" max="4097" width="8.109375" style="210" bestFit="1" customWidth="1"/>
    <col min="4098" max="4099" width="12.6640625" style="210" bestFit="1" customWidth="1"/>
    <col min="4100" max="4349" width="9.109375" style="210"/>
    <col min="4350" max="4350" width="6.44140625" style="210" bestFit="1" customWidth="1"/>
    <col min="4351" max="4351" width="51.44140625" style="210" customWidth="1"/>
    <col min="4352" max="4352" width="6" style="210" bestFit="1" customWidth="1"/>
    <col min="4353" max="4353" width="8.109375" style="210" bestFit="1" customWidth="1"/>
    <col min="4354" max="4355" width="12.6640625" style="210" bestFit="1" customWidth="1"/>
    <col min="4356" max="4605" width="9.109375" style="210"/>
    <col min="4606" max="4606" width="6.44140625" style="210" bestFit="1" customWidth="1"/>
    <col min="4607" max="4607" width="51.44140625" style="210" customWidth="1"/>
    <col min="4608" max="4608" width="6" style="210" bestFit="1" customWidth="1"/>
    <col min="4609" max="4609" width="8.109375" style="210" bestFit="1" customWidth="1"/>
    <col min="4610" max="4611" width="12.6640625" style="210" bestFit="1" customWidth="1"/>
    <col min="4612" max="4861" width="9.109375" style="210"/>
    <col min="4862" max="4862" width="6.44140625" style="210" bestFit="1" customWidth="1"/>
    <col min="4863" max="4863" width="51.44140625" style="210" customWidth="1"/>
    <col min="4864" max="4864" width="6" style="210" bestFit="1" customWidth="1"/>
    <col min="4865" max="4865" width="8.109375" style="210" bestFit="1" customWidth="1"/>
    <col min="4866" max="4867" width="12.6640625" style="210" bestFit="1" customWidth="1"/>
    <col min="4868" max="5117" width="9.109375" style="210"/>
    <col min="5118" max="5118" width="6.44140625" style="210" bestFit="1" customWidth="1"/>
    <col min="5119" max="5119" width="51.44140625" style="210" customWidth="1"/>
    <col min="5120" max="5120" width="6" style="210" bestFit="1" customWidth="1"/>
    <col min="5121" max="5121" width="8.109375" style="210" bestFit="1" customWidth="1"/>
    <col min="5122" max="5123" width="12.6640625" style="210" bestFit="1" customWidth="1"/>
    <col min="5124" max="5373" width="9.109375" style="210"/>
    <col min="5374" max="5374" width="6.44140625" style="210" bestFit="1" customWidth="1"/>
    <col min="5375" max="5375" width="51.44140625" style="210" customWidth="1"/>
    <col min="5376" max="5376" width="6" style="210" bestFit="1" customWidth="1"/>
    <col min="5377" max="5377" width="8.109375" style="210" bestFit="1" customWidth="1"/>
    <col min="5378" max="5379" width="12.6640625" style="210" bestFit="1" customWidth="1"/>
    <col min="5380" max="5629" width="9.109375" style="210"/>
    <col min="5630" max="5630" width="6.44140625" style="210" bestFit="1" customWidth="1"/>
    <col min="5631" max="5631" width="51.44140625" style="210" customWidth="1"/>
    <col min="5632" max="5632" width="6" style="210" bestFit="1" customWidth="1"/>
    <col min="5633" max="5633" width="8.109375" style="210" bestFit="1" customWidth="1"/>
    <col min="5634" max="5635" width="12.6640625" style="210" bestFit="1" customWidth="1"/>
    <col min="5636" max="5885" width="9.109375" style="210"/>
    <col min="5886" max="5886" width="6.44140625" style="210" bestFit="1" customWidth="1"/>
    <col min="5887" max="5887" width="51.44140625" style="210" customWidth="1"/>
    <col min="5888" max="5888" width="6" style="210" bestFit="1" customWidth="1"/>
    <col min="5889" max="5889" width="8.109375" style="210" bestFit="1" customWidth="1"/>
    <col min="5890" max="5891" width="12.6640625" style="210" bestFit="1" customWidth="1"/>
    <col min="5892" max="6141" width="9.109375" style="210"/>
    <col min="6142" max="6142" width="6.44140625" style="210" bestFit="1" customWidth="1"/>
    <col min="6143" max="6143" width="51.44140625" style="210" customWidth="1"/>
    <col min="6144" max="6144" width="6" style="210" bestFit="1" customWidth="1"/>
    <col min="6145" max="6145" width="8.109375" style="210" bestFit="1" customWidth="1"/>
    <col min="6146" max="6147" width="12.6640625" style="210" bestFit="1" customWidth="1"/>
    <col min="6148" max="6397" width="9.109375" style="210"/>
    <col min="6398" max="6398" width="6.44140625" style="210" bestFit="1" customWidth="1"/>
    <col min="6399" max="6399" width="51.44140625" style="210" customWidth="1"/>
    <col min="6400" max="6400" width="6" style="210" bestFit="1" customWidth="1"/>
    <col min="6401" max="6401" width="8.109375" style="210" bestFit="1" customWidth="1"/>
    <col min="6402" max="6403" width="12.6640625" style="210" bestFit="1" customWidth="1"/>
    <col min="6404" max="6653" width="9.109375" style="210"/>
    <col min="6654" max="6654" width="6.44140625" style="210" bestFit="1" customWidth="1"/>
    <col min="6655" max="6655" width="51.44140625" style="210" customWidth="1"/>
    <col min="6656" max="6656" width="6" style="210" bestFit="1" customWidth="1"/>
    <col min="6657" max="6657" width="8.109375" style="210" bestFit="1" customWidth="1"/>
    <col min="6658" max="6659" width="12.6640625" style="210" bestFit="1" customWidth="1"/>
    <col min="6660" max="6909" width="9.109375" style="210"/>
    <col min="6910" max="6910" width="6.44140625" style="210" bestFit="1" customWidth="1"/>
    <col min="6911" max="6911" width="51.44140625" style="210" customWidth="1"/>
    <col min="6912" max="6912" width="6" style="210" bestFit="1" customWidth="1"/>
    <col min="6913" max="6913" width="8.109375" style="210" bestFit="1" customWidth="1"/>
    <col min="6914" max="6915" width="12.6640625" style="210" bestFit="1" customWidth="1"/>
    <col min="6916" max="7165" width="9.109375" style="210"/>
    <col min="7166" max="7166" width="6.44140625" style="210" bestFit="1" customWidth="1"/>
    <col min="7167" max="7167" width="51.44140625" style="210" customWidth="1"/>
    <col min="7168" max="7168" width="6" style="210" bestFit="1" customWidth="1"/>
    <col min="7169" max="7169" width="8.109375" style="210" bestFit="1" customWidth="1"/>
    <col min="7170" max="7171" width="12.6640625" style="210" bestFit="1" customWidth="1"/>
    <col min="7172" max="7421" width="9.109375" style="210"/>
    <col min="7422" max="7422" width="6.44140625" style="210" bestFit="1" customWidth="1"/>
    <col min="7423" max="7423" width="51.44140625" style="210" customWidth="1"/>
    <col min="7424" max="7424" width="6" style="210" bestFit="1" customWidth="1"/>
    <col min="7425" max="7425" width="8.109375" style="210" bestFit="1" customWidth="1"/>
    <col min="7426" max="7427" width="12.6640625" style="210" bestFit="1" customWidth="1"/>
    <col min="7428" max="7677" width="9.109375" style="210"/>
    <col min="7678" max="7678" width="6.44140625" style="210" bestFit="1" customWidth="1"/>
    <col min="7679" max="7679" width="51.44140625" style="210" customWidth="1"/>
    <col min="7680" max="7680" width="6" style="210" bestFit="1" customWidth="1"/>
    <col min="7681" max="7681" width="8.109375" style="210" bestFit="1" customWidth="1"/>
    <col min="7682" max="7683" width="12.6640625" style="210" bestFit="1" customWidth="1"/>
    <col min="7684" max="7933" width="9.109375" style="210"/>
    <col min="7934" max="7934" width="6.44140625" style="210" bestFit="1" customWidth="1"/>
    <col min="7935" max="7935" width="51.44140625" style="210" customWidth="1"/>
    <col min="7936" max="7936" width="6" style="210" bestFit="1" customWidth="1"/>
    <col min="7937" max="7937" width="8.109375" style="210" bestFit="1" customWidth="1"/>
    <col min="7938" max="7939" width="12.6640625" style="210" bestFit="1" customWidth="1"/>
    <col min="7940" max="8189" width="9.109375" style="210"/>
    <col min="8190" max="8190" width="6.44140625" style="210" bestFit="1" customWidth="1"/>
    <col min="8191" max="8191" width="51.44140625" style="210" customWidth="1"/>
    <col min="8192" max="8192" width="6" style="210" bestFit="1" customWidth="1"/>
    <col min="8193" max="8193" width="8.109375" style="210" bestFit="1" customWidth="1"/>
    <col min="8194" max="8195" width="12.6640625" style="210" bestFit="1" customWidth="1"/>
    <col min="8196" max="8445" width="9.109375" style="210"/>
    <col min="8446" max="8446" width="6.44140625" style="210" bestFit="1" customWidth="1"/>
    <col min="8447" max="8447" width="51.44140625" style="210" customWidth="1"/>
    <col min="8448" max="8448" width="6" style="210" bestFit="1" customWidth="1"/>
    <col min="8449" max="8449" width="8.109375" style="210" bestFit="1" customWidth="1"/>
    <col min="8450" max="8451" width="12.6640625" style="210" bestFit="1" customWidth="1"/>
    <col min="8452" max="8701" width="9.109375" style="210"/>
    <col min="8702" max="8702" width="6.44140625" style="210" bestFit="1" customWidth="1"/>
    <col min="8703" max="8703" width="51.44140625" style="210" customWidth="1"/>
    <col min="8704" max="8704" width="6" style="210" bestFit="1" customWidth="1"/>
    <col min="8705" max="8705" width="8.109375" style="210" bestFit="1" customWidth="1"/>
    <col min="8706" max="8707" width="12.6640625" style="210" bestFit="1" customWidth="1"/>
    <col min="8708" max="8957" width="9.109375" style="210"/>
    <col min="8958" max="8958" width="6.44140625" style="210" bestFit="1" customWidth="1"/>
    <col min="8959" max="8959" width="51.44140625" style="210" customWidth="1"/>
    <col min="8960" max="8960" width="6" style="210" bestFit="1" customWidth="1"/>
    <col min="8961" max="8961" width="8.109375" style="210" bestFit="1" customWidth="1"/>
    <col min="8962" max="8963" width="12.6640625" style="210" bestFit="1" customWidth="1"/>
    <col min="8964" max="9213" width="9.109375" style="210"/>
    <col min="9214" max="9214" width="6.44140625" style="210" bestFit="1" customWidth="1"/>
    <col min="9215" max="9215" width="51.44140625" style="210" customWidth="1"/>
    <col min="9216" max="9216" width="6" style="210" bestFit="1" customWidth="1"/>
    <col min="9217" max="9217" width="8.109375" style="210" bestFit="1" customWidth="1"/>
    <col min="9218" max="9219" width="12.6640625" style="210" bestFit="1" customWidth="1"/>
    <col min="9220" max="9469" width="9.109375" style="210"/>
    <col min="9470" max="9470" width="6.44140625" style="210" bestFit="1" customWidth="1"/>
    <col min="9471" max="9471" width="51.44140625" style="210" customWidth="1"/>
    <col min="9472" max="9472" width="6" style="210" bestFit="1" customWidth="1"/>
    <col min="9473" max="9473" width="8.109375" style="210" bestFit="1" customWidth="1"/>
    <col min="9474" max="9475" width="12.6640625" style="210" bestFit="1" customWidth="1"/>
    <col min="9476" max="9725" width="9.109375" style="210"/>
    <col min="9726" max="9726" width="6.44140625" style="210" bestFit="1" customWidth="1"/>
    <col min="9727" max="9727" width="51.44140625" style="210" customWidth="1"/>
    <col min="9728" max="9728" width="6" style="210" bestFit="1" customWidth="1"/>
    <col min="9729" max="9729" width="8.109375" style="210" bestFit="1" customWidth="1"/>
    <col min="9730" max="9731" width="12.6640625" style="210" bestFit="1" customWidth="1"/>
    <col min="9732" max="9981" width="9.109375" style="210"/>
    <col min="9982" max="9982" width="6.44140625" style="210" bestFit="1" customWidth="1"/>
    <col min="9983" max="9983" width="51.44140625" style="210" customWidth="1"/>
    <col min="9984" max="9984" width="6" style="210" bestFit="1" customWidth="1"/>
    <col min="9985" max="9985" width="8.109375" style="210" bestFit="1" customWidth="1"/>
    <col min="9986" max="9987" width="12.6640625" style="210" bestFit="1" customWidth="1"/>
    <col min="9988" max="10237" width="9.109375" style="210"/>
    <col min="10238" max="10238" width="6.44140625" style="210" bestFit="1" customWidth="1"/>
    <col min="10239" max="10239" width="51.44140625" style="210" customWidth="1"/>
    <col min="10240" max="10240" width="6" style="210" bestFit="1" customWidth="1"/>
    <col min="10241" max="10241" width="8.109375" style="210" bestFit="1" customWidth="1"/>
    <col min="10242" max="10243" width="12.6640625" style="210" bestFit="1" customWidth="1"/>
    <col min="10244" max="10493" width="9.109375" style="210"/>
    <col min="10494" max="10494" width="6.44140625" style="210" bestFit="1" customWidth="1"/>
    <col min="10495" max="10495" width="51.44140625" style="210" customWidth="1"/>
    <col min="10496" max="10496" width="6" style="210" bestFit="1" customWidth="1"/>
    <col min="10497" max="10497" width="8.109375" style="210" bestFit="1" customWidth="1"/>
    <col min="10498" max="10499" width="12.6640625" style="210" bestFit="1" customWidth="1"/>
    <col min="10500" max="10749" width="9.109375" style="210"/>
    <col min="10750" max="10750" width="6.44140625" style="210" bestFit="1" customWidth="1"/>
    <col min="10751" max="10751" width="51.44140625" style="210" customWidth="1"/>
    <col min="10752" max="10752" width="6" style="210" bestFit="1" customWidth="1"/>
    <col min="10753" max="10753" width="8.109375" style="210" bestFit="1" customWidth="1"/>
    <col min="10754" max="10755" width="12.6640625" style="210" bestFit="1" customWidth="1"/>
    <col min="10756" max="11005" width="9.109375" style="210"/>
    <col min="11006" max="11006" width="6.44140625" style="210" bestFit="1" customWidth="1"/>
    <col min="11007" max="11007" width="51.44140625" style="210" customWidth="1"/>
    <col min="11008" max="11008" width="6" style="210" bestFit="1" customWidth="1"/>
    <col min="11009" max="11009" width="8.109375" style="210" bestFit="1" customWidth="1"/>
    <col min="11010" max="11011" width="12.6640625" style="210" bestFit="1" customWidth="1"/>
    <col min="11012" max="11261" width="9.109375" style="210"/>
    <col min="11262" max="11262" width="6.44140625" style="210" bestFit="1" customWidth="1"/>
    <col min="11263" max="11263" width="51.44140625" style="210" customWidth="1"/>
    <col min="11264" max="11264" width="6" style="210" bestFit="1" customWidth="1"/>
    <col min="11265" max="11265" width="8.109375" style="210" bestFit="1" customWidth="1"/>
    <col min="11266" max="11267" width="12.6640625" style="210" bestFit="1" customWidth="1"/>
    <col min="11268" max="11517" width="9.109375" style="210"/>
    <col min="11518" max="11518" width="6.44140625" style="210" bestFit="1" customWidth="1"/>
    <col min="11519" max="11519" width="51.44140625" style="210" customWidth="1"/>
    <col min="11520" max="11520" width="6" style="210" bestFit="1" customWidth="1"/>
    <col min="11521" max="11521" width="8.109375" style="210" bestFit="1" customWidth="1"/>
    <col min="11522" max="11523" width="12.6640625" style="210" bestFit="1" customWidth="1"/>
    <col min="11524" max="11773" width="9.109375" style="210"/>
    <col min="11774" max="11774" width="6.44140625" style="210" bestFit="1" customWidth="1"/>
    <col min="11775" max="11775" width="51.44140625" style="210" customWidth="1"/>
    <col min="11776" max="11776" width="6" style="210" bestFit="1" customWidth="1"/>
    <col min="11777" max="11777" width="8.109375" style="210" bestFit="1" customWidth="1"/>
    <col min="11778" max="11779" width="12.6640625" style="210" bestFit="1" customWidth="1"/>
    <col min="11780" max="12029" width="9.109375" style="210"/>
    <col min="12030" max="12030" width="6.44140625" style="210" bestFit="1" customWidth="1"/>
    <col min="12031" max="12031" width="51.44140625" style="210" customWidth="1"/>
    <col min="12032" max="12032" width="6" style="210" bestFit="1" customWidth="1"/>
    <col min="12033" max="12033" width="8.109375" style="210" bestFit="1" customWidth="1"/>
    <col min="12034" max="12035" width="12.6640625" style="210" bestFit="1" customWidth="1"/>
    <col min="12036" max="12285" width="9.109375" style="210"/>
    <col min="12286" max="12286" width="6.44140625" style="210" bestFit="1" customWidth="1"/>
    <col min="12287" max="12287" width="51.44140625" style="210" customWidth="1"/>
    <col min="12288" max="12288" width="6" style="210" bestFit="1" customWidth="1"/>
    <col min="12289" max="12289" width="8.109375" style="210" bestFit="1" customWidth="1"/>
    <col min="12290" max="12291" width="12.6640625" style="210" bestFit="1" customWidth="1"/>
    <col min="12292" max="12541" width="9.109375" style="210"/>
    <col min="12542" max="12542" width="6.44140625" style="210" bestFit="1" customWidth="1"/>
    <col min="12543" max="12543" width="51.44140625" style="210" customWidth="1"/>
    <col min="12544" max="12544" width="6" style="210" bestFit="1" customWidth="1"/>
    <col min="12545" max="12545" width="8.109375" style="210" bestFit="1" customWidth="1"/>
    <col min="12546" max="12547" width="12.6640625" style="210" bestFit="1" customWidth="1"/>
    <col min="12548" max="12797" width="9.109375" style="210"/>
    <col min="12798" max="12798" width="6.44140625" style="210" bestFit="1" customWidth="1"/>
    <col min="12799" max="12799" width="51.44140625" style="210" customWidth="1"/>
    <col min="12800" max="12800" width="6" style="210" bestFit="1" customWidth="1"/>
    <col min="12801" max="12801" width="8.109375" style="210" bestFit="1" customWidth="1"/>
    <col min="12802" max="12803" width="12.6640625" style="210" bestFit="1" customWidth="1"/>
    <col min="12804" max="13053" width="9.109375" style="210"/>
    <col min="13054" max="13054" width="6.44140625" style="210" bestFit="1" customWidth="1"/>
    <col min="13055" max="13055" width="51.44140625" style="210" customWidth="1"/>
    <col min="13056" max="13056" width="6" style="210" bestFit="1" customWidth="1"/>
    <col min="13057" max="13057" width="8.109375" style="210" bestFit="1" customWidth="1"/>
    <col min="13058" max="13059" width="12.6640625" style="210" bestFit="1" customWidth="1"/>
    <col min="13060" max="13309" width="9.109375" style="210"/>
    <col min="13310" max="13310" width="6.44140625" style="210" bestFit="1" customWidth="1"/>
    <col min="13311" max="13311" width="51.44140625" style="210" customWidth="1"/>
    <col min="13312" max="13312" width="6" style="210" bestFit="1" customWidth="1"/>
    <col min="13313" max="13313" width="8.109375" style="210" bestFit="1" customWidth="1"/>
    <col min="13314" max="13315" width="12.6640625" style="210" bestFit="1" customWidth="1"/>
    <col min="13316" max="13565" width="9.109375" style="210"/>
    <col min="13566" max="13566" width="6.44140625" style="210" bestFit="1" customWidth="1"/>
    <col min="13567" max="13567" width="51.44140625" style="210" customWidth="1"/>
    <col min="13568" max="13568" width="6" style="210" bestFit="1" customWidth="1"/>
    <col min="13569" max="13569" width="8.109375" style="210" bestFit="1" customWidth="1"/>
    <col min="13570" max="13571" width="12.6640625" style="210" bestFit="1" customWidth="1"/>
    <col min="13572" max="13821" width="9.109375" style="210"/>
    <col min="13822" max="13822" width="6.44140625" style="210" bestFit="1" customWidth="1"/>
    <col min="13823" max="13823" width="51.44140625" style="210" customWidth="1"/>
    <col min="13824" max="13824" width="6" style="210" bestFit="1" customWidth="1"/>
    <col min="13825" max="13825" width="8.109375" style="210" bestFit="1" customWidth="1"/>
    <col min="13826" max="13827" width="12.6640625" style="210" bestFit="1" customWidth="1"/>
    <col min="13828" max="14077" width="9.109375" style="210"/>
    <col min="14078" max="14078" width="6.44140625" style="210" bestFit="1" customWidth="1"/>
    <col min="14079" max="14079" width="51.44140625" style="210" customWidth="1"/>
    <col min="14080" max="14080" width="6" style="210" bestFit="1" customWidth="1"/>
    <col min="14081" max="14081" width="8.109375" style="210" bestFit="1" customWidth="1"/>
    <col min="14082" max="14083" width="12.6640625" style="210" bestFit="1" customWidth="1"/>
    <col min="14084" max="14333" width="9.109375" style="210"/>
    <col min="14334" max="14334" width="6.44140625" style="210" bestFit="1" customWidth="1"/>
    <col min="14335" max="14335" width="51.44140625" style="210" customWidth="1"/>
    <col min="14336" max="14336" width="6" style="210" bestFit="1" customWidth="1"/>
    <col min="14337" max="14337" width="8.109375" style="210" bestFit="1" customWidth="1"/>
    <col min="14338" max="14339" width="12.6640625" style="210" bestFit="1" customWidth="1"/>
    <col min="14340" max="14589" width="9.109375" style="210"/>
    <col min="14590" max="14590" width="6.44140625" style="210" bestFit="1" customWidth="1"/>
    <col min="14591" max="14591" width="51.44140625" style="210" customWidth="1"/>
    <col min="14592" max="14592" width="6" style="210" bestFit="1" customWidth="1"/>
    <col min="14593" max="14593" width="8.109375" style="210" bestFit="1" customWidth="1"/>
    <col min="14594" max="14595" width="12.6640625" style="210" bestFit="1" customWidth="1"/>
    <col min="14596" max="14845" width="9.109375" style="210"/>
    <col min="14846" max="14846" width="6.44140625" style="210" bestFit="1" customWidth="1"/>
    <col min="14847" max="14847" width="51.44140625" style="210" customWidth="1"/>
    <col min="14848" max="14848" width="6" style="210" bestFit="1" customWidth="1"/>
    <col min="14849" max="14849" width="8.109375" style="210" bestFit="1" customWidth="1"/>
    <col min="14850" max="14851" width="12.6640625" style="210" bestFit="1" customWidth="1"/>
    <col min="14852" max="15101" width="9.109375" style="210"/>
    <col min="15102" max="15102" width="6.44140625" style="210" bestFit="1" customWidth="1"/>
    <col min="15103" max="15103" width="51.44140625" style="210" customWidth="1"/>
    <col min="15104" max="15104" width="6" style="210" bestFit="1" customWidth="1"/>
    <col min="15105" max="15105" width="8.109375" style="210" bestFit="1" customWidth="1"/>
    <col min="15106" max="15107" width="12.6640625" style="210" bestFit="1" customWidth="1"/>
    <col min="15108" max="15357" width="9.109375" style="210"/>
    <col min="15358" max="15358" width="6.44140625" style="210" bestFit="1" customWidth="1"/>
    <col min="15359" max="15359" width="51.44140625" style="210" customWidth="1"/>
    <col min="15360" max="15360" width="6" style="210" bestFit="1" customWidth="1"/>
    <col min="15361" max="15361" width="8.109375" style="210" bestFit="1" customWidth="1"/>
    <col min="15362" max="15363" width="12.6640625" style="210" bestFit="1" customWidth="1"/>
    <col min="15364" max="15613" width="9.109375" style="210"/>
    <col min="15614" max="15614" width="6.44140625" style="210" bestFit="1" customWidth="1"/>
    <col min="15615" max="15615" width="51.44140625" style="210" customWidth="1"/>
    <col min="15616" max="15616" width="6" style="210" bestFit="1" customWidth="1"/>
    <col min="15617" max="15617" width="8.109375" style="210" bestFit="1" customWidth="1"/>
    <col min="15618" max="15619" width="12.6640625" style="210" bestFit="1" customWidth="1"/>
    <col min="15620" max="15869" width="9.109375" style="210"/>
    <col min="15870" max="15870" width="6.44140625" style="210" bestFit="1" customWidth="1"/>
    <col min="15871" max="15871" width="51.44140625" style="210" customWidth="1"/>
    <col min="15872" max="15872" width="6" style="210" bestFit="1" customWidth="1"/>
    <col min="15873" max="15873" width="8.109375" style="210" bestFit="1" customWidth="1"/>
    <col min="15874" max="15875" width="12.6640625" style="210" bestFit="1" customWidth="1"/>
    <col min="15876" max="16125" width="9.109375" style="210"/>
    <col min="16126" max="16126" width="6.44140625" style="210" bestFit="1" customWidth="1"/>
    <col min="16127" max="16127" width="51.44140625" style="210" customWidth="1"/>
    <col min="16128" max="16128" width="6" style="210" bestFit="1" customWidth="1"/>
    <col min="16129" max="16129" width="8.109375" style="210" bestFit="1" customWidth="1"/>
    <col min="16130" max="16131" width="12.6640625" style="210" bestFit="1" customWidth="1"/>
    <col min="16132" max="16384" width="9.109375" style="210"/>
  </cols>
  <sheetData>
    <row r="1" spans="1:6" ht="13.8">
      <c r="B1" s="206" t="s">
        <v>770</v>
      </c>
    </row>
    <row r="2" spans="1:6" s="211" customFormat="1">
      <c r="A2" s="181"/>
      <c r="B2" s="181"/>
      <c r="C2" s="182"/>
      <c r="D2" s="182"/>
      <c r="E2" s="205"/>
      <c r="F2" s="510"/>
    </row>
    <row r="3" spans="1:6" s="211" customFormat="1" ht="66">
      <c r="A3" s="181"/>
      <c r="B3" s="430" t="s">
        <v>476</v>
      </c>
      <c r="C3" s="182"/>
      <c r="D3" s="182"/>
      <c r="E3" s="205"/>
      <c r="F3" s="510"/>
    </row>
    <row r="4" spans="1:6" s="211" customFormat="1">
      <c r="A4" s="181"/>
      <c r="B4" s="430"/>
      <c r="C4" s="182"/>
      <c r="D4" s="182"/>
      <c r="E4" s="205"/>
      <c r="F4" s="510"/>
    </row>
    <row r="5" spans="1:6" s="211" customFormat="1" ht="66">
      <c r="A5" s="181"/>
      <c r="B5" s="430" t="s">
        <v>477</v>
      </c>
      <c r="C5" s="182"/>
      <c r="D5" s="182"/>
      <c r="E5" s="205"/>
      <c r="F5" s="510"/>
    </row>
    <row r="6" spans="1:6" s="211" customFormat="1">
      <c r="A6" s="181"/>
      <c r="B6" s="430"/>
      <c r="C6" s="182"/>
      <c r="D6" s="182"/>
      <c r="E6" s="205"/>
      <c r="F6" s="510"/>
    </row>
    <row r="7" spans="1:6" s="211" customFormat="1" ht="39.6">
      <c r="A7" s="181"/>
      <c r="B7" s="430" t="s">
        <v>478</v>
      </c>
      <c r="C7" s="182"/>
      <c r="D7" s="182"/>
      <c r="E7" s="205"/>
      <c r="F7" s="510"/>
    </row>
    <row r="8" spans="1:6" s="211" customFormat="1">
      <c r="A8" s="181"/>
      <c r="B8" s="430"/>
      <c r="C8" s="182"/>
      <c r="D8" s="182"/>
      <c r="E8" s="205"/>
      <c r="F8" s="510"/>
    </row>
    <row r="9" spans="1:6" s="211" customFormat="1" ht="52.8">
      <c r="A9" s="181"/>
      <c r="B9" s="430" t="s">
        <v>479</v>
      </c>
      <c r="C9" s="182"/>
      <c r="D9" s="182"/>
      <c r="E9" s="205"/>
      <c r="F9" s="510"/>
    </row>
    <row r="10" spans="1:6" s="211" customFormat="1">
      <c r="A10" s="181"/>
      <c r="B10" s="430"/>
      <c r="C10" s="182"/>
      <c r="D10" s="182"/>
      <c r="E10" s="205"/>
      <c r="F10" s="510"/>
    </row>
    <row r="11" spans="1:6" s="211" customFormat="1" ht="66">
      <c r="A11" s="181"/>
      <c r="B11" s="430" t="s">
        <v>480</v>
      </c>
      <c r="C11" s="182"/>
      <c r="D11" s="182"/>
      <c r="E11" s="205"/>
      <c r="F11" s="510"/>
    </row>
    <row r="12" spans="1:6" s="211" customFormat="1">
      <c r="A12" s="181"/>
      <c r="B12" s="430"/>
      <c r="C12" s="182"/>
      <c r="D12" s="182"/>
      <c r="E12" s="205"/>
      <c r="F12" s="510"/>
    </row>
    <row r="13" spans="1:6" s="211" customFormat="1" ht="26.4">
      <c r="A13" s="181"/>
      <c r="B13" s="430" t="s">
        <v>481</v>
      </c>
      <c r="C13" s="182"/>
      <c r="D13" s="182"/>
      <c r="E13" s="205"/>
      <c r="F13" s="510"/>
    </row>
    <row r="14" spans="1:6" s="211" customFormat="1">
      <c r="A14" s="181"/>
      <c r="B14" s="430"/>
      <c r="C14" s="182"/>
      <c r="D14" s="182"/>
      <c r="E14" s="205"/>
      <c r="F14" s="510"/>
    </row>
    <row r="15" spans="1:6" s="211" customFormat="1" ht="39.6">
      <c r="A15" s="181"/>
      <c r="B15" s="430" t="s">
        <v>482</v>
      </c>
      <c r="C15" s="182"/>
      <c r="D15" s="182"/>
      <c r="E15" s="205"/>
      <c r="F15" s="510"/>
    </row>
    <row r="16" spans="1:6" s="211" customFormat="1">
      <c r="A16" s="181"/>
      <c r="B16" s="430"/>
      <c r="C16" s="182"/>
      <c r="D16" s="182"/>
      <c r="E16" s="205"/>
      <c r="F16" s="510"/>
    </row>
    <row r="17" spans="1:6" s="211" customFormat="1" ht="39.6">
      <c r="A17" s="181"/>
      <c r="B17" s="430" t="s">
        <v>748</v>
      </c>
      <c r="C17" s="182"/>
      <c r="D17" s="182"/>
      <c r="E17" s="205"/>
      <c r="F17" s="510"/>
    </row>
    <row r="18" spans="1:6" s="211" customFormat="1">
      <c r="A18" s="181"/>
      <c r="B18" s="430"/>
      <c r="C18" s="182"/>
      <c r="D18" s="182"/>
      <c r="E18" s="205"/>
      <c r="F18" s="510"/>
    </row>
    <row r="19" spans="1:6" s="211" customFormat="1" ht="52.8">
      <c r="A19" s="181"/>
      <c r="B19" s="430" t="s">
        <v>483</v>
      </c>
      <c r="C19" s="182"/>
      <c r="D19" s="182"/>
      <c r="E19" s="205"/>
      <c r="F19" s="510"/>
    </row>
    <row r="20" spans="1:6" s="211" customFormat="1">
      <c r="A20" s="181"/>
      <c r="B20" s="430"/>
      <c r="C20" s="182"/>
      <c r="D20" s="182"/>
      <c r="E20" s="205"/>
      <c r="F20" s="510"/>
    </row>
    <row r="21" spans="1:6" s="211" customFormat="1" ht="26.4">
      <c r="A21" s="181"/>
      <c r="B21" s="430" t="s">
        <v>484</v>
      </c>
      <c r="C21" s="182"/>
      <c r="D21" s="182"/>
      <c r="E21" s="205"/>
      <c r="F21" s="510"/>
    </row>
    <row r="22" spans="1:6" s="211" customFormat="1">
      <c r="A22" s="181"/>
      <c r="B22" s="430"/>
      <c r="C22" s="182"/>
      <c r="D22" s="182"/>
      <c r="E22" s="205"/>
      <c r="F22" s="510"/>
    </row>
    <row r="23" spans="1:6" s="211" customFormat="1" ht="26.4">
      <c r="A23" s="181"/>
      <c r="B23" s="430" t="s">
        <v>485</v>
      </c>
      <c r="C23" s="182"/>
      <c r="D23" s="182"/>
      <c r="E23" s="205"/>
      <c r="F23" s="510"/>
    </row>
    <row r="24" spans="1:6" s="211" customFormat="1">
      <c r="A24" s="181"/>
      <c r="B24" s="430"/>
      <c r="C24" s="182"/>
      <c r="D24" s="182"/>
      <c r="E24" s="205"/>
      <c r="F24" s="510"/>
    </row>
    <row r="25" spans="1:6" s="211" customFormat="1">
      <c r="A25" s="181"/>
      <c r="B25" s="430" t="s">
        <v>486</v>
      </c>
      <c r="C25" s="182"/>
      <c r="D25" s="182"/>
      <c r="E25" s="205"/>
      <c r="F25" s="510"/>
    </row>
    <row r="26" spans="1:6" s="211" customFormat="1">
      <c r="A26" s="181"/>
      <c r="B26" s="430"/>
      <c r="C26" s="182"/>
      <c r="D26" s="182"/>
      <c r="E26" s="205"/>
      <c r="F26" s="510"/>
    </row>
    <row r="27" spans="1:6" s="211" customFormat="1">
      <c r="A27" s="181"/>
      <c r="B27" s="430" t="s">
        <v>487</v>
      </c>
      <c r="C27" s="182"/>
      <c r="D27" s="182"/>
      <c r="E27" s="205"/>
      <c r="F27" s="510"/>
    </row>
    <row r="28" spans="1:6" s="211" customFormat="1">
      <c r="A28" s="181"/>
      <c r="B28" s="430"/>
      <c r="C28" s="182"/>
      <c r="D28" s="182"/>
      <c r="E28" s="205"/>
      <c r="F28" s="510"/>
    </row>
    <row r="29" spans="1:6" s="211" customFormat="1" ht="13.8" thickBot="1">
      <c r="A29" s="431"/>
      <c r="B29" s="212"/>
      <c r="C29" s="213"/>
      <c r="D29" s="214"/>
      <c r="E29" s="205"/>
      <c r="F29" s="510"/>
    </row>
    <row r="30" spans="1:6" s="211" customFormat="1" ht="13.8" thickBot="1">
      <c r="A30" s="432" t="s">
        <v>0</v>
      </c>
      <c r="B30" s="137" t="s">
        <v>489</v>
      </c>
      <c r="C30" s="138" t="s">
        <v>490</v>
      </c>
      <c r="D30" s="138" t="s">
        <v>4</v>
      </c>
      <c r="E30" s="138" t="s">
        <v>5</v>
      </c>
      <c r="F30" s="138" t="s">
        <v>916</v>
      </c>
    </row>
    <row r="31" spans="1:6" s="211" customFormat="1">
      <c r="A31" s="431" t="s">
        <v>6</v>
      </c>
      <c r="B31" s="212" t="s">
        <v>488</v>
      </c>
      <c r="C31" s="140"/>
      <c r="D31" s="140"/>
      <c r="E31" s="205"/>
      <c r="F31" s="510"/>
    </row>
    <row r="32" spans="1:6" s="211" customFormat="1">
      <c r="A32" s="433"/>
      <c r="B32" s="139"/>
      <c r="C32" s="140"/>
      <c r="D32" s="140"/>
      <c r="E32" s="205"/>
      <c r="F32" s="510"/>
    </row>
    <row r="33" spans="1:6" s="211" customFormat="1">
      <c r="A33" s="433"/>
      <c r="B33" s="139"/>
      <c r="C33" s="140"/>
      <c r="D33" s="140"/>
      <c r="E33" s="205"/>
      <c r="F33" s="510"/>
    </row>
    <row r="34" spans="1:6" s="211" customFormat="1" ht="79.2">
      <c r="A34" s="434" t="s">
        <v>13</v>
      </c>
      <c r="B34" s="435" t="s">
        <v>918</v>
      </c>
      <c r="C34" s="217"/>
      <c r="D34" s="218"/>
      <c r="E34" s="205"/>
      <c r="F34" s="510"/>
    </row>
    <row r="35" spans="1:6" s="211" customFormat="1" ht="92.4">
      <c r="A35" s="434"/>
      <c r="B35" s="435" t="s">
        <v>749</v>
      </c>
      <c r="C35" s="217"/>
      <c r="D35" s="218"/>
      <c r="E35" s="205"/>
      <c r="F35" s="510"/>
    </row>
    <row r="36" spans="1:6" s="211" customFormat="1" ht="66">
      <c r="A36" s="434"/>
      <c r="B36" s="435" t="s">
        <v>491</v>
      </c>
      <c r="C36" s="217"/>
      <c r="D36" s="218"/>
      <c r="E36" s="205"/>
      <c r="F36" s="510"/>
    </row>
    <row r="37" spans="1:6" s="211" customFormat="1">
      <c r="A37" s="434"/>
      <c r="B37" s="435" t="s">
        <v>750</v>
      </c>
      <c r="D37" s="215"/>
      <c r="E37" s="205"/>
      <c r="F37" s="510"/>
    </row>
    <row r="38" spans="1:6" s="211" customFormat="1" ht="26.4">
      <c r="A38" s="434"/>
      <c r="B38" s="435" t="s">
        <v>751</v>
      </c>
      <c r="C38" s="217"/>
      <c r="D38" s="218"/>
      <c r="E38" s="205"/>
      <c r="F38" s="510"/>
    </row>
    <row r="39" spans="1:6" s="211" customFormat="1" ht="52.8">
      <c r="A39" s="434"/>
      <c r="B39" s="435" t="s">
        <v>492</v>
      </c>
      <c r="C39" s="217"/>
      <c r="D39" s="218"/>
      <c r="E39" s="205"/>
      <c r="F39" s="510"/>
    </row>
    <row r="40" spans="1:6" s="211" customFormat="1" ht="105.6">
      <c r="A40" s="434"/>
      <c r="B40" s="435" t="s">
        <v>752</v>
      </c>
      <c r="C40" s="217"/>
      <c r="D40" s="218"/>
      <c r="E40" s="205"/>
      <c r="F40" s="510"/>
    </row>
    <row r="41" spans="1:6" s="211" customFormat="1" ht="52.8">
      <c r="A41" s="434"/>
      <c r="B41" s="435" t="s">
        <v>493</v>
      </c>
      <c r="C41" s="217"/>
      <c r="D41" s="218"/>
      <c r="E41" s="205"/>
      <c r="F41" s="510"/>
    </row>
    <row r="42" spans="1:6" s="211" customFormat="1" ht="13.8">
      <c r="A42" s="434"/>
      <c r="B42" s="435" t="s">
        <v>919</v>
      </c>
      <c r="C42" s="217"/>
      <c r="D42" s="218"/>
      <c r="E42" s="205"/>
      <c r="F42" s="510"/>
    </row>
    <row r="43" spans="1:6" s="211" customFormat="1" ht="321" customHeight="1">
      <c r="A43" s="434"/>
      <c r="B43" s="435" t="s">
        <v>753</v>
      </c>
      <c r="C43" s="217" t="s">
        <v>494</v>
      </c>
      <c r="D43" s="218">
        <v>1</v>
      </c>
      <c r="E43" s="205"/>
      <c r="F43" s="510">
        <f>D43*E43</f>
        <v>0</v>
      </c>
    </row>
    <row r="44" spans="1:6" s="211" customFormat="1">
      <c r="A44" s="434"/>
      <c r="B44" s="435"/>
      <c r="C44" s="217"/>
      <c r="D44" s="218"/>
      <c r="E44" s="205"/>
      <c r="F44" s="510"/>
    </row>
    <row r="45" spans="1:6" s="211" customFormat="1" ht="145.19999999999999">
      <c r="A45" s="434"/>
      <c r="B45" s="435" t="s">
        <v>754</v>
      </c>
      <c r="C45" s="217"/>
      <c r="D45" s="218"/>
      <c r="E45" s="205"/>
      <c r="F45" s="510"/>
    </row>
    <row r="46" spans="1:6" s="211" customFormat="1">
      <c r="A46" s="434"/>
      <c r="B46" s="435" t="s">
        <v>755</v>
      </c>
      <c r="C46" s="217"/>
      <c r="D46" s="218"/>
      <c r="E46" s="205"/>
      <c r="F46" s="510"/>
    </row>
    <row r="47" spans="1:6" s="211" customFormat="1">
      <c r="A47" s="434" t="s">
        <v>7</v>
      </c>
      <c r="B47" s="436" t="s">
        <v>495</v>
      </c>
      <c r="C47" s="217"/>
      <c r="D47" s="218"/>
      <c r="E47" s="205"/>
      <c r="F47" s="510"/>
    </row>
    <row r="48" spans="1:6" s="211" customFormat="1" ht="182.25" customHeight="1">
      <c r="A48" s="434"/>
      <c r="B48" s="435" t="s">
        <v>756</v>
      </c>
      <c r="C48" s="217" t="s">
        <v>494</v>
      </c>
      <c r="D48" s="218">
        <v>10</v>
      </c>
      <c r="E48" s="205"/>
      <c r="F48" s="510">
        <f>D48*E48</f>
        <v>0</v>
      </c>
    </row>
    <row r="49" spans="1:6" s="211" customFormat="1">
      <c r="A49" s="434"/>
      <c r="B49" s="435"/>
      <c r="C49" s="217"/>
      <c r="D49" s="218"/>
      <c r="E49" s="205"/>
      <c r="F49" s="510"/>
    </row>
    <row r="50" spans="1:6" s="211" customFormat="1">
      <c r="A50" s="434" t="s">
        <v>25</v>
      </c>
      <c r="B50" s="436" t="s">
        <v>496</v>
      </c>
      <c r="C50" s="217"/>
      <c r="D50" s="218"/>
      <c r="E50" s="205"/>
      <c r="F50" s="510"/>
    </row>
    <row r="51" spans="1:6" s="211" customFormat="1" ht="171.6">
      <c r="A51" s="434"/>
      <c r="B51" s="435" t="s">
        <v>757</v>
      </c>
      <c r="C51" s="217" t="s">
        <v>494</v>
      </c>
      <c r="D51" s="218">
        <v>4</v>
      </c>
      <c r="E51" s="205"/>
      <c r="F51" s="510">
        <f>D51*E51</f>
        <v>0</v>
      </c>
    </row>
    <row r="52" spans="1:6" s="211" customFormat="1">
      <c r="A52" s="434"/>
      <c r="B52" s="435"/>
      <c r="C52" s="217"/>
      <c r="D52" s="218"/>
      <c r="E52" s="205"/>
      <c r="F52" s="510"/>
    </row>
    <row r="53" spans="1:6" s="211" customFormat="1">
      <c r="A53" s="434" t="s">
        <v>26</v>
      </c>
      <c r="B53" s="436" t="s">
        <v>497</v>
      </c>
      <c r="C53" s="217"/>
      <c r="D53" s="218"/>
      <c r="E53" s="205"/>
      <c r="F53" s="510"/>
    </row>
    <row r="54" spans="1:6" s="211" customFormat="1" ht="171.6">
      <c r="A54" s="434"/>
      <c r="B54" s="435" t="s">
        <v>758</v>
      </c>
      <c r="C54" s="217" t="s">
        <v>494</v>
      </c>
      <c r="D54" s="218">
        <v>4</v>
      </c>
      <c r="E54" s="205"/>
      <c r="F54" s="510">
        <f>D54*E54</f>
        <v>0</v>
      </c>
    </row>
    <row r="55" spans="1:6" s="211" customFormat="1">
      <c r="A55" s="434"/>
      <c r="B55" s="435"/>
      <c r="C55" s="217"/>
      <c r="D55" s="218"/>
      <c r="E55" s="205"/>
      <c r="F55" s="510"/>
    </row>
    <row r="56" spans="1:6" s="211" customFormat="1">
      <c r="A56" s="434" t="s">
        <v>27</v>
      </c>
      <c r="B56" s="436" t="s">
        <v>498</v>
      </c>
      <c r="C56" s="217"/>
      <c r="D56" s="218"/>
      <c r="E56" s="205"/>
      <c r="F56" s="510"/>
    </row>
    <row r="57" spans="1:6" s="211" customFormat="1" ht="177.75" customHeight="1">
      <c r="A57" s="434"/>
      <c r="B57" s="435" t="s">
        <v>759</v>
      </c>
      <c r="C57" s="217" t="s">
        <v>494</v>
      </c>
      <c r="D57" s="218">
        <v>2</v>
      </c>
      <c r="E57" s="205"/>
      <c r="F57" s="510">
        <f>D57*E57</f>
        <v>0</v>
      </c>
    </row>
    <row r="58" spans="1:6" s="211" customFormat="1">
      <c r="A58" s="434"/>
      <c r="B58" s="435"/>
      <c r="C58" s="217"/>
      <c r="D58" s="218"/>
      <c r="E58" s="205"/>
      <c r="F58" s="510"/>
    </row>
    <row r="59" spans="1:6" s="211" customFormat="1">
      <c r="A59" s="434" t="s">
        <v>28</v>
      </c>
      <c r="B59" s="436" t="s">
        <v>499</v>
      </c>
      <c r="C59" s="217"/>
      <c r="D59" s="218"/>
      <c r="E59" s="205"/>
      <c r="F59" s="510"/>
    </row>
    <row r="60" spans="1:6" s="211" customFormat="1" ht="169.5" customHeight="1">
      <c r="A60" s="434"/>
      <c r="B60" s="435" t="s">
        <v>760</v>
      </c>
      <c r="C60" s="217" t="s">
        <v>494</v>
      </c>
      <c r="D60" s="218">
        <v>1</v>
      </c>
      <c r="E60" s="205"/>
      <c r="F60" s="510">
        <f>D60*E60</f>
        <v>0</v>
      </c>
    </row>
    <row r="61" spans="1:6" s="211" customFormat="1">
      <c r="A61" s="434"/>
      <c r="B61" s="435"/>
      <c r="C61" s="217"/>
      <c r="D61" s="218"/>
      <c r="E61" s="205"/>
      <c r="F61" s="510"/>
    </row>
    <row r="62" spans="1:6" s="211" customFormat="1" ht="92.4">
      <c r="A62" s="434" t="s">
        <v>143</v>
      </c>
      <c r="B62" s="435" t="s">
        <v>761</v>
      </c>
      <c r="C62" s="217"/>
      <c r="D62" s="218"/>
      <c r="E62" s="205"/>
      <c r="F62" s="510"/>
    </row>
    <row r="63" spans="1:6" s="211" customFormat="1" ht="26.4">
      <c r="A63" s="434"/>
      <c r="B63" s="435" t="s">
        <v>500</v>
      </c>
      <c r="C63" s="217" t="s">
        <v>494</v>
      </c>
      <c r="D63" s="218">
        <v>21</v>
      </c>
      <c r="E63" s="205"/>
      <c r="F63" s="510">
        <f>D63*E63</f>
        <v>0</v>
      </c>
    </row>
    <row r="64" spans="1:6" s="211" customFormat="1">
      <c r="A64" s="434"/>
      <c r="B64" s="435"/>
      <c r="C64" s="217"/>
      <c r="D64" s="218"/>
      <c r="E64" s="205"/>
      <c r="F64" s="510"/>
    </row>
    <row r="65" spans="1:6" s="211" customFormat="1" ht="92.4">
      <c r="A65" s="434" t="s">
        <v>68</v>
      </c>
      <c r="B65" s="435" t="s">
        <v>501</v>
      </c>
      <c r="C65" s="217" t="s">
        <v>494</v>
      </c>
      <c r="D65" s="218">
        <v>1</v>
      </c>
      <c r="E65" s="205"/>
      <c r="F65" s="510">
        <f>D65*E65</f>
        <v>0</v>
      </c>
    </row>
    <row r="66" spans="1:6" s="211" customFormat="1">
      <c r="A66" s="434"/>
      <c r="B66" s="435"/>
      <c r="C66" s="217"/>
      <c r="D66" s="218"/>
      <c r="E66" s="205"/>
      <c r="F66" s="510"/>
    </row>
    <row r="67" spans="1:6" s="216" customFormat="1" ht="39.6">
      <c r="A67" s="434" t="s">
        <v>502</v>
      </c>
      <c r="B67" s="437" t="s">
        <v>503</v>
      </c>
      <c r="C67" s="233"/>
      <c r="D67" s="438"/>
      <c r="E67" s="205"/>
      <c r="F67" s="510"/>
    </row>
    <row r="68" spans="1:6" s="211" customFormat="1">
      <c r="A68" s="434"/>
      <c r="B68" s="435" t="s">
        <v>762</v>
      </c>
      <c r="C68" s="217" t="s">
        <v>494</v>
      </c>
      <c r="D68" s="218">
        <v>20</v>
      </c>
      <c r="E68" s="205"/>
      <c r="F68" s="510">
        <f>D68*E68</f>
        <v>0</v>
      </c>
    </row>
    <row r="69" spans="1:6" s="211" customFormat="1">
      <c r="A69" s="434"/>
      <c r="B69" s="435"/>
      <c r="C69" s="217"/>
      <c r="D69" s="218"/>
      <c r="E69" s="205"/>
      <c r="F69" s="510"/>
    </row>
    <row r="70" spans="1:6" s="211" customFormat="1" ht="66">
      <c r="A70" s="434" t="s">
        <v>504</v>
      </c>
      <c r="B70" s="435" t="s">
        <v>505</v>
      </c>
      <c r="C70" s="217"/>
      <c r="D70" s="218"/>
      <c r="E70" s="205"/>
      <c r="F70" s="510"/>
    </row>
    <row r="71" spans="1:6" s="211" customFormat="1">
      <c r="A71" s="434"/>
      <c r="B71" s="435" t="s">
        <v>506</v>
      </c>
      <c r="C71" s="217" t="s">
        <v>209</v>
      </c>
      <c r="D71" s="218">
        <v>75</v>
      </c>
      <c r="E71" s="205"/>
      <c r="F71" s="510">
        <f>D71*E71</f>
        <v>0</v>
      </c>
    </row>
    <row r="72" spans="1:6" s="211" customFormat="1">
      <c r="A72" s="434"/>
      <c r="B72" s="435" t="s">
        <v>507</v>
      </c>
      <c r="C72" s="217" t="s">
        <v>209</v>
      </c>
      <c r="D72" s="218">
        <v>90</v>
      </c>
      <c r="E72" s="205"/>
      <c r="F72" s="510">
        <f>D72*E72</f>
        <v>0</v>
      </c>
    </row>
    <row r="73" spans="1:6" s="211" customFormat="1">
      <c r="A73" s="434"/>
      <c r="B73" s="435" t="s">
        <v>508</v>
      </c>
      <c r="C73" s="217" t="s">
        <v>209</v>
      </c>
      <c r="D73" s="218">
        <v>50</v>
      </c>
      <c r="E73" s="205"/>
      <c r="F73" s="510">
        <f>D73*E73</f>
        <v>0</v>
      </c>
    </row>
    <row r="74" spans="1:6" s="211" customFormat="1">
      <c r="A74" s="434"/>
      <c r="B74" s="435" t="s">
        <v>509</v>
      </c>
      <c r="C74" s="217" t="s">
        <v>209</v>
      </c>
      <c r="D74" s="218">
        <v>35</v>
      </c>
      <c r="E74" s="205"/>
      <c r="F74" s="510">
        <f>D74*E74</f>
        <v>0</v>
      </c>
    </row>
    <row r="75" spans="1:6" s="211" customFormat="1">
      <c r="A75" s="434"/>
      <c r="B75" s="435" t="s">
        <v>510</v>
      </c>
      <c r="C75" s="217" t="s">
        <v>209</v>
      </c>
      <c r="D75" s="218">
        <v>25</v>
      </c>
      <c r="E75" s="205"/>
      <c r="F75" s="510">
        <f>D75*E75</f>
        <v>0</v>
      </c>
    </row>
    <row r="76" spans="1:6" s="211" customFormat="1">
      <c r="A76" s="434"/>
      <c r="B76" s="435"/>
      <c r="C76" s="217"/>
      <c r="D76" s="218"/>
      <c r="E76" s="205"/>
      <c r="F76" s="510"/>
    </row>
    <row r="77" spans="1:6" s="211" customFormat="1" ht="66">
      <c r="A77" s="434" t="s">
        <v>511</v>
      </c>
      <c r="B77" s="435" t="s">
        <v>512</v>
      </c>
      <c r="C77" s="217"/>
      <c r="D77" s="218"/>
      <c r="E77" s="205"/>
      <c r="F77" s="510"/>
    </row>
    <row r="78" spans="1:6" s="211" customFormat="1">
      <c r="A78" s="434"/>
      <c r="B78" s="435" t="s">
        <v>513</v>
      </c>
      <c r="C78" s="217" t="s">
        <v>209</v>
      </c>
      <c r="D78" s="218">
        <v>20</v>
      </c>
      <c r="E78" s="205"/>
      <c r="F78" s="510">
        <f>D78*E78</f>
        <v>0</v>
      </c>
    </row>
    <row r="79" spans="1:6" s="211" customFormat="1">
      <c r="A79" s="434"/>
      <c r="B79" s="435"/>
      <c r="C79" s="217"/>
      <c r="D79" s="218"/>
      <c r="E79" s="205"/>
      <c r="F79" s="510"/>
    </row>
    <row r="80" spans="1:6" s="211" customFormat="1" ht="66">
      <c r="A80" s="434" t="s">
        <v>514</v>
      </c>
      <c r="B80" s="435" t="s">
        <v>515</v>
      </c>
      <c r="C80" s="217"/>
      <c r="D80" s="218"/>
      <c r="E80" s="205"/>
      <c r="F80" s="510"/>
    </row>
    <row r="81" spans="1:6" s="211" customFormat="1">
      <c r="A81" s="434"/>
      <c r="B81" s="435" t="s">
        <v>513</v>
      </c>
      <c r="C81" s="217" t="s">
        <v>209</v>
      </c>
      <c r="D81" s="218">
        <v>20</v>
      </c>
      <c r="E81" s="205"/>
      <c r="F81" s="510">
        <f>D81*E81</f>
        <v>0</v>
      </c>
    </row>
    <row r="82" spans="1:6" s="211" customFormat="1">
      <c r="A82" s="434"/>
      <c r="B82" s="435"/>
      <c r="C82" s="217"/>
      <c r="D82" s="218"/>
      <c r="E82" s="205"/>
      <c r="F82" s="510"/>
    </row>
    <row r="83" spans="1:6" s="211" customFormat="1" ht="26.4">
      <c r="A83" s="434" t="s">
        <v>516</v>
      </c>
      <c r="B83" s="435" t="s">
        <v>986</v>
      </c>
      <c r="C83" s="217"/>
      <c r="D83" s="218"/>
      <c r="E83" s="205"/>
      <c r="F83" s="510"/>
    </row>
    <row r="84" spans="1:6" s="211" customFormat="1" ht="15.6">
      <c r="A84" s="434"/>
      <c r="B84" s="435" t="s">
        <v>517</v>
      </c>
      <c r="C84" s="439" t="s">
        <v>518</v>
      </c>
      <c r="D84" s="218">
        <v>5</v>
      </c>
      <c r="E84" s="205"/>
      <c r="F84" s="510">
        <f>D84*E84</f>
        <v>0</v>
      </c>
    </row>
    <row r="85" spans="1:6" s="211" customFormat="1">
      <c r="A85" s="434"/>
      <c r="B85" s="440"/>
      <c r="C85" s="217"/>
      <c r="D85" s="218"/>
      <c r="E85" s="205"/>
      <c r="F85" s="510"/>
    </row>
    <row r="86" spans="1:6" s="211" customFormat="1" ht="105.6">
      <c r="A86" s="434" t="s">
        <v>519</v>
      </c>
      <c r="B86" s="440" t="s">
        <v>920</v>
      </c>
      <c r="C86" s="217"/>
      <c r="D86" s="218"/>
      <c r="E86" s="205"/>
      <c r="F86" s="510"/>
    </row>
    <row r="87" spans="1:6" s="211" customFormat="1">
      <c r="A87" s="434"/>
      <c r="B87" s="435" t="s">
        <v>755</v>
      </c>
      <c r="C87" s="217"/>
      <c r="D87" s="218"/>
      <c r="E87" s="205"/>
      <c r="F87" s="510"/>
    </row>
    <row r="88" spans="1:6" s="211" customFormat="1" ht="300" customHeight="1">
      <c r="A88" s="434"/>
      <c r="B88" s="440" t="s">
        <v>921</v>
      </c>
      <c r="C88" s="217" t="s">
        <v>494</v>
      </c>
      <c r="D88" s="218">
        <v>1</v>
      </c>
      <c r="E88" s="205"/>
      <c r="F88" s="510">
        <f>D88*E88</f>
        <v>0</v>
      </c>
    </row>
    <row r="89" spans="1:6" s="211" customFormat="1">
      <c r="A89" s="434"/>
      <c r="B89" s="440"/>
      <c r="C89" s="217"/>
      <c r="D89" s="218"/>
      <c r="E89" s="205"/>
      <c r="F89" s="510"/>
    </row>
    <row r="90" spans="1:6" s="211" customFormat="1" ht="39.6">
      <c r="A90" s="434" t="s">
        <v>520</v>
      </c>
      <c r="B90" s="440" t="s">
        <v>521</v>
      </c>
      <c r="C90" s="217" t="s">
        <v>494</v>
      </c>
      <c r="D90" s="218">
        <v>1</v>
      </c>
      <c r="E90" s="205"/>
      <c r="F90" s="510">
        <f>D90*E90</f>
        <v>0</v>
      </c>
    </row>
    <row r="91" spans="1:6" s="211" customFormat="1">
      <c r="A91" s="434"/>
      <c r="B91" s="440"/>
      <c r="C91" s="217"/>
      <c r="D91" s="218"/>
      <c r="E91" s="205"/>
      <c r="F91" s="510"/>
    </row>
    <row r="92" spans="1:6" s="211" customFormat="1" ht="26.4">
      <c r="A92" s="434" t="s">
        <v>522</v>
      </c>
      <c r="B92" s="441" t="s">
        <v>524</v>
      </c>
      <c r="C92" s="217" t="s">
        <v>525</v>
      </c>
      <c r="D92" s="218">
        <v>1</v>
      </c>
      <c r="E92" s="205"/>
      <c r="F92" s="510">
        <f>D92*E92</f>
        <v>0</v>
      </c>
    </row>
    <row r="93" spans="1:6" s="211" customFormat="1">
      <c r="A93" s="434"/>
      <c r="B93" s="441"/>
      <c r="C93" s="217"/>
      <c r="D93" s="218"/>
      <c r="E93" s="205"/>
      <c r="F93" s="510"/>
    </row>
    <row r="94" spans="1:6" s="211" customFormat="1" ht="79.2">
      <c r="A94" s="434" t="s">
        <v>523</v>
      </c>
      <c r="B94" s="442" t="s">
        <v>527</v>
      </c>
      <c r="C94" s="217" t="s">
        <v>23</v>
      </c>
      <c r="D94" s="218">
        <v>500</v>
      </c>
      <c r="E94" s="205"/>
      <c r="F94" s="510">
        <f>D94*E94</f>
        <v>0</v>
      </c>
    </row>
    <row r="95" spans="1:6" s="211" customFormat="1">
      <c r="A95" s="434"/>
      <c r="B95" s="441"/>
      <c r="C95" s="217"/>
      <c r="D95" s="218"/>
      <c r="E95" s="205"/>
      <c r="F95" s="510"/>
    </row>
    <row r="96" spans="1:6" s="211" customFormat="1" ht="39.6">
      <c r="A96" s="434" t="s">
        <v>526</v>
      </c>
      <c r="B96" s="441" t="s">
        <v>529</v>
      </c>
      <c r="C96" s="217" t="s">
        <v>525</v>
      </c>
      <c r="D96" s="218">
        <v>1</v>
      </c>
      <c r="E96" s="205"/>
      <c r="F96" s="510">
        <f>D96*E96</f>
        <v>0</v>
      </c>
    </row>
    <row r="97" spans="1:6" s="211" customFormat="1">
      <c r="A97" s="434"/>
      <c r="B97" s="440"/>
      <c r="C97" s="217"/>
      <c r="D97" s="218"/>
      <c r="E97" s="205"/>
      <c r="F97" s="510"/>
    </row>
    <row r="98" spans="1:6" s="211" customFormat="1" ht="39.6">
      <c r="A98" s="434" t="s">
        <v>528</v>
      </c>
      <c r="B98" s="219" t="s">
        <v>531</v>
      </c>
      <c r="C98" s="220" t="s">
        <v>494</v>
      </c>
      <c r="D98" s="222">
        <v>10</v>
      </c>
      <c r="E98" s="205"/>
      <c r="F98" s="510">
        <f>D98*E98</f>
        <v>0</v>
      </c>
    </row>
    <row r="99" spans="1:6" s="211" customFormat="1">
      <c r="A99" s="434"/>
      <c r="B99" s="219"/>
      <c r="C99" s="220"/>
      <c r="D99" s="222"/>
      <c r="E99" s="205"/>
      <c r="F99" s="510"/>
    </row>
    <row r="100" spans="1:6" s="211" customFormat="1" ht="79.2">
      <c r="A100" s="434" t="s">
        <v>530</v>
      </c>
      <c r="B100" s="443" t="s">
        <v>533</v>
      </c>
      <c r="C100" s="221" t="s">
        <v>494</v>
      </c>
      <c r="D100" s="222">
        <v>22</v>
      </c>
      <c r="E100" s="205"/>
      <c r="F100" s="510">
        <f>D100*E100</f>
        <v>0</v>
      </c>
    </row>
    <row r="101" spans="1:6" s="211" customFormat="1">
      <c r="A101" s="434"/>
      <c r="B101" s="440"/>
      <c r="C101" s="217"/>
      <c r="D101" s="218"/>
      <c r="E101" s="205"/>
      <c r="F101" s="510"/>
    </row>
    <row r="102" spans="1:6" s="211" customFormat="1" ht="79.2">
      <c r="A102" s="434" t="s">
        <v>763</v>
      </c>
      <c r="B102" s="223" t="s">
        <v>535</v>
      </c>
      <c r="C102" s="224"/>
      <c r="D102" s="225"/>
      <c r="E102" s="205"/>
      <c r="F102" s="510"/>
    </row>
    <row r="103" spans="1:6" s="211" customFormat="1">
      <c r="A103" s="434"/>
      <c r="B103" s="223" t="s">
        <v>536</v>
      </c>
      <c r="C103" s="226" t="s">
        <v>537</v>
      </c>
      <c r="D103" s="227">
        <v>80</v>
      </c>
      <c r="E103" s="205"/>
      <c r="F103" s="510">
        <f>D103*E103</f>
        <v>0</v>
      </c>
    </row>
    <row r="104" spans="1:6" s="211" customFormat="1">
      <c r="A104" s="434"/>
      <c r="B104" s="223" t="s">
        <v>538</v>
      </c>
      <c r="C104" s="226" t="s">
        <v>537</v>
      </c>
      <c r="D104" s="227">
        <v>30</v>
      </c>
      <c r="E104" s="205"/>
      <c r="F104" s="510">
        <f>D104*E104</f>
        <v>0</v>
      </c>
    </row>
    <row r="105" spans="1:6" s="211" customFormat="1">
      <c r="A105" s="434"/>
      <c r="B105" s="223" t="s">
        <v>539</v>
      </c>
      <c r="C105" s="226" t="s">
        <v>537</v>
      </c>
      <c r="D105" s="227">
        <v>12</v>
      </c>
      <c r="E105" s="205"/>
      <c r="F105" s="510">
        <f>D105*E105</f>
        <v>0</v>
      </c>
    </row>
    <row r="106" spans="1:6" s="211" customFormat="1">
      <c r="A106" s="434"/>
      <c r="B106" s="440"/>
      <c r="C106" s="217"/>
      <c r="D106" s="218"/>
      <c r="E106" s="205"/>
      <c r="F106" s="510"/>
    </row>
    <row r="107" spans="1:6" s="211" customFormat="1" ht="26.4">
      <c r="A107" s="434" t="s">
        <v>764</v>
      </c>
      <c r="B107" s="443" t="s">
        <v>540</v>
      </c>
      <c r="C107" s="221" t="s">
        <v>525</v>
      </c>
      <c r="D107" s="222">
        <v>1</v>
      </c>
      <c r="E107" s="205"/>
      <c r="F107" s="510">
        <f>D107*E107</f>
        <v>0</v>
      </c>
    </row>
    <row r="108" spans="1:6" s="211" customFormat="1">
      <c r="A108" s="434"/>
      <c r="B108" s="440"/>
      <c r="C108" s="217"/>
      <c r="D108" s="218"/>
      <c r="E108" s="205"/>
      <c r="F108" s="510"/>
    </row>
    <row r="109" spans="1:6" s="211" customFormat="1" ht="52.8">
      <c r="A109" s="434" t="s">
        <v>532</v>
      </c>
      <c r="B109" s="443" t="s">
        <v>542</v>
      </c>
      <c r="C109" s="221" t="s">
        <v>525</v>
      </c>
      <c r="D109" s="222">
        <v>1</v>
      </c>
      <c r="E109" s="205"/>
      <c r="F109" s="510">
        <f>D109*E109</f>
        <v>0</v>
      </c>
    </row>
    <row r="110" spans="1:6" s="211" customFormat="1">
      <c r="A110" s="434"/>
      <c r="B110" s="440"/>
      <c r="C110" s="217"/>
      <c r="D110" s="218"/>
      <c r="E110" s="205"/>
      <c r="F110" s="510"/>
    </row>
    <row r="111" spans="1:6" s="211" customFormat="1" ht="66">
      <c r="A111" s="434" t="s">
        <v>534</v>
      </c>
      <c r="B111" s="443" t="s">
        <v>766</v>
      </c>
      <c r="C111" s="221" t="s">
        <v>494</v>
      </c>
      <c r="D111" s="222">
        <v>1</v>
      </c>
      <c r="E111" s="205"/>
      <c r="F111" s="510">
        <f>D111*E111</f>
        <v>0</v>
      </c>
    </row>
    <row r="112" spans="1:6" s="211" customFormat="1">
      <c r="A112" s="434"/>
      <c r="B112" s="440"/>
      <c r="C112" s="217"/>
      <c r="D112" s="218"/>
      <c r="E112" s="205"/>
      <c r="F112" s="510"/>
    </row>
    <row r="113" spans="1:6" s="211" customFormat="1" ht="26.4">
      <c r="A113" s="434" t="s">
        <v>765</v>
      </c>
      <c r="B113" s="444" t="s">
        <v>545</v>
      </c>
      <c r="C113" s="217" t="s">
        <v>525</v>
      </c>
      <c r="D113" s="218">
        <v>1</v>
      </c>
      <c r="E113" s="205"/>
      <c r="F113" s="510">
        <f>D113*E113</f>
        <v>0</v>
      </c>
    </row>
    <row r="114" spans="1:6" s="211" customFormat="1">
      <c r="A114" s="434"/>
      <c r="B114" s="440"/>
      <c r="C114" s="217"/>
      <c r="D114" s="218"/>
      <c r="E114" s="205"/>
      <c r="F114" s="510"/>
    </row>
    <row r="115" spans="1:6" s="211" customFormat="1" ht="119.4">
      <c r="A115" s="434" t="s">
        <v>541</v>
      </c>
      <c r="B115" s="223" t="s">
        <v>767</v>
      </c>
      <c r="D115" s="215"/>
      <c r="E115" s="205"/>
      <c r="F115" s="510"/>
    </row>
    <row r="116" spans="1:6" s="445" customFormat="1">
      <c r="A116" s="434"/>
      <c r="B116" s="440" t="s">
        <v>546</v>
      </c>
      <c r="C116" s="217" t="s">
        <v>494</v>
      </c>
      <c r="D116" s="218">
        <v>1</v>
      </c>
      <c r="E116" s="205"/>
      <c r="F116" s="510">
        <f>D116*E116</f>
        <v>0</v>
      </c>
    </row>
    <row r="117" spans="1:6" s="445" customFormat="1">
      <c r="A117" s="434"/>
      <c r="B117" s="440" t="s">
        <v>547</v>
      </c>
      <c r="C117" s="217" t="s">
        <v>494</v>
      </c>
      <c r="D117" s="218">
        <v>4</v>
      </c>
      <c r="E117" s="205"/>
      <c r="F117" s="510">
        <f>D117*E117</f>
        <v>0</v>
      </c>
    </row>
    <row r="118" spans="1:6" s="211" customFormat="1">
      <c r="A118" s="434"/>
      <c r="B118" s="440"/>
      <c r="C118" s="217"/>
      <c r="D118" s="218"/>
      <c r="E118" s="205"/>
      <c r="F118" s="510"/>
    </row>
    <row r="119" spans="1:6" s="211" customFormat="1" ht="52.8">
      <c r="A119" s="434" t="s">
        <v>543</v>
      </c>
      <c r="B119" s="228" t="s">
        <v>548</v>
      </c>
      <c r="C119" s="141"/>
      <c r="D119" s="142"/>
      <c r="E119" s="205"/>
      <c r="F119" s="510"/>
    </row>
    <row r="120" spans="1:6" s="211" customFormat="1">
      <c r="A120" s="434"/>
      <c r="B120" s="446" t="s">
        <v>549</v>
      </c>
      <c r="C120" s="143" t="s">
        <v>494</v>
      </c>
      <c r="D120" s="143">
        <v>6</v>
      </c>
      <c r="E120" s="205"/>
      <c r="F120" s="510">
        <f>D120*E120</f>
        <v>0</v>
      </c>
    </row>
    <row r="121" spans="1:6" s="211" customFormat="1">
      <c r="A121" s="434"/>
      <c r="B121" s="446" t="s">
        <v>550</v>
      </c>
      <c r="C121" s="143" t="s">
        <v>494</v>
      </c>
      <c r="D121" s="143">
        <v>4</v>
      </c>
      <c r="E121" s="205"/>
      <c r="F121" s="510">
        <f>D121*E121</f>
        <v>0</v>
      </c>
    </row>
    <row r="122" spans="1:6" s="211" customFormat="1">
      <c r="A122" s="434"/>
      <c r="B122" s="440"/>
      <c r="C122" s="217"/>
      <c r="D122" s="218"/>
      <c r="E122" s="205"/>
      <c r="F122" s="510"/>
    </row>
    <row r="123" spans="1:6" s="211" customFormat="1" ht="79.2">
      <c r="A123" s="434" t="s">
        <v>544</v>
      </c>
      <c r="B123" s="447" t="s">
        <v>799</v>
      </c>
      <c r="C123" s="229"/>
      <c r="D123" s="230"/>
      <c r="E123" s="205"/>
      <c r="F123" s="510"/>
    </row>
    <row r="124" spans="1:6" s="211" customFormat="1" ht="26.4">
      <c r="A124" s="434"/>
      <c r="B124" s="231" t="s">
        <v>551</v>
      </c>
      <c r="C124" s="141" t="s">
        <v>494</v>
      </c>
      <c r="D124" s="142">
        <v>6</v>
      </c>
      <c r="E124" s="205"/>
      <c r="F124" s="510">
        <f>D124*E124</f>
        <v>0</v>
      </c>
    </row>
    <row r="125" spans="1:6" s="211" customFormat="1" ht="13.8" thickBot="1">
      <c r="A125" s="434"/>
      <c r="B125" s="232"/>
      <c r="C125" s="233"/>
      <c r="D125" s="218"/>
      <c r="E125" s="205"/>
      <c r="F125" s="510"/>
    </row>
    <row r="126" spans="1:6" s="211" customFormat="1" ht="13.8" thickBot="1">
      <c r="A126" s="448"/>
      <c r="B126" s="144" t="str">
        <f>[1]STROJARSTVO!B31&amp;" UKUPNO:"</f>
        <v>SUSTAV GRIJANJA I HLAĐENJA UKUPNO:</v>
      </c>
      <c r="C126" s="234"/>
      <c r="D126" s="235"/>
      <c r="E126" s="495"/>
      <c r="F126" s="449">
        <f>SUM(F34:F124)</f>
        <v>0</v>
      </c>
    </row>
    <row r="127" spans="1:6" s="211" customFormat="1">
      <c r="A127" s="434"/>
      <c r="B127" s="232"/>
      <c r="C127" s="233"/>
      <c r="D127" s="218"/>
      <c r="E127" s="205"/>
      <c r="F127" s="510"/>
    </row>
    <row r="128" spans="1:6" s="211" customFormat="1" ht="13.8" thickBot="1">
      <c r="A128" s="450"/>
      <c r="B128" s="212"/>
      <c r="C128" s="213"/>
      <c r="D128" s="214"/>
      <c r="E128" s="205"/>
      <c r="F128" s="510"/>
    </row>
    <row r="129" spans="1:6" ht="13.8" thickBot="1">
      <c r="A129" s="432" t="s">
        <v>0</v>
      </c>
      <c r="B129" s="137" t="s">
        <v>489</v>
      </c>
      <c r="C129" s="138" t="s">
        <v>490</v>
      </c>
      <c r="D129" s="138" t="s">
        <v>4</v>
      </c>
      <c r="E129" s="496"/>
      <c r="F129" s="138" t="s">
        <v>916</v>
      </c>
    </row>
    <row r="130" spans="1:6">
      <c r="A130" s="431" t="s">
        <v>8</v>
      </c>
      <c r="B130" s="212" t="s">
        <v>552</v>
      </c>
      <c r="C130" s="140"/>
      <c r="D130" s="140"/>
    </row>
    <row r="131" spans="1:6">
      <c r="A131" s="433"/>
      <c r="B131" s="139"/>
      <c r="C131" s="140"/>
      <c r="D131" s="140"/>
    </row>
    <row r="132" spans="1:6">
      <c r="A132" s="433"/>
      <c r="B132" s="139"/>
      <c r="C132" s="140"/>
      <c r="D132" s="140"/>
    </row>
    <row r="133" spans="1:6" ht="39.6">
      <c r="A133" s="434" t="s">
        <v>9</v>
      </c>
      <c r="B133" s="443" t="s">
        <v>553</v>
      </c>
      <c r="C133" s="439"/>
      <c r="D133" s="439"/>
    </row>
    <row r="134" spans="1:6">
      <c r="A134" s="434"/>
      <c r="B134" s="443" t="s">
        <v>554</v>
      </c>
      <c r="C134" s="439" t="s">
        <v>209</v>
      </c>
      <c r="D134" s="439">
        <v>12</v>
      </c>
      <c r="F134" s="510">
        <f>D134*E134</f>
        <v>0</v>
      </c>
    </row>
    <row r="135" spans="1:6">
      <c r="A135" s="434"/>
      <c r="B135" s="443" t="s">
        <v>555</v>
      </c>
      <c r="C135" s="439" t="s">
        <v>209</v>
      </c>
      <c r="D135" s="439">
        <v>64</v>
      </c>
      <c r="F135" s="510">
        <f>D135*E135</f>
        <v>0</v>
      </c>
    </row>
    <row r="136" spans="1:6">
      <c r="A136" s="434"/>
      <c r="B136" s="236"/>
      <c r="C136" s="217"/>
      <c r="D136" s="218"/>
    </row>
    <row r="137" spans="1:6" ht="39.6">
      <c r="A137" s="434" t="s">
        <v>10</v>
      </c>
      <c r="B137" s="443" t="s">
        <v>556</v>
      </c>
      <c r="C137" s="439"/>
      <c r="D137" s="439"/>
    </row>
    <row r="138" spans="1:6">
      <c r="A138" s="434"/>
      <c r="B138" s="443" t="s">
        <v>554</v>
      </c>
      <c r="C138" s="237" t="s">
        <v>494</v>
      </c>
      <c r="D138" s="439">
        <v>3</v>
      </c>
      <c r="F138" s="510">
        <f>D138*E138</f>
        <v>0</v>
      </c>
    </row>
    <row r="139" spans="1:6">
      <c r="A139" s="434"/>
      <c r="B139" s="443" t="s">
        <v>555</v>
      </c>
      <c r="C139" s="237" t="s">
        <v>494</v>
      </c>
      <c r="D139" s="439">
        <v>6</v>
      </c>
      <c r="F139" s="510">
        <f>D139*E139</f>
        <v>0</v>
      </c>
    </row>
    <row r="140" spans="1:6">
      <c r="A140" s="434"/>
      <c r="B140" s="236"/>
      <c r="C140" s="217"/>
      <c r="D140" s="218"/>
    </row>
    <row r="141" spans="1:6" ht="52.8">
      <c r="A141" s="434" t="s">
        <v>29</v>
      </c>
      <c r="B141" s="443" t="s">
        <v>557</v>
      </c>
      <c r="C141" s="439"/>
      <c r="D141" s="439"/>
    </row>
    <row r="142" spans="1:6" ht="16.2">
      <c r="A142" s="434"/>
      <c r="B142" s="443" t="s">
        <v>922</v>
      </c>
      <c r="C142" s="439"/>
      <c r="D142" s="439"/>
    </row>
    <row r="143" spans="1:6">
      <c r="A143" s="434"/>
      <c r="B143" s="443" t="s">
        <v>768</v>
      </c>
      <c r="C143" s="439" t="s">
        <v>525</v>
      </c>
      <c r="D143" s="439">
        <v>3</v>
      </c>
      <c r="F143" s="510">
        <f>D143*E143</f>
        <v>0</v>
      </c>
    </row>
    <row r="144" spans="1:6">
      <c r="A144" s="434"/>
      <c r="B144" s="443"/>
      <c r="C144" s="439"/>
      <c r="D144" s="439"/>
    </row>
    <row r="145" spans="1:6" ht="52.8">
      <c r="A145" s="434" t="s">
        <v>144</v>
      </c>
      <c r="B145" s="443" t="s">
        <v>558</v>
      </c>
      <c r="C145" s="210"/>
      <c r="D145" s="238"/>
    </row>
    <row r="146" spans="1:6">
      <c r="A146" s="434"/>
      <c r="B146" s="443" t="s">
        <v>555</v>
      </c>
      <c r="C146" s="439" t="s">
        <v>525</v>
      </c>
      <c r="D146" s="439">
        <v>4</v>
      </c>
      <c r="F146" s="510">
        <f>D146*E146</f>
        <v>0</v>
      </c>
    </row>
    <row r="147" spans="1:6">
      <c r="A147" s="434"/>
      <c r="B147" s="443"/>
      <c r="C147" s="439"/>
      <c r="D147" s="439"/>
    </row>
    <row r="148" spans="1:6" ht="26.4">
      <c r="A148" s="434" t="s">
        <v>145</v>
      </c>
      <c r="B148" s="443" t="s">
        <v>559</v>
      </c>
      <c r="C148" s="224"/>
      <c r="D148" s="224"/>
    </row>
    <row r="149" spans="1:6" ht="16.8">
      <c r="A149" s="434"/>
      <c r="B149" s="443" t="s">
        <v>923</v>
      </c>
      <c r="C149" s="439" t="s">
        <v>494</v>
      </c>
      <c r="D149" s="439">
        <v>6</v>
      </c>
      <c r="F149" s="510">
        <f>D149*E149</f>
        <v>0</v>
      </c>
    </row>
    <row r="150" spans="1:6" ht="16.8">
      <c r="A150" s="434"/>
      <c r="B150" s="443" t="s">
        <v>924</v>
      </c>
      <c r="C150" s="439" t="s">
        <v>494</v>
      </c>
      <c r="D150" s="439">
        <v>2</v>
      </c>
      <c r="F150" s="510">
        <f>D150*E150</f>
        <v>0</v>
      </c>
    </row>
    <row r="151" spans="1:6" ht="16.8">
      <c r="A151" s="434"/>
      <c r="B151" s="443" t="s">
        <v>925</v>
      </c>
      <c r="C151" s="439" t="s">
        <v>494</v>
      </c>
      <c r="D151" s="439">
        <v>1</v>
      </c>
      <c r="F151" s="510">
        <f>D151*E151</f>
        <v>0</v>
      </c>
    </row>
    <row r="152" spans="1:6">
      <c r="A152" s="434"/>
      <c r="B152" s="236"/>
      <c r="C152" s="217"/>
      <c r="D152" s="218"/>
    </row>
    <row r="153" spans="1:6">
      <c r="A153" s="434"/>
      <c r="B153" s="236"/>
      <c r="C153" s="217"/>
      <c r="D153" s="218"/>
    </row>
    <row r="154" spans="1:6" ht="26.4">
      <c r="A154" s="434" t="s">
        <v>146</v>
      </c>
      <c r="B154" s="239" t="s">
        <v>769</v>
      </c>
      <c r="C154" s="224" t="s">
        <v>209</v>
      </c>
      <c r="D154" s="451">
        <v>25</v>
      </c>
      <c r="F154" s="510">
        <f>D154*E154</f>
        <v>0</v>
      </c>
    </row>
    <row r="155" spans="1:6">
      <c r="A155" s="434"/>
      <c r="B155" s="239"/>
      <c r="C155" s="224"/>
      <c r="D155" s="451"/>
    </row>
    <row r="156" spans="1:6" ht="13.8" thickBot="1"/>
    <row r="157" spans="1:6" ht="13.8" thickBot="1">
      <c r="A157" s="448"/>
      <c r="B157" s="144" t="str">
        <f>[1]STROJARSTVO!B130&amp;" UKUPNO:"</f>
        <v>ODSISNA VENTILACIJA UKUPNO:</v>
      </c>
      <c r="C157" s="234"/>
      <c r="D157" s="235"/>
      <c r="E157" s="235"/>
      <c r="F157" s="449">
        <f>SUM(F134:F155)</f>
        <v>0</v>
      </c>
    </row>
    <row r="159" spans="1:6" ht="13.8" thickBot="1"/>
    <row r="160" spans="1:6" ht="13.8" thickBot="1">
      <c r="A160" s="452"/>
      <c r="B160" s="183" t="s">
        <v>561</v>
      </c>
      <c r="C160" s="145"/>
      <c r="D160" s="145"/>
      <c r="E160" s="235"/>
      <c r="F160" s="146" t="s">
        <v>562</v>
      </c>
    </row>
    <row r="161" spans="1:6">
      <c r="A161" s="452"/>
      <c r="C161" s="240"/>
      <c r="D161" s="240"/>
      <c r="F161" s="209"/>
    </row>
    <row r="162" spans="1:6">
      <c r="A162" s="434" t="s">
        <v>6</v>
      </c>
      <c r="B162" s="241" t="str">
        <f>[1]STROJARSTVO!B31</f>
        <v>SUSTAV GRIJANJA I HLAĐENJA</v>
      </c>
      <c r="C162" s="241"/>
      <c r="D162" s="241"/>
      <c r="E162" s="241"/>
      <c r="F162" s="242">
        <f>F126</f>
        <v>0</v>
      </c>
    </row>
    <row r="163" spans="1:6">
      <c r="A163" s="453"/>
      <c r="B163" s="243"/>
      <c r="C163" s="243"/>
      <c r="D163" s="243"/>
      <c r="E163" s="241"/>
      <c r="F163" s="244"/>
    </row>
    <row r="164" spans="1:6">
      <c r="A164" s="434" t="s">
        <v>8</v>
      </c>
      <c r="B164" s="241" t="str">
        <f>[1]STROJARSTVO!B130</f>
        <v>ODSISNA VENTILACIJA</v>
      </c>
      <c r="C164" s="241"/>
      <c r="D164" s="241"/>
      <c r="E164" s="241"/>
      <c r="F164" s="245">
        <f>F157</f>
        <v>0</v>
      </c>
    </row>
    <row r="165" spans="1:6">
      <c r="A165" s="454"/>
      <c r="B165" s="243"/>
      <c r="C165" s="243"/>
      <c r="D165" s="243"/>
      <c r="F165" s="244"/>
    </row>
    <row r="166" spans="1:6">
      <c r="A166" s="452"/>
      <c r="B166" s="243"/>
      <c r="C166" s="243"/>
      <c r="D166" s="243"/>
      <c r="F166" s="244"/>
    </row>
    <row r="167" spans="1:6">
      <c r="A167" s="452"/>
      <c r="B167" s="241" t="s">
        <v>563</v>
      </c>
      <c r="C167" s="241"/>
      <c r="D167" s="241"/>
      <c r="E167" s="241"/>
      <c r="F167" s="242">
        <f>SUM(F162:F164)</f>
        <v>0</v>
      </c>
    </row>
    <row r="168" spans="1:6">
      <c r="A168" s="452"/>
      <c r="C168" s="240"/>
      <c r="D168" s="240"/>
      <c r="F168" s="244"/>
    </row>
    <row r="169" spans="1:6">
      <c r="A169" s="452"/>
      <c r="C169" s="240"/>
      <c r="D169" s="240"/>
      <c r="F169" s="209"/>
    </row>
    <row r="170" spans="1:6">
      <c r="A170" s="452"/>
      <c r="B170" s="241" t="s">
        <v>564</v>
      </c>
      <c r="C170" s="241"/>
      <c r="D170" s="241"/>
      <c r="E170" s="241"/>
      <c r="F170" s="242">
        <f>F167*0.25</f>
        <v>0</v>
      </c>
    </row>
    <row r="171" spans="1:6">
      <c r="A171" s="452"/>
      <c r="C171" s="240"/>
      <c r="D171" s="240"/>
      <c r="F171" s="244"/>
    </row>
    <row r="172" spans="1:6">
      <c r="A172" s="452"/>
      <c r="C172" s="240"/>
      <c r="D172" s="240"/>
      <c r="F172" s="246"/>
    </row>
    <row r="173" spans="1:6">
      <c r="A173" s="452"/>
      <c r="B173" s="241" t="s">
        <v>565</v>
      </c>
      <c r="C173" s="241"/>
      <c r="D173" s="241"/>
      <c r="E173" s="241"/>
      <c r="F173" s="242">
        <f>SUM(F167:F170)</f>
        <v>0</v>
      </c>
    </row>
    <row r="174" spans="1:6">
      <c r="A174" s="452"/>
      <c r="B174" s="243"/>
      <c r="C174" s="243"/>
      <c r="D174" s="243"/>
    </row>
    <row r="175" spans="1:6">
      <c r="C175" s="247"/>
    </row>
    <row r="176" spans="1:6">
      <c r="A176" s="516" t="s">
        <v>566</v>
      </c>
      <c r="B176" s="516"/>
      <c r="C176" s="248"/>
    </row>
    <row r="177" spans="1:6">
      <c r="A177" s="498"/>
      <c r="B177" s="498"/>
      <c r="C177" s="248"/>
    </row>
    <row r="178" spans="1:6" ht="12.75" customHeight="1">
      <c r="A178" s="517" t="s">
        <v>567</v>
      </c>
      <c r="B178" s="517"/>
      <c r="C178" s="517"/>
      <c r="D178" s="517"/>
    </row>
    <row r="179" spans="1:6">
      <c r="A179" s="455">
        <v>1</v>
      </c>
      <c r="B179" s="249" t="s">
        <v>568</v>
      </c>
      <c r="C179" s="249"/>
    </row>
    <row r="180" spans="1:6" s="208" customFormat="1" ht="26.4">
      <c r="A180" s="455">
        <v>2</v>
      </c>
      <c r="B180" s="249" t="s">
        <v>569</v>
      </c>
      <c r="C180" s="249"/>
      <c r="E180" s="205"/>
      <c r="F180" s="510"/>
    </row>
    <row r="181" spans="1:6" s="208" customFormat="1" ht="26.4">
      <c r="A181" s="455">
        <v>3</v>
      </c>
      <c r="B181" s="249" t="s">
        <v>570</v>
      </c>
      <c r="C181" s="249"/>
      <c r="E181" s="205"/>
      <c r="F181" s="510"/>
    </row>
    <row r="182" spans="1:6" s="208" customFormat="1" ht="39.6">
      <c r="A182" s="455">
        <v>4</v>
      </c>
      <c r="B182" s="249" t="s">
        <v>571</v>
      </c>
      <c r="C182" s="249"/>
      <c r="E182" s="205"/>
      <c r="F182" s="510"/>
    </row>
    <row r="183" spans="1:6" s="208" customFormat="1" ht="52.8">
      <c r="A183" s="455">
        <v>5</v>
      </c>
      <c r="B183" s="250" t="s">
        <v>572</v>
      </c>
      <c r="C183" s="250"/>
      <c r="E183" s="205"/>
      <c r="F183" s="510"/>
    </row>
    <row r="184" spans="1:6" s="208" customFormat="1" ht="79.2">
      <c r="A184" s="455">
        <v>6</v>
      </c>
      <c r="B184" s="251" t="s">
        <v>573</v>
      </c>
      <c r="C184" s="250"/>
      <c r="E184" s="205"/>
      <c r="F184" s="510"/>
    </row>
  </sheetData>
  <sheetProtection algorithmName="SHA-512" hashValue="/TYYhkHKy6CAwXZrwQ0EMVnB76YONCgV1WbLLvZ9JOJg0+FigdsTJB5GU9U7MKudLkM2lEXjN3oWjQwAI2XmHA==" saltValue="FpBxKxu1hYEtACqUyHD8QQ==" spinCount="100000" sheet="1" objects="1" scenarios="1"/>
  <mergeCells count="2">
    <mergeCell ref="A176:B176"/>
    <mergeCell ref="A178:D178"/>
  </mergeCells>
  <pageMargins left="1.1812499999999999" right="0.78749999999999998" top="0.90555555555555545" bottom="1.0625" header="0.51180555555555551" footer="0.59027777777777779"/>
  <pageSetup paperSize="9" scale="84" fitToHeight="0" orientation="portrait" useFirstPageNumber="1" horizontalDpi="300" verticalDpi="300" r:id="rId1"/>
  <headerFooter alignWithMargins="0">
    <oddHeader>&amp;LMODULAR ENERGY d.o.o. 
Petračićeva ul. 6, 10 000 Zagreb&amp;Cwww.modular.hr
OIB: 51156539951&amp;RT.D.: 29521-S
DATUM: 03/2021</oddHeader>
    <oddFooter>&amp;LGRAĐEVINA: POSLOVNA GRAĐEVINA – UREDSKI PROSTORI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75"/>
  <sheetViews>
    <sheetView topLeftCell="A468" zoomScaleNormal="100" zoomScaleSheetLayoutView="115" workbookViewId="0">
      <selection activeCell="F475" sqref="F475"/>
    </sheetView>
  </sheetViews>
  <sheetFormatPr defaultColWidth="9.109375" defaultRowHeight="13.8"/>
  <cols>
    <col min="1" max="1" width="4.44140625" style="258" bestFit="1" customWidth="1"/>
    <col min="2" max="2" width="42.6640625" style="260" customWidth="1"/>
    <col min="3" max="3" width="7.5546875" style="254" customWidth="1"/>
    <col min="4" max="4" width="8" style="64" customWidth="1"/>
    <col min="5" max="5" width="9.109375" style="63" customWidth="1"/>
    <col min="6" max="6" width="12.44140625" style="62" bestFit="1" customWidth="1"/>
    <col min="7" max="7" width="10" style="257" customWidth="1"/>
    <col min="8" max="8" width="9.109375" style="201"/>
    <col min="9" max="16384" width="9.109375" style="61"/>
  </cols>
  <sheetData>
    <row r="1" spans="1:7">
      <c r="A1" s="87"/>
      <c r="B1" s="86"/>
      <c r="C1" s="85"/>
      <c r="D1" s="84"/>
      <c r="E1" s="83"/>
      <c r="F1" s="82"/>
      <c r="G1" s="252"/>
    </row>
    <row r="2" spans="1:7" ht="27.6">
      <c r="A2" s="81" t="s">
        <v>349</v>
      </c>
      <c r="B2" s="79" t="s">
        <v>348</v>
      </c>
      <c r="C2" s="79" t="s">
        <v>347</v>
      </c>
      <c r="D2" s="80" t="s">
        <v>346</v>
      </c>
      <c r="E2" s="329" t="s">
        <v>345</v>
      </c>
      <c r="F2" s="78" t="s">
        <v>344</v>
      </c>
      <c r="G2" s="81" t="s">
        <v>343</v>
      </c>
    </row>
    <row r="3" spans="1:7">
      <c r="A3" s="253"/>
      <c r="B3" s="253"/>
      <c r="D3" s="255"/>
      <c r="E3" s="74"/>
      <c r="F3" s="256"/>
    </row>
    <row r="4" spans="1:7">
      <c r="B4" s="259" t="s">
        <v>342</v>
      </c>
      <c r="D4" s="255"/>
      <c r="E4" s="74"/>
      <c r="F4" s="256"/>
    </row>
    <row r="5" spans="1:7" ht="27.6">
      <c r="B5" s="260" t="s">
        <v>341</v>
      </c>
      <c r="D5" s="255"/>
      <c r="E5" s="74"/>
      <c r="F5" s="256"/>
    </row>
    <row r="6" spans="1:7" ht="69">
      <c r="B6" s="261" t="s">
        <v>340</v>
      </c>
      <c r="D6" s="255"/>
      <c r="E6" s="74"/>
      <c r="F6" s="256"/>
      <c r="G6" s="262"/>
    </row>
    <row r="7" spans="1:7">
      <c r="B7" s="263"/>
      <c r="D7" s="255"/>
      <c r="E7" s="74"/>
      <c r="F7" s="256"/>
    </row>
    <row r="8" spans="1:7">
      <c r="A8" s="364" t="s">
        <v>339</v>
      </c>
      <c r="B8" s="365" t="s">
        <v>338</v>
      </c>
      <c r="C8" s="366"/>
      <c r="D8" s="367"/>
      <c r="E8" s="77"/>
      <c r="F8" s="368"/>
      <c r="G8" s="268"/>
    </row>
    <row r="9" spans="1:7">
      <c r="A9" s="369"/>
      <c r="B9" s="370"/>
      <c r="C9" s="371"/>
      <c r="D9" s="372"/>
      <c r="E9" s="74"/>
      <c r="F9" s="373"/>
      <c r="G9" s="268"/>
    </row>
    <row r="10" spans="1:7" ht="27.6">
      <c r="A10" s="374"/>
      <c r="B10" s="375" t="s">
        <v>337</v>
      </c>
      <c r="C10" s="376"/>
      <c r="D10" s="377"/>
      <c r="E10" s="378"/>
      <c r="F10" s="379"/>
      <c r="G10" s="268"/>
    </row>
    <row r="11" spans="1:7">
      <c r="A11" s="369"/>
      <c r="B11" s="370"/>
      <c r="C11" s="371"/>
      <c r="D11" s="372"/>
      <c r="E11" s="74"/>
      <c r="F11" s="373"/>
      <c r="G11" s="268"/>
    </row>
    <row r="12" spans="1:7" ht="138">
      <c r="A12" s="374">
        <v>1</v>
      </c>
      <c r="B12" s="375" t="s">
        <v>987</v>
      </c>
      <c r="C12" s="376" t="s">
        <v>24</v>
      </c>
      <c r="D12" s="377">
        <v>31</v>
      </c>
      <c r="E12" s="74"/>
      <c r="F12" s="379">
        <f t="shared" ref="F12" si="0">$D12*E12</f>
        <v>0</v>
      </c>
      <c r="G12" s="268"/>
    </row>
    <row r="13" spans="1:7" ht="132.75" customHeight="1">
      <c r="A13" s="374"/>
      <c r="B13" s="375"/>
      <c r="C13" s="376"/>
      <c r="D13" s="377"/>
      <c r="E13" s="74"/>
      <c r="F13" s="379"/>
      <c r="G13" s="268"/>
    </row>
    <row r="14" spans="1:7" ht="317.39999999999998">
      <c r="A14" s="374">
        <f>A12+1</f>
        <v>2</v>
      </c>
      <c r="B14" s="375" t="s">
        <v>988</v>
      </c>
      <c r="C14" s="376" t="s">
        <v>24</v>
      </c>
      <c r="D14" s="377">
        <v>29</v>
      </c>
      <c r="E14" s="74"/>
      <c r="F14" s="379">
        <f t="shared" ref="F14" si="1">$D14*E14</f>
        <v>0</v>
      </c>
      <c r="G14" s="268"/>
    </row>
    <row r="15" spans="1:7" ht="142.5" customHeight="1">
      <c r="A15" s="374"/>
      <c r="B15" s="375"/>
      <c r="C15" s="376"/>
      <c r="D15" s="377"/>
      <c r="E15" s="74"/>
      <c r="F15" s="379"/>
      <c r="G15" s="268"/>
    </row>
    <row r="16" spans="1:7" ht="151.80000000000001">
      <c r="A16" s="374">
        <f>A14+1</f>
        <v>3</v>
      </c>
      <c r="B16" s="375" t="s">
        <v>981</v>
      </c>
      <c r="C16" s="376" t="s">
        <v>24</v>
      </c>
      <c r="D16" s="377">
        <v>33</v>
      </c>
      <c r="E16" s="74"/>
      <c r="F16" s="379">
        <f t="shared" ref="F16" si="2">$D16*E16</f>
        <v>0</v>
      </c>
      <c r="G16" s="268"/>
    </row>
    <row r="17" spans="1:8" ht="123" customHeight="1">
      <c r="A17" s="374"/>
      <c r="B17" s="375"/>
      <c r="C17" s="376"/>
      <c r="D17" s="377"/>
      <c r="E17" s="74"/>
      <c r="F17" s="379"/>
      <c r="G17" s="268"/>
    </row>
    <row r="18" spans="1:8" ht="151.80000000000001">
      <c r="A18" s="374">
        <f>A16+1</f>
        <v>4</v>
      </c>
      <c r="B18" s="375" t="s">
        <v>982</v>
      </c>
      <c r="C18" s="376" t="s">
        <v>24</v>
      </c>
      <c r="D18" s="377">
        <v>6</v>
      </c>
      <c r="E18" s="74"/>
      <c r="F18" s="379">
        <f t="shared" ref="F18" si="3">$D18*E18</f>
        <v>0</v>
      </c>
      <c r="G18" s="268"/>
    </row>
    <row r="19" spans="1:8" ht="121.5" customHeight="1">
      <c r="A19" s="374"/>
      <c r="B19" s="375"/>
      <c r="C19" s="376"/>
      <c r="D19" s="377"/>
      <c r="E19" s="74"/>
      <c r="F19" s="379"/>
      <c r="G19" s="268"/>
    </row>
    <row r="20" spans="1:8" ht="132.75" customHeight="1">
      <c r="A20" s="374">
        <f>A18+1</f>
        <v>5</v>
      </c>
      <c r="B20" s="375" t="s">
        <v>989</v>
      </c>
      <c r="C20" s="376" t="s">
        <v>24</v>
      </c>
      <c r="D20" s="377">
        <v>1</v>
      </c>
      <c r="E20" s="74"/>
      <c r="F20" s="379">
        <f t="shared" ref="F20" si="4">$D20*E20</f>
        <v>0</v>
      </c>
      <c r="G20" s="268"/>
    </row>
    <row r="21" spans="1:8" ht="127.5" customHeight="1">
      <c r="A21" s="374"/>
      <c r="B21" s="375"/>
      <c r="C21" s="376"/>
      <c r="D21" s="377"/>
      <c r="E21" s="74"/>
      <c r="F21" s="379"/>
      <c r="G21" s="268"/>
    </row>
    <row r="22" spans="1:8" s="203" customFormat="1" ht="220.8">
      <c r="A22" s="389">
        <f>A20+1</f>
        <v>6</v>
      </c>
      <c r="B22" s="390" t="s">
        <v>990</v>
      </c>
      <c r="C22" s="391" t="s">
        <v>24</v>
      </c>
      <c r="D22" s="377">
        <v>2</v>
      </c>
      <c r="E22" s="330"/>
      <c r="F22" s="392">
        <f t="shared" ref="F22" si="5">$D22*E22</f>
        <v>0</v>
      </c>
      <c r="G22" s="268"/>
      <c r="H22" s="202"/>
    </row>
    <row r="23" spans="1:8" s="203" customFormat="1" ht="206.25" customHeight="1">
      <c r="A23" s="374"/>
      <c r="B23" s="375"/>
      <c r="C23" s="376"/>
      <c r="D23" s="377"/>
      <c r="E23" s="74"/>
      <c r="F23" s="379"/>
      <c r="G23" s="268"/>
      <c r="H23" s="204"/>
    </row>
    <row r="24" spans="1:8" s="203" customFormat="1" ht="151.80000000000001">
      <c r="A24" s="389">
        <f>A22+1</f>
        <v>7</v>
      </c>
      <c r="B24" s="390" t="s">
        <v>991</v>
      </c>
      <c r="C24" s="391" t="s">
        <v>24</v>
      </c>
      <c r="D24" s="377">
        <v>8</v>
      </c>
      <c r="E24" s="330"/>
      <c r="F24" s="392">
        <f t="shared" ref="F24" si="6">$D24*E24</f>
        <v>0</v>
      </c>
      <c r="G24" s="268"/>
      <c r="H24" s="202"/>
    </row>
    <row r="25" spans="1:8" s="203" customFormat="1" ht="109.5" customHeight="1">
      <c r="A25" s="374"/>
      <c r="B25" s="375"/>
      <c r="C25" s="376"/>
      <c r="D25" s="377"/>
      <c r="E25" s="74"/>
      <c r="F25" s="379"/>
      <c r="G25" s="268"/>
      <c r="H25" s="204"/>
    </row>
    <row r="26" spans="1:8" s="203" customFormat="1" ht="179.4">
      <c r="A26" s="389">
        <f>A24+1</f>
        <v>8</v>
      </c>
      <c r="B26" s="390" t="s">
        <v>992</v>
      </c>
      <c r="C26" s="391" t="s">
        <v>24</v>
      </c>
      <c r="D26" s="377">
        <v>2</v>
      </c>
      <c r="E26" s="330"/>
      <c r="F26" s="392">
        <f t="shared" ref="F26" si="7">$D26*E26</f>
        <v>0</v>
      </c>
      <c r="G26" s="268"/>
      <c r="H26" s="204"/>
    </row>
    <row r="27" spans="1:8" ht="108.75" customHeight="1">
      <c r="A27" s="374"/>
      <c r="B27" s="375"/>
      <c r="C27" s="376"/>
      <c r="D27" s="377"/>
      <c r="E27" s="74"/>
      <c r="F27" s="379"/>
      <c r="G27" s="268"/>
    </row>
    <row r="28" spans="1:8" ht="220.8">
      <c r="A28" s="374">
        <f>A26+1</f>
        <v>9</v>
      </c>
      <c r="B28" s="375" t="s">
        <v>993</v>
      </c>
      <c r="C28" s="376" t="s">
        <v>24</v>
      </c>
      <c r="D28" s="377">
        <v>4</v>
      </c>
      <c r="E28" s="74"/>
      <c r="F28" s="379">
        <f t="shared" ref="F28" si="8">$D28*E28</f>
        <v>0</v>
      </c>
      <c r="G28" s="268"/>
    </row>
    <row r="29" spans="1:8" s="203" customFormat="1" ht="135.75" customHeight="1">
      <c r="A29" s="389"/>
      <c r="B29" s="390"/>
      <c r="C29" s="391"/>
      <c r="D29" s="377"/>
      <c r="E29" s="330"/>
      <c r="F29" s="392"/>
      <c r="G29" s="268"/>
      <c r="H29" s="204"/>
    </row>
    <row r="30" spans="1:8" s="203" customFormat="1" ht="193.2">
      <c r="A30" s="389">
        <f>A28+1</f>
        <v>10</v>
      </c>
      <c r="B30" s="390" t="s">
        <v>994</v>
      </c>
      <c r="C30" s="391" t="s">
        <v>24</v>
      </c>
      <c r="D30" s="377">
        <v>2</v>
      </c>
      <c r="E30" s="330"/>
      <c r="F30" s="392">
        <f t="shared" ref="F30" si="9">$D30*E30</f>
        <v>0</v>
      </c>
      <c r="G30" s="268"/>
      <c r="H30" s="202"/>
    </row>
    <row r="31" spans="1:8" s="203" customFormat="1" ht="100.5" customHeight="1">
      <c r="A31" s="374"/>
      <c r="B31" s="375"/>
      <c r="C31" s="376"/>
      <c r="D31" s="377"/>
      <c r="E31" s="74"/>
      <c r="F31" s="379"/>
      <c r="G31" s="268"/>
      <c r="H31" s="204"/>
    </row>
    <row r="32" spans="1:8" s="203" customFormat="1" ht="69">
      <c r="A32" s="389">
        <f>A30+1</f>
        <v>11</v>
      </c>
      <c r="B32" s="390" t="s">
        <v>909</v>
      </c>
      <c r="C32" s="391" t="s">
        <v>24</v>
      </c>
      <c r="D32" s="377">
        <v>25</v>
      </c>
      <c r="E32" s="330"/>
      <c r="F32" s="392">
        <f t="shared" ref="F32" si="10">$D32*E32</f>
        <v>0</v>
      </c>
      <c r="G32" s="268"/>
      <c r="H32" s="204"/>
    </row>
    <row r="33" spans="1:8">
      <c r="A33" s="374"/>
      <c r="B33" s="375"/>
      <c r="C33" s="376"/>
      <c r="D33" s="377"/>
      <c r="E33" s="74"/>
      <c r="F33" s="379"/>
      <c r="G33" s="268"/>
    </row>
    <row r="34" spans="1:8" ht="66" customHeight="1">
      <c r="A34" s="374">
        <f>A32+1</f>
        <v>12</v>
      </c>
      <c r="B34" s="375" t="s">
        <v>910</v>
      </c>
      <c r="C34" s="376" t="s">
        <v>24</v>
      </c>
      <c r="D34" s="377">
        <v>11</v>
      </c>
      <c r="E34" s="74"/>
      <c r="F34" s="379">
        <f t="shared" ref="F34" si="11">$D34*E34</f>
        <v>0</v>
      </c>
      <c r="G34" s="268"/>
    </row>
    <row r="35" spans="1:8">
      <c r="A35" s="374"/>
      <c r="B35" s="375"/>
      <c r="C35" s="376"/>
      <c r="D35" s="377"/>
      <c r="E35" s="74"/>
      <c r="F35" s="379"/>
      <c r="G35" s="268"/>
    </row>
    <row r="36" spans="1:8" ht="75" customHeight="1">
      <c r="A36" s="374">
        <f>A34+1</f>
        <v>13</v>
      </c>
      <c r="B36" s="375" t="s">
        <v>911</v>
      </c>
      <c r="C36" s="376" t="s">
        <v>24</v>
      </c>
      <c r="D36" s="377">
        <v>2</v>
      </c>
      <c r="E36" s="74"/>
      <c r="F36" s="379">
        <f t="shared" ref="F36" si="12">$D36*E36</f>
        <v>0</v>
      </c>
      <c r="G36" s="268"/>
    </row>
    <row r="37" spans="1:8">
      <c r="A37" s="374"/>
      <c r="B37" s="375"/>
      <c r="C37" s="376"/>
      <c r="D37" s="377"/>
      <c r="E37" s="74"/>
      <c r="F37" s="379"/>
      <c r="G37" s="268"/>
    </row>
    <row r="38" spans="1:8" ht="56.25" customHeight="1">
      <c r="A38" s="374">
        <f>A36+1</f>
        <v>14</v>
      </c>
      <c r="B38" s="375" t="s">
        <v>912</v>
      </c>
      <c r="C38" s="376" t="s">
        <v>24</v>
      </c>
      <c r="D38" s="377">
        <v>1</v>
      </c>
      <c r="E38" s="74"/>
      <c r="F38" s="379">
        <f t="shared" ref="F38" si="13">$D38*E38</f>
        <v>0</v>
      </c>
      <c r="G38" s="268"/>
    </row>
    <row r="39" spans="1:8">
      <c r="A39" s="374"/>
      <c r="B39" s="375"/>
      <c r="C39" s="376"/>
      <c r="D39" s="377"/>
      <c r="E39" s="74"/>
      <c r="F39" s="379"/>
      <c r="G39" s="268"/>
    </row>
    <row r="40" spans="1:8" s="203" customFormat="1" ht="69">
      <c r="A40" s="389">
        <f>A38+1</f>
        <v>15</v>
      </c>
      <c r="B40" s="390" t="s">
        <v>913</v>
      </c>
      <c r="C40" s="391" t="s">
        <v>24</v>
      </c>
      <c r="D40" s="377">
        <v>3</v>
      </c>
      <c r="E40" s="330"/>
      <c r="F40" s="392">
        <f t="shared" ref="F40" si="14">$D40*E40</f>
        <v>0</v>
      </c>
      <c r="G40" s="268"/>
      <c r="H40" s="204"/>
    </row>
    <row r="41" spans="1:8">
      <c r="A41" s="380"/>
      <c r="B41" s="381"/>
      <c r="C41" s="376"/>
      <c r="D41" s="382"/>
      <c r="E41" s="76"/>
      <c r="F41" s="383"/>
      <c r="G41" s="268"/>
    </row>
    <row r="42" spans="1:8" ht="27.6">
      <c r="A42" s="384"/>
      <c r="B42" s="385" t="s">
        <v>179</v>
      </c>
      <c r="C42" s="386"/>
      <c r="D42" s="387" t="s">
        <v>171</v>
      </c>
      <c r="E42" s="331"/>
      <c r="F42" s="388">
        <f>SUM(F12:F41)</f>
        <v>0</v>
      </c>
      <c r="G42" s="268"/>
    </row>
    <row r="43" spans="1:8">
      <c r="A43" s="275"/>
      <c r="B43" s="276"/>
      <c r="C43" s="270"/>
      <c r="D43" s="277"/>
      <c r="E43" s="76"/>
      <c r="F43" s="278"/>
      <c r="G43" s="268"/>
    </row>
    <row r="44" spans="1:8">
      <c r="B44" s="259"/>
      <c r="D44" s="271"/>
      <c r="E44" s="74"/>
      <c r="F44" s="256"/>
      <c r="G44" s="268"/>
    </row>
    <row r="45" spans="1:8">
      <c r="B45" s="259"/>
      <c r="D45" s="271"/>
      <c r="E45" s="74"/>
      <c r="F45" s="256"/>
      <c r="G45" s="268"/>
    </row>
    <row r="46" spans="1:8">
      <c r="A46" s="282" t="s">
        <v>336</v>
      </c>
      <c r="B46" s="264" t="s">
        <v>174</v>
      </c>
      <c r="C46" s="265"/>
      <c r="D46" s="266"/>
      <c r="E46" s="77"/>
      <c r="F46" s="267"/>
      <c r="G46" s="268"/>
    </row>
    <row r="47" spans="1:8">
      <c r="A47" s="269"/>
      <c r="B47" s="261"/>
      <c r="C47" s="270"/>
      <c r="D47" s="271"/>
      <c r="E47" s="74"/>
      <c r="F47" s="256"/>
      <c r="G47" s="268"/>
    </row>
    <row r="48" spans="1:8" ht="69">
      <c r="A48" s="269"/>
      <c r="B48" s="261" t="s">
        <v>335</v>
      </c>
      <c r="C48" s="270"/>
      <c r="D48" s="271"/>
      <c r="E48" s="74"/>
      <c r="F48" s="256"/>
      <c r="G48" s="268"/>
    </row>
    <row r="49" spans="1:7">
      <c r="A49" s="269"/>
      <c r="B49" s="261"/>
      <c r="C49" s="270"/>
      <c r="D49" s="271"/>
      <c r="E49" s="74"/>
      <c r="F49" s="256"/>
      <c r="G49" s="268"/>
    </row>
    <row r="50" spans="1:7" ht="55.2">
      <c r="A50" s="269">
        <v>1</v>
      </c>
      <c r="B50" s="259" t="s">
        <v>334</v>
      </c>
      <c r="C50" s="270"/>
      <c r="D50" s="271"/>
      <c r="E50" s="74"/>
      <c r="F50" s="256"/>
      <c r="G50" s="268"/>
    </row>
    <row r="51" spans="1:7" ht="27.6">
      <c r="A51" s="269"/>
      <c r="B51" s="261" t="s">
        <v>333</v>
      </c>
      <c r="C51" s="270" t="s">
        <v>24</v>
      </c>
      <c r="D51" s="271">
        <v>1</v>
      </c>
      <c r="E51" s="74"/>
      <c r="F51" s="256"/>
      <c r="G51" s="268"/>
    </row>
    <row r="52" spans="1:7">
      <c r="A52" s="269"/>
      <c r="B52" s="261" t="s">
        <v>332</v>
      </c>
      <c r="C52" s="270" t="s">
        <v>24</v>
      </c>
      <c r="D52" s="271">
        <v>1</v>
      </c>
      <c r="E52" s="74"/>
      <c r="F52" s="256"/>
      <c r="G52" s="268"/>
    </row>
    <row r="53" spans="1:7">
      <c r="A53" s="269"/>
      <c r="B53" s="261" t="s">
        <v>331</v>
      </c>
      <c r="C53" s="270" t="s">
        <v>24</v>
      </c>
      <c r="D53" s="271">
        <v>3</v>
      </c>
      <c r="E53" s="74"/>
      <c r="F53" s="256"/>
      <c r="G53" s="268"/>
    </row>
    <row r="54" spans="1:7" ht="27.6">
      <c r="A54" s="269"/>
      <c r="B54" s="261" t="s">
        <v>330</v>
      </c>
      <c r="C54" s="270" t="s">
        <v>24</v>
      </c>
      <c r="D54" s="271">
        <v>1</v>
      </c>
      <c r="E54" s="74"/>
      <c r="F54" s="256"/>
      <c r="G54" s="268"/>
    </row>
    <row r="55" spans="1:7" ht="27.6">
      <c r="A55" s="269"/>
      <c r="B55" s="261" t="s">
        <v>329</v>
      </c>
      <c r="C55" s="270" t="s">
        <v>24</v>
      </c>
      <c r="D55" s="271">
        <v>1</v>
      </c>
      <c r="E55" s="74"/>
      <c r="F55" s="256"/>
      <c r="G55" s="268"/>
    </row>
    <row r="56" spans="1:7">
      <c r="A56" s="269"/>
      <c r="B56" s="261" t="s">
        <v>328</v>
      </c>
      <c r="C56" s="270" t="s">
        <v>206</v>
      </c>
      <c r="D56" s="271">
        <v>1</v>
      </c>
      <c r="E56" s="74"/>
      <c r="F56" s="256"/>
      <c r="G56" s="268"/>
    </row>
    <row r="57" spans="1:7">
      <c r="A57" s="269"/>
      <c r="B57" s="261" t="s">
        <v>327</v>
      </c>
      <c r="C57" s="270" t="s">
        <v>206</v>
      </c>
      <c r="D57" s="271">
        <v>1</v>
      </c>
      <c r="E57" s="74"/>
      <c r="F57" s="256"/>
      <c r="G57" s="268"/>
    </row>
    <row r="58" spans="1:7">
      <c r="A58" s="269"/>
      <c r="B58" s="261" t="s">
        <v>326</v>
      </c>
      <c r="C58" s="270" t="s">
        <v>206</v>
      </c>
      <c r="D58" s="271">
        <v>1</v>
      </c>
      <c r="E58" s="74"/>
      <c r="F58" s="256"/>
      <c r="G58" s="268"/>
    </row>
    <row r="59" spans="1:7">
      <c r="A59" s="269"/>
      <c r="B59" s="261" t="s">
        <v>325</v>
      </c>
      <c r="C59" s="270" t="s">
        <v>24</v>
      </c>
      <c r="D59" s="271">
        <v>1</v>
      </c>
      <c r="E59" s="74"/>
      <c r="F59" s="256"/>
      <c r="G59" s="268"/>
    </row>
    <row r="60" spans="1:7" ht="120" customHeight="1">
      <c r="A60" s="269"/>
      <c r="B60" s="261" t="s">
        <v>318</v>
      </c>
      <c r="C60" s="271" t="s">
        <v>24</v>
      </c>
      <c r="D60" s="271">
        <v>1</v>
      </c>
      <c r="E60" s="74"/>
      <c r="F60" s="256"/>
      <c r="G60" s="268"/>
    </row>
    <row r="61" spans="1:7">
      <c r="A61" s="269"/>
      <c r="B61" s="289" t="s">
        <v>995</v>
      </c>
      <c r="C61" s="499"/>
      <c r="D61" s="288"/>
      <c r="E61" s="332"/>
      <c r="F61" s="256"/>
      <c r="G61" s="268"/>
    </row>
    <row r="62" spans="1:7" ht="27.6">
      <c r="B62" s="283"/>
      <c r="C62" s="284" t="s">
        <v>230</v>
      </c>
      <c r="D62" s="285">
        <v>1</v>
      </c>
      <c r="E62" s="331"/>
      <c r="F62" s="256">
        <f t="shared" ref="F62" si="15">$D62*E62</f>
        <v>0</v>
      </c>
      <c r="G62" s="268"/>
    </row>
    <row r="63" spans="1:7">
      <c r="A63" s="269"/>
      <c r="B63" s="261"/>
      <c r="C63" s="270"/>
      <c r="D63" s="271"/>
      <c r="E63" s="74"/>
      <c r="F63" s="256"/>
      <c r="G63" s="268"/>
    </row>
    <row r="64" spans="1:7">
      <c r="B64" s="259"/>
      <c r="D64" s="271"/>
      <c r="E64" s="74"/>
      <c r="F64" s="256"/>
      <c r="G64" s="268"/>
    </row>
    <row r="65" spans="1:7" ht="55.2">
      <c r="A65" s="269">
        <f>A50+1</f>
        <v>2</v>
      </c>
      <c r="B65" s="259" t="s">
        <v>324</v>
      </c>
      <c r="C65" s="270"/>
      <c r="D65" s="271"/>
      <c r="E65" s="74"/>
      <c r="F65" s="256"/>
      <c r="G65" s="268"/>
    </row>
    <row r="66" spans="1:7" ht="27.6">
      <c r="A66" s="269"/>
      <c r="B66" s="261" t="s">
        <v>932</v>
      </c>
      <c r="C66" s="270" t="s">
        <v>24</v>
      </c>
      <c r="D66" s="271">
        <v>1</v>
      </c>
      <c r="E66" s="74"/>
      <c r="F66" s="256"/>
      <c r="G66" s="268"/>
    </row>
    <row r="67" spans="1:7">
      <c r="A67" s="269"/>
      <c r="B67" s="261" t="s">
        <v>933</v>
      </c>
      <c r="C67" s="270" t="s">
        <v>24</v>
      </c>
      <c r="D67" s="271">
        <v>1</v>
      </c>
      <c r="E67" s="74"/>
      <c r="F67" s="256"/>
      <c r="G67" s="268"/>
    </row>
    <row r="68" spans="1:7">
      <c r="A68" s="269"/>
      <c r="B68" s="261" t="s">
        <v>934</v>
      </c>
      <c r="C68" s="270" t="s">
        <v>24</v>
      </c>
      <c r="D68" s="271">
        <v>1</v>
      </c>
      <c r="E68" s="74"/>
      <c r="F68" s="256"/>
      <c r="G68" s="268"/>
    </row>
    <row r="69" spans="1:7">
      <c r="A69" s="269"/>
      <c r="B69" s="261" t="s">
        <v>935</v>
      </c>
      <c r="C69" s="270" t="s">
        <v>24</v>
      </c>
      <c r="D69" s="271">
        <v>1</v>
      </c>
      <c r="E69" s="74"/>
      <c r="F69" s="256"/>
      <c r="G69" s="268"/>
    </row>
    <row r="70" spans="1:7">
      <c r="A70" s="269"/>
      <c r="B70" s="261" t="s">
        <v>936</v>
      </c>
      <c r="C70" s="270" t="s">
        <v>24</v>
      </c>
      <c r="D70" s="271">
        <v>1</v>
      </c>
      <c r="E70" s="74"/>
      <c r="F70" s="256"/>
      <c r="G70" s="268"/>
    </row>
    <row r="71" spans="1:7">
      <c r="A71" s="269"/>
      <c r="B71" s="261" t="s">
        <v>937</v>
      </c>
      <c r="C71" s="270" t="s">
        <v>24</v>
      </c>
      <c r="D71" s="271">
        <v>1</v>
      </c>
      <c r="E71" s="74"/>
      <c r="F71" s="256"/>
      <c r="G71" s="268"/>
    </row>
    <row r="72" spans="1:7">
      <c r="A72" s="269"/>
      <c r="B72" s="261" t="s">
        <v>938</v>
      </c>
      <c r="C72" s="270" t="s">
        <v>24</v>
      </c>
      <c r="D72" s="271">
        <v>1</v>
      </c>
      <c r="E72" s="74"/>
      <c r="F72" s="256"/>
      <c r="G72" s="268"/>
    </row>
    <row r="73" spans="1:7" ht="27.6">
      <c r="A73" s="269"/>
      <c r="B73" s="261" t="s">
        <v>939</v>
      </c>
      <c r="C73" s="270" t="s">
        <v>24</v>
      </c>
      <c r="D73" s="271">
        <v>1</v>
      </c>
      <c r="E73" s="74"/>
      <c r="F73" s="256"/>
      <c r="G73" s="268"/>
    </row>
    <row r="74" spans="1:7">
      <c r="A74" s="269"/>
      <c r="B74" s="261" t="s">
        <v>940</v>
      </c>
      <c r="C74" s="270" t="s">
        <v>24</v>
      </c>
      <c r="D74" s="271">
        <v>1</v>
      </c>
      <c r="E74" s="74"/>
      <c r="F74" s="256"/>
      <c r="G74" s="268"/>
    </row>
    <row r="75" spans="1:7">
      <c r="A75" s="269"/>
      <c r="B75" s="261" t="s">
        <v>941</v>
      </c>
      <c r="C75" s="270" t="s">
        <v>24</v>
      </c>
      <c r="D75" s="271">
        <v>1</v>
      </c>
      <c r="E75" s="74"/>
      <c r="F75" s="256"/>
      <c r="G75" s="268"/>
    </row>
    <row r="76" spans="1:7">
      <c r="A76" s="269"/>
      <c r="B76" s="261" t="s">
        <v>942</v>
      </c>
      <c r="C76" s="270" t="s">
        <v>24</v>
      </c>
      <c r="D76" s="271">
        <v>1</v>
      </c>
      <c r="E76" s="74"/>
      <c r="F76" s="256"/>
      <c r="G76" s="268"/>
    </row>
    <row r="77" spans="1:7">
      <c r="A77" s="269"/>
      <c r="B77" s="261" t="s">
        <v>943</v>
      </c>
      <c r="C77" s="270" t="s">
        <v>24</v>
      </c>
      <c r="D77" s="271">
        <v>1</v>
      </c>
      <c r="E77" s="74"/>
      <c r="F77" s="256"/>
      <c r="G77" s="268"/>
    </row>
    <row r="78" spans="1:7">
      <c r="A78" s="269"/>
      <c r="B78" s="261" t="s">
        <v>944</v>
      </c>
      <c r="C78" s="270" t="s">
        <v>24</v>
      </c>
      <c r="D78" s="271">
        <v>3</v>
      </c>
      <c r="E78" s="74"/>
      <c r="F78" s="256"/>
      <c r="G78" s="268"/>
    </row>
    <row r="79" spans="1:7">
      <c r="A79" s="269"/>
      <c r="B79" s="261" t="s">
        <v>945</v>
      </c>
      <c r="C79" s="270" t="s">
        <v>24</v>
      </c>
      <c r="D79" s="271">
        <v>1</v>
      </c>
      <c r="E79" s="74"/>
      <c r="F79" s="256"/>
      <c r="G79" s="268"/>
    </row>
    <row r="80" spans="1:7" ht="27.6">
      <c r="A80" s="269"/>
      <c r="B80" s="261" t="s">
        <v>946</v>
      </c>
      <c r="C80" s="270" t="s">
        <v>24</v>
      </c>
      <c r="D80" s="271">
        <v>1</v>
      </c>
      <c r="E80" s="74"/>
      <c r="F80" s="256"/>
      <c r="G80" s="268"/>
    </row>
    <row r="81" spans="1:7">
      <c r="A81" s="269"/>
      <c r="B81" s="261" t="s">
        <v>947</v>
      </c>
      <c r="C81" s="270" t="s">
        <v>24</v>
      </c>
      <c r="D81" s="271">
        <v>4</v>
      </c>
      <c r="E81" s="74"/>
      <c r="F81" s="256"/>
      <c r="G81" s="268"/>
    </row>
    <row r="82" spans="1:7">
      <c r="A82" s="269"/>
      <c r="B82" s="261" t="s">
        <v>948</v>
      </c>
      <c r="C82" s="270" t="s">
        <v>24</v>
      </c>
      <c r="D82" s="271">
        <v>2</v>
      </c>
      <c r="E82" s="74"/>
      <c r="F82" s="256"/>
      <c r="G82" s="268"/>
    </row>
    <row r="83" spans="1:7">
      <c r="A83" s="269"/>
      <c r="B83" s="261" t="s">
        <v>949</v>
      </c>
      <c r="C83" s="270" t="s">
        <v>24</v>
      </c>
      <c r="D83" s="271">
        <v>1</v>
      </c>
      <c r="E83" s="74"/>
      <c r="F83" s="256"/>
      <c r="G83" s="268"/>
    </row>
    <row r="84" spans="1:7">
      <c r="A84" s="269"/>
      <c r="B84" s="261" t="s">
        <v>950</v>
      </c>
      <c r="C84" s="270" t="s">
        <v>24</v>
      </c>
      <c r="D84" s="271">
        <v>1</v>
      </c>
      <c r="E84" s="74"/>
      <c r="F84" s="256"/>
      <c r="G84" s="268"/>
    </row>
    <row r="85" spans="1:7">
      <c r="A85" s="269"/>
      <c r="B85" s="261" t="s">
        <v>951</v>
      </c>
      <c r="C85" s="270" t="s">
        <v>24</v>
      </c>
      <c r="D85" s="271">
        <v>1</v>
      </c>
      <c r="E85" s="74"/>
      <c r="F85" s="256"/>
      <c r="G85" s="268"/>
    </row>
    <row r="86" spans="1:7">
      <c r="A86" s="269"/>
      <c r="B86" s="261" t="s">
        <v>952</v>
      </c>
      <c r="C86" s="270" t="s">
        <v>24</v>
      </c>
      <c r="D86" s="271">
        <v>1</v>
      </c>
      <c r="E86" s="74"/>
      <c r="F86" s="256"/>
      <c r="G86" s="268"/>
    </row>
    <row r="87" spans="1:7">
      <c r="A87" s="269"/>
      <c r="B87" s="261" t="s">
        <v>953</v>
      </c>
      <c r="C87" s="270" t="s">
        <v>24</v>
      </c>
      <c r="D87" s="271">
        <v>4</v>
      </c>
      <c r="E87" s="74"/>
      <c r="F87" s="256"/>
      <c r="G87" s="268"/>
    </row>
    <row r="88" spans="1:7">
      <c r="A88" s="269"/>
      <c r="B88" s="261" t="s">
        <v>954</v>
      </c>
      <c r="C88" s="270" t="s">
        <v>24</v>
      </c>
      <c r="D88" s="271">
        <v>4</v>
      </c>
      <c r="E88" s="74"/>
      <c r="F88" s="256"/>
      <c r="G88" s="268"/>
    </row>
    <row r="89" spans="1:7">
      <c r="A89" s="269"/>
      <c r="B89" s="261" t="s">
        <v>955</v>
      </c>
      <c r="C89" s="270" t="s">
        <v>24</v>
      </c>
      <c r="D89" s="271">
        <v>22</v>
      </c>
      <c r="E89" s="74"/>
      <c r="F89" s="256"/>
      <c r="G89" s="268"/>
    </row>
    <row r="90" spans="1:7">
      <c r="A90" s="269"/>
      <c r="B90" s="261" t="s">
        <v>956</v>
      </c>
      <c r="C90" s="270" t="s">
        <v>24</v>
      </c>
      <c r="D90" s="271">
        <v>2</v>
      </c>
      <c r="E90" s="74"/>
      <c r="F90" s="256"/>
      <c r="G90" s="268"/>
    </row>
    <row r="91" spans="1:7">
      <c r="A91" s="269"/>
      <c r="B91" s="261" t="s">
        <v>957</v>
      </c>
      <c r="C91" s="270" t="s">
        <v>24</v>
      </c>
      <c r="D91" s="271">
        <v>2</v>
      </c>
      <c r="E91" s="74"/>
      <c r="F91" s="256"/>
      <c r="G91" s="268"/>
    </row>
    <row r="92" spans="1:7">
      <c r="A92" s="269"/>
      <c r="B92" s="261" t="s">
        <v>958</v>
      </c>
      <c r="C92" s="270" t="s">
        <v>24</v>
      </c>
      <c r="D92" s="271">
        <v>24</v>
      </c>
      <c r="E92" s="74"/>
      <c r="F92" s="256"/>
      <c r="G92" s="268"/>
    </row>
    <row r="93" spans="1:7">
      <c r="A93" s="269"/>
      <c r="B93" s="261" t="s">
        <v>959</v>
      </c>
      <c r="C93" s="270" t="s">
        <v>24</v>
      </c>
      <c r="D93" s="271">
        <v>1</v>
      </c>
      <c r="E93" s="74"/>
      <c r="F93" s="256"/>
      <c r="G93" s="268"/>
    </row>
    <row r="94" spans="1:7">
      <c r="A94" s="269"/>
      <c r="B94" s="261" t="s">
        <v>960</v>
      </c>
      <c r="C94" s="270" t="s">
        <v>24</v>
      </c>
      <c r="D94" s="271">
        <v>1</v>
      </c>
      <c r="E94" s="74"/>
      <c r="F94" s="256"/>
      <c r="G94" s="268"/>
    </row>
    <row r="95" spans="1:7">
      <c r="A95" s="269"/>
      <c r="B95" s="261" t="s">
        <v>961</v>
      </c>
      <c r="C95" s="270" t="s">
        <v>24</v>
      </c>
      <c r="D95" s="271">
        <v>1</v>
      </c>
      <c r="E95" s="74"/>
      <c r="F95" s="256"/>
      <c r="G95" s="268"/>
    </row>
    <row r="96" spans="1:7">
      <c r="A96" s="269"/>
      <c r="B96" s="261" t="s">
        <v>962</v>
      </c>
      <c r="C96" s="270" t="s">
        <v>24</v>
      </c>
      <c r="D96" s="271">
        <v>2</v>
      </c>
      <c r="E96" s="74"/>
      <c r="F96" s="256"/>
      <c r="G96" s="268"/>
    </row>
    <row r="97" spans="1:7">
      <c r="A97" s="269"/>
      <c r="B97" s="261" t="s">
        <v>941</v>
      </c>
      <c r="C97" s="270" t="s">
        <v>24</v>
      </c>
      <c r="D97" s="271">
        <v>3</v>
      </c>
      <c r="E97" s="74"/>
      <c r="F97" s="256"/>
      <c r="G97" s="268"/>
    </row>
    <row r="98" spans="1:7">
      <c r="A98" s="269"/>
      <c r="B98" s="261" t="s">
        <v>963</v>
      </c>
      <c r="C98" s="270" t="s">
        <v>24</v>
      </c>
      <c r="D98" s="271">
        <v>1</v>
      </c>
      <c r="E98" s="74"/>
      <c r="F98" s="256"/>
      <c r="G98" s="268"/>
    </row>
    <row r="99" spans="1:7">
      <c r="A99" s="269"/>
      <c r="B99" s="261" t="s">
        <v>964</v>
      </c>
      <c r="C99" s="270" t="s">
        <v>24</v>
      </c>
      <c r="D99" s="271">
        <v>2</v>
      </c>
      <c r="E99" s="74"/>
      <c r="F99" s="256"/>
      <c r="G99" s="268"/>
    </row>
    <row r="100" spans="1:7">
      <c r="A100" s="269"/>
      <c r="B100" s="261" t="s">
        <v>965</v>
      </c>
      <c r="C100" s="270" t="s">
        <v>24</v>
      </c>
      <c r="D100" s="271">
        <v>1</v>
      </c>
      <c r="E100" s="74"/>
      <c r="F100" s="256"/>
      <c r="G100" s="268"/>
    </row>
    <row r="101" spans="1:7">
      <c r="A101" s="269"/>
      <c r="B101" s="261" t="s">
        <v>966</v>
      </c>
      <c r="C101" s="270" t="s">
        <v>24</v>
      </c>
      <c r="D101" s="271">
        <v>2</v>
      </c>
      <c r="E101" s="74"/>
      <c r="F101" s="256"/>
      <c r="G101" s="268"/>
    </row>
    <row r="102" spans="1:7" ht="41.4">
      <c r="A102" s="269"/>
      <c r="B102" s="261" t="s">
        <v>321</v>
      </c>
      <c r="C102" s="270" t="s">
        <v>24</v>
      </c>
      <c r="D102" s="271">
        <v>1</v>
      </c>
      <c r="E102" s="74"/>
      <c r="F102" s="256"/>
      <c r="G102" s="268"/>
    </row>
    <row r="103" spans="1:7" ht="27.6">
      <c r="A103" s="269"/>
      <c r="B103" s="261" t="s">
        <v>319</v>
      </c>
      <c r="C103" s="270" t="s">
        <v>24</v>
      </c>
      <c r="D103" s="271">
        <v>1</v>
      </c>
      <c r="E103" s="74"/>
      <c r="F103" s="256"/>
      <c r="G103" s="268"/>
    </row>
    <row r="104" spans="1:7" ht="117.75" customHeight="1">
      <c r="A104" s="269"/>
      <c r="B104" s="261" t="s">
        <v>318</v>
      </c>
      <c r="C104" s="271" t="s">
        <v>24</v>
      </c>
      <c r="D104" s="271">
        <v>1</v>
      </c>
      <c r="E104" s="74"/>
      <c r="F104" s="256"/>
      <c r="G104" s="268"/>
    </row>
    <row r="105" spans="1:7">
      <c r="A105" s="269"/>
      <c r="B105" s="289" t="s">
        <v>995</v>
      </c>
      <c r="C105" s="499"/>
      <c r="D105" s="288"/>
      <c r="E105" s="332"/>
      <c r="F105" s="256"/>
      <c r="G105" s="268"/>
    </row>
    <row r="106" spans="1:7" ht="27.6">
      <c r="B106" s="283"/>
      <c r="C106" s="284" t="s">
        <v>230</v>
      </c>
      <c r="D106" s="285">
        <v>1</v>
      </c>
      <c r="E106" s="331"/>
      <c r="F106" s="256">
        <f t="shared" ref="F106" si="16">$D106*E106</f>
        <v>0</v>
      </c>
      <c r="G106" s="268"/>
    </row>
    <row r="107" spans="1:7">
      <c r="B107" s="286"/>
      <c r="C107" s="287"/>
      <c r="D107" s="288"/>
      <c r="E107" s="332"/>
      <c r="F107" s="256"/>
      <c r="G107" s="268"/>
    </row>
    <row r="108" spans="1:7" ht="55.2">
      <c r="A108" s="269">
        <f>A65+1</f>
        <v>3</v>
      </c>
      <c r="B108" s="259" t="s">
        <v>323</v>
      </c>
      <c r="C108" s="270"/>
      <c r="D108" s="271"/>
      <c r="E108" s="74"/>
      <c r="F108" s="256"/>
      <c r="G108" s="268"/>
    </row>
    <row r="109" spans="1:7" ht="27.6">
      <c r="A109" s="269"/>
      <c r="B109" s="261" t="s">
        <v>967</v>
      </c>
      <c r="C109" s="270" t="s">
        <v>24</v>
      </c>
      <c r="D109" s="271">
        <v>1</v>
      </c>
      <c r="E109" s="74"/>
      <c r="F109" s="256"/>
      <c r="G109" s="268"/>
    </row>
    <row r="110" spans="1:7">
      <c r="A110" s="269"/>
      <c r="B110" s="261" t="s">
        <v>933</v>
      </c>
      <c r="C110" s="270" t="s">
        <v>24</v>
      </c>
      <c r="D110" s="271">
        <v>1</v>
      </c>
      <c r="E110" s="74"/>
      <c r="F110" s="256"/>
      <c r="G110" s="268"/>
    </row>
    <row r="111" spans="1:7" ht="27.6">
      <c r="A111" s="269"/>
      <c r="B111" s="261" t="s">
        <v>322</v>
      </c>
      <c r="C111" s="270" t="s">
        <v>24</v>
      </c>
      <c r="D111" s="271">
        <v>1</v>
      </c>
      <c r="E111" s="74"/>
      <c r="F111" s="256"/>
      <c r="G111" s="268"/>
    </row>
    <row r="112" spans="1:7">
      <c r="A112" s="269"/>
      <c r="B112" s="261" t="s">
        <v>968</v>
      </c>
      <c r="C112" s="270" t="s">
        <v>24</v>
      </c>
      <c r="D112" s="271">
        <v>1</v>
      </c>
      <c r="E112" s="74"/>
      <c r="F112" s="256"/>
      <c r="G112" s="268"/>
    </row>
    <row r="113" spans="1:7">
      <c r="A113" s="269"/>
      <c r="B113" s="261" t="s">
        <v>936</v>
      </c>
      <c r="C113" s="270" t="s">
        <v>24</v>
      </c>
      <c r="D113" s="271">
        <v>1</v>
      </c>
      <c r="E113" s="74"/>
      <c r="F113" s="256"/>
      <c r="G113" s="268"/>
    </row>
    <row r="114" spans="1:7">
      <c r="A114" s="269"/>
      <c r="B114" s="261" t="s">
        <v>937</v>
      </c>
      <c r="C114" s="270" t="s">
        <v>24</v>
      </c>
      <c r="D114" s="271">
        <v>1</v>
      </c>
      <c r="E114" s="74"/>
      <c r="F114" s="256"/>
      <c r="G114" s="268"/>
    </row>
    <row r="115" spans="1:7" ht="27.6">
      <c r="A115" s="269"/>
      <c r="B115" s="261" t="s">
        <v>939</v>
      </c>
      <c r="C115" s="270" t="s">
        <v>24</v>
      </c>
      <c r="D115" s="271">
        <v>1</v>
      </c>
      <c r="E115" s="74"/>
      <c r="F115" s="256"/>
      <c r="G115" s="268"/>
    </row>
    <row r="116" spans="1:7">
      <c r="A116" s="269"/>
      <c r="B116" s="261" t="s">
        <v>940</v>
      </c>
      <c r="C116" s="270" t="s">
        <v>24</v>
      </c>
      <c r="D116" s="271">
        <v>1</v>
      </c>
      <c r="E116" s="74"/>
      <c r="F116" s="256"/>
      <c r="G116" s="268"/>
    </row>
    <row r="117" spans="1:7">
      <c r="A117" s="269"/>
      <c r="B117" s="261" t="s">
        <v>969</v>
      </c>
      <c r="C117" s="270" t="s">
        <v>24</v>
      </c>
      <c r="D117" s="271">
        <v>4</v>
      </c>
      <c r="E117" s="74"/>
      <c r="F117" s="256"/>
      <c r="G117" s="268"/>
    </row>
    <row r="118" spans="1:7">
      <c r="A118" s="269"/>
      <c r="B118" s="261" t="s">
        <v>953</v>
      </c>
      <c r="C118" s="270" t="s">
        <v>24</v>
      </c>
      <c r="D118" s="271">
        <v>6</v>
      </c>
      <c r="E118" s="74"/>
      <c r="F118" s="256"/>
      <c r="G118" s="268"/>
    </row>
    <row r="119" spans="1:7">
      <c r="A119" s="269"/>
      <c r="B119" s="261" t="s">
        <v>970</v>
      </c>
      <c r="C119" s="270" t="s">
        <v>24</v>
      </c>
      <c r="D119" s="271">
        <v>6</v>
      </c>
      <c r="E119" s="74"/>
      <c r="F119" s="256"/>
      <c r="G119" s="268"/>
    </row>
    <row r="120" spans="1:7">
      <c r="A120" s="269"/>
      <c r="B120" s="261" t="s">
        <v>971</v>
      </c>
      <c r="C120" s="270" t="s">
        <v>24</v>
      </c>
      <c r="D120" s="271">
        <v>1</v>
      </c>
      <c r="E120" s="74"/>
      <c r="F120" s="256"/>
      <c r="G120" s="268"/>
    </row>
    <row r="121" spans="1:7">
      <c r="A121" s="269"/>
      <c r="B121" s="261" t="s">
        <v>955</v>
      </c>
      <c r="C121" s="270" t="s">
        <v>24</v>
      </c>
      <c r="D121" s="271">
        <v>59</v>
      </c>
      <c r="E121" s="74"/>
      <c r="F121" s="256"/>
      <c r="G121" s="268"/>
    </row>
    <row r="122" spans="1:7">
      <c r="A122" s="269"/>
      <c r="B122" s="261" t="s">
        <v>956</v>
      </c>
      <c r="C122" s="270" t="s">
        <v>24</v>
      </c>
      <c r="D122" s="271">
        <v>4</v>
      </c>
      <c r="E122" s="74"/>
      <c r="F122" s="256"/>
      <c r="G122" s="268"/>
    </row>
    <row r="123" spans="1:7">
      <c r="A123" s="269"/>
      <c r="B123" s="261" t="s">
        <v>957</v>
      </c>
      <c r="C123" s="270" t="s">
        <v>24</v>
      </c>
      <c r="D123" s="271">
        <v>1</v>
      </c>
      <c r="E123" s="74"/>
      <c r="F123" s="256"/>
      <c r="G123" s="268"/>
    </row>
    <row r="124" spans="1:7">
      <c r="A124" s="269"/>
      <c r="B124" s="261" t="s">
        <v>958</v>
      </c>
      <c r="C124" s="270" t="s">
        <v>24</v>
      </c>
      <c r="D124" s="271">
        <v>16</v>
      </c>
      <c r="E124" s="74"/>
      <c r="F124" s="256"/>
      <c r="G124" s="268"/>
    </row>
    <row r="125" spans="1:7">
      <c r="A125" s="269"/>
      <c r="B125" s="261" t="s">
        <v>960</v>
      </c>
      <c r="C125" s="270" t="s">
        <v>24</v>
      </c>
      <c r="D125" s="271">
        <v>2</v>
      </c>
      <c r="E125" s="74"/>
      <c r="F125" s="256"/>
      <c r="G125" s="268"/>
    </row>
    <row r="126" spans="1:7">
      <c r="A126" s="269"/>
      <c r="B126" s="261" t="s">
        <v>941</v>
      </c>
      <c r="C126" s="270" t="s">
        <v>24</v>
      </c>
      <c r="D126" s="271">
        <v>3</v>
      </c>
      <c r="E126" s="74"/>
      <c r="F126" s="256"/>
      <c r="G126" s="268"/>
    </row>
    <row r="127" spans="1:7">
      <c r="A127" s="269"/>
      <c r="B127" s="261" t="s">
        <v>972</v>
      </c>
      <c r="C127" s="270" t="s">
        <v>24</v>
      </c>
      <c r="D127" s="271">
        <v>1</v>
      </c>
      <c r="E127" s="74"/>
      <c r="F127" s="256"/>
      <c r="G127" s="268"/>
    </row>
    <row r="128" spans="1:7">
      <c r="A128" s="269"/>
      <c r="B128" s="261" t="s">
        <v>966</v>
      </c>
      <c r="C128" s="270" t="s">
        <v>24</v>
      </c>
      <c r="D128" s="271">
        <v>1</v>
      </c>
      <c r="E128" s="74"/>
      <c r="F128" s="256"/>
      <c r="G128" s="268"/>
    </row>
    <row r="129" spans="1:8" ht="41.4">
      <c r="A129" s="269"/>
      <c r="B129" s="261" t="s">
        <v>321</v>
      </c>
      <c r="C129" s="270" t="s">
        <v>24</v>
      </c>
      <c r="D129" s="271">
        <v>1</v>
      </c>
      <c r="E129" s="74"/>
      <c r="F129" s="256"/>
      <c r="G129" s="268"/>
    </row>
    <row r="130" spans="1:8" ht="41.4">
      <c r="A130" s="269"/>
      <c r="B130" s="261" t="s">
        <v>320</v>
      </c>
      <c r="C130" s="270" t="s">
        <v>24</v>
      </c>
      <c r="D130" s="271">
        <v>1</v>
      </c>
      <c r="E130" s="74"/>
      <c r="F130" s="256"/>
      <c r="G130" s="268"/>
    </row>
    <row r="131" spans="1:8" ht="27.6">
      <c r="A131" s="269"/>
      <c r="B131" s="261" t="s">
        <v>319</v>
      </c>
      <c r="C131" s="270" t="s">
        <v>24</v>
      </c>
      <c r="D131" s="271">
        <v>1</v>
      </c>
      <c r="E131" s="74"/>
      <c r="F131" s="256"/>
      <c r="G131" s="268"/>
    </row>
    <row r="132" spans="1:8" ht="124.2">
      <c r="A132" s="269"/>
      <c r="B132" s="261" t="s">
        <v>318</v>
      </c>
      <c r="C132" s="271" t="s">
        <v>24</v>
      </c>
      <c r="D132" s="271">
        <v>1</v>
      </c>
      <c r="E132" s="74"/>
      <c r="F132" s="256"/>
      <c r="G132" s="268"/>
    </row>
    <row r="133" spans="1:8">
      <c r="A133" s="269"/>
      <c r="B133" s="289" t="s">
        <v>995</v>
      </c>
      <c r="C133" s="499"/>
      <c r="D133" s="288"/>
      <c r="E133" s="332"/>
      <c r="F133" s="256"/>
      <c r="G133" s="268"/>
    </row>
    <row r="134" spans="1:8" ht="27.6">
      <c r="B134" s="283"/>
      <c r="C134" s="284" t="s">
        <v>230</v>
      </c>
      <c r="D134" s="285">
        <v>1</v>
      </c>
      <c r="E134" s="331"/>
      <c r="F134" s="256">
        <f t="shared" ref="F134" si="17">$D134*E134</f>
        <v>0</v>
      </c>
      <c r="G134" s="268"/>
    </row>
    <row r="135" spans="1:8">
      <c r="A135" s="269"/>
      <c r="B135" s="261"/>
      <c r="C135" s="271"/>
      <c r="D135" s="271"/>
      <c r="E135" s="74"/>
      <c r="F135" s="256"/>
      <c r="G135" s="268"/>
    </row>
    <row r="136" spans="1:8">
      <c r="B136" s="289"/>
      <c r="C136" s="290"/>
      <c r="D136" s="291"/>
      <c r="E136" s="332"/>
      <c r="F136" s="256"/>
      <c r="G136" s="292"/>
    </row>
    <row r="137" spans="1:8" ht="27.6">
      <c r="A137" s="269">
        <f>A108+1</f>
        <v>4</v>
      </c>
      <c r="B137" s="289" t="s">
        <v>973</v>
      </c>
      <c r="C137" s="290"/>
      <c r="D137" s="291"/>
      <c r="E137" s="332"/>
      <c r="F137" s="256"/>
      <c r="G137" s="292"/>
    </row>
    <row r="138" spans="1:8" ht="27.6">
      <c r="B138" s="283"/>
      <c r="C138" s="284" t="s">
        <v>230</v>
      </c>
      <c r="D138" s="293">
        <v>1</v>
      </c>
      <c r="E138" s="331"/>
      <c r="F138" s="256">
        <f t="shared" ref="F138" si="18">$D138*E138</f>
        <v>0</v>
      </c>
      <c r="G138" s="292"/>
    </row>
    <row r="139" spans="1:8">
      <c r="B139" s="289"/>
      <c r="C139" s="290"/>
      <c r="D139" s="291"/>
      <c r="E139" s="332"/>
      <c r="F139" s="256"/>
      <c r="G139" s="292"/>
    </row>
    <row r="140" spans="1:8">
      <c r="B140" s="289"/>
      <c r="C140" s="290"/>
      <c r="D140" s="291"/>
      <c r="E140" s="332"/>
      <c r="F140" s="256"/>
      <c r="G140" s="292"/>
    </row>
    <row r="141" spans="1:8" s="203" customFormat="1">
      <c r="A141" s="272">
        <f>A137+1</f>
        <v>5</v>
      </c>
      <c r="B141" s="273" t="s">
        <v>804</v>
      </c>
      <c r="C141" s="294"/>
      <c r="D141" s="271"/>
      <c r="E141" s="330"/>
      <c r="F141" s="274"/>
      <c r="G141" s="268"/>
      <c r="H141" s="204"/>
    </row>
    <row r="142" spans="1:8" ht="27.6">
      <c r="B142" s="261" t="s">
        <v>317</v>
      </c>
      <c r="C142" s="254" t="s">
        <v>24</v>
      </c>
      <c r="D142" s="64">
        <v>1</v>
      </c>
      <c r="E142" s="74"/>
      <c r="F142" s="256"/>
      <c r="G142" s="292"/>
    </row>
    <row r="143" spans="1:8" ht="27.6">
      <c r="A143" s="269"/>
      <c r="B143" s="261" t="s">
        <v>316</v>
      </c>
      <c r="C143" s="254" t="s">
        <v>24</v>
      </c>
      <c r="D143" s="64">
        <v>1</v>
      </c>
      <c r="E143" s="74"/>
      <c r="F143" s="256"/>
      <c r="G143" s="292"/>
    </row>
    <row r="144" spans="1:8">
      <c r="B144" s="261" t="s">
        <v>315</v>
      </c>
      <c r="C144" s="254" t="s">
        <v>24</v>
      </c>
      <c r="D144" s="64">
        <v>2</v>
      </c>
      <c r="E144" s="74"/>
      <c r="F144" s="256"/>
      <c r="G144" s="292"/>
    </row>
    <row r="145" spans="1:7">
      <c r="B145" s="311" t="s">
        <v>314</v>
      </c>
      <c r="C145" s="270" t="s">
        <v>206</v>
      </c>
      <c r="D145" s="300">
        <v>1</v>
      </c>
      <c r="E145" s="76"/>
      <c r="F145" s="256"/>
      <c r="G145" s="292"/>
    </row>
    <row r="146" spans="1:7">
      <c r="A146" s="269"/>
      <c r="B146" s="289" t="s">
        <v>995</v>
      </c>
      <c r="C146" s="295"/>
      <c r="D146" s="296"/>
      <c r="E146" s="333"/>
      <c r="F146" s="256"/>
      <c r="G146" s="292"/>
    </row>
    <row r="147" spans="1:7" ht="27.6">
      <c r="B147" s="283"/>
      <c r="C147" s="284" t="s">
        <v>230</v>
      </c>
      <c r="D147" s="293">
        <v>8</v>
      </c>
      <c r="E147" s="331"/>
      <c r="F147" s="256">
        <f t="shared" ref="F147" si="19">$D147*E147</f>
        <v>0</v>
      </c>
      <c r="G147" s="292"/>
    </row>
    <row r="148" spans="1:7">
      <c r="B148" s="289"/>
      <c r="C148" s="290"/>
      <c r="D148" s="291"/>
      <c r="E148" s="332"/>
      <c r="F148" s="256"/>
      <c r="G148" s="292"/>
    </row>
    <row r="149" spans="1:7">
      <c r="A149" s="269">
        <f>A141+1</f>
        <v>6</v>
      </c>
      <c r="B149" s="289" t="s">
        <v>974</v>
      </c>
      <c r="C149" s="290" t="s">
        <v>209</v>
      </c>
      <c r="D149" s="291">
        <v>10</v>
      </c>
      <c r="E149" s="332"/>
      <c r="F149" s="256">
        <f t="shared" ref="F149" si="20">$D149*E149</f>
        <v>0</v>
      </c>
      <c r="G149" s="292"/>
    </row>
    <row r="150" spans="1:7">
      <c r="A150" s="500"/>
      <c r="B150" s="289" t="s">
        <v>975</v>
      </c>
      <c r="C150" s="290" t="s">
        <v>209</v>
      </c>
      <c r="D150" s="291">
        <f>D149</f>
        <v>10</v>
      </c>
      <c r="E150" s="332"/>
      <c r="F150" s="256">
        <f>$D150*E150</f>
        <v>0</v>
      </c>
      <c r="G150" s="292"/>
    </row>
    <row r="151" spans="1:7" ht="27.6">
      <c r="A151" s="500"/>
      <c r="B151" s="289" t="s">
        <v>313</v>
      </c>
      <c r="C151" s="290" t="s">
        <v>209</v>
      </c>
      <c r="D151" s="291">
        <f>D150</f>
        <v>10</v>
      </c>
      <c r="E151" s="332"/>
      <c r="F151" s="256">
        <f>$D151*E151</f>
        <v>0</v>
      </c>
      <c r="G151" s="292"/>
    </row>
    <row r="152" spans="1:7">
      <c r="A152" s="500"/>
      <c r="B152" s="289" t="s">
        <v>312</v>
      </c>
      <c r="C152" s="290" t="s">
        <v>24</v>
      </c>
      <c r="D152" s="291">
        <v>2</v>
      </c>
      <c r="E152" s="332"/>
      <c r="F152" s="256">
        <f>$D152*E152</f>
        <v>0</v>
      </c>
      <c r="G152" s="292"/>
    </row>
    <row r="153" spans="1:7" ht="27.6">
      <c r="A153" s="500"/>
      <c r="B153" s="289" t="s">
        <v>311</v>
      </c>
      <c r="C153" s="290" t="s">
        <v>24</v>
      </c>
      <c r="D153" s="291">
        <v>1</v>
      </c>
      <c r="E153" s="332"/>
      <c r="F153" s="256">
        <f>$D153*E153</f>
        <v>0</v>
      </c>
      <c r="G153" s="292"/>
    </row>
    <row r="154" spans="1:7">
      <c r="A154" s="500"/>
      <c r="B154" s="289" t="s">
        <v>996</v>
      </c>
      <c r="C154" s="290"/>
      <c r="D154" s="291"/>
      <c r="E154" s="332"/>
      <c r="F154" s="501"/>
      <c r="G154" s="292"/>
    </row>
    <row r="155" spans="1:7">
      <c r="A155" s="269"/>
      <c r="B155" s="261"/>
      <c r="E155" s="74"/>
      <c r="F155" s="256"/>
      <c r="G155" s="292"/>
    </row>
    <row r="156" spans="1:7" ht="124.2">
      <c r="B156" s="261" t="s">
        <v>310</v>
      </c>
      <c r="E156" s="74"/>
      <c r="F156" s="256"/>
      <c r="G156" s="292"/>
    </row>
    <row r="157" spans="1:7">
      <c r="A157" s="269"/>
      <c r="B157" s="261"/>
      <c r="E157" s="74"/>
      <c r="F157" s="256"/>
      <c r="G157" s="292"/>
    </row>
    <row r="158" spans="1:7">
      <c r="A158" s="269">
        <f>A149+1</f>
        <v>7</v>
      </c>
      <c r="B158" s="261" t="s">
        <v>309</v>
      </c>
      <c r="C158" s="254" t="s">
        <v>24</v>
      </c>
      <c r="D158" s="64">
        <v>38</v>
      </c>
      <c r="E158" s="74"/>
      <c r="F158" s="256">
        <f t="shared" ref="F158" si="21">$D158*E158</f>
        <v>0</v>
      </c>
      <c r="G158" s="292"/>
    </row>
    <row r="159" spans="1:7">
      <c r="B159" s="261"/>
      <c r="E159" s="74"/>
      <c r="F159" s="256"/>
      <c r="G159" s="292"/>
    </row>
    <row r="160" spans="1:7">
      <c r="A160" s="269">
        <f>A158+1</f>
        <v>8</v>
      </c>
      <c r="B160" s="261" t="s">
        <v>308</v>
      </c>
      <c r="C160" s="254" t="s">
        <v>24</v>
      </c>
      <c r="D160" s="64">
        <v>4</v>
      </c>
      <c r="E160" s="74"/>
      <c r="F160" s="256">
        <f t="shared" ref="F160" si="22">$D160*E160</f>
        <v>0</v>
      </c>
      <c r="G160" s="292"/>
    </row>
    <row r="161" spans="1:7">
      <c r="B161" s="261"/>
      <c r="E161" s="74"/>
      <c r="F161" s="256"/>
      <c r="G161" s="292"/>
    </row>
    <row r="162" spans="1:7">
      <c r="A162" s="269">
        <f>A160+1</f>
        <v>9</v>
      </c>
      <c r="B162" s="261" t="s">
        <v>307</v>
      </c>
      <c r="C162" s="254" t="s">
        <v>24</v>
      </c>
      <c r="D162" s="64">
        <v>1</v>
      </c>
      <c r="E162" s="74"/>
      <c r="F162" s="256">
        <f t="shared" ref="F162" si="23">$D162*E162</f>
        <v>0</v>
      </c>
      <c r="G162" s="292"/>
    </row>
    <row r="163" spans="1:7">
      <c r="B163" s="261"/>
      <c r="E163" s="74"/>
      <c r="F163" s="256"/>
      <c r="G163" s="292"/>
    </row>
    <row r="164" spans="1:7">
      <c r="A164" s="269">
        <f>A162+1</f>
        <v>10</v>
      </c>
      <c r="B164" s="261" t="s">
        <v>306</v>
      </c>
      <c r="C164" s="254" t="s">
        <v>24</v>
      </c>
      <c r="D164" s="64">
        <v>14</v>
      </c>
      <c r="E164" s="74"/>
      <c r="F164" s="256">
        <f t="shared" ref="F164" si="24">$D164*E164</f>
        <v>0</v>
      </c>
      <c r="G164" s="292"/>
    </row>
    <row r="165" spans="1:7">
      <c r="B165" s="261"/>
      <c r="E165" s="74"/>
      <c r="F165" s="256"/>
      <c r="G165" s="292"/>
    </row>
    <row r="166" spans="1:7">
      <c r="A166" s="269">
        <f>A164+1</f>
        <v>11</v>
      </c>
      <c r="B166" s="261" t="s">
        <v>305</v>
      </c>
      <c r="C166" s="254" t="s">
        <v>24</v>
      </c>
      <c r="D166" s="64">
        <v>1</v>
      </c>
      <c r="E166" s="74"/>
      <c r="F166" s="256">
        <f t="shared" ref="F166" si="25">$D166*E166</f>
        <v>0</v>
      </c>
      <c r="G166" s="292"/>
    </row>
    <row r="167" spans="1:7">
      <c r="B167" s="261"/>
      <c r="E167" s="74"/>
      <c r="F167" s="256"/>
      <c r="G167" s="292"/>
    </row>
    <row r="168" spans="1:7">
      <c r="A168" s="269">
        <f>A166+1</f>
        <v>12</v>
      </c>
      <c r="B168" s="261" t="s">
        <v>304</v>
      </c>
      <c r="C168" s="254" t="s">
        <v>24</v>
      </c>
      <c r="D168" s="64">
        <v>14</v>
      </c>
      <c r="E168" s="74"/>
      <c r="F168" s="256">
        <f t="shared" ref="F168" si="26">$D168*E168</f>
        <v>0</v>
      </c>
      <c r="G168" s="292"/>
    </row>
    <row r="169" spans="1:7">
      <c r="B169" s="261"/>
      <c r="E169" s="74"/>
      <c r="F169" s="256"/>
      <c r="G169" s="292"/>
    </row>
    <row r="170" spans="1:7" ht="27.6">
      <c r="A170" s="269">
        <f>A168+1</f>
        <v>13</v>
      </c>
      <c r="B170" s="261" t="s">
        <v>303</v>
      </c>
      <c r="C170" s="254" t="s">
        <v>24</v>
      </c>
      <c r="D170" s="64">
        <v>1</v>
      </c>
      <c r="E170" s="74"/>
      <c r="F170" s="256">
        <f t="shared" ref="F170" si="27">$D170*E170</f>
        <v>0</v>
      </c>
      <c r="G170" s="292"/>
    </row>
    <row r="171" spans="1:7">
      <c r="B171" s="261"/>
      <c r="E171" s="74"/>
      <c r="F171" s="256"/>
      <c r="G171" s="292"/>
    </row>
    <row r="172" spans="1:7" ht="27.6">
      <c r="A172" s="269">
        <f>A170+1</f>
        <v>14</v>
      </c>
      <c r="B172" s="261" t="s">
        <v>302</v>
      </c>
      <c r="C172" s="254" t="s">
        <v>24</v>
      </c>
      <c r="D172" s="64">
        <v>37</v>
      </c>
      <c r="E172" s="74"/>
      <c r="F172" s="256">
        <f t="shared" ref="F172" si="28">$D172*E172</f>
        <v>0</v>
      </c>
      <c r="G172" s="292"/>
    </row>
    <row r="173" spans="1:7">
      <c r="B173" s="261"/>
      <c r="E173" s="74"/>
      <c r="F173" s="256"/>
      <c r="G173" s="292"/>
    </row>
    <row r="174" spans="1:7" ht="27.6">
      <c r="A174" s="269">
        <f>A172+1</f>
        <v>15</v>
      </c>
      <c r="B174" s="261" t="s">
        <v>286</v>
      </c>
      <c r="C174" s="254" t="s">
        <v>24</v>
      </c>
      <c r="D174" s="64">
        <v>20</v>
      </c>
      <c r="E174" s="74"/>
      <c r="F174" s="256">
        <f t="shared" ref="F174" si="29">$D174*E174</f>
        <v>0</v>
      </c>
      <c r="G174" s="292"/>
    </row>
    <row r="175" spans="1:7">
      <c r="A175" s="269"/>
      <c r="B175" s="261"/>
      <c r="E175" s="74"/>
      <c r="F175" s="256"/>
      <c r="G175" s="292"/>
    </row>
    <row r="176" spans="1:7" ht="27.6">
      <c r="A176" s="269">
        <f>A174+1</f>
        <v>16</v>
      </c>
      <c r="B176" s="261" t="s">
        <v>301</v>
      </c>
      <c r="C176" s="254" t="s">
        <v>24</v>
      </c>
      <c r="D176" s="64">
        <v>2</v>
      </c>
      <c r="E176" s="74"/>
      <c r="F176" s="256">
        <f t="shared" ref="F176" si="30">$D176*E176</f>
        <v>0</v>
      </c>
      <c r="G176" s="292"/>
    </row>
    <row r="177" spans="1:7">
      <c r="A177" s="269"/>
      <c r="B177" s="261"/>
      <c r="E177" s="74"/>
      <c r="F177" s="256"/>
      <c r="G177" s="292"/>
    </row>
    <row r="178" spans="1:7" ht="27.6">
      <c r="A178" s="269">
        <f>A176+1</f>
        <v>17</v>
      </c>
      <c r="B178" s="261" t="s">
        <v>300</v>
      </c>
      <c r="C178" s="254" t="s">
        <v>24</v>
      </c>
      <c r="D178" s="64">
        <v>2</v>
      </c>
      <c r="E178" s="74"/>
      <c r="F178" s="256">
        <f t="shared" ref="F178" si="31">$D178*E178</f>
        <v>0</v>
      </c>
      <c r="G178" s="292"/>
    </row>
    <row r="179" spans="1:7">
      <c r="A179" s="269"/>
      <c r="B179" s="261"/>
      <c r="E179" s="74"/>
      <c r="F179" s="256"/>
      <c r="G179" s="292"/>
    </row>
    <row r="180" spans="1:7" ht="41.4">
      <c r="A180" s="269">
        <f>A178+1</f>
        <v>18</v>
      </c>
      <c r="B180" s="261" t="s">
        <v>299</v>
      </c>
      <c r="C180" s="254" t="s">
        <v>24</v>
      </c>
      <c r="D180" s="64">
        <v>1</v>
      </c>
      <c r="E180" s="74"/>
      <c r="F180" s="256">
        <f t="shared" ref="F180" si="32">$D180*E180</f>
        <v>0</v>
      </c>
      <c r="G180" s="292"/>
    </row>
    <row r="181" spans="1:7">
      <c r="B181" s="261"/>
      <c r="E181" s="74"/>
      <c r="F181" s="256"/>
      <c r="G181" s="292"/>
    </row>
    <row r="182" spans="1:7" ht="27.6">
      <c r="A182" s="269">
        <f>A180+1</f>
        <v>19</v>
      </c>
      <c r="B182" s="261" t="s">
        <v>298</v>
      </c>
      <c r="C182" s="254" t="s">
        <v>24</v>
      </c>
      <c r="D182" s="64">
        <v>4</v>
      </c>
      <c r="E182" s="74"/>
      <c r="F182" s="256">
        <f t="shared" ref="F182" si="33">$D182*E182</f>
        <v>0</v>
      </c>
      <c r="G182" s="292"/>
    </row>
    <row r="183" spans="1:7">
      <c r="B183" s="261"/>
      <c r="E183" s="74"/>
      <c r="F183" s="256"/>
      <c r="G183" s="292"/>
    </row>
    <row r="184" spans="1:7" ht="41.4">
      <c r="A184" s="269">
        <f>A182+1</f>
        <v>20</v>
      </c>
      <c r="B184" s="261" t="s">
        <v>297</v>
      </c>
      <c r="C184" s="254" t="s">
        <v>24</v>
      </c>
      <c r="D184" s="64">
        <v>1</v>
      </c>
      <c r="E184" s="74"/>
      <c r="F184" s="256">
        <f t="shared" ref="F184" si="34">$D184*E184</f>
        <v>0</v>
      </c>
      <c r="G184" s="292"/>
    </row>
    <row r="185" spans="1:7">
      <c r="B185" s="261"/>
      <c r="E185" s="74"/>
      <c r="F185" s="256"/>
      <c r="G185" s="292"/>
    </row>
    <row r="186" spans="1:7" ht="41.4">
      <c r="A186" s="269">
        <f>A184+1</f>
        <v>21</v>
      </c>
      <c r="B186" s="261" t="s">
        <v>296</v>
      </c>
      <c r="C186" s="254" t="s">
        <v>24</v>
      </c>
      <c r="D186" s="64">
        <v>35</v>
      </c>
      <c r="E186" s="74"/>
      <c r="F186" s="256">
        <f t="shared" ref="F186" si="35">$D186*E186</f>
        <v>0</v>
      </c>
      <c r="G186" s="292"/>
    </row>
    <row r="187" spans="1:7">
      <c r="B187" s="261"/>
      <c r="E187" s="74"/>
      <c r="F187" s="256"/>
      <c r="G187" s="292"/>
    </row>
    <row r="188" spans="1:7" ht="27.6">
      <c r="A188" s="269">
        <f>A186+1</f>
        <v>22</v>
      </c>
      <c r="B188" s="261" t="s">
        <v>295</v>
      </c>
      <c r="C188" s="254" t="s">
        <v>24</v>
      </c>
      <c r="D188" s="64">
        <v>22</v>
      </c>
      <c r="E188" s="74"/>
      <c r="F188" s="256">
        <f t="shared" ref="F188" si="36">$D188*E188</f>
        <v>0</v>
      </c>
      <c r="G188" s="292"/>
    </row>
    <row r="189" spans="1:7">
      <c r="B189" s="261"/>
      <c r="E189" s="74"/>
      <c r="F189" s="256"/>
      <c r="G189" s="292"/>
    </row>
    <row r="190" spans="1:7" ht="41.4">
      <c r="A190" s="269">
        <f>A188+1</f>
        <v>23</v>
      </c>
      <c r="B190" s="261" t="s">
        <v>294</v>
      </c>
      <c r="C190" s="254" t="s">
        <v>24</v>
      </c>
      <c r="D190" s="64">
        <v>46</v>
      </c>
      <c r="E190" s="74"/>
      <c r="F190" s="256">
        <f t="shared" ref="F190" si="37">$D190*E190</f>
        <v>0</v>
      </c>
      <c r="G190" s="292"/>
    </row>
    <row r="191" spans="1:7">
      <c r="B191" s="261"/>
      <c r="E191" s="74"/>
      <c r="F191" s="256"/>
      <c r="G191" s="292"/>
    </row>
    <row r="192" spans="1:7" ht="27.6">
      <c r="A192" s="269">
        <f>A190+1</f>
        <v>24</v>
      </c>
      <c r="B192" s="261" t="s">
        <v>293</v>
      </c>
      <c r="C192" s="254" t="s">
        <v>24</v>
      </c>
      <c r="D192" s="64">
        <v>1</v>
      </c>
      <c r="E192" s="74"/>
      <c r="F192" s="256">
        <f t="shared" ref="F192" si="38">$D192*E192</f>
        <v>0</v>
      </c>
      <c r="G192" s="292"/>
    </row>
    <row r="193" spans="1:7">
      <c r="B193" s="261"/>
      <c r="E193" s="74"/>
      <c r="F193" s="256"/>
      <c r="G193" s="292"/>
    </row>
    <row r="194" spans="1:7" ht="27.6">
      <c r="A194" s="269">
        <f>A192+1</f>
        <v>25</v>
      </c>
      <c r="B194" s="261" t="s">
        <v>292</v>
      </c>
      <c r="C194" s="254" t="s">
        <v>24</v>
      </c>
      <c r="D194" s="64">
        <v>18</v>
      </c>
      <c r="E194" s="74"/>
      <c r="F194" s="256">
        <f t="shared" ref="F194" si="39">$D194*E194</f>
        <v>0</v>
      </c>
      <c r="G194" s="292"/>
    </row>
    <row r="195" spans="1:7">
      <c r="B195" s="261"/>
      <c r="E195" s="74"/>
      <c r="F195" s="256"/>
      <c r="G195" s="292"/>
    </row>
    <row r="196" spans="1:7" ht="27.6">
      <c r="A196" s="269">
        <f>A194+1</f>
        <v>26</v>
      </c>
      <c r="B196" s="261" t="s">
        <v>291</v>
      </c>
      <c r="C196" s="254" t="s">
        <v>24</v>
      </c>
      <c r="D196" s="64">
        <v>7</v>
      </c>
      <c r="E196" s="74"/>
      <c r="F196" s="256">
        <f t="shared" ref="F196" si="40">$D196*E196</f>
        <v>0</v>
      </c>
      <c r="G196" s="292"/>
    </row>
    <row r="197" spans="1:7">
      <c r="B197" s="261"/>
      <c r="E197" s="74"/>
      <c r="F197" s="256"/>
      <c r="G197" s="292"/>
    </row>
    <row r="198" spans="1:7" ht="41.4">
      <c r="A198" s="269">
        <f>A196+1</f>
        <v>27</v>
      </c>
      <c r="B198" s="261" t="s">
        <v>290</v>
      </c>
      <c r="C198" s="254" t="s">
        <v>24</v>
      </c>
      <c r="D198" s="64">
        <v>1</v>
      </c>
      <c r="E198" s="74"/>
      <c r="F198" s="256">
        <f t="shared" ref="F198" si="41">$D198*E198</f>
        <v>0</v>
      </c>
      <c r="G198" s="292"/>
    </row>
    <row r="199" spans="1:7">
      <c r="B199" s="261"/>
      <c r="E199" s="74"/>
      <c r="F199" s="256"/>
      <c r="G199" s="292"/>
    </row>
    <row r="200" spans="1:7" ht="41.4">
      <c r="A200" s="269">
        <f>A198+1</f>
        <v>28</v>
      </c>
      <c r="B200" s="261" t="s">
        <v>289</v>
      </c>
      <c r="C200" s="254" t="s">
        <v>24</v>
      </c>
      <c r="D200" s="64">
        <v>35</v>
      </c>
      <c r="E200" s="74"/>
      <c r="F200" s="256">
        <f t="shared" ref="F200" si="42">$D200*E200</f>
        <v>0</v>
      </c>
      <c r="G200" s="292"/>
    </row>
    <row r="201" spans="1:7">
      <c r="A201" s="269"/>
      <c r="B201" s="261"/>
      <c r="E201" s="74"/>
      <c r="F201" s="256"/>
      <c r="G201" s="292"/>
    </row>
    <row r="202" spans="1:7">
      <c r="A202" s="269">
        <f>A200+1</f>
        <v>29</v>
      </c>
      <c r="B202" s="261" t="s">
        <v>288</v>
      </c>
      <c r="E202" s="74"/>
      <c r="F202" s="256"/>
      <c r="G202" s="292"/>
    </row>
    <row r="203" spans="1:7">
      <c r="A203" s="269"/>
      <c r="B203" s="261" t="s">
        <v>287</v>
      </c>
      <c r="C203" s="254" t="s">
        <v>24</v>
      </c>
      <c r="D203" s="64">
        <v>1</v>
      </c>
      <c r="E203" s="74"/>
      <c r="F203" s="256">
        <f t="shared" ref="F203:F227" si="43">$D203*E203</f>
        <v>0</v>
      </c>
      <c r="G203" s="292"/>
    </row>
    <row r="204" spans="1:7" ht="27.6">
      <c r="A204" s="269"/>
      <c r="B204" s="261" t="s">
        <v>286</v>
      </c>
      <c r="C204" s="254" t="s">
        <v>24</v>
      </c>
      <c r="D204" s="64">
        <v>1</v>
      </c>
      <c r="E204" s="74"/>
      <c r="F204" s="256">
        <f t="shared" si="43"/>
        <v>0</v>
      </c>
      <c r="G204" s="292"/>
    </row>
    <row r="205" spans="1:7">
      <c r="A205" s="269"/>
      <c r="B205" s="261" t="s">
        <v>285</v>
      </c>
      <c r="C205" s="254" t="s">
        <v>24</v>
      </c>
      <c r="D205" s="64">
        <v>2</v>
      </c>
      <c r="E205" s="74"/>
      <c r="F205" s="256">
        <f t="shared" si="43"/>
        <v>0</v>
      </c>
      <c r="G205" s="292"/>
    </row>
    <row r="206" spans="1:7">
      <c r="A206" s="269"/>
      <c r="B206" s="261" t="s">
        <v>284</v>
      </c>
      <c r="C206" s="254" t="s">
        <v>24</v>
      </c>
      <c r="D206" s="64">
        <v>2</v>
      </c>
      <c r="E206" s="74"/>
      <c r="F206" s="256">
        <f t="shared" si="43"/>
        <v>0</v>
      </c>
      <c r="G206" s="292"/>
    </row>
    <row r="207" spans="1:7">
      <c r="A207" s="500"/>
      <c r="B207" s="289" t="s">
        <v>996</v>
      </c>
      <c r="C207" s="290"/>
      <c r="D207" s="291"/>
      <c r="E207" s="332"/>
      <c r="F207" s="501"/>
      <c r="G207" s="292"/>
    </row>
    <row r="208" spans="1:7">
      <c r="B208" s="261"/>
      <c r="E208" s="74"/>
      <c r="F208" s="256"/>
      <c r="G208" s="292"/>
    </row>
    <row r="209" spans="1:7">
      <c r="A209" s="269">
        <f>A202+1</f>
        <v>30</v>
      </c>
      <c r="B209" s="261" t="s">
        <v>283</v>
      </c>
      <c r="C209" s="254" t="s">
        <v>24</v>
      </c>
      <c r="D209" s="64">
        <v>1</v>
      </c>
      <c r="E209" s="74"/>
      <c r="F209" s="256">
        <f t="shared" si="43"/>
        <v>0</v>
      </c>
      <c r="G209" s="292"/>
    </row>
    <row r="210" spans="1:7">
      <c r="B210" s="261"/>
      <c r="E210" s="74"/>
      <c r="F210" s="256"/>
      <c r="G210" s="292"/>
    </row>
    <row r="211" spans="1:7" ht="41.4">
      <c r="A211" s="269">
        <f>A209+1</f>
        <v>31</v>
      </c>
      <c r="B211" s="261" t="s">
        <v>282</v>
      </c>
      <c r="C211" s="254" t="s">
        <v>209</v>
      </c>
      <c r="D211" s="64">
        <v>12</v>
      </c>
      <c r="E211" s="74"/>
      <c r="F211" s="256">
        <f t="shared" si="43"/>
        <v>0</v>
      </c>
      <c r="G211" s="292"/>
    </row>
    <row r="212" spans="1:7">
      <c r="B212" s="261"/>
      <c r="E212" s="74"/>
      <c r="F212" s="256"/>
      <c r="G212" s="292"/>
    </row>
    <row r="213" spans="1:7" ht="41.4">
      <c r="A213" s="269">
        <f>A211+1</f>
        <v>32</v>
      </c>
      <c r="B213" s="261" t="s">
        <v>281</v>
      </c>
      <c r="C213" s="254" t="s">
        <v>209</v>
      </c>
      <c r="D213" s="64">
        <v>228</v>
      </c>
      <c r="E213" s="74"/>
      <c r="F213" s="256">
        <f t="shared" si="43"/>
        <v>0</v>
      </c>
      <c r="G213" s="292"/>
    </row>
    <row r="214" spans="1:7">
      <c r="B214" s="261"/>
      <c r="E214" s="74"/>
      <c r="F214" s="256"/>
      <c r="G214" s="292"/>
    </row>
    <row r="215" spans="1:7" ht="41.4">
      <c r="A215" s="269">
        <f>A213+1</f>
        <v>33</v>
      </c>
      <c r="B215" s="261" t="s">
        <v>280</v>
      </c>
      <c r="C215" s="254" t="s">
        <v>209</v>
      </c>
      <c r="D215" s="64">
        <v>82</v>
      </c>
      <c r="E215" s="74"/>
      <c r="F215" s="256">
        <f t="shared" si="43"/>
        <v>0</v>
      </c>
      <c r="G215" s="292"/>
    </row>
    <row r="216" spans="1:7">
      <c r="B216" s="261"/>
      <c r="E216" s="74"/>
      <c r="F216" s="256"/>
      <c r="G216" s="292"/>
    </row>
    <row r="217" spans="1:7" ht="41.4">
      <c r="A217" s="269">
        <f>A215+1</f>
        <v>34</v>
      </c>
      <c r="B217" s="261" t="s">
        <v>279</v>
      </c>
      <c r="C217" s="254" t="s">
        <v>209</v>
      </c>
      <c r="D217" s="64">
        <v>6</v>
      </c>
      <c r="E217" s="74"/>
      <c r="F217" s="256">
        <f t="shared" si="43"/>
        <v>0</v>
      </c>
      <c r="G217" s="292"/>
    </row>
    <row r="218" spans="1:7">
      <c r="B218" s="261"/>
      <c r="E218" s="74"/>
      <c r="F218" s="256"/>
      <c r="G218" s="292"/>
    </row>
    <row r="219" spans="1:7">
      <c r="A219" s="269">
        <f>A217+1</f>
        <v>35</v>
      </c>
      <c r="B219" s="261" t="s">
        <v>278</v>
      </c>
      <c r="C219" s="254" t="s">
        <v>209</v>
      </c>
      <c r="D219" s="64">
        <f>SUM(D158:D200)*4</f>
        <v>1220</v>
      </c>
      <c r="E219" s="74"/>
      <c r="F219" s="256">
        <f t="shared" si="43"/>
        <v>0</v>
      </c>
      <c r="G219" s="292"/>
    </row>
    <row r="220" spans="1:7">
      <c r="B220" s="261"/>
      <c r="E220" s="74"/>
      <c r="F220" s="256"/>
      <c r="G220" s="292"/>
    </row>
    <row r="221" spans="1:7">
      <c r="A221" s="269">
        <f>A219+1</f>
        <v>36</v>
      </c>
      <c r="B221" s="261" t="s">
        <v>277</v>
      </c>
      <c r="C221" s="254" t="s">
        <v>209</v>
      </c>
      <c r="D221" s="64">
        <v>86</v>
      </c>
      <c r="E221" s="74"/>
      <c r="F221" s="256">
        <f t="shared" si="43"/>
        <v>0</v>
      </c>
      <c r="G221" s="292"/>
    </row>
    <row r="222" spans="1:7">
      <c r="A222" s="269"/>
      <c r="B222" s="261"/>
      <c r="E222" s="74"/>
      <c r="F222" s="256"/>
      <c r="G222" s="292"/>
    </row>
    <row r="223" spans="1:7">
      <c r="A223" s="269">
        <f>A221+1</f>
        <v>37</v>
      </c>
      <c r="B223" s="261" t="s">
        <v>276</v>
      </c>
      <c r="C223" s="254" t="s">
        <v>209</v>
      </c>
      <c r="D223" s="64">
        <f>D147*4*5</f>
        <v>160</v>
      </c>
      <c r="E223" s="74"/>
      <c r="F223" s="256">
        <f t="shared" si="43"/>
        <v>0</v>
      </c>
      <c r="G223" s="292"/>
    </row>
    <row r="224" spans="1:7">
      <c r="A224" s="269"/>
      <c r="B224" s="261"/>
      <c r="E224" s="74"/>
      <c r="F224" s="256"/>
      <c r="G224" s="292"/>
    </row>
    <row r="225" spans="1:7">
      <c r="A225" s="269">
        <f>A223+1</f>
        <v>38</v>
      </c>
      <c r="B225" s="261" t="s">
        <v>275</v>
      </c>
      <c r="C225" s="254" t="s">
        <v>209</v>
      </c>
      <c r="D225" s="64">
        <v>30</v>
      </c>
      <c r="E225" s="74"/>
      <c r="F225" s="256">
        <f t="shared" si="43"/>
        <v>0</v>
      </c>
      <c r="G225" s="292"/>
    </row>
    <row r="226" spans="1:7">
      <c r="A226" s="269"/>
      <c r="B226" s="261"/>
      <c r="E226" s="74"/>
      <c r="F226" s="256"/>
      <c r="G226" s="292"/>
    </row>
    <row r="227" spans="1:7" ht="41.4">
      <c r="A227" s="269">
        <f>A225+1</f>
        <v>39</v>
      </c>
      <c r="B227" s="261" t="s">
        <v>274</v>
      </c>
      <c r="C227" s="254" t="s">
        <v>209</v>
      </c>
      <c r="D227" s="64">
        <v>26</v>
      </c>
      <c r="E227" s="74"/>
      <c r="F227" s="256">
        <f t="shared" si="43"/>
        <v>0</v>
      </c>
      <c r="G227" s="292"/>
    </row>
    <row r="228" spans="1:7">
      <c r="A228" s="269"/>
      <c r="B228" s="261"/>
      <c r="E228" s="74"/>
      <c r="F228" s="256"/>
      <c r="G228" s="292"/>
    </row>
    <row r="229" spans="1:7" ht="27.6">
      <c r="A229" s="269"/>
      <c r="B229" s="261" t="s">
        <v>273</v>
      </c>
      <c r="E229" s="74"/>
      <c r="F229" s="256"/>
      <c r="G229" s="292"/>
    </row>
    <row r="230" spans="1:7">
      <c r="A230" s="269"/>
      <c r="B230" s="261"/>
      <c r="E230" s="74"/>
      <c r="F230" s="256"/>
      <c r="G230" s="292"/>
    </row>
    <row r="231" spans="1:7">
      <c r="A231" s="269">
        <f>A227+1</f>
        <v>40</v>
      </c>
      <c r="B231" s="261" t="s">
        <v>272</v>
      </c>
      <c r="C231" s="254" t="s">
        <v>209</v>
      </c>
      <c r="D231" s="64">
        <v>30</v>
      </c>
      <c r="E231" s="74"/>
      <c r="F231" s="256">
        <f>$D231*E231</f>
        <v>0</v>
      </c>
      <c r="G231" s="292"/>
    </row>
    <row r="232" spans="1:7">
      <c r="A232" s="269"/>
      <c r="B232" s="261"/>
      <c r="E232" s="74"/>
      <c r="F232" s="256"/>
      <c r="G232" s="292"/>
    </row>
    <row r="233" spans="1:7">
      <c r="A233" s="269">
        <f>A231+1</f>
        <v>41</v>
      </c>
      <c r="B233" s="261" t="s">
        <v>271</v>
      </c>
      <c r="C233" s="254" t="s">
        <v>209</v>
      </c>
      <c r="D233" s="64">
        <v>610</v>
      </c>
      <c r="E233" s="74"/>
      <c r="F233" s="256">
        <f>$D233*E233</f>
        <v>0</v>
      </c>
      <c r="G233" s="292"/>
    </row>
    <row r="234" spans="1:7">
      <c r="A234" s="269"/>
      <c r="B234" s="261"/>
      <c r="E234" s="74"/>
      <c r="F234" s="256"/>
      <c r="G234" s="292"/>
    </row>
    <row r="235" spans="1:7">
      <c r="A235" s="269">
        <f>A233+1</f>
        <v>42</v>
      </c>
      <c r="B235" s="261" t="s">
        <v>270</v>
      </c>
      <c r="C235" s="254" t="s">
        <v>209</v>
      </c>
      <c r="D235" s="64">
        <v>1895</v>
      </c>
      <c r="E235" s="74"/>
      <c r="F235" s="256">
        <f>$D235*E235</f>
        <v>0</v>
      </c>
      <c r="G235" s="292"/>
    </row>
    <row r="236" spans="1:7">
      <c r="A236" s="269"/>
      <c r="B236" s="261"/>
      <c r="E236" s="74"/>
      <c r="F236" s="256"/>
      <c r="G236" s="292"/>
    </row>
    <row r="237" spans="1:7">
      <c r="A237" s="269">
        <f>A235+1</f>
        <v>43</v>
      </c>
      <c r="B237" s="261" t="s">
        <v>269</v>
      </c>
      <c r="C237" s="254" t="s">
        <v>209</v>
      </c>
      <c r="D237" s="64">
        <v>64</v>
      </c>
      <c r="E237" s="74"/>
      <c r="F237" s="256">
        <f t="shared" ref="F237" si="44">$D237*E237</f>
        <v>0</v>
      </c>
      <c r="G237" s="292"/>
    </row>
    <row r="238" spans="1:7">
      <c r="A238" s="269"/>
      <c r="B238" s="261"/>
      <c r="E238" s="74"/>
      <c r="F238" s="256"/>
      <c r="G238" s="292"/>
    </row>
    <row r="239" spans="1:7">
      <c r="A239" s="269">
        <f>A237+1</f>
        <v>44</v>
      </c>
      <c r="B239" s="261" t="s">
        <v>268</v>
      </c>
      <c r="C239" s="254" t="s">
        <v>209</v>
      </c>
      <c r="D239" s="64">
        <v>22</v>
      </c>
      <c r="E239" s="74"/>
      <c r="F239" s="256">
        <f>$D239*E239</f>
        <v>0</v>
      </c>
      <c r="G239" s="292"/>
    </row>
    <row r="240" spans="1:7">
      <c r="A240" s="269"/>
      <c r="B240" s="261"/>
      <c r="E240" s="74"/>
      <c r="F240" s="256"/>
      <c r="G240" s="292"/>
    </row>
    <row r="241" spans="1:7">
      <c r="A241" s="269">
        <f>A239+1</f>
        <v>45</v>
      </c>
      <c r="B241" s="261" t="s">
        <v>267</v>
      </c>
      <c r="C241" s="254" t="s">
        <v>209</v>
      </c>
      <c r="D241" s="64">
        <v>140</v>
      </c>
      <c r="E241" s="74"/>
      <c r="F241" s="256">
        <f>$D241*E241</f>
        <v>0</v>
      </c>
      <c r="G241" s="292"/>
    </row>
    <row r="242" spans="1:7">
      <c r="A242" s="269"/>
      <c r="B242" s="261"/>
      <c r="E242" s="74"/>
      <c r="F242" s="256"/>
      <c r="G242" s="292"/>
    </row>
    <row r="243" spans="1:7">
      <c r="A243" s="269">
        <f>A241+1</f>
        <v>46</v>
      </c>
      <c r="B243" s="261" t="s">
        <v>266</v>
      </c>
      <c r="C243" s="254" t="s">
        <v>209</v>
      </c>
      <c r="D243" s="64">
        <v>125</v>
      </c>
      <c r="E243" s="74"/>
      <c r="F243" s="256">
        <f>$D243*E243</f>
        <v>0</v>
      </c>
      <c r="G243" s="292"/>
    </row>
    <row r="245" spans="1:7">
      <c r="A245" s="269">
        <f>A243+1</f>
        <v>47</v>
      </c>
      <c r="B245" s="261" t="s">
        <v>265</v>
      </c>
      <c r="C245" s="254" t="s">
        <v>209</v>
      </c>
      <c r="D245" s="64">
        <v>30</v>
      </c>
      <c r="E245" s="74"/>
      <c r="F245" s="256">
        <f>$D245*E245</f>
        <v>0</v>
      </c>
      <c r="G245" s="292"/>
    </row>
    <row r="246" spans="1:7">
      <c r="B246" s="261"/>
      <c r="E246" s="74"/>
      <c r="F246" s="256"/>
      <c r="G246" s="292"/>
    </row>
    <row r="247" spans="1:7">
      <c r="A247" s="269">
        <f>A245+1</f>
        <v>48</v>
      </c>
      <c r="B247" s="261" t="s">
        <v>264</v>
      </c>
      <c r="C247" s="254" t="s">
        <v>209</v>
      </c>
      <c r="D247" s="64">
        <v>50</v>
      </c>
      <c r="E247" s="74"/>
      <c r="F247" s="256">
        <f>$D247*E247</f>
        <v>0</v>
      </c>
      <c r="G247" s="292"/>
    </row>
    <row r="249" spans="1:7">
      <c r="A249" s="269">
        <f>A247+1</f>
        <v>49</v>
      </c>
      <c r="B249" s="261" t="s">
        <v>263</v>
      </c>
      <c r="C249" s="254" t="s">
        <v>209</v>
      </c>
      <c r="D249" s="64">
        <v>80</v>
      </c>
      <c r="E249" s="74"/>
      <c r="F249" s="256">
        <f t="shared" ref="F249" si="45">$D249*E249</f>
        <v>0</v>
      </c>
      <c r="G249" s="292"/>
    </row>
    <row r="250" spans="1:7">
      <c r="A250" s="269"/>
      <c r="B250" s="261"/>
      <c r="E250" s="74"/>
      <c r="F250" s="256"/>
      <c r="G250" s="292"/>
    </row>
    <row r="251" spans="1:7">
      <c r="A251" s="269">
        <f>A249+1</f>
        <v>50</v>
      </c>
      <c r="B251" s="261" t="s">
        <v>262</v>
      </c>
      <c r="C251" s="254" t="s">
        <v>209</v>
      </c>
      <c r="D251" s="64">
        <v>30</v>
      </c>
      <c r="E251" s="74"/>
      <c r="F251" s="256">
        <f t="shared" ref="F251" si="46">$D251*E251</f>
        <v>0</v>
      </c>
      <c r="G251" s="292"/>
    </row>
    <row r="252" spans="1:7">
      <c r="B252" s="261"/>
      <c r="E252" s="74"/>
      <c r="F252" s="256"/>
      <c r="G252" s="292"/>
    </row>
    <row r="253" spans="1:7" ht="27.6">
      <c r="A253" s="269">
        <f>A251+1</f>
        <v>51</v>
      </c>
      <c r="B253" s="261" t="s">
        <v>261</v>
      </c>
      <c r="C253" s="254" t="s">
        <v>209</v>
      </c>
      <c r="D253" s="64">
        <v>120</v>
      </c>
      <c r="E253" s="74"/>
      <c r="F253" s="256">
        <f t="shared" ref="F253" si="47">$D253*E253</f>
        <v>0</v>
      </c>
      <c r="G253" s="292"/>
    </row>
    <row r="254" spans="1:7">
      <c r="B254" s="261"/>
      <c r="E254" s="74"/>
      <c r="F254" s="256"/>
      <c r="G254" s="292"/>
    </row>
    <row r="255" spans="1:7" ht="27.6">
      <c r="A255" s="269">
        <f>A253+1</f>
        <v>52</v>
      </c>
      <c r="B255" s="261" t="s">
        <v>260</v>
      </c>
      <c r="C255" s="254" t="s">
        <v>209</v>
      </c>
      <c r="D255" s="64">
        <v>110</v>
      </c>
      <c r="E255" s="74"/>
      <c r="F255" s="256">
        <f t="shared" ref="F255" si="48">$D255*E255</f>
        <v>0</v>
      </c>
      <c r="G255" s="292"/>
    </row>
    <row r="256" spans="1:7">
      <c r="A256" s="269"/>
      <c r="B256" s="261"/>
      <c r="E256" s="74"/>
      <c r="F256" s="256"/>
      <c r="G256" s="292"/>
    </row>
    <row r="257" spans="1:8">
      <c r="A257" s="269">
        <f>A255+1</f>
        <v>53</v>
      </c>
      <c r="B257" s="261" t="s">
        <v>259</v>
      </c>
      <c r="C257" s="254" t="s">
        <v>209</v>
      </c>
      <c r="D257" s="64">
        <v>30</v>
      </c>
      <c r="E257" s="74"/>
      <c r="F257" s="256">
        <f t="shared" ref="F257" si="49">$D257*E257</f>
        <v>0</v>
      </c>
      <c r="G257" s="292"/>
    </row>
    <row r="258" spans="1:8">
      <c r="A258" s="269"/>
      <c r="B258" s="261"/>
      <c r="E258" s="74"/>
      <c r="F258" s="256"/>
      <c r="G258" s="292"/>
    </row>
    <row r="259" spans="1:8">
      <c r="A259" s="269">
        <f>A257+1</f>
        <v>54</v>
      </c>
      <c r="B259" s="261" t="s">
        <v>258</v>
      </c>
      <c r="C259" s="254" t="s">
        <v>209</v>
      </c>
      <c r="D259" s="64">
        <v>60</v>
      </c>
      <c r="E259" s="74"/>
      <c r="F259" s="256">
        <f t="shared" ref="F259" si="50">$D259*E259</f>
        <v>0</v>
      </c>
      <c r="G259" s="292"/>
    </row>
    <row r="260" spans="1:8">
      <c r="A260" s="269"/>
      <c r="B260" s="261"/>
      <c r="E260" s="74"/>
      <c r="F260" s="256"/>
      <c r="G260" s="292"/>
    </row>
    <row r="261" spans="1:8">
      <c r="A261" s="269">
        <f>A259+1</f>
        <v>55</v>
      </c>
      <c r="B261" s="261" t="s">
        <v>257</v>
      </c>
      <c r="C261" s="254" t="s">
        <v>209</v>
      </c>
      <c r="D261" s="64">
        <v>95</v>
      </c>
      <c r="E261" s="74"/>
      <c r="F261" s="256">
        <f t="shared" ref="F261" si="51">$D261*E261</f>
        <v>0</v>
      </c>
      <c r="G261" s="292"/>
    </row>
    <row r="262" spans="1:8">
      <c r="A262" s="269"/>
      <c r="B262" s="261"/>
      <c r="E262" s="74"/>
      <c r="F262" s="256"/>
      <c r="G262" s="292"/>
    </row>
    <row r="263" spans="1:8">
      <c r="A263" s="269">
        <f>A261+1</f>
        <v>56</v>
      </c>
      <c r="B263" s="261" t="s">
        <v>256</v>
      </c>
      <c r="C263" s="254" t="s">
        <v>209</v>
      </c>
      <c r="D263" s="64">
        <v>30</v>
      </c>
      <c r="E263" s="74"/>
      <c r="F263" s="256">
        <f t="shared" ref="F263" si="52">$D263*E263</f>
        <v>0</v>
      </c>
      <c r="G263" s="292"/>
    </row>
    <row r="264" spans="1:8">
      <c r="A264" s="269"/>
      <c r="B264" s="261"/>
      <c r="E264" s="74"/>
      <c r="F264" s="256"/>
      <c r="G264" s="292"/>
    </row>
    <row r="265" spans="1:8">
      <c r="A265" s="269">
        <f>A263+1</f>
        <v>57</v>
      </c>
      <c r="B265" s="261" t="s">
        <v>255</v>
      </c>
      <c r="C265" s="254" t="s">
        <v>209</v>
      </c>
      <c r="D265" s="64">
        <v>30</v>
      </c>
      <c r="E265" s="74"/>
      <c r="F265" s="256">
        <f t="shared" ref="F265" si="53">$D265*E265</f>
        <v>0</v>
      </c>
      <c r="G265" s="292"/>
    </row>
    <row r="266" spans="1:8">
      <c r="B266" s="261"/>
      <c r="E266" s="74"/>
      <c r="F266" s="256"/>
      <c r="G266" s="292"/>
    </row>
    <row r="267" spans="1:8" ht="55.2">
      <c r="A267" s="269">
        <f>A265+1</f>
        <v>58</v>
      </c>
      <c r="B267" s="261" t="s">
        <v>254</v>
      </c>
      <c r="C267" s="254" t="s">
        <v>24</v>
      </c>
      <c r="D267" s="64">
        <v>6</v>
      </c>
      <c r="E267" s="74"/>
      <c r="F267" s="256">
        <f t="shared" ref="F267" si="54">$D267*E267</f>
        <v>0</v>
      </c>
      <c r="G267" s="292"/>
    </row>
    <row r="268" spans="1:8">
      <c r="B268" s="261"/>
      <c r="E268" s="74"/>
      <c r="F268" s="256"/>
      <c r="G268" s="292"/>
    </row>
    <row r="269" spans="1:8">
      <c r="A269" s="269"/>
      <c r="B269" s="261" t="s">
        <v>253</v>
      </c>
      <c r="E269" s="74"/>
      <c r="F269" s="256"/>
      <c r="G269" s="292"/>
    </row>
    <row r="270" spans="1:8">
      <c r="A270" s="269"/>
      <c r="B270" s="261"/>
      <c r="E270" s="74"/>
      <c r="F270" s="256"/>
      <c r="G270" s="292"/>
    </row>
    <row r="271" spans="1:8" s="203" customFormat="1" ht="193.2">
      <c r="A271" s="272">
        <f>A267+1</f>
        <v>59</v>
      </c>
      <c r="B271" s="273" t="s">
        <v>914</v>
      </c>
      <c r="C271" s="294" t="s">
        <v>206</v>
      </c>
      <c r="D271" s="271">
        <v>1</v>
      </c>
      <c r="E271" s="330"/>
      <c r="F271" s="274">
        <f t="shared" ref="F271" si="55">$D271*E271</f>
        <v>0</v>
      </c>
      <c r="G271" s="268"/>
      <c r="H271" s="204"/>
    </row>
    <row r="272" spans="1:8" s="203" customFormat="1">
      <c r="A272" s="272"/>
      <c r="B272" s="273"/>
      <c r="C272" s="294"/>
      <c r="D272" s="271"/>
      <c r="E272" s="330"/>
      <c r="F272" s="274"/>
      <c r="G272" s="268"/>
      <c r="H272" s="204"/>
    </row>
    <row r="273" spans="1:8" s="203" customFormat="1" ht="82.8">
      <c r="A273" s="272">
        <f>A271+1</f>
        <v>60</v>
      </c>
      <c r="B273" s="273" t="s">
        <v>915</v>
      </c>
      <c r="C273" s="294" t="s">
        <v>206</v>
      </c>
      <c r="D273" s="271">
        <v>2</v>
      </c>
      <c r="E273" s="330"/>
      <c r="F273" s="274">
        <f t="shared" ref="F273" si="56">$D273*E273</f>
        <v>0</v>
      </c>
      <c r="G273" s="268"/>
      <c r="H273" s="204"/>
    </row>
    <row r="274" spans="1:8">
      <c r="A274" s="269"/>
      <c r="B274" s="261"/>
      <c r="E274" s="74"/>
      <c r="F274" s="256"/>
      <c r="G274" s="292"/>
    </row>
    <row r="275" spans="1:8" ht="27.6">
      <c r="A275" s="269">
        <f>A273+1</f>
        <v>61</v>
      </c>
      <c r="B275" s="261" t="s">
        <v>252</v>
      </c>
      <c r="C275" s="254" t="s">
        <v>206</v>
      </c>
      <c r="D275" s="64">
        <v>1</v>
      </c>
      <c r="E275" s="74"/>
      <c r="F275" s="256">
        <f t="shared" ref="F275" si="57">$D275*E275</f>
        <v>0</v>
      </c>
      <c r="G275" s="292"/>
    </row>
    <row r="276" spans="1:8">
      <c r="A276" s="269"/>
      <c r="B276" s="261"/>
      <c r="E276" s="74"/>
      <c r="F276" s="256"/>
      <c r="G276" s="292"/>
    </row>
    <row r="277" spans="1:8" ht="41.4">
      <c r="A277" s="269">
        <f>A275+1</f>
        <v>62</v>
      </c>
      <c r="B277" s="261" t="s">
        <v>251</v>
      </c>
      <c r="C277" s="254" t="s">
        <v>209</v>
      </c>
      <c r="D277" s="64">
        <v>50</v>
      </c>
      <c r="E277" s="74"/>
      <c r="F277" s="256">
        <f t="shared" ref="F277" si="58">$D277*E277</f>
        <v>0</v>
      </c>
      <c r="G277" s="292"/>
    </row>
    <row r="278" spans="1:8">
      <c r="A278" s="269"/>
      <c r="B278" s="261"/>
      <c r="E278" s="74"/>
      <c r="F278" s="256"/>
      <c r="G278" s="292"/>
    </row>
    <row r="279" spans="1:8" ht="27.6">
      <c r="A279" s="269">
        <f>A277+1</f>
        <v>63</v>
      </c>
      <c r="B279" s="261" t="s">
        <v>250</v>
      </c>
      <c r="C279" s="254" t="s">
        <v>209</v>
      </c>
      <c r="D279" s="64">
        <v>10</v>
      </c>
      <c r="E279" s="74"/>
      <c r="F279" s="256">
        <f t="shared" ref="F279" si="59">$D279*E279</f>
        <v>0</v>
      </c>
      <c r="G279" s="292"/>
    </row>
    <row r="280" spans="1:8">
      <c r="A280" s="269"/>
      <c r="B280" s="261"/>
      <c r="E280" s="74"/>
      <c r="F280" s="256"/>
      <c r="G280" s="292"/>
    </row>
    <row r="281" spans="1:8" ht="27.6">
      <c r="A281" s="269">
        <f>A279+1</f>
        <v>64</v>
      </c>
      <c r="B281" s="261" t="s">
        <v>249</v>
      </c>
      <c r="C281" s="254" t="s">
        <v>206</v>
      </c>
      <c r="D281" s="64">
        <v>1</v>
      </c>
      <c r="E281" s="74"/>
      <c r="F281" s="256">
        <f t="shared" ref="F281" si="60">$D281*E281</f>
        <v>0</v>
      </c>
      <c r="G281" s="292"/>
    </row>
    <row r="282" spans="1:8">
      <c r="A282" s="269"/>
      <c r="B282" s="261"/>
      <c r="E282" s="74"/>
      <c r="F282" s="256"/>
      <c r="G282" s="292"/>
    </row>
    <row r="283" spans="1:8" ht="41.4">
      <c r="A283" s="269">
        <f>A281+1</f>
        <v>65</v>
      </c>
      <c r="B283" s="261" t="s">
        <v>248</v>
      </c>
      <c r="C283" s="254" t="s">
        <v>206</v>
      </c>
      <c r="D283" s="64">
        <v>1</v>
      </c>
      <c r="E283" s="74"/>
      <c r="F283" s="256">
        <f t="shared" ref="F283" si="61">$D283*E283</f>
        <v>0</v>
      </c>
      <c r="G283" s="292"/>
    </row>
    <row r="284" spans="1:8">
      <c r="A284" s="269"/>
      <c r="B284" s="261"/>
      <c r="E284" s="74"/>
      <c r="F284" s="256"/>
      <c r="G284" s="292"/>
    </row>
    <row r="285" spans="1:8" ht="27.6">
      <c r="A285" s="269">
        <f>A283+1</f>
        <v>66</v>
      </c>
      <c r="B285" s="261" t="s">
        <v>247</v>
      </c>
      <c r="C285" s="254" t="s">
        <v>206</v>
      </c>
      <c r="D285" s="64">
        <v>1</v>
      </c>
      <c r="E285" s="74"/>
      <c r="F285" s="256">
        <f t="shared" ref="F285" si="62">$D285*E285</f>
        <v>0</v>
      </c>
      <c r="G285" s="292"/>
    </row>
    <row r="286" spans="1:8">
      <c r="A286" s="269"/>
      <c r="B286" s="261"/>
      <c r="E286" s="74"/>
      <c r="F286" s="256"/>
      <c r="G286" s="292"/>
    </row>
    <row r="287" spans="1:8" ht="69">
      <c r="A287" s="269">
        <f>A285+1</f>
        <v>67</v>
      </c>
      <c r="B287" s="261" t="s">
        <v>246</v>
      </c>
      <c r="C287" s="254" t="s">
        <v>206</v>
      </c>
      <c r="D287" s="64">
        <v>1</v>
      </c>
      <c r="E287" s="74"/>
      <c r="F287" s="256">
        <f t="shared" ref="F287" si="63">$D287*E287</f>
        <v>0</v>
      </c>
      <c r="G287" s="292"/>
    </row>
    <row r="288" spans="1:8">
      <c r="B288" s="286"/>
      <c r="C288" s="297"/>
      <c r="D288" s="291"/>
      <c r="E288" s="332"/>
      <c r="F288" s="256"/>
      <c r="G288" s="292"/>
    </row>
    <row r="289" spans="1:7" ht="27.6">
      <c r="A289" s="269">
        <f>A287+1</f>
        <v>68</v>
      </c>
      <c r="B289" s="261" t="s">
        <v>245</v>
      </c>
      <c r="C289" s="254" t="s">
        <v>206</v>
      </c>
      <c r="D289" s="64">
        <v>1</v>
      </c>
      <c r="E289" s="74"/>
      <c r="F289" s="256">
        <f t="shared" ref="F289" si="64">$D289*E289</f>
        <v>0</v>
      </c>
      <c r="G289" s="292"/>
    </row>
    <row r="290" spans="1:7">
      <c r="B290" s="286"/>
      <c r="C290" s="297"/>
      <c r="D290" s="291"/>
      <c r="E290" s="332"/>
      <c r="F290" s="256"/>
      <c r="G290" s="292"/>
    </row>
    <row r="291" spans="1:7" ht="55.2">
      <c r="A291" s="269">
        <f>A289+1</f>
        <v>69</v>
      </c>
      <c r="B291" s="261" t="s">
        <v>244</v>
      </c>
      <c r="C291" s="254" t="s">
        <v>14</v>
      </c>
      <c r="D291" s="64">
        <v>3.2</v>
      </c>
      <c r="E291" s="74"/>
      <c r="F291" s="256">
        <f t="shared" ref="F291" si="65">$D291*E291</f>
        <v>0</v>
      </c>
      <c r="G291" s="292"/>
    </row>
    <row r="292" spans="1:7">
      <c r="B292" s="259"/>
      <c r="E292" s="74"/>
      <c r="F292" s="256"/>
      <c r="G292" s="292"/>
    </row>
    <row r="293" spans="1:7">
      <c r="B293" s="259" t="s">
        <v>243</v>
      </c>
      <c r="C293" s="64"/>
      <c r="E293" s="74"/>
      <c r="F293" s="256"/>
      <c r="G293" s="292"/>
    </row>
    <row r="294" spans="1:7">
      <c r="B294" s="286"/>
      <c r="C294" s="291"/>
      <c r="D294" s="291"/>
      <c r="E294" s="332"/>
      <c r="F294" s="256"/>
      <c r="G294" s="292"/>
    </row>
    <row r="295" spans="1:7" ht="138">
      <c r="A295" s="269">
        <f>A291+1</f>
        <v>70</v>
      </c>
      <c r="B295" s="261" t="s">
        <v>242</v>
      </c>
      <c r="C295" s="254" t="s">
        <v>24</v>
      </c>
      <c r="D295" s="64">
        <v>1</v>
      </c>
      <c r="E295" s="74"/>
      <c r="F295" s="256"/>
      <c r="G295" s="292"/>
    </row>
    <row r="296" spans="1:7">
      <c r="B296" s="261" t="s">
        <v>241</v>
      </c>
      <c r="C296" s="254" t="s">
        <v>24</v>
      </c>
      <c r="D296" s="64">
        <v>1</v>
      </c>
      <c r="E296" s="74"/>
      <c r="F296" s="256"/>
      <c r="G296" s="292"/>
    </row>
    <row r="297" spans="1:7">
      <c r="B297" s="261" t="s">
        <v>240</v>
      </c>
      <c r="C297" s="254" t="s">
        <v>24</v>
      </c>
      <c r="D297" s="64">
        <v>1</v>
      </c>
      <c r="E297" s="74"/>
      <c r="F297" s="256"/>
      <c r="G297" s="292"/>
    </row>
    <row r="298" spans="1:7">
      <c r="B298" s="261" t="s">
        <v>239</v>
      </c>
      <c r="C298" s="254" t="s">
        <v>24</v>
      </c>
      <c r="D298" s="64">
        <v>1</v>
      </c>
      <c r="E298" s="74"/>
      <c r="F298" s="256"/>
      <c r="G298" s="292"/>
    </row>
    <row r="299" spans="1:7">
      <c r="B299" s="261" t="s">
        <v>238</v>
      </c>
      <c r="C299" s="254" t="s">
        <v>24</v>
      </c>
      <c r="D299" s="64">
        <v>2</v>
      </c>
      <c r="E299" s="74"/>
      <c r="F299" s="256"/>
      <c r="G299" s="292"/>
    </row>
    <row r="300" spans="1:7">
      <c r="B300" s="261" t="s">
        <v>237</v>
      </c>
      <c r="C300" s="254" t="s">
        <v>24</v>
      </c>
      <c r="D300" s="64">
        <v>12</v>
      </c>
      <c r="E300" s="74"/>
      <c r="F300" s="256"/>
      <c r="G300" s="292"/>
    </row>
    <row r="301" spans="1:7">
      <c r="B301" s="261" t="s">
        <v>236</v>
      </c>
      <c r="C301" s="254" t="s">
        <v>234</v>
      </c>
      <c r="D301" s="64">
        <v>1</v>
      </c>
      <c r="E301" s="74"/>
      <c r="F301" s="256"/>
      <c r="G301" s="292"/>
    </row>
    <row r="302" spans="1:7">
      <c r="B302" s="261" t="s">
        <v>235</v>
      </c>
      <c r="C302" s="254" t="s">
        <v>234</v>
      </c>
      <c r="D302" s="64">
        <v>1</v>
      </c>
      <c r="E302" s="74"/>
      <c r="F302" s="256"/>
      <c r="G302" s="292"/>
    </row>
    <row r="303" spans="1:7" ht="27.6">
      <c r="B303" s="261" t="s">
        <v>233</v>
      </c>
      <c r="C303" s="254" t="s">
        <v>24</v>
      </c>
      <c r="D303" s="64">
        <v>1</v>
      </c>
      <c r="E303" s="74"/>
      <c r="F303" s="256"/>
      <c r="G303" s="292"/>
    </row>
    <row r="304" spans="1:7" ht="27.6">
      <c r="B304" s="261" t="s">
        <v>232</v>
      </c>
      <c r="C304" s="254" t="s">
        <v>24</v>
      </c>
      <c r="D304" s="64">
        <v>1</v>
      </c>
      <c r="E304" s="74"/>
      <c r="F304" s="256"/>
      <c r="G304" s="292"/>
    </row>
    <row r="305" spans="1:7">
      <c r="B305" s="261" t="s">
        <v>231</v>
      </c>
      <c r="C305" s="254" t="s">
        <v>24</v>
      </c>
      <c r="D305" s="64">
        <v>1</v>
      </c>
      <c r="E305" s="74"/>
      <c r="F305" s="256"/>
      <c r="G305" s="292"/>
    </row>
    <row r="306" spans="1:7">
      <c r="A306" s="269"/>
      <c r="B306" s="289" t="s">
        <v>995</v>
      </c>
      <c r="C306" s="499"/>
      <c r="D306" s="288"/>
      <c r="E306" s="332"/>
      <c r="F306" s="256"/>
      <c r="G306" s="268"/>
    </row>
    <row r="307" spans="1:7" ht="27.6">
      <c r="B307" s="283"/>
      <c r="C307" s="284" t="s">
        <v>230</v>
      </c>
      <c r="D307" s="285">
        <v>1</v>
      </c>
      <c r="E307" s="331"/>
      <c r="F307" s="256">
        <f t="shared" ref="F307" si="66">$D307*E307</f>
        <v>0</v>
      </c>
      <c r="G307" s="268"/>
    </row>
    <row r="308" spans="1:7">
      <c r="B308" s="261"/>
      <c r="E308" s="74"/>
      <c r="F308" s="256"/>
      <c r="G308" s="292"/>
    </row>
    <row r="309" spans="1:7" ht="55.2">
      <c r="A309" s="269">
        <f>A295+1</f>
        <v>71</v>
      </c>
      <c r="B309" s="261" t="s">
        <v>229</v>
      </c>
      <c r="C309" s="254" t="s">
        <v>24</v>
      </c>
      <c r="D309" s="64">
        <v>1</v>
      </c>
      <c r="E309" s="74"/>
      <c r="F309" s="256">
        <f t="shared" ref="F309" si="67">$D309*E309</f>
        <v>0</v>
      </c>
      <c r="G309" s="292"/>
    </row>
    <row r="310" spans="1:7">
      <c r="A310" s="298"/>
      <c r="B310" s="261"/>
      <c r="E310" s="74"/>
      <c r="F310" s="256"/>
      <c r="G310" s="292"/>
    </row>
    <row r="311" spans="1:7" ht="27.6">
      <c r="A311" s="269">
        <f>A309+1</f>
        <v>72</v>
      </c>
      <c r="B311" s="261" t="s">
        <v>228</v>
      </c>
      <c r="C311" s="254" t="s">
        <v>24</v>
      </c>
      <c r="D311" s="64">
        <v>12</v>
      </c>
      <c r="E311" s="74"/>
      <c r="F311" s="256">
        <f t="shared" ref="F311" si="68">$D311*E311</f>
        <v>0</v>
      </c>
      <c r="G311" s="292"/>
    </row>
    <row r="312" spans="1:7">
      <c r="A312" s="298"/>
      <c r="B312" s="261"/>
      <c r="E312" s="74"/>
      <c r="F312" s="256"/>
      <c r="G312" s="292"/>
    </row>
    <row r="313" spans="1:7" ht="27.6">
      <c r="A313" s="269">
        <f>A311+1</f>
        <v>73</v>
      </c>
      <c r="B313" s="261" t="s">
        <v>227</v>
      </c>
      <c r="C313" s="254" t="s">
        <v>24</v>
      </c>
      <c r="D313" s="64">
        <v>12</v>
      </c>
      <c r="E313" s="74"/>
      <c r="F313" s="256">
        <f t="shared" ref="F313" si="69">$D313*E313</f>
        <v>0</v>
      </c>
      <c r="G313" s="292"/>
    </row>
    <row r="314" spans="1:7">
      <c r="A314" s="298"/>
      <c r="B314" s="261"/>
      <c r="E314" s="74"/>
      <c r="F314" s="256"/>
      <c r="G314" s="292"/>
    </row>
    <row r="315" spans="1:7">
      <c r="A315" s="269">
        <f>A313+1</f>
        <v>74</v>
      </c>
      <c r="B315" s="261" t="s">
        <v>226</v>
      </c>
      <c r="C315" s="254" t="s">
        <v>24</v>
      </c>
      <c r="D315" s="64">
        <v>2</v>
      </c>
      <c r="E315" s="74"/>
      <c r="F315" s="256">
        <f t="shared" ref="F315" si="70">$D315*E315</f>
        <v>0</v>
      </c>
      <c r="G315" s="292"/>
    </row>
    <row r="316" spans="1:7">
      <c r="A316" s="298"/>
      <c r="B316" s="261"/>
      <c r="E316" s="74"/>
      <c r="F316" s="256"/>
      <c r="G316" s="292"/>
    </row>
    <row r="317" spans="1:7" ht="82.8">
      <c r="A317" s="269">
        <f>A315+1</f>
        <v>75</v>
      </c>
      <c r="B317" s="261" t="s">
        <v>225</v>
      </c>
      <c r="C317" s="254" t="s">
        <v>209</v>
      </c>
      <c r="D317" s="64">
        <v>50</v>
      </c>
      <c r="E317" s="74"/>
      <c r="F317" s="256">
        <f t="shared" ref="F317" si="71">$D317*E317</f>
        <v>0</v>
      </c>
      <c r="G317" s="292"/>
    </row>
    <row r="318" spans="1:7">
      <c r="A318" s="298"/>
      <c r="B318" s="261"/>
      <c r="E318" s="74"/>
      <c r="F318" s="256"/>
      <c r="G318" s="292"/>
    </row>
    <row r="319" spans="1:7" ht="124.2">
      <c r="A319" s="269">
        <f>A317+1</f>
        <v>76</v>
      </c>
      <c r="B319" s="261" t="s">
        <v>997</v>
      </c>
      <c r="C319" s="254" t="s">
        <v>24</v>
      </c>
      <c r="D319" s="64">
        <v>24</v>
      </c>
      <c r="E319" s="74"/>
      <c r="F319" s="256">
        <f t="shared" ref="F319" si="72">$D319*E319</f>
        <v>0</v>
      </c>
      <c r="G319" s="292"/>
    </row>
    <row r="320" spans="1:7">
      <c r="A320" s="298"/>
      <c r="B320" s="261"/>
      <c r="E320" s="74"/>
      <c r="F320" s="256"/>
      <c r="G320" s="292"/>
    </row>
    <row r="321" spans="1:7" ht="41.4">
      <c r="A321" s="269">
        <f>A319+1</f>
        <v>77</v>
      </c>
      <c r="B321" s="261" t="s">
        <v>998</v>
      </c>
      <c r="C321" s="254" t="s">
        <v>24</v>
      </c>
      <c r="D321" s="64">
        <v>6</v>
      </c>
      <c r="E321" s="74"/>
      <c r="F321" s="256">
        <f t="shared" ref="F321" si="73">$D321*E321</f>
        <v>0</v>
      </c>
      <c r="G321" s="292"/>
    </row>
    <row r="322" spans="1:7">
      <c r="A322" s="298"/>
      <c r="B322" s="261"/>
      <c r="E322" s="74"/>
      <c r="F322" s="256"/>
      <c r="G322" s="292"/>
    </row>
    <row r="323" spans="1:7" ht="27.6">
      <c r="A323" s="269">
        <f>A321+1</f>
        <v>78</v>
      </c>
      <c r="B323" s="261" t="s">
        <v>224</v>
      </c>
      <c r="C323" s="254" t="s">
        <v>24</v>
      </c>
      <c r="D323" s="64">
        <f>D325+5</f>
        <v>122</v>
      </c>
      <c r="E323" s="74"/>
      <c r="F323" s="256">
        <f t="shared" ref="F323" si="74">$D323*E323</f>
        <v>0</v>
      </c>
      <c r="G323" s="292"/>
    </row>
    <row r="324" spans="1:7">
      <c r="A324" s="298"/>
      <c r="B324" s="261"/>
      <c r="E324" s="74"/>
      <c r="F324" s="256"/>
      <c r="G324" s="292"/>
    </row>
    <row r="325" spans="1:7">
      <c r="A325" s="269">
        <f>A323+1</f>
        <v>79</v>
      </c>
      <c r="B325" s="261" t="s">
        <v>223</v>
      </c>
      <c r="C325" s="254" t="s">
        <v>24</v>
      </c>
      <c r="D325" s="64">
        <f>(D192+D194*2+D196+D198+D200*2+D203*2)</f>
        <v>117</v>
      </c>
      <c r="E325" s="74"/>
      <c r="F325" s="256">
        <f t="shared" ref="F325" si="75">$D325*E325</f>
        <v>0</v>
      </c>
      <c r="G325" s="292"/>
    </row>
    <row r="326" spans="1:7">
      <c r="A326" s="298"/>
      <c r="B326" s="261"/>
      <c r="E326" s="74"/>
      <c r="F326" s="256"/>
      <c r="G326" s="292"/>
    </row>
    <row r="327" spans="1:7">
      <c r="A327" s="269">
        <f>A325+1</f>
        <v>80</v>
      </c>
      <c r="B327" s="261" t="s">
        <v>800</v>
      </c>
      <c r="C327" s="254" t="s">
        <v>24</v>
      </c>
      <c r="D327" s="64">
        <f>D325</f>
        <v>117</v>
      </c>
      <c r="E327" s="74"/>
      <c r="F327" s="256">
        <f t="shared" ref="F327" si="76">$D327*E327</f>
        <v>0</v>
      </c>
      <c r="G327" s="292"/>
    </row>
    <row r="328" spans="1:7">
      <c r="A328" s="298"/>
      <c r="B328" s="261"/>
      <c r="E328" s="74"/>
      <c r="F328" s="256"/>
      <c r="G328" s="292"/>
    </row>
    <row r="329" spans="1:7" ht="27.6">
      <c r="A329" s="269">
        <f>A327+1</f>
        <v>81</v>
      </c>
      <c r="B329" s="261" t="s">
        <v>222</v>
      </c>
      <c r="C329" s="254" t="s">
        <v>24</v>
      </c>
      <c r="D329" s="64">
        <f>D327</f>
        <v>117</v>
      </c>
      <c r="E329" s="74"/>
      <c r="F329" s="256">
        <f t="shared" ref="F329" si="77">$D329*E329</f>
        <v>0</v>
      </c>
      <c r="G329" s="292"/>
    </row>
    <row r="330" spans="1:7">
      <c r="A330" s="298"/>
      <c r="B330" s="261"/>
      <c r="E330" s="74"/>
      <c r="F330" s="256"/>
      <c r="G330" s="292"/>
    </row>
    <row r="331" spans="1:7" ht="69">
      <c r="A331" s="269">
        <f>A329+1</f>
        <v>82</v>
      </c>
      <c r="B331" s="261" t="s">
        <v>221</v>
      </c>
      <c r="C331" s="254" t="s">
        <v>209</v>
      </c>
      <c r="D331" s="64">
        <v>3500</v>
      </c>
      <c r="E331" s="74"/>
      <c r="F331" s="256">
        <f t="shared" ref="F331" si="78">$D331*E331</f>
        <v>0</v>
      </c>
      <c r="G331" s="292"/>
    </row>
    <row r="332" spans="1:7">
      <c r="A332" s="298"/>
      <c r="B332" s="261"/>
      <c r="E332" s="74"/>
      <c r="F332" s="256"/>
      <c r="G332" s="292"/>
    </row>
    <row r="333" spans="1:7" ht="110.4">
      <c r="A333" s="269">
        <f>A331+1</f>
        <v>83</v>
      </c>
      <c r="B333" s="261" t="s">
        <v>220</v>
      </c>
      <c r="C333" s="254" t="s">
        <v>24</v>
      </c>
      <c r="D333" s="64">
        <f>D329</f>
        <v>117</v>
      </c>
      <c r="E333" s="74"/>
      <c r="F333" s="256">
        <f t="shared" ref="F333" si="79">$D333*E333</f>
        <v>0</v>
      </c>
      <c r="G333" s="292"/>
    </row>
    <row r="334" spans="1:7">
      <c r="A334" s="298"/>
      <c r="B334" s="261"/>
      <c r="E334" s="74"/>
      <c r="F334" s="256"/>
      <c r="G334" s="292"/>
    </row>
    <row r="335" spans="1:7">
      <c r="A335" s="269">
        <f>A333+1</f>
        <v>84</v>
      </c>
      <c r="B335" s="261" t="s">
        <v>219</v>
      </c>
      <c r="C335" s="254" t="s">
        <v>24</v>
      </c>
      <c r="D335" s="64">
        <f>D333+3</f>
        <v>120</v>
      </c>
      <c r="E335" s="74"/>
      <c r="F335" s="256">
        <f t="shared" ref="F335" si="80">$D335*E335</f>
        <v>0</v>
      </c>
      <c r="G335" s="292"/>
    </row>
    <row r="336" spans="1:7">
      <c r="A336" s="298"/>
      <c r="B336" s="261"/>
      <c r="E336" s="74"/>
      <c r="F336" s="256"/>
      <c r="G336" s="292"/>
    </row>
    <row r="337" spans="1:7" ht="27.6">
      <c r="A337" s="269">
        <f>A335+1</f>
        <v>85</v>
      </c>
      <c r="B337" s="261" t="s">
        <v>218</v>
      </c>
      <c r="C337" s="254" t="s">
        <v>24</v>
      </c>
      <c r="D337" s="64">
        <v>2</v>
      </c>
      <c r="E337" s="74"/>
      <c r="F337" s="256">
        <f t="shared" ref="F337" si="81">D337*E337</f>
        <v>0</v>
      </c>
      <c r="G337" s="292"/>
    </row>
    <row r="338" spans="1:7">
      <c r="A338" s="298"/>
      <c r="B338" s="286"/>
      <c r="C338" s="297"/>
      <c r="D338" s="291"/>
      <c r="E338" s="332"/>
      <c r="F338" s="256"/>
      <c r="G338" s="292"/>
    </row>
    <row r="339" spans="1:7" ht="27.6">
      <c r="A339" s="269">
        <f>A337+1</f>
        <v>86</v>
      </c>
      <c r="B339" s="261" t="s">
        <v>217</v>
      </c>
      <c r="C339" s="254" t="s">
        <v>206</v>
      </c>
      <c r="D339" s="64">
        <v>1</v>
      </c>
      <c r="E339" s="74"/>
      <c r="F339" s="256">
        <f t="shared" ref="F339" si="82">$D339*E339</f>
        <v>0</v>
      </c>
      <c r="G339" s="292"/>
    </row>
    <row r="340" spans="1:7">
      <c r="A340" s="269"/>
      <c r="B340" s="261"/>
      <c r="E340" s="74"/>
      <c r="F340" s="256"/>
      <c r="G340" s="292"/>
    </row>
    <row r="341" spans="1:7">
      <c r="B341" s="259" t="s">
        <v>771</v>
      </c>
      <c r="C341" s="270"/>
      <c r="E341" s="74"/>
      <c r="F341" s="256"/>
      <c r="G341" s="292"/>
    </row>
    <row r="342" spans="1:7">
      <c r="A342" s="269"/>
      <c r="B342" s="261"/>
      <c r="E342" s="74"/>
      <c r="F342" s="256"/>
      <c r="G342" s="292"/>
    </row>
    <row r="343" spans="1:7" ht="82.8">
      <c r="A343" s="269">
        <f>A339+1</f>
        <v>87</v>
      </c>
      <c r="B343" s="261" t="s">
        <v>999</v>
      </c>
      <c r="C343" s="254" t="s">
        <v>206</v>
      </c>
      <c r="D343" s="64">
        <v>2</v>
      </c>
      <c r="E343" s="74"/>
      <c r="F343" s="256">
        <f t="shared" ref="F343" si="83">$D343*E343</f>
        <v>0</v>
      </c>
      <c r="G343" s="292"/>
    </row>
    <row r="344" spans="1:7">
      <c r="A344" s="254"/>
      <c r="B344" s="261"/>
      <c r="E344" s="74"/>
      <c r="F344" s="256"/>
      <c r="G344" s="292"/>
    </row>
    <row r="345" spans="1:7" ht="27.6">
      <c r="A345" s="269">
        <f>A343+1</f>
        <v>88</v>
      </c>
      <c r="B345" s="261" t="s">
        <v>772</v>
      </c>
      <c r="C345" s="254" t="s">
        <v>206</v>
      </c>
      <c r="D345" s="64">
        <v>1</v>
      </c>
      <c r="E345" s="74"/>
      <c r="F345" s="256">
        <f t="shared" ref="F345" si="84">$D345*E345</f>
        <v>0</v>
      </c>
      <c r="G345" s="292"/>
    </row>
    <row r="346" spans="1:7">
      <c r="A346" s="269"/>
      <c r="B346" s="261"/>
      <c r="E346" s="74"/>
      <c r="F346" s="256"/>
      <c r="G346" s="292"/>
    </row>
    <row r="347" spans="1:7">
      <c r="A347" s="269"/>
      <c r="B347" s="261" t="s">
        <v>773</v>
      </c>
      <c r="E347" s="74"/>
      <c r="F347" s="256"/>
      <c r="G347" s="292"/>
    </row>
    <row r="348" spans="1:7">
      <c r="A348" s="269"/>
      <c r="B348" s="261"/>
      <c r="E348" s="74"/>
      <c r="F348" s="256"/>
      <c r="G348" s="292"/>
    </row>
    <row r="349" spans="1:7">
      <c r="A349" s="269">
        <f>A345+1</f>
        <v>89</v>
      </c>
      <c r="B349" s="261" t="s">
        <v>978</v>
      </c>
      <c r="C349" s="254" t="s">
        <v>206</v>
      </c>
      <c r="D349" s="64">
        <v>1</v>
      </c>
      <c r="E349" s="74"/>
      <c r="F349" s="256">
        <f t="shared" ref="F349" si="85">$D349*E349</f>
        <v>0</v>
      </c>
      <c r="G349" s="292"/>
    </row>
    <row r="350" spans="1:7">
      <c r="A350" s="269"/>
      <c r="B350" s="261"/>
      <c r="E350" s="74"/>
      <c r="F350" s="256"/>
      <c r="G350" s="292"/>
    </row>
    <row r="351" spans="1:7">
      <c r="A351" s="269">
        <f>A349+1</f>
        <v>90</v>
      </c>
      <c r="B351" s="261" t="s">
        <v>774</v>
      </c>
      <c r="C351" s="254" t="s">
        <v>206</v>
      </c>
      <c r="D351" s="64">
        <v>1</v>
      </c>
      <c r="E351" s="74"/>
      <c r="F351" s="256">
        <f t="shared" ref="F351" si="86">$D351*E351</f>
        <v>0</v>
      </c>
      <c r="G351" s="292"/>
    </row>
    <row r="352" spans="1:7">
      <c r="A352" s="269"/>
      <c r="B352" s="261"/>
      <c r="E352" s="74"/>
      <c r="F352" s="256"/>
      <c r="G352" s="292"/>
    </row>
    <row r="353" spans="1:7" ht="69">
      <c r="A353" s="269">
        <f>A351+1</f>
        <v>91</v>
      </c>
      <c r="B353" s="261" t="s">
        <v>775</v>
      </c>
      <c r="C353" s="254" t="s">
        <v>206</v>
      </c>
      <c r="D353" s="64">
        <v>1</v>
      </c>
      <c r="E353" s="74"/>
      <c r="F353" s="256">
        <f t="shared" ref="F353" si="87">$D353*E353</f>
        <v>0</v>
      </c>
      <c r="G353" s="292"/>
    </row>
    <row r="354" spans="1:7">
      <c r="A354" s="269"/>
      <c r="B354" s="261"/>
      <c r="E354" s="74"/>
      <c r="F354" s="256"/>
      <c r="G354" s="292"/>
    </row>
    <row r="355" spans="1:7" ht="27.6">
      <c r="A355" s="269">
        <f>A353+1</f>
        <v>92</v>
      </c>
      <c r="B355" s="261" t="s">
        <v>776</v>
      </c>
      <c r="C355" s="254" t="s">
        <v>206</v>
      </c>
      <c r="D355" s="64">
        <v>1</v>
      </c>
      <c r="E355" s="74"/>
      <c r="F355" s="256">
        <f t="shared" ref="F355" si="88">$D355*E355</f>
        <v>0</v>
      </c>
      <c r="G355" s="292"/>
    </row>
    <row r="356" spans="1:7">
      <c r="A356" s="269"/>
      <c r="B356" s="261"/>
      <c r="E356" s="74"/>
      <c r="F356" s="256"/>
      <c r="G356" s="292"/>
    </row>
    <row r="357" spans="1:7">
      <c r="A357" s="269">
        <f>A355+1</f>
        <v>93</v>
      </c>
      <c r="B357" s="261" t="s">
        <v>976</v>
      </c>
      <c r="C357" s="254" t="s">
        <v>206</v>
      </c>
      <c r="D357" s="64">
        <v>1</v>
      </c>
      <c r="E357" s="74"/>
      <c r="F357" s="256">
        <f t="shared" ref="F357" si="89">$D357*E357</f>
        <v>0</v>
      </c>
      <c r="G357" s="292"/>
    </row>
    <row r="358" spans="1:7">
      <c r="A358" s="269"/>
      <c r="B358" s="261"/>
      <c r="E358" s="74"/>
      <c r="F358" s="256"/>
      <c r="G358" s="292"/>
    </row>
    <row r="359" spans="1:7">
      <c r="A359" s="269">
        <f>A357+1</f>
        <v>94</v>
      </c>
      <c r="B359" s="261" t="s">
        <v>977</v>
      </c>
      <c r="C359" s="254" t="s">
        <v>206</v>
      </c>
      <c r="D359" s="64">
        <v>1</v>
      </c>
      <c r="E359" s="74"/>
      <c r="F359" s="256">
        <f t="shared" ref="F359" si="90">$D359*E359</f>
        <v>0</v>
      </c>
      <c r="G359" s="292"/>
    </row>
    <row r="360" spans="1:7">
      <c r="A360" s="269"/>
      <c r="B360" s="261"/>
      <c r="E360" s="74"/>
      <c r="F360" s="256"/>
      <c r="G360" s="292"/>
    </row>
    <row r="361" spans="1:7">
      <c r="A361" s="269"/>
      <c r="B361" s="261" t="s">
        <v>777</v>
      </c>
      <c r="E361" s="74"/>
      <c r="F361" s="256"/>
      <c r="G361" s="292"/>
    </row>
    <row r="362" spans="1:7">
      <c r="A362" s="269"/>
      <c r="B362" s="261"/>
      <c r="E362" s="74"/>
      <c r="F362" s="256"/>
      <c r="G362" s="292"/>
    </row>
    <row r="363" spans="1:7">
      <c r="A363" s="269">
        <f>A359+1</f>
        <v>95</v>
      </c>
      <c r="B363" s="261" t="s">
        <v>979</v>
      </c>
      <c r="C363" s="254" t="s">
        <v>206</v>
      </c>
      <c r="D363" s="64">
        <v>2</v>
      </c>
      <c r="E363" s="74"/>
      <c r="F363" s="256">
        <f t="shared" ref="F363" si="91">$D363*E363</f>
        <v>0</v>
      </c>
      <c r="G363" s="292"/>
    </row>
    <row r="364" spans="1:7">
      <c r="A364" s="269"/>
      <c r="B364" s="261"/>
      <c r="E364" s="74"/>
      <c r="F364" s="256"/>
      <c r="G364" s="292"/>
    </row>
    <row r="365" spans="1:7">
      <c r="A365" s="269">
        <f>A363+1</f>
        <v>96</v>
      </c>
      <c r="B365" s="261" t="s">
        <v>774</v>
      </c>
      <c r="C365" s="254" t="s">
        <v>206</v>
      </c>
      <c r="D365" s="64">
        <v>2</v>
      </c>
      <c r="E365" s="74"/>
      <c r="F365" s="256">
        <f t="shared" ref="F365" si="92">$D365*E365</f>
        <v>0</v>
      </c>
      <c r="G365" s="292"/>
    </row>
    <row r="366" spans="1:7">
      <c r="A366" s="269"/>
      <c r="B366" s="261"/>
      <c r="E366" s="74"/>
      <c r="F366" s="256"/>
      <c r="G366" s="292"/>
    </row>
    <row r="367" spans="1:7" ht="41.4">
      <c r="A367" s="269">
        <f>A365+1</f>
        <v>97</v>
      </c>
      <c r="B367" s="261" t="s">
        <v>778</v>
      </c>
      <c r="C367" s="254" t="s">
        <v>206</v>
      </c>
      <c r="D367" s="64">
        <v>2</v>
      </c>
      <c r="E367" s="74"/>
      <c r="F367" s="256">
        <f t="shared" ref="F367" si="93">$D367*E367</f>
        <v>0</v>
      </c>
      <c r="G367" s="292"/>
    </row>
    <row r="368" spans="1:7">
      <c r="A368" s="269"/>
      <c r="B368" s="261"/>
      <c r="E368" s="74"/>
      <c r="F368" s="256"/>
      <c r="G368" s="292"/>
    </row>
    <row r="369" spans="1:7">
      <c r="A369" s="269">
        <f>A367+1</f>
        <v>98</v>
      </c>
      <c r="B369" s="261" t="s">
        <v>976</v>
      </c>
      <c r="C369" s="254" t="s">
        <v>206</v>
      </c>
      <c r="D369" s="64">
        <v>1</v>
      </c>
      <c r="E369" s="74"/>
      <c r="F369" s="256">
        <f t="shared" ref="F369" si="94">$D369*E369</f>
        <v>0</v>
      </c>
      <c r="G369" s="292"/>
    </row>
    <row r="370" spans="1:7">
      <c r="A370" s="269"/>
      <c r="B370" s="261"/>
      <c r="E370" s="74"/>
      <c r="F370" s="256"/>
      <c r="G370" s="292"/>
    </row>
    <row r="371" spans="1:7">
      <c r="B371" s="259" t="s">
        <v>216</v>
      </c>
      <c r="C371" s="270"/>
      <c r="E371" s="74"/>
      <c r="F371" s="256"/>
      <c r="G371" s="292"/>
    </row>
    <row r="372" spans="1:7">
      <c r="A372" s="269"/>
      <c r="B372" s="261"/>
      <c r="E372" s="74"/>
      <c r="F372" s="256"/>
      <c r="G372" s="292"/>
    </row>
    <row r="373" spans="1:7" ht="27.6">
      <c r="A373" s="269">
        <f>A369+1</f>
        <v>99</v>
      </c>
      <c r="B373" s="261" t="s">
        <v>215</v>
      </c>
      <c r="C373" s="254" t="s">
        <v>209</v>
      </c>
      <c r="D373" s="64">
        <v>395</v>
      </c>
      <c r="E373" s="74"/>
      <c r="F373" s="256">
        <f t="shared" ref="F373" si="95">$D373*E373</f>
        <v>0</v>
      </c>
      <c r="G373" s="292"/>
    </row>
    <row r="374" spans="1:7">
      <c r="A374" s="254"/>
      <c r="B374" s="261"/>
      <c r="E374" s="74"/>
      <c r="F374" s="256"/>
      <c r="G374" s="292"/>
    </row>
    <row r="375" spans="1:7" ht="27.6">
      <c r="A375" s="269">
        <f>A373+1</f>
        <v>100</v>
      </c>
      <c r="B375" s="261" t="s">
        <v>214</v>
      </c>
      <c r="C375" s="254" t="s">
        <v>24</v>
      </c>
      <c r="D375" s="64">
        <v>70</v>
      </c>
      <c r="E375" s="74"/>
      <c r="F375" s="256">
        <f t="shared" ref="F375" si="96">$D375*E375</f>
        <v>0</v>
      </c>
      <c r="G375" s="292"/>
    </row>
    <row r="376" spans="1:7">
      <c r="A376" s="254"/>
      <c r="B376" s="261"/>
      <c r="E376" s="74"/>
      <c r="F376" s="256"/>
      <c r="G376" s="292"/>
    </row>
    <row r="377" spans="1:7" ht="27.6">
      <c r="A377" s="269">
        <f>A375+1</f>
        <v>101</v>
      </c>
      <c r="B377" s="261" t="s">
        <v>213</v>
      </c>
      <c r="C377" s="254" t="s">
        <v>24</v>
      </c>
      <c r="D377" s="64">
        <v>10</v>
      </c>
      <c r="E377" s="74"/>
      <c r="F377" s="256">
        <f t="shared" ref="F377" si="97">$D377*E377</f>
        <v>0</v>
      </c>
      <c r="G377" s="292"/>
    </row>
    <row r="378" spans="1:7">
      <c r="A378" s="254"/>
      <c r="B378" s="261"/>
      <c r="E378" s="74"/>
      <c r="F378" s="256"/>
      <c r="G378" s="292"/>
    </row>
    <row r="379" spans="1:7" ht="27.6">
      <c r="A379" s="269">
        <f>A377+1</f>
        <v>102</v>
      </c>
      <c r="B379" s="261" t="s">
        <v>212</v>
      </c>
      <c r="C379" s="254" t="s">
        <v>209</v>
      </c>
      <c r="D379" s="64">
        <v>145</v>
      </c>
      <c r="E379" s="74"/>
      <c r="F379" s="256">
        <f t="shared" ref="F379" si="98">$D379*E379</f>
        <v>0</v>
      </c>
      <c r="G379" s="292"/>
    </row>
    <row r="380" spans="1:7">
      <c r="A380" s="254"/>
      <c r="B380" s="261"/>
      <c r="E380" s="74"/>
      <c r="F380" s="256"/>
      <c r="G380" s="292"/>
    </row>
    <row r="381" spans="1:7" ht="27.6">
      <c r="A381" s="269">
        <f>A379+1</f>
        <v>103</v>
      </c>
      <c r="B381" s="261" t="s">
        <v>211</v>
      </c>
      <c r="C381" s="254" t="s">
        <v>209</v>
      </c>
      <c r="D381" s="64">
        <v>20</v>
      </c>
      <c r="E381" s="74"/>
      <c r="F381" s="256">
        <f t="shared" ref="F381" si="99">$D381*E381</f>
        <v>0</v>
      </c>
      <c r="G381" s="292"/>
    </row>
    <row r="382" spans="1:7">
      <c r="A382" s="254"/>
      <c r="B382" s="261"/>
      <c r="E382" s="74"/>
      <c r="F382" s="256"/>
      <c r="G382" s="292"/>
    </row>
    <row r="383" spans="1:7" ht="27.6">
      <c r="A383" s="269">
        <f>A381+1</f>
        <v>104</v>
      </c>
      <c r="B383" s="261" t="s">
        <v>210</v>
      </c>
      <c r="C383" s="254" t="s">
        <v>209</v>
      </c>
      <c r="D383" s="64">
        <v>60</v>
      </c>
      <c r="E383" s="74"/>
      <c r="F383" s="256">
        <f t="shared" ref="F383" si="100">$D383*E383</f>
        <v>0</v>
      </c>
      <c r="G383" s="292"/>
    </row>
    <row r="384" spans="1:7">
      <c r="A384" s="270"/>
      <c r="B384" s="261"/>
      <c r="C384" s="270"/>
      <c r="E384" s="74"/>
      <c r="F384" s="256"/>
      <c r="G384" s="292"/>
    </row>
    <row r="385" spans="1:7" ht="27.6">
      <c r="A385" s="269">
        <f>A383+1</f>
        <v>105</v>
      </c>
      <c r="B385" s="261" t="s">
        <v>208</v>
      </c>
      <c r="C385" s="270" t="s">
        <v>24</v>
      </c>
      <c r="D385" s="64">
        <v>10</v>
      </c>
      <c r="E385" s="74"/>
      <c r="F385" s="256">
        <f t="shared" ref="F385:F393" si="101">$D385*E385</f>
        <v>0</v>
      </c>
      <c r="G385" s="292"/>
    </row>
    <row r="386" spans="1:7">
      <c r="A386" s="270"/>
      <c r="B386" s="261"/>
      <c r="C386" s="270"/>
      <c r="E386" s="74"/>
      <c r="F386" s="256"/>
      <c r="G386" s="292"/>
    </row>
    <row r="387" spans="1:7" ht="27.6">
      <c r="A387" s="269">
        <f>A385+1</f>
        <v>106</v>
      </c>
      <c r="B387" s="261" t="s">
        <v>1000</v>
      </c>
      <c r="C387" s="270" t="s">
        <v>24</v>
      </c>
      <c r="D387" s="64">
        <v>4</v>
      </c>
      <c r="E387" s="74"/>
      <c r="F387" s="256">
        <f t="shared" si="101"/>
        <v>0</v>
      </c>
      <c r="G387" s="292"/>
    </row>
    <row r="388" spans="1:7">
      <c r="A388" s="270"/>
      <c r="B388" s="261"/>
      <c r="C388" s="270"/>
      <c r="E388" s="74"/>
      <c r="F388" s="256"/>
      <c r="G388" s="292"/>
    </row>
    <row r="389" spans="1:7" ht="41.4">
      <c r="A389" s="269">
        <f>A387+1</f>
        <v>107</v>
      </c>
      <c r="B389" s="261" t="s">
        <v>207</v>
      </c>
      <c r="C389" s="270" t="s">
        <v>24</v>
      </c>
      <c r="D389" s="64">
        <v>4</v>
      </c>
      <c r="E389" s="74"/>
      <c r="F389" s="256">
        <f t="shared" si="101"/>
        <v>0</v>
      </c>
      <c r="G389" s="292"/>
    </row>
    <row r="390" spans="1:7">
      <c r="A390" s="270"/>
      <c r="B390" s="261"/>
      <c r="C390" s="270"/>
      <c r="E390" s="74"/>
      <c r="F390" s="256"/>
      <c r="G390" s="292"/>
    </row>
    <row r="391" spans="1:7" ht="55.2">
      <c r="A391" s="269">
        <f>A389+1</f>
        <v>108</v>
      </c>
      <c r="B391" s="261" t="s">
        <v>1001</v>
      </c>
      <c r="C391" s="270" t="s">
        <v>24</v>
      </c>
      <c r="D391" s="64">
        <v>8</v>
      </c>
      <c r="E391" s="74"/>
      <c r="F391" s="256">
        <f t="shared" si="101"/>
        <v>0</v>
      </c>
      <c r="G391" s="292"/>
    </row>
    <row r="392" spans="1:7">
      <c r="A392" s="270"/>
      <c r="B392" s="261"/>
      <c r="C392" s="270"/>
      <c r="E392" s="74"/>
      <c r="F392" s="256"/>
      <c r="G392" s="292"/>
    </row>
    <row r="393" spans="1:7" ht="82.8">
      <c r="A393" s="269">
        <f>A391+1</f>
        <v>109</v>
      </c>
      <c r="B393" s="261" t="s">
        <v>1002</v>
      </c>
      <c r="C393" s="270" t="s">
        <v>24</v>
      </c>
      <c r="D393" s="64">
        <v>2</v>
      </c>
      <c r="E393" s="74"/>
      <c r="F393" s="256">
        <f t="shared" si="101"/>
        <v>0</v>
      </c>
      <c r="G393" s="292"/>
    </row>
    <row r="394" spans="1:7">
      <c r="A394" s="275"/>
      <c r="B394" s="299"/>
      <c r="C394" s="270"/>
      <c r="D394" s="300"/>
      <c r="E394" s="76"/>
      <c r="F394" s="278"/>
      <c r="G394" s="292"/>
    </row>
    <row r="395" spans="1:7">
      <c r="A395" s="301"/>
      <c r="B395" s="279" t="s">
        <v>179</v>
      </c>
      <c r="C395" s="280"/>
      <c r="D395" s="302"/>
      <c r="E395" s="75"/>
      <c r="F395" s="281">
        <f>SUM(F62:F394)</f>
        <v>0</v>
      </c>
      <c r="G395" s="292"/>
    </row>
    <row r="396" spans="1:7">
      <c r="B396" s="303"/>
      <c r="D396" s="255"/>
      <c r="E396" s="74"/>
      <c r="F396" s="304"/>
      <c r="G396" s="292"/>
    </row>
    <row r="397" spans="1:7">
      <c r="B397" s="303"/>
      <c r="D397" s="255"/>
      <c r="E397" s="74"/>
      <c r="F397" s="304"/>
      <c r="G397" s="292"/>
    </row>
    <row r="398" spans="1:7">
      <c r="A398" s="305" t="s">
        <v>205</v>
      </c>
      <c r="B398" s="306" t="s">
        <v>204</v>
      </c>
      <c r="C398" s="265"/>
      <c r="D398" s="307"/>
      <c r="E398" s="77"/>
      <c r="F398" s="308"/>
      <c r="G398" s="309"/>
    </row>
    <row r="399" spans="1:7">
      <c r="A399" s="310"/>
      <c r="B399" s="311"/>
      <c r="C399" s="270"/>
      <c r="D399" s="300"/>
      <c r="E399" s="76"/>
      <c r="F399" s="278"/>
      <c r="G399" s="292"/>
    </row>
    <row r="400" spans="1:7">
      <c r="A400" s="310"/>
      <c r="B400" s="299" t="s">
        <v>203</v>
      </c>
      <c r="C400" s="270"/>
      <c r="D400" s="300"/>
      <c r="E400" s="76"/>
      <c r="F400" s="278"/>
      <c r="G400" s="292"/>
    </row>
    <row r="401" spans="1:7">
      <c r="A401" s="310"/>
      <c r="B401" s="311"/>
      <c r="C401" s="270"/>
      <c r="D401" s="300"/>
      <c r="E401" s="76"/>
      <c r="F401" s="278"/>
      <c r="G401" s="292"/>
    </row>
    <row r="402" spans="1:7" ht="27.6">
      <c r="A402" s="269">
        <f>A400+1</f>
        <v>1</v>
      </c>
      <c r="B402" s="261" t="s">
        <v>202</v>
      </c>
      <c r="C402" s="270" t="s">
        <v>209</v>
      </c>
      <c r="D402" s="64">
        <v>25</v>
      </c>
      <c r="E402" s="74"/>
      <c r="F402" s="256">
        <f t="shared" ref="F402" si="102">$D402*E402</f>
        <v>0</v>
      </c>
      <c r="G402" s="292"/>
    </row>
    <row r="403" spans="1:7">
      <c r="A403" s="270"/>
      <c r="B403" s="261"/>
      <c r="C403" s="270"/>
      <c r="E403" s="74"/>
      <c r="F403" s="256"/>
      <c r="G403" s="292"/>
    </row>
    <row r="404" spans="1:7" ht="110.4">
      <c r="A404" s="269">
        <f>A402+1</f>
        <v>2</v>
      </c>
      <c r="B404" s="261" t="s">
        <v>201</v>
      </c>
      <c r="C404" s="270" t="s">
        <v>18</v>
      </c>
      <c r="D404" s="64">
        <f>D402*0.45*0.85</f>
        <v>9.5625</v>
      </c>
      <c r="E404" s="74"/>
      <c r="F404" s="256">
        <f t="shared" ref="F404" si="103">$D404*E404</f>
        <v>0</v>
      </c>
      <c r="G404" s="292"/>
    </row>
    <row r="405" spans="1:7">
      <c r="A405" s="270"/>
      <c r="B405" s="261"/>
      <c r="C405" s="270"/>
      <c r="E405" s="74"/>
      <c r="F405" s="256"/>
      <c r="G405" s="292"/>
    </row>
    <row r="406" spans="1:7" ht="41.4">
      <c r="A406" s="269">
        <f>A404+1</f>
        <v>3</v>
      </c>
      <c r="B406" s="261" t="s">
        <v>801</v>
      </c>
      <c r="C406" s="270" t="s">
        <v>18</v>
      </c>
      <c r="D406" s="64">
        <f>D404*0.2</f>
        <v>1.9125000000000001</v>
      </c>
      <c r="E406" s="74"/>
      <c r="F406" s="256">
        <f t="shared" ref="F406" si="104">$D406*E406</f>
        <v>0</v>
      </c>
      <c r="G406" s="292"/>
    </row>
    <row r="407" spans="1:7">
      <c r="A407" s="270"/>
      <c r="B407" s="261"/>
      <c r="C407" s="270"/>
      <c r="E407" s="74"/>
      <c r="F407" s="256"/>
      <c r="G407" s="292"/>
    </row>
    <row r="408" spans="1:7" ht="41.4">
      <c r="A408" s="269">
        <f>A406+1</f>
        <v>4</v>
      </c>
      <c r="B408" s="261" t="s">
        <v>200</v>
      </c>
      <c r="C408" s="270" t="s">
        <v>24</v>
      </c>
      <c r="D408" s="64">
        <v>2</v>
      </c>
      <c r="E408" s="74"/>
      <c r="F408" s="256">
        <f t="shared" ref="F408" si="105">$D408*E408</f>
        <v>0</v>
      </c>
      <c r="G408" s="292"/>
    </row>
    <row r="409" spans="1:7">
      <c r="A409" s="270"/>
      <c r="B409" s="261"/>
      <c r="C409" s="270"/>
      <c r="E409" s="74"/>
      <c r="F409" s="256"/>
      <c r="G409" s="292"/>
    </row>
    <row r="410" spans="1:7" ht="69">
      <c r="A410" s="269">
        <f>A408+1</f>
        <v>5</v>
      </c>
      <c r="B410" s="261" t="s">
        <v>199</v>
      </c>
      <c r="C410" s="270" t="s">
        <v>24</v>
      </c>
      <c r="D410" s="64">
        <v>1</v>
      </c>
      <c r="E410" s="74"/>
      <c r="F410" s="256">
        <f t="shared" ref="F410" si="106">$D410*E410</f>
        <v>0</v>
      </c>
      <c r="G410" s="292"/>
    </row>
    <row r="411" spans="1:7">
      <c r="A411" s="270"/>
      <c r="B411" s="261"/>
      <c r="C411" s="270"/>
      <c r="E411" s="74"/>
      <c r="F411" s="256"/>
      <c r="G411" s="292"/>
    </row>
    <row r="412" spans="1:7" ht="27.6">
      <c r="A412" s="269">
        <f>A410+1</f>
        <v>6</v>
      </c>
      <c r="B412" s="261" t="s">
        <v>1003</v>
      </c>
      <c r="C412" s="270" t="s">
        <v>209</v>
      </c>
      <c r="D412" s="64">
        <f>D402*2</f>
        <v>50</v>
      </c>
      <c r="E412" s="74"/>
      <c r="F412" s="256">
        <f t="shared" ref="F412" si="107">$D412*E412</f>
        <v>0</v>
      </c>
      <c r="G412" s="292"/>
    </row>
    <row r="413" spans="1:7">
      <c r="A413" s="270"/>
      <c r="B413" s="261"/>
      <c r="C413" s="270"/>
      <c r="E413" s="74"/>
      <c r="F413" s="256"/>
      <c r="G413" s="292"/>
    </row>
    <row r="414" spans="1:7">
      <c r="A414" s="269">
        <f>A412+1</f>
        <v>7</v>
      </c>
      <c r="B414" s="261" t="s">
        <v>198</v>
      </c>
      <c r="C414" s="270" t="s">
        <v>24</v>
      </c>
      <c r="D414" s="64">
        <f>D402</f>
        <v>25</v>
      </c>
      <c r="E414" s="74"/>
      <c r="F414" s="256">
        <f t="shared" ref="F414" si="108">$D414*E414</f>
        <v>0</v>
      </c>
      <c r="G414" s="292"/>
    </row>
    <row r="415" spans="1:7">
      <c r="A415" s="270"/>
      <c r="B415" s="261"/>
      <c r="C415" s="270"/>
      <c r="E415" s="74"/>
      <c r="F415" s="256"/>
      <c r="G415" s="292"/>
    </row>
    <row r="416" spans="1:7" ht="27.6">
      <c r="A416" s="269">
        <f>A414+1</f>
        <v>8</v>
      </c>
      <c r="B416" s="261" t="s">
        <v>197</v>
      </c>
      <c r="C416" s="270" t="s">
        <v>24</v>
      </c>
      <c r="D416" s="64">
        <v>2</v>
      </c>
      <c r="E416" s="74"/>
      <c r="F416" s="256">
        <f t="shared" ref="F416" si="109">$D416*E416</f>
        <v>0</v>
      </c>
      <c r="G416" s="292"/>
    </row>
    <row r="417" spans="1:8">
      <c r="A417" s="270"/>
      <c r="B417" s="261"/>
      <c r="C417" s="270"/>
      <c r="E417" s="74"/>
      <c r="F417" s="256"/>
      <c r="G417" s="292"/>
    </row>
    <row r="418" spans="1:8" ht="55.2">
      <c r="A418" s="269">
        <f>A416+1</f>
        <v>9</v>
      </c>
      <c r="B418" s="261" t="s">
        <v>196</v>
      </c>
      <c r="C418" s="270" t="s">
        <v>209</v>
      </c>
      <c r="D418" s="64">
        <v>15</v>
      </c>
      <c r="E418" s="74"/>
      <c r="F418" s="256">
        <f t="shared" ref="F418" si="110">$D418*E418</f>
        <v>0</v>
      </c>
      <c r="G418" s="292"/>
    </row>
    <row r="419" spans="1:8">
      <c r="A419" s="310"/>
      <c r="B419" s="311"/>
      <c r="C419" s="270"/>
      <c r="D419" s="300"/>
      <c r="E419" s="76"/>
      <c r="F419" s="278"/>
      <c r="G419" s="292"/>
    </row>
    <row r="420" spans="1:8">
      <c r="A420" s="310"/>
      <c r="B420" s="299" t="s">
        <v>195</v>
      </c>
      <c r="C420" s="270"/>
      <c r="D420" s="300"/>
      <c r="E420" s="76"/>
      <c r="F420" s="278"/>
      <c r="G420" s="292"/>
    </row>
    <row r="421" spans="1:8">
      <c r="A421" s="310"/>
      <c r="B421" s="311"/>
      <c r="C421" s="270"/>
      <c r="D421" s="300"/>
      <c r="E421" s="76"/>
      <c r="F421" s="278"/>
      <c r="G421" s="292"/>
    </row>
    <row r="422" spans="1:8" ht="27.6">
      <c r="A422" s="269">
        <f>A418+1</f>
        <v>10</v>
      </c>
      <c r="B422" s="261" t="s">
        <v>194</v>
      </c>
      <c r="C422" s="270" t="s">
        <v>209</v>
      </c>
      <c r="D422" s="64">
        <v>20</v>
      </c>
      <c r="E422" s="74"/>
      <c r="F422" s="256">
        <f t="shared" ref="F422" si="111">$D422*E422</f>
        <v>0</v>
      </c>
      <c r="G422" s="292"/>
    </row>
    <row r="423" spans="1:8">
      <c r="A423" s="270"/>
      <c r="B423" s="261"/>
      <c r="C423" s="270"/>
      <c r="E423" s="74"/>
      <c r="F423" s="256"/>
      <c r="G423" s="292"/>
    </row>
    <row r="424" spans="1:8" ht="110.4">
      <c r="A424" s="269">
        <f>A422+1</f>
        <v>11</v>
      </c>
      <c r="B424" s="261" t="s">
        <v>189</v>
      </c>
      <c r="C424" s="270" t="s">
        <v>18</v>
      </c>
      <c r="D424" s="64">
        <f>D422*0.4*0.8</f>
        <v>6.4</v>
      </c>
      <c r="E424" s="74"/>
      <c r="F424" s="256">
        <f t="shared" ref="F424" si="112">$D424*E424</f>
        <v>0</v>
      </c>
      <c r="G424" s="292"/>
    </row>
    <row r="425" spans="1:8">
      <c r="A425" s="270"/>
      <c r="B425" s="261"/>
      <c r="C425" s="270"/>
      <c r="E425" s="74"/>
      <c r="F425" s="256"/>
      <c r="G425" s="292"/>
    </row>
    <row r="426" spans="1:8" ht="132" customHeight="1">
      <c r="A426" s="269">
        <f>A424+1</f>
        <v>12</v>
      </c>
      <c r="B426" s="261" t="s">
        <v>1019</v>
      </c>
      <c r="C426" s="270" t="s">
        <v>24</v>
      </c>
      <c r="D426" s="64">
        <v>2</v>
      </c>
      <c r="E426" s="74"/>
      <c r="F426" s="256">
        <f t="shared" ref="F426" si="113">$D426*E426</f>
        <v>0</v>
      </c>
      <c r="G426" s="292"/>
      <c r="H426" s="502"/>
    </row>
    <row r="427" spans="1:8">
      <c r="A427" s="270"/>
      <c r="B427" s="261"/>
      <c r="C427" s="270"/>
      <c r="E427" s="74"/>
      <c r="F427" s="256"/>
      <c r="G427" s="292"/>
    </row>
    <row r="428" spans="1:8" ht="27.6">
      <c r="A428" s="269">
        <f>A426+1</f>
        <v>13</v>
      </c>
      <c r="B428" s="261" t="s">
        <v>187</v>
      </c>
      <c r="C428" s="270" t="s">
        <v>44</v>
      </c>
      <c r="D428" s="64">
        <f>D422*1.2</f>
        <v>24</v>
      </c>
      <c r="E428" s="74"/>
      <c r="F428" s="256">
        <f t="shared" ref="F428" si="114">$D428*E428</f>
        <v>0</v>
      </c>
      <c r="G428" s="292"/>
    </row>
    <row r="429" spans="1:8">
      <c r="A429" s="270"/>
      <c r="B429" s="261"/>
      <c r="C429" s="270"/>
      <c r="E429" s="74"/>
      <c r="F429" s="256"/>
      <c r="G429" s="292"/>
    </row>
    <row r="430" spans="1:8" ht="27.6">
      <c r="A430" s="269">
        <f>A428+1</f>
        <v>14</v>
      </c>
      <c r="B430" s="261" t="s">
        <v>186</v>
      </c>
      <c r="C430" s="270" t="s">
        <v>44</v>
      </c>
      <c r="D430" s="64">
        <f>D422*1.1</f>
        <v>22</v>
      </c>
      <c r="E430" s="74"/>
      <c r="F430" s="256">
        <f t="shared" ref="F430" si="115">$D430*E430</f>
        <v>0</v>
      </c>
      <c r="G430" s="292"/>
    </row>
    <row r="431" spans="1:8">
      <c r="A431" s="270"/>
      <c r="B431" s="261"/>
      <c r="C431" s="270"/>
      <c r="E431" s="74"/>
      <c r="F431" s="256"/>
      <c r="G431" s="292"/>
    </row>
    <row r="432" spans="1:8" ht="27.6">
      <c r="A432" s="269">
        <f>A430+1</f>
        <v>15</v>
      </c>
      <c r="B432" s="261" t="s">
        <v>185</v>
      </c>
      <c r="C432" s="270" t="s">
        <v>44</v>
      </c>
      <c r="D432" s="64">
        <f>D430</f>
        <v>22</v>
      </c>
      <c r="E432" s="74"/>
      <c r="F432" s="256">
        <f t="shared" ref="F432" si="116">$D432*E432</f>
        <v>0</v>
      </c>
      <c r="G432" s="292"/>
    </row>
    <row r="433" spans="1:7">
      <c r="A433" s="269"/>
      <c r="B433" s="261"/>
      <c r="C433" s="270"/>
      <c r="E433" s="74"/>
      <c r="F433" s="256"/>
      <c r="G433" s="292"/>
    </row>
    <row r="434" spans="1:7" ht="41.4">
      <c r="A434" s="269">
        <f>A432+1</f>
        <v>16</v>
      </c>
      <c r="B434" s="261" t="s">
        <v>193</v>
      </c>
      <c r="C434" s="270" t="s">
        <v>44</v>
      </c>
      <c r="D434" s="64">
        <f>D422*1.2</f>
        <v>24</v>
      </c>
      <c r="E434" s="74"/>
      <c r="F434" s="256">
        <f t="shared" ref="F434" si="117">$D434*E434</f>
        <v>0</v>
      </c>
      <c r="G434" s="292"/>
    </row>
    <row r="435" spans="1:7">
      <c r="A435" s="270"/>
      <c r="B435" s="261"/>
      <c r="C435" s="270"/>
      <c r="E435" s="74"/>
      <c r="F435" s="256"/>
      <c r="G435" s="292"/>
    </row>
    <row r="436" spans="1:7" ht="27.6">
      <c r="A436" s="269">
        <f>A434+1</f>
        <v>17</v>
      </c>
      <c r="B436" s="261" t="s">
        <v>183</v>
      </c>
      <c r="C436" s="270" t="s">
        <v>18</v>
      </c>
      <c r="D436" s="64">
        <f>D424*0.2</f>
        <v>1.2800000000000002</v>
      </c>
      <c r="E436" s="74"/>
      <c r="F436" s="256">
        <f t="shared" ref="F436" si="118">$D436*E436</f>
        <v>0</v>
      </c>
      <c r="G436" s="292"/>
    </row>
    <row r="437" spans="1:7">
      <c r="A437" s="270"/>
      <c r="B437" s="261"/>
      <c r="C437" s="270"/>
      <c r="E437" s="74"/>
      <c r="F437" s="256"/>
      <c r="G437" s="292"/>
    </row>
    <row r="438" spans="1:7" ht="27.6">
      <c r="A438" s="269">
        <f>A436+1</f>
        <v>18</v>
      </c>
      <c r="B438" s="261" t="s">
        <v>192</v>
      </c>
      <c r="C438" s="270" t="s">
        <v>24</v>
      </c>
      <c r="D438" s="64">
        <v>1</v>
      </c>
      <c r="E438" s="74"/>
      <c r="F438" s="256">
        <f t="shared" ref="F438" si="119">$D438*E438</f>
        <v>0</v>
      </c>
      <c r="G438" s="292"/>
    </row>
    <row r="439" spans="1:7">
      <c r="A439" s="310"/>
      <c r="B439" s="311"/>
      <c r="C439" s="270"/>
      <c r="D439" s="300"/>
      <c r="E439" s="76"/>
      <c r="F439" s="278"/>
      <c r="G439" s="292"/>
    </row>
    <row r="440" spans="1:7">
      <c r="A440" s="310"/>
      <c r="B440" s="299" t="s">
        <v>191</v>
      </c>
      <c r="C440" s="270"/>
      <c r="D440" s="300"/>
      <c r="E440" s="76"/>
      <c r="F440" s="278"/>
      <c r="G440" s="292"/>
    </row>
    <row r="441" spans="1:7">
      <c r="A441" s="310"/>
      <c r="B441" s="311"/>
      <c r="C441" s="270"/>
      <c r="D441" s="300"/>
      <c r="E441" s="76"/>
      <c r="F441" s="278"/>
      <c r="G441" s="292"/>
    </row>
    <row r="442" spans="1:7">
      <c r="A442" s="269">
        <f>A438+1</f>
        <v>19</v>
      </c>
      <c r="B442" s="261" t="s">
        <v>190</v>
      </c>
      <c r="C442" s="270" t="s">
        <v>44</v>
      </c>
      <c r="D442" s="64">
        <v>15</v>
      </c>
      <c r="E442" s="74"/>
      <c r="F442" s="256">
        <f t="shared" ref="F442" si="120">$D442*E442</f>
        <v>0</v>
      </c>
      <c r="G442" s="292"/>
    </row>
    <row r="443" spans="1:7">
      <c r="A443" s="270"/>
      <c r="B443" s="261"/>
      <c r="C443" s="270"/>
      <c r="E443" s="74"/>
      <c r="F443" s="256"/>
      <c r="G443" s="292"/>
    </row>
    <row r="444" spans="1:7" ht="110.4">
      <c r="A444" s="269">
        <f>A442+1</f>
        <v>20</v>
      </c>
      <c r="B444" s="261" t="s">
        <v>189</v>
      </c>
      <c r="C444" s="270" t="s">
        <v>18</v>
      </c>
      <c r="D444" s="64">
        <f>D442*0.4*0.8</f>
        <v>4.8000000000000007</v>
      </c>
      <c r="E444" s="74"/>
      <c r="F444" s="256">
        <f t="shared" ref="F444" si="121">$D444*E444</f>
        <v>0</v>
      </c>
      <c r="G444" s="292"/>
    </row>
    <row r="445" spans="1:7">
      <c r="A445" s="270"/>
      <c r="B445" s="261"/>
      <c r="C445" s="270"/>
      <c r="E445" s="74"/>
      <c r="F445" s="256"/>
      <c r="G445" s="292"/>
    </row>
    <row r="446" spans="1:7" ht="41.4">
      <c r="A446" s="269">
        <f>A444+1</f>
        <v>21</v>
      </c>
      <c r="B446" s="261" t="s">
        <v>188</v>
      </c>
      <c r="C446" s="270" t="s">
        <v>24</v>
      </c>
      <c r="D446" s="64">
        <v>2</v>
      </c>
      <c r="E446" s="74"/>
      <c r="F446" s="256">
        <f t="shared" ref="F446" si="122">$D446*E446</f>
        <v>0</v>
      </c>
      <c r="G446" s="292"/>
    </row>
    <row r="447" spans="1:7">
      <c r="A447" s="270"/>
      <c r="B447" s="261"/>
      <c r="C447" s="270"/>
      <c r="E447" s="74"/>
      <c r="F447" s="256"/>
      <c r="G447" s="292"/>
    </row>
    <row r="448" spans="1:7" ht="27.6">
      <c r="A448" s="269">
        <f>A446+1</f>
        <v>22</v>
      </c>
      <c r="B448" s="261" t="s">
        <v>187</v>
      </c>
      <c r="C448" s="270" t="s">
        <v>44</v>
      </c>
      <c r="D448" s="64">
        <f>D442*1.4</f>
        <v>21</v>
      </c>
      <c r="E448" s="74"/>
      <c r="F448" s="256">
        <f t="shared" ref="F448" si="123">$D448*E448</f>
        <v>0</v>
      </c>
      <c r="G448" s="292"/>
    </row>
    <row r="449" spans="1:7">
      <c r="A449" s="270"/>
      <c r="B449" s="261"/>
      <c r="C449" s="270"/>
      <c r="E449" s="74"/>
      <c r="F449" s="256"/>
      <c r="G449" s="292"/>
    </row>
    <row r="450" spans="1:7" ht="27.6">
      <c r="A450" s="269">
        <f>A448+1</f>
        <v>23</v>
      </c>
      <c r="B450" s="261" t="s">
        <v>186</v>
      </c>
      <c r="C450" s="270" t="s">
        <v>44</v>
      </c>
      <c r="D450" s="64">
        <f>D442*1.1</f>
        <v>16.5</v>
      </c>
      <c r="E450" s="74"/>
      <c r="F450" s="256">
        <f t="shared" ref="F450" si="124">$D450*E450</f>
        <v>0</v>
      </c>
      <c r="G450" s="292"/>
    </row>
    <row r="451" spans="1:7">
      <c r="A451" s="270"/>
      <c r="B451" s="261"/>
      <c r="C451" s="270"/>
      <c r="E451" s="74"/>
      <c r="F451" s="256"/>
      <c r="G451" s="292"/>
    </row>
    <row r="452" spans="1:7" ht="27.6">
      <c r="A452" s="269">
        <f>A450+1</f>
        <v>24</v>
      </c>
      <c r="B452" s="261" t="s">
        <v>185</v>
      </c>
      <c r="C452" s="270" t="s">
        <v>44</v>
      </c>
      <c r="D452" s="64">
        <f>D450</f>
        <v>16.5</v>
      </c>
      <c r="E452" s="74"/>
      <c r="F452" s="256">
        <f t="shared" ref="F452" si="125">$D452*E452</f>
        <v>0</v>
      </c>
      <c r="G452" s="292"/>
    </row>
    <row r="453" spans="1:7">
      <c r="A453" s="270"/>
      <c r="B453" s="261"/>
      <c r="C453" s="270"/>
      <c r="E453" s="74"/>
      <c r="F453" s="256"/>
      <c r="G453" s="292"/>
    </row>
    <row r="454" spans="1:7" ht="41.4">
      <c r="A454" s="269">
        <f>A452+1</f>
        <v>25</v>
      </c>
      <c r="B454" s="261" t="s">
        <v>184</v>
      </c>
      <c r="C454" s="270" t="s">
        <v>44</v>
      </c>
      <c r="D454" s="64">
        <v>45</v>
      </c>
      <c r="E454" s="74"/>
      <c r="F454" s="256">
        <f t="shared" ref="F454" si="126">$D454*E454</f>
        <v>0</v>
      </c>
      <c r="G454" s="292"/>
    </row>
    <row r="455" spans="1:7">
      <c r="A455" s="269"/>
      <c r="B455" s="261"/>
      <c r="C455" s="270"/>
      <c r="E455" s="74"/>
      <c r="F455" s="256"/>
      <c r="G455" s="292"/>
    </row>
    <row r="456" spans="1:7" ht="27.6">
      <c r="A456" s="269">
        <f>A454+1</f>
        <v>26</v>
      </c>
      <c r="B456" s="261" t="s">
        <v>183</v>
      </c>
      <c r="C456" s="270" t="s">
        <v>18</v>
      </c>
      <c r="D456" s="64">
        <f>D444*0.2</f>
        <v>0.96000000000000019</v>
      </c>
      <c r="E456" s="74"/>
      <c r="F456" s="256">
        <f t="shared" ref="F456" si="127">$D456*E456</f>
        <v>0</v>
      </c>
      <c r="G456" s="292"/>
    </row>
    <row r="457" spans="1:7">
      <c r="A457" s="270"/>
      <c r="B457" s="261"/>
      <c r="C457" s="270"/>
      <c r="E457" s="74"/>
      <c r="F457" s="256"/>
      <c r="G457" s="292"/>
    </row>
    <row r="458" spans="1:7" ht="27.6">
      <c r="A458" s="269">
        <f>A456+1</f>
        <v>27</v>
      </c>
      <c r="B458" s="261" t="s">
        <v>182</v>
      </c>
      <c r="C458" s="270" t="s">
        <v>24</v>
      </c>
      <c r="D458" s="64">
        <v>2</v>
      </c>
      <c r="E458" s="74"/>
      <c r="F458" s="256">
        <f t="shared" ref="F458" si="128">$D458*E458</f>
        <v>0</v>
      </c>
      <c r="G458" s="292"/>
    </row>
    <row r="459" spans="1:7">
      <c r="A459" s="270"/>
      <c r="B459" s="261"/>
      <c r="C459" s="270"/>
      <c r="E459" s="74"/>
      <c r="F459" s="256"/>
      <c r="G459" s="292"/>
    </row>
    <row r="460" spans="1:7" ht="27.6">
      <c r="A460" s="269">
        <f>A458+1</f>
        <v>28</v>
      </c>
      <c r="B460" s="261" t="s">
        <v>181</v>
      </c>
      <c r="C460" s="270" t="s">
        <v>24</v>
      </c>
      <c r="D460" s="64">
        <v>1</v>
      </c>
      <c r="E460" s="74"/>
      <c r="F460" s="256">
        <f t="shared" ref="F460" si="129">$D460*E460</f>
        <v>0</v>
      </c>
      <c r="G460" s="292"/>
    </row>
    <row r="461" spans="1:7">
      <c r="A461" s="269"/>
      <c r="B461" s="261"/>
      <c r="C461" s="270"/>
      <c r="E461" s="74"/>
      <c r="F461" s="256"/>
      <c r="G461" s="292"/>
    </row>
    <row r="462" spans="1:7" ht="27.6">
      <c r="A462" s="269">
        <f>A460+1</f>
        <v>29</v>
      </c>
      <c r="B462" s="261" t="s">
        <v>180</v>
      </c>
      <c r="C462" s="270" t="s">
        <v>24</v>
      </c>
      <c r="D462" s="64">
        <v>1</v>
      </c>
      <c r="E462" s="74"/>
      <c r="F462" s="256">
        <f t="shared" ref="F462" si="130">$D462*E462</f>
        <v>0</v>
      </c>
      <c r="G462" s="292"/>
    </row>
    <row r="463" spans="1:7">
      <c r="A463" s="270"/>
      <c r="B463" s="261"/>
      <c r="C463" s="270"/>
      <c r="E463" s="74"/>
      <c r="F463" s="256"/>
      <c r="G463" s="292"/>
    </row>
    <row r="464" spans="1:7">
      <c r="A464" s="275"/>
      <c r="B464" s="312"/>
      <c r="C464" s="270"/>
      <c r="D464" s="313"/>
      <c r="E464" s="76"/>
      <c r="F464" s="314"/>
      <c r="G464" s="292"/>
    </row>
    <row r="465" spans="1:7" ht="27.6">
      <c r="A465" s="301"/>
      <c r="B465" s="279" t="s">
        <v>179</v>
      </c>
      <c r="C465" s="280"/>
      <c r="D465" s="302"/>
      <c r="E465" s="75" t="s">
        <v>171</v>
      </c>
      <c r="F465" s="281">
        <f>SUM(F402:F464)</f>
        <v>0</v>
      </c>
      <c r="G465" s="292"/>
    </row>
    <row r="466" spans="1:7">
      <c r="B466" s="303"/>
      <c r="D466" s="255"/>
      <c r="E466" s="74"/>
      <c r="F466" s="304"/>
      <c r="G466" s="292"/>
    </row>
    <row r="467" spans="1:7">
      <c r="B467" s="303"/>
      <c r="D467" s="255"/>
      <c r="E467" s="74"/>
      <c r="F467" s="304"/>
      <c r="G467" s="292"/>
    </row>
    <row r="468" spans="1:7">
      <c r="A468" s="315"/>
      <c r="B468" s="303"/>
      <c r="C468" s="316"/>
      <c r="D468" s="317"/>
      <c r="E468" s="69"/>
      <c r="F468" s="304"/>
      <c r="G468" s="318"/>
    </row>
    <row r="469" spans="1:7">
      <c r="A469" s="315"/>
      <c r="B469" s="259" t="s">
        <v>178</v>
      </c>
      <c r="C469" s="316"/>
      <c r="D469" s="73"/>
      <c r="E469" s="72"/>
      <c r="F469" s="71"/>
      <c r="G469" s="319"/>
    </row>
    <row r="470" spans="1:7">
      <c r="A470" s="315"/>
      <c r="B470" s="263"/>
      <c r="C470" s="316"/>
      <c r="D470" s="73"/>
      <c r="E470" s="72"/>
      <c r="F470" s="71"/>
      <c r="G470" s="319"/>
    </row>
    <row r="471" spans="1:7">
      <c r="A471" s="315" t="s">
        <v>177</v>
      </c>
      <c r="B471" s="259" t="s">
        <v>176</v>
      </c>
      <c r="C471" s="316"/>
      <c r="D471" s="70"/>
      <c r="E471" s="69"/>
      <c r="F471" s="68">
        <f>F42</f>
        <v>0</v>
      </c>
      <c r="G471" s="319"/>
    </row>
    <row r="472" spans="1:7">
      <c r="A472" s="320" t="s">
        <v>175</v>
      </c>
      <c r="B472" s="259" t="s">
        <v>174</v>
      </c>
      <c r="C472" s="316"/>
      <c r="D472" s="70"/>
      <c r="E472" s="69"/>
      <c r="F472" s="68">
        <f>F395</f>
        <v>0</v>
      </c>
      <c r="G472" s="319"/>
    </row>
    <row r="473" spans="1:7">
      <c r="A473" s="320" t="s">
        <v>173</v>
      </c>
      <c r="B473" s="259" t="str">
        <f>B398</f>
        <v>INSTALACIJA U OKOLIŠU</v>
      </c>
      <c r="C473" s="321"/>
      <c r="D473" s="70"/>
      <c r="E473" s="69"/>
      <c r="F473" s="68">
        <f>F465</f>
        <v>0</v>
      </c>
      <c r="G473" s="319"/>
    </row>
    <row r="474" spans="1:7" ht="14.4" thickBot="1">
      <c r="A474" s="322"/>
      <c r="B474" s="323"/>
      <c r="C474" s="324"/>
      <c r="D474" s="324"/>
      <c r="E474" s="334"/>
      <c r="F474" s="325"/>
      <c r="G474" s="319"/>
    </row>
    <row r="475" spans="1:7" ht="28.2" thickTop="1">
      <c r="A475" s="326"/>
      <c r="B475" s="327" t="s">
        <v>172</v>
      </c>
      <c r="C475" s="328"/>
      <c r="D475" s="67" t="s">
        <v>171</v>
      </c>
      <c r="E475" s="66"/>
      <c r="F475" s="65">
        <f>SUM(F471:F473)</f>
        <v>0</v>
      </c>
      <c r="G475" s="319"/>
    </row>
  </sheetData>
  <sheetProtection algorithmName="SHA-512" hashValue="A7P2EC2cvl15j2FHAH072WpzSBVoLUrKq4OXq/BXgxoeeArr3Vz4H/gKLVqOr2EsCKA/cXKh2jcQV6JmZKalww==" saltValue="DyTkGfID95hBQSOOp3ffrw==" spinCount="100000" sheet="1" objects="1" scenarios="1"/>
  <conditionalFormatting sqref="C16">
    <cfRule type="dataBar" priority="1">
      <dataBar>
        <cfvo type="min"/>
        <cfvo type="max"/>
        <color rgb="FF638EC6"/>
      </dataBar>
      <extLst>
        <ext xmlns:x14="http://schemas.microsoft.com/office/spreadsheetml/2009/9/main" uri="{B025F937-C7B1-47D3-B67F-A62EFF666E3E}">
          <x14:id>{44EC0FBF-B32B-496D-9B3A-A2E6C493B4D4}</x14:id>
        </ext>
      </extLst>
    </cfRule>
  </conditionalFormatting>
  <pageMargins left="0.70866141732283472" right="0.31496062992125984" top="0.74803149606299213" bottom="0.74803149606299213" header="0.31496062992125984" footer="0.31496062992125984"/>
  <pageSetup paperSize="9" orientation="portrait" horizontalDpi="1200" verticalDpi="1200" r:id="rId1"/>
  <headerFooter>
    <oddHeader>&amp;L&amp;8objekt: HRABRI TELEFON
predmet: Troškovnik električnih instalacij&amp;11a&amp;R&amp;8str. &amp;P/&amp;N</oddHeader>
  </headerFooter>
  <drawing r:id="rId2"/>
  <extLst>
    <ext xmlns:x14="http://schemas.microsoft.com/office/spreadsheetml/2009/9/main" uri="{78C0D931-6437-407d-A8EE-F0AAD7539E65}">
      <x14:conditionalFormattings>
        <x14:conditionalFormatting xmlns:xm="http://schemas.microsoft.com/office/excel/2006/main">
          <x14:cfRule type="dataBar" id="{44EC0FBF-B32B-496D-9B3A-A2E6C493B4D4}">
            <x14:dataBar minLength="0" maxLength="100" gradient="0">
              <x14:cfvo type="autoMin"/>
              <x14:cfvo type="autoMax"/>
              <x14:negativeFillColor rgb="FFFF0000"/>
              <x14:axisColor rgb="FF000000"/>
            </x14:dataBar>
          </x14:cfRule>
          <xm:sqref>C16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F130"/>
  <sheetViews>
    <sheetView showZeros="0" topLeftCell="A102" zoomScaleNormal="100" zoomScaleSheetLayoutView="100" workbookViewId="0">
      <selection activeCell="F126" sqref="F126"/>
    </sheetView>
  </sheetViews>
  <sheetFormatPr defaultRowHeight="13.2"/>
  <cols>
    <col min="1" max="1" width="10.33203125" style="419" customWidth="1"/>
    <col min="2" max="2" width="43.5546875" style="417" customWidth="1"/>
    <col min="3" max="3" width="8.44140625" style="424" customWidth="1"/>
    <col min="4" max="4" width="8.5546875" style="423" customWidth="1"/>
    <col min="5" max="5" width="8.88671875" style="457" customWidth="1"/>
    <col min="6" max="6" width="13.109375" style="457" customWidth="1"/>
    <col min="7" max="253" width="9.109375" style="100"/>
    <col min="254" max="254" width="10.33203125" style="100" customWidth="1"/>
    <col min="255" max="255" width="43.5546875" style="100" customWidth="1"/>
    <col min="256" max="256" width="8.44140625" style="100" customWidth="1"/>
    <col min="257" max="257" width="8.5546875" style="100" customWidth="1"/>
    <col min="258" max="258" width="10" style="100" customWidth="1"/>
    <col min="259" max="259" width="12" style="100" customWidth="1"/>
    <col min="260" max="509" width="9.109375" style="100"/>
    <col min="510" max="510" width="10.33203125" style="100" customWidth="1"/>
    <col min="511" max="511" width="43.5546875" style="100" customWidth="1"/>
    <col min="512" max="512" width="8.44140625" style="100" customWidth="1"/>
    <col min="513" max="513" width="8.5546875" style="100" customWidth="1"/>
    <col min="514" max="514" width="10" style="100" customWidth="1"/>
    <col min="515" max="515" width="12" style="100" customWidth="1"/>
    <col min="516" max="765" width="9.109375" style="100"/>
    <col min="766" max="766" width="10.33203125" style="100" customWidth="1"/>
    <col min="767" max="767" width="43.5546875" style="100" customWidth="1"/>
    <col min="768" max="768" width="8.44140625" style="100" customWidth="1"/>
    <col min="769" max="769" width="8.5546875" style="100" customWidth="1"/>
    <col min="770" max="770" width="10" style="100" customWidth="1"/>
    <col min="771" max="771" width="12" style="100" customWidth="1"/>
    <col min="772" max="1021" width="9.109375" style="100"/>
    <col min="1022" max="1022" width="10.33203125" style="100" customWidth="1"/>
    <col min="1023" max="1023" width="43.5546875" style="100" customWidth="1"/>
    <col min="1024" max="1024" width="8.44140625" style="100" customWidth="1"/>
    <col min="1025" max="1025" width="8.5546875" style="100" customWidth="1"/>
    <col min="1026" max="1026" width="10" style="100" customWidth="1"/>
    <col min="1027" max="1027" width="12" style="100" customWidth="1"/>
    <col min="1028" max="1277" width="9.109375" style="100"/>
    <col min="1278" max="1278" width="10.33203125" style="100" customWidth="1"/>
    <col min="1279" max="1279" width="43.5546875" style="100" customWidth="1"/>
    <col min="1280" max="1280" width="8.44140625" style="100" customWidth="1"/>
    <col min="1281" max="1281" width="8.5546875" style="100" customWidth="1"/>
    <col min="1282" max="1282" width="10" style="100" customWidth="1"/>
    <col min="1283" max="1283" width="12" style="100" customWidth="1"/>
    <col min="1284" max="1533" width="9.109375" style="100"/>
    <col min="1534" max="1534" width="10.33203125" style="100" customWidth="1"/>
    <col min="1535" max="1535" width="43.5546875" style="100" customWidth="1"/>
    <col min="1536" max="1536" width="8.44140625" style="100" customWidth="1"/>
    <col min="1537" max="1537" width="8.5546875" style="100" customWidth="1"/>
    <col min="1538" max="1538" width="10" style="100" customWidth="1"/>
    <col min="1539" max="1539" width="12" style="100" customWidth="1"/>
    <col min="1540" max="1789" width="9.109375" style="100"/>
    <col min="1790" max="1790" width="10.33203125" style="100" customWidth="1"/>
    <col min="1791" max="1791" width="43.5546875" style="100" customWidth="1"/>
    <col min="1792" max="1792" width="8.44140625" style="100" customWidth="1"/>
    <col min="1793" max="1793" width="8.5546875" style="100" customWidth="1"/>
    <col min="1794" max="1794" width="10" style="100" customWidth="1"/>
    <col min="1795" max="1795" width="12" style="100" customWidth="1"/>
    <col min="1796" max="2045" width="9.109375" style="100"/>
    <col min="2046" max="2046" width="10.33203125" style="100" customWidth="1"/>
    <col min="2047" max="2047" width="43.5546875" style="100" customWidth="1"/>
    <col min="2048" max="2048" width="8.44140625" style="100" customWidth="1"/>
    <col min="2049" max="2049" width="8.5546875" style="100" customWidth="1"/>
    <col min="2050" max="2050" width="10" style="100" customWidth="1"/>
    <col min="2051" max="2051" width="12" style="100" customWidth="1"/>
    <col min="2052" max="2301" width="9.109375" style="100"/>
    <col min="2302" max="2302" width="10.33203125" style="100" customWidth="1"/>
    <col min="2303" max="2303" width="43.5546875" style="100" customWidth="1"/>
    <col min="2304" max="2304" width="8.44140625" style="100" customWidth="1"/>
    <col min="2305" max="2305" width="8.5546875" style="100" customWidth="1"/>
    <col min="2306" max="2306" width="10" style="100" customWidth="1"/>
    <col min="2307" max="2307" width="12" style="100" customWidth="1"/>
    <col min="2308" max="2557" width="9.109375" style="100"/>
    <col min="2558" max="2558" width="10.33203125" style="100" customWidth="1"/>
    <col min="2559" max="2559" width="43.5546875" style="100" customWidth="1"/>
    <col min="2560" max="2560" width="8.44140625" style="100" customWidth="1"/>
    <col min="2561" max="2561" width="8.5546875" style="100" customWidth="1"/>
    <col min="2562" max="2562" width="10" style="100" customWidth="1"/>
    <col min="2563" max="2563" width="12" style="100" customWidth="1"/>
    <col min="2564" max="2813" width="9.109375" style="100"/>
    <col min="2814" max="2814" width="10.33203125" style="100" customWidth="1"/>
    <col min="2815" max="2815" width="43.5546875" style="100" customWidth="1"/>
    <col min="2816" max="2816" width="8.44140625" style="100" customWidth="1"/>
    <col min="2817" max="2817" width="8.5546875" style="100" customWidth="1"/>
    <col min="2818" max="2818" width="10" style="100" customWidth="1"/>
    <col min="2819" max="2819" width="12" style="100" customWidth="1"/>
    <col min="2820" max="3069" width="9.109375" style="100"/>
    <col min="3070" max="3070" width="10.33203125" style="100" customWidth="1"/>
    <col min="3071" max="3071" width="43.5546875" style="100" customWidth="1"/>
    <col min="3072" max="3072" width="8.44140625" style="100" customWidth="1"/>
    <col min="3073" max="3073" width="8.5546875" style="100" customWidth="1"/>
    <col min="3074" max="3074" width="10" style="100" customWidth="1"/>
    <col min="3075" max="3075" width="12" style="100" customWidth="1"/>
    <col min="3076" max="3325" width="9.109375" style="100"/>
    <col min="3326" max="3326" width="10.33203125" style="100" customWidth="1"/>
    <col min="3327" max="3327" width="43.5546875" style="100" customWidth="1"/>
    <col min="3328" max="3328" width="8.44140625" style="100" customWidth="1"/>
    <col min="3329" max="3329" width="8.5546875" style="100" customWidth="1"/>
    <col min="3330" max="3330" width="10" style="100" customWidth="1"/>
    <col min="3331" max="3331" width="12" style="100" customWidth="1"/>
    <col min="3332" max="3581" width="9.109375" style="100"/>
    <col min="3582" max="3582" width="10.33203125" style="100" customWidth="1"/>
    <col min="3583" max="3583" width="43.5546875" style="100" customWidth="1"/>
    <col min="3584" max="3584" width="8.44140625" style="100" customWidth="1"/>
    <col min="3585" max="3585" width="8.5546875" style="100" customWidth="1"/>
    <col min="3586" max="3586" width="10" style="100" customWidth="1"/>
    <col min="3587" max="3587" width="12" style="100" customWidth="1"/>
    <col min="3588" max="3837" width="9.109375" style="100"/>
    <col min="3838" max="3838" width="10.33203125" style="100" customWidth="1"/>
    <col min="3839" max="3839" width="43.5546875" style="100" customWidth="1"/>
    <col min="3840" max="3840" width="8.44140625" style="100" customWidth="1"/>
    <col min="3841" max="3841" width="8.5546875" style="100" customWidth="1"/>
    <col min="3842" max="3842" width="10" style="100" customWidth="1"/>
    <col min="3843" max="3843" width="12" style="100" customWidth="1"/>
    <col min="3844" max="4093" width="9.109375" style="100"/>
    <col min="4094" max="4094" width="10.33203125" style="100" customWidth="1"/>
    <col min="4095" max="4095" width="43.5546875" style="100" customWidth="1"/>
    <col min="4096" max="4096" width="8.44140625" style="100" customWidth="1"/>
    <col min="4097" max="4097" width="8.5546875" style="100" customWidth="1"/>
    <col min="4098" max="4098" width="10" style="100" customWidth="1"/>
    <col min="4099" max="4099" width="12" style="100" customWidth="1"/>
    <col min="4100" max="4349" width="9.109375" style="100"/>
    <col min="4350" max="4350" width="10.33203125" style="100" customWidth="1"/>
    <col min="4351" max="4351" width="43.5546875" style="100" customWidth="1"/>
    <col min="4352" max="4352" width="8.44140625" style="100" customWidth="1"/>
    <col min="4353" max="4353" width="8.5546875" style="100" customWidth="1"/>
    <col min="4354" max="4354" width="10" style="100" customWidth="1"/>
    <col min="4355" max="4355" width="12" style="100" customWidth="1"/>
    <col min="4356" max="4605" width="9.109375" style="100"/>
    <col min="4606" max="4606" width="10.33203125" style="100" customWidth="1"/>
    <col min="4607" max="4607" width="43.5546875" style="100" customWidth="1"/>
    <col min="4608" max="4608" width="8.44140625" style="100" customWidth="1"/>
    <col min="4609" max="4609" width="8.5546875" style="100" customWidth="1"/>
    <col min="4610" max="4610" width="10" style="100" customWidth="1"/>
    <col min="4611" max="4611" width="12" style="100" customWidth="1"/>
    <col min="4612" max="4861" width="9.109375" style="100"/>
    <col min="4862" max="4862" width="10.33203125" style="100" customWidth="1"/>
    <col min="4863" max="4863" width="43.5546875" style="100" customWidth="1"/>
    <col min="4864" max="4864" width="8.44140625" style="100" customWidth="1"/>
    <col min="4865" max="4865" width="8.5546875" style="100" customWidth="1"/>
    <col min="4866" max="4866" width="10" style="100" customWidth="1"/>
    <col min="4867" max="4867" width="12" style="100" customWidth="1"/>
    <col min="4868" max="5117" width="9.109375" style="100"/>
    <col min="5118" max="5118" width="10.33203125" style="100" customWidth="1"/>
    <col min="5119" max="5119" width="43.5546875" style="100" customWidth="1"/>
    <col min="5120" max="5120" width="8.44140625" style="100" customWidth="1"/>
    <col min="5121" max="5121" width="8.5546875" style="100" customWidth="1"/>
    <col min="5122" max="5122" width="10" style="100" customWidth="1"/>
    <col min="5123" max="5123" width="12" style="100" customWidth="1"/>
    <col min="5124" max="5373" width="9.109375" style="100"/>
    <col min="5374" max="5374" width="10.33203125" style="100" customWidth="1"/>
    <col min="5375" max="5375" width="43.5546875" style="100" customWidth="1"/>
    <col min="5376" max="5376" width="8.44140625" style="100" customWidth="1"/>
    <col min="5377" max="5377" width="8.5546875" style="100" customWidth="1"/>
    <col min="5378" max="5378" width="10" style="100" customWidth="1"/>
    <col min="5379" max="5379" width="12" style="100" customWidth="1"/>
    <col min="5380" max="5629" width="9.109375" style="100"/>
    <col min="5630" max="5630" width="10.33203125" style="100" customWidth="1"/>
    <col min="5631" max="5631" width="43.5546875" style="100" customWidth="1"/>
    <col min="5632" max="5632" width="8.44140625" style="100" customWidth="1"/>
    <col min="5633" max="5633" width="8.5546875" style="100" customWidth="1"/>
    <col min="5634" max="5634" width="10" style="100" customWidth="1"/>
    <col min="5635" max="5635" width="12" style="100" customWidth="1"/>
    <col min="5636" max="5885" width="9.109375" style="100"/>
    <col min="5886" max="5886" width="10.33203125" style="100" customWidth="1"/>
    <col min="5887" max="5887" width="43.5546875" style="100" customWidth="1"/>
    <col min="5888" max="5888" width="8.44140625" style="100" customWidth="1"/>
    <col min="5889" max="5889" width="8.5546875" style="100" customWidth="1"/>
    <col min="5890" max="5890" width="10" style="100" customWidth="1"/>
    <col min="5891" max="5891" width="12" style="100" customWidth="1"/>
    <col min="5892" max="6141" width="9.109375" style="100"/>
    <col min="6142" max="6142" width="10.33203125" style="100" customWidth="1"/>
    <col min="6143" max="6143" width="43.5546875" style="100" customWidth="1"/>
    <col min="6144" max="6144" width="8.44140625" style="100" customWidth="1"/>
    <col min="6145" max="6145" width="8.5546875" style="100" customWidth="1"/>
    <col min="6146" max="6146" width="10" style="100" customWidth="1"/>
    <col min="6147" max="6147" width="12" style="100" customWidth="1"/>
    <col min="6148" max="6397" width="9.109375" style="100"/>
    <col min="6398" max="6398" width="10.33203125" style="100" customWidth="1"/>
    <col min="6399" max="6399" width="43.5546875" style="100" customWidth="1"/>
    <col min="6400" max="6400" width="8.44140625" style="100" customWidth="1"/>
    <col min="6401" max="6401" width="8.5546875" style="100" customWidth="1"/>
    <col min="6402" max="6402" width="10" style="100" customWidth="1"/>
    <col min="6403" max="6403" width="12" style="100" customWidth="1"/>
    <col min="6404" max="6653" width="9.109375" style="100"/>
    <col min="6654" max="6654" width="10.33203125" style="100" customWidth="1"/>
    <col min="6655" max="6655" width="43.5546875" style="100" customWidth="1"/>
    <col min="6656" max="6656" width="8.44140625" style="100" customWidth="1"/>
    <col min="6657" max="6657" width="8.5546875" style="100" customWidth="1"/>
    <col min="6658" max="6658" width="10" style="100" customWidth="1"/>
    <col min="6659" max="6659" width="12" style="100" customWidth="1"/>
    <col min="6660" max="6909" width="9.109375" style="100"/>
    <col min="6910" max="6910" width="10.33203125" style="100" customWidth="1"/>
    <col min="6911" max="6911" width="43.5546875" style="100" customWidth="1"/>
    <col min="6912" max="6912" width="8.44140625" style="100" customWidth="1"/>
    <col min="6913" max="6913" width="8.5546875" style="100" customWidth="1"/>
    <col min="6914" max="6914" width="10" style="100" customWidth="1"/>
    <col min="6915" max="6915" width="12" style="100" customWidth="1"/>
    <col min="6916" max="7165" width="9.109375" style="100"/>
    <col min="7166" max="7166" width="10.33203125" style="100" customWidth="1"/>
    <col min="7167" max="7167" width="43.5546875" style="100" customWidth="1"/>
    <col min="7168" max="7168" width="8.44140625" style="100" customWidth="1"/>
    <col min="7169" max="7169" width="8.5546875" style="100" customWidth="1"/>
    <col min="7170" max="7170" width="10" style="100" customWidth="1"/>
    <col min="7171" max="7171" width="12" style="100" customWidth="1"/>
    <col min="7172" max="7421" width="9.109375" style="100"/>
    <col min="7422" max="7422" width="10.33203125" style="100" customWidth="1"/>
    <col min="7423" max="7423" width="43.5546875" style="100" customWidth="1"/>
    <col min="7424" max="7424" width="8.44140625" style="100" customWidth="1"/>
    <col min="7425" max="7425" width="8.5546875" style="100" customWidth="1"/>
    <col min="7426" max="7426" width="10" style="100" customWidth="1"/>
    <col min="7427" max="7427" width="12" style="100" customWidth="1"/>
    <col min="7428" max="7677" width="9.109375" style="100"/>
    <col min="7678" max="7678" width="10.33203125" style="100" customWidth="1"/>
    <col min="7679" max="7679" width="43.5546875" style="100" customWidth="1"/>
    <col min="7680" max="7680" width="8.44140625" style="100" customWidth="1"/>
    <col min="7681" max="7681" width="8.5546875" style="100" customWidth="1"/>
    <col min="7682" max="7682" width="10" style="100" customWidth="1"/>
    <col min="7683" max="7683" width="12" style="100" customWidth="1"/>
    <col min="7684" max="7933" width="9.109375" style="100"/>
    <col min="7934" max="7934" width="10.33203125" style="100" customWidth="1"/>
    <col min="7935" max="7935" width="43.5546875" style="100" customWidth="1"/>
    <col min="7936" max="7936" width="8.44140625" style="100" customWidth="1"/>
    <col min="7937" max="7937" width="8.5546875" style="100" customWidth="1"/>
    <col min="7938" max="7938" width="10" style="100" customWidth="1"/>
    <col min="7939" max="7939" width="12" style="100" customWidth="1"/>
    <col min="7940" max="8189" width="9.109375" style="100"/>
    <col min="8190" max="8190" width="10.33203125" style="100" customWidth="1"/>
    <col min="8191" max="8191" width="43.5546875" style="100" customWidth="1"/>
    <col min="8192" max="8192" width="8.44140625" style="100" customWidth="1"/>
    <col min="8193" max="8193" width="8.5546875" style="100" customWidth="1"/>
    <col min="8194" max="8194" width="10" style="100" customWidth="1"/>
    <col min="8195" max="8195" width="12" style="100" customWidth="1"/>
    <col min="8196" max="8445" width="9.109375" style="100"/>
    <col min="8446" max="8446" width="10.33203125" style="100" customWidth="1"/>
    <col min="8447" max="8447" width="43.5546875" style="100" customWidth="1"/>
    <col min="8448" max="8448" width="8.44140625" style="100" customWidth="1"/>
    <col min="8449" max="8449" width="8.5546875" style="100" customWidth="1"/>
    <col min="8450" max="8450" width="10" style="100" customWidth="1"/>
    <col min="8451" max="8451" width="12" style="100" customWidth="1"/>
    <col min="8452" max="8701" width="9.109375" style="100"/>
    <col min="8702" max="8702" width="10.33203125" style="100" customWidth="1"/>
    <col min="8703" max="8703" width="43.5546875" style="100" customWidth="1"/>
    <col min="8704" max="8704" width="8.44140625" style="100" customWidth="1"/>
    <col min="8705" max="8705" width="8.5546875" style="100" customWidth="1"/>
    <col min="8706" max="8706" width="10" style="100" customWidth="1"/>
    <col min="8707" max="8707" width="12" style="100" customWidth="1"/>
    <col min="8708" max="8957" width="9.109375" style="100"/>
    <col min="8958" max="8958" width="10.33203125" style="100" customWidth="1"/>
    <col min="8959" max="8959" width="43.5546875" style="100" customWidth="1"/>
    <col min="8960" max="8960" width="8.44140625" style="100" customWidth="1"/>
    <col min="8961" max="8961" width="8.5546875" style="100" customWidth="1"/>
    <col min="8962" max="8962" width="10" style="100" customWidth="1"/>
    <col min="8963" max="8963" width="12" style="100" customWidth="1"/>
    <col min="8964" max="9213" width="9.109375" style="100"/>
    <col min="9214" max="9214" width="10.33203125" style="100" customWidth="1"/>
    <col min="9215" max="9215" width="43.5546875" style="100" customWidth="1"/>
    <col min="9216" max="9216" width="8.44140625" style="100" customWidth="1"/>
    <col min="9217" max="9217" width="8.5546875" style="100" customWidth="1"/>
    <col min="9218" max="9218" width="10" style="100" customWidth="1"/>
    <col min="9219" max="9219" width="12" style="100" customWidth="1"/>
    <col min="9220" max="9469" width="9.109375" style="100"/>
    <col min="9470" max="9470" width="10.33203125" style="100" customWidth="1"/>
    <col min="9471" max="9471" width="43.5546875" style="100" customWidth="1"/>
    <col min="9472" max="9472" width="8.44140625" style="100" customWidth="1"/>
    <col min="9473" max="9473" width="8.5546875" style="100" customWidth="1"/>
    <col min="9474" max="9474" width="10" style="100" customWidth="1"/>
    <col min="9475" max="9475" width="12" style="100" customWidth="1"/>
    <col min="9476" max="9725" width="9.109375" style="100"/>
    <col min="9726" max="9726" width="10.33203125" style="100" customWidth="1"/>
    <col min="9727" max="9727" width="43.5546875" style="100" customWidth="1"/>
    <col min="9728" max="9728" width="8.44140625" style="100" customWidth="1"/>
    <col min="9729" max="9729" width="8.5546875" style="100" customWidth="1"/>
    <col min="9730" max="9730" width="10" style="100" customWidth="1"/>
    <col min="9731" max="9731" width="12" style="100" customWidth="1"/>
    <col min="9732" max="9981" width="9.109375" style="100"/>
    <col min="9982" max="9982" width="10.33203125" style="100" customWidth="1"/>
    <col min="9983" max="9983" width="43.5546875" style="100" customWidth="1"/>
    <col min="9984" max="9984" width="8.44140625" style="100" customWidth="1"/>
    <col min="9985" max="9985" width="8.5546875" style="100" customWidth="1"/>
    <col min="9986" max="9986" width="10" style="100" customWidth="1"/>
    <col min="9987" max="9987" width="12" style="100" customWidth="1"/>
    <col min="9988" max="10237" width="9.109375" style="100"/>
    <col min="10238" max="10238" width="10.33203125" style="100" customWidth="1"/>
    <col min="10239" max="10239" width="43.5546875" style="100" customWidth="1"/>
    <col min="10240" max="10240" width="8.44140625" style="100" customWidth="1"/>
    <col min="10241" max="10241" width="8.5546875" style="100" customWidth="1"/>
    <col min="10242" max="10242" width="10" style="100" customWidth="1"/>
    <col min="10243" max="10243" width="12" style="100" customWidth="1"/>
    <col min="10244" max="10493" width="9.109375" style="100"/>
    <col min="10494" max="10494" width="10.33203125" style="100" customWidth="1"/>
    <col min="10495" max="10495" width="43.5546875" style="100" customWidth="1"/>
    <col min="10496" max="10496" width="8.44140625" style="100" customWidth="1"/>
    <col min="10497" max="10497" width="8.5546875" style="100" customWidth="1"/>
    <col min="10498" max="10498" width="10" style="100" customWidth="1"/>
    <col min="10499" max="10499" width="12" style="100" customWidth="1"/>
    <col min="10500" max="10749" width="9.109375" style="100"/>
    <col min="10750" max="10750" width="10.33203125" style="100" customWidth="1"/>
    <col min="10751" max="10751" width="43.5546875" style="100" customWidth="1"/>
    <col min="10752" max="10752" width="8.44140625" style="100" customWidth="1"/>
    <col min="10753" max="10753" width="8.5546875" style="100" customWidth="1"/>
    <col min="10754" max="10754" width="10" style="100" customWidth="1"/>
    <col min="10755" max="10755" width="12" style="100" customWidth="1"/>
    <col min="10756" max="11005" width="9.109375" style="100"/>
    <col min="11006" max="11006" width="10.33203125" style="100" customWidth="1"/>
    <col min="11007" max="11007" width="43.5546875" style="100" customWidth="1"/>
    <col min="11008" max="11008" width="8.44140625" style="100" customWidth="1"/>
    <col min="11009" max="11009" width="8.5546875" style="100" customWidth="1"/>
    <col min="11010" max="11010" width="10" style="100" customWidth="1"/>
    <col min="11011" max="11011" width="12" style="100" customWidth="1"/>
    <col min="11012" max="11261" width="9.109375" style="100"/>
    <col min="11262" max="11262" width="10.33203125" style="100" customWidth="1"/>
    <col min="11263" max="11263" width="43.5546875" style="100" customWidth="1"/>
    <col min="11264" max="11264" width="8.44140625" style="100" customWidth="1"/>
    <col min="11265" max="11265" width="8.5546875" style="100" customWidth="1"/>
    <col min="11266" max="11266" width="10" style="100" customWidth="1"/>
    <col min="11267" max="11267" width="12" style="100" customWidth="1"/>
    <col min="11268" max="11517" width="9.109375" style="100"/>
    <col min="11518" max="11518" width="10.33203125" style="100" customWidth="1"/>
    <col min="11519" max="11519" width="43.5546875" style="100" customWidth="1"/>
    <col min="11520" max="11520" width="8.44140625" style="100" customWidth="1"/>
    <col min="11521" max="11521" width="8.5546875" style="100" customWidth="1"/>
    <col min="11522" max="11522" width="10" style="100" customWidth="1"/>
    <col min="11523" max="11523" width="12" style="100" customWidth="1"/>
    <col min="11524" max="11773" width="9.109375" style="100"/>
    <col min="11774" max="11774" width="10.33203125" style="100" customWidth="1"/>
    <col min="11775" max="11775" width="43.5546875" style="100" customWidth="1"/>
    <col min="11776" max="11776" width="8.44140625" style="100" customWidth="1"/>
    <col min="11777" max="11777" width="8.5546875" style="100" customWidth="1"/>
    <col min="11778" max="11778" width="10" style="100" customWidth="1"/>
    <col min="11779" max="11779" width="12" style="100" customWidth="1"/>
    <col min="11780" max="12029" width="9.109375" style="100"/>
    <col min="12030" max="12030" width="10.33203125" style="100" customWidth="1"/>
    <col min="12031" max="12031" width="43.5546875" style="100" customWidth="1"/>
    <col min="12032" max="12032" width="8.44140625" style="100" customWidth="1"/>
    <col min="12033" max="12033" width="8.5546875" style="100" customWidth="1"/>
    <col min="12034" max="12034" width="10" style="100" customWidth="1"/>
    <col min="12035" max="12035" width="12" style="100" customWidth="1"/>
    <col min="12036" max="12285" width="9.109375" style="100"/>
    <col min="12286" max="12286" width="10.33203125" style="100" customWidth="1"/>
    <col min="12287" max="12287" width="43.5546875" style="100" customWidth="1"/>
    <col min="12288" max="12288" width="8.44140625" style="100" customWidth="1"/>
    <col min="12289" max="12289" width="8.5546875" style="100" customWidth="1"/>
    <col min="12290" max="12290" width="10" style="100" customWidth="1"/>
    <col min="12291" max="12291" width="12" style="100" customWidth="1"/>
    <col min="12292" max="12541" width="9.109375" style="100"/>
    <col min="12542" max="12542" width="10.33203125" style="100" customWidth="1"/>
    <col min="12543" max="12543" width="43.5546875" style="100" customWidth="1"/>
    <col min="12544" max="12544" width="8.44140625" style="100" customWidth="1"/>
    <col min="12545" max="12545" width="8.5546875" style="100" customWidth="1"/>
    <col min="12546" max="12546" width="10" style="100" customWidth="1"/>
    <col min="12547" max="12547" width="12" style="100" customWidth="1"/>
    <col min="12548" max="12797" width="9.109375" style="100"/>
    <col min="12798" max="12798" width="10.33203125" style="100" customWidth="1"/>
    <col min="12799" max="12799" width="43.5546875" style="100" customWidth="1"/>
    <col min="12800" max="12800" width="8.44140625" style="100" customWidth="1"/>
    <col min="12801" max="12801" width="8.5546875" style="100" customWidth="1"/>
    <col min="12802" max="12802" width="10" style="100" customWidth="1"/>
    <col min="12803" max="12803" width="12" style="100" customWidth="1"/>
    <col min="12804" max="13053" width="9.109375" style="100"/>
    <col min="13054" max="13054" width="10.33203125" style="100" customWidth="1"/>
    <col min="13055" max="13055" width="43.5546875" style="100" customWidth="1"/>
    <col min="13056" max="13056" width="8.44140625" style="100" customWidth="1"/>
    <col min="13057" max="13057" width="8.5546875" style="100" customWidth="1"/>
    <col min="13058" max="13058" width="10" style="100" customWidth="1"/>
    <col min="13059" max="13059" width="12" style="100" customWidth="1"/>
    <col min="13060" max="13309" width="9.109375" style="100"/>
    <col min="13310" max="13310" width="10.33203125" style="100" customWidth="1"/>
    <col min="13311" max="13311" width="43.5546875" style="100" customWidth="1"/>
    <col min="13312" max="13312" width="8.44140625" style="100" customWidth="1"/>
    <col min="13313" max="13313" width="8.5546875" style="100" customWidth="1"/>
    <col min="13314" max="13314" width="10" style="100" customWidth="1"/>
    <col min="13315" max="13315" width="12" style="100" customWidth="1"/>
    <col min="13316" max="13565" width="9.109375" style="100"/>
    <col min="13566" max="13566" width="10.33203125" style="100" customWidth="1"/>
    <col min="13567" max="13567" width="43.5546875" style="100" customWidth="1"/>
    <col min="13568" max="13568" width="8.44140625" style="100" customWidth="1"/>
    <col min="13569" max="13569" width="8.5546875" style="100" customWidth="1"/>
    <col min="13570" max="13570" width="10" style="100" customWidth="1"/>
    <col min="13571" max="13571" width="12" style="100" customWidth="1"/>
    <col min="13572" max="13821" width="9.109375" style="100"/>
    <col min="13822" max="13822" width="10.33203125" style="100" customWidth="1"/>
    <col min="13823" max="13823" width="43.5546875" style="100" customWidth="1"/>
    <col min="13824" max="13824" width="8.44140625" style="100" customWidth="1"/>
    <col min="13825" max="13825" width="8.5546875" style="100" customWidth="1"/>
    <col min="13826" max="13826" width="10" style="100" customWidth="1"/>
    <col min="13827" max="13827" width="12" style="100" customWidth="1"/>
    <col min="13828" max="14077" width="9.109375" style="100"/>
    <col min="14078" max="14078" width="10.33203125" style="100" customWidth="1"/>
    <col min="14079" max="14079" width="43.5546875" style="100" customWidth="1"/>
    <col min="14080" max="14080" width="8.44140625" style="100" customWidth="1"/>
    <col min="14081" max="14081" width="8.5546875" style="100" customWidth="1"/>
    <col min="14082" max="14082" width="10" style="100" customWidth="1"/>
    <col min="14083" max="14083" width="12" style="100" customWidth="1"/>
    <col min="14084" max="14333" width="9.109375" style="100"/>
    <col min="14334" max="14334" width="10.33203125" style="100" customWidth="1"/>
    <col min="14335" max="14335" width="43.5546875" style="100" customWidth="1"/>
    <col min="14336" max="14336" width="8.44140625" style="100" customWidth="1"/>
    <col min="14337" max="14337" width="8.5546875" style="100" customWidth="1"/>
    <col min="14338" max="14338" width="10" style="100" customWidth="1"/>
    <col min="14339" max="14339" width="12" style="100" customWidth="1"/>
    <col min="14340" max="14589" width="9.109375" style="100"/>
    <col min="14590" max="14590" width="10.33203125" style="100" customWidth="1"/>
    <col min="14591" max="14591" width="43.5546875" style="100" customWidth="1"/>
    <col min="14592" max="14592" width="8.44140625" style="100" customWidth="1"/>
    <col min="14593" max="14593" width="8.5546875" style="100" customWidth="1"/>
    <col min="14594" max="14594" width="10" style="100" customWidth="1"/>
    <col min="14595" max="14595" width="12" style="100" customWidth="1"/>
    <col min="14596" max="14845" width="9.109375" style="100"/>
    <col min="14846" max="14846" width="10.33203125" style="100" customWidth="1"/>
    <col min="14847" max="14847" width="43.5546875" style="100" customWidth="1"/>
    <col min="14848" max="14848" width="8.44140625" style="100" customWidth="1"/>
    <col min="14849" max="14849" width="8.5546875" style="100" customWidth="1"/>
    <col min="14850" max="14850" width="10" style="100" customWidth="1"/>
    <col min="14851" max="14851" width="12" style="100" customWidth="1"/>
    <col min="14852" max="15101" width="9.109375" style="100"/>
    <col min="15102" max="15102" width="10.33203125" style="100" customWidth="1"/>
    <col min="15103" max="15103" width="43.5546875" style="100" customWidth="1"/>
    <col min="15104" max="15104" width="8.44140625" style="100" customWidth="1"/>
    <col min="15105" max="15105" width="8.5546875" style="100" customWidth="1"/>
    <col min="15106" max="15106" width="10" style="100" customWidth="1"/>
    <col min="15107" max="15107" width="12" style="100" customWidth="1"/>
    <col min="15108" max="15357" width="9.109375" style="100"/>
    <col min="15358" max="15358" width="10.33203125" style="100" customWidth="1"/>
    <col min="15359" max="15359" width="43.5546875" style="100" customWidth="1"/>
    <col min="15360" max="15360" width="8.44140625" style="100" customWidth="1"/>
    <col min="15361" max="15361" width="8.5546875" style="100" customWidth="1"/>
    <col min="15362" max="15362" width="10" style="100" customWidth="1"/>
    <col min="15363" max="15363" width="12" style="100" customWidth="1"/>
    <col min="15364" max="15613" width="9.109375" style="100"/>
    <col min="15614" max="15614" width="10.33203125" style="100" customWidth="1"/>
    <col min="15615" max="15615" width="43.5546875" style="100" customWidth="1"/>
    <col min="15616" max="15616" width="8.44140625" style="100" customWidth="1"/>
    <col min="15617" max="15617" width="8.5546875" style="100" customWidth="1"/>
    <col min="15618" max="15618" width="10" style="100" customWidth="1"/>
    <col min="15619" max="15619" width="12" style="100" customWidth="1"/>
    <col min="15620" max="15869" width="9.109375" style="100"/>
    <col min="15870" max="15870" width="10.33203125" style="100" customWidth="1"/>
    <col min="15871" max="15871" width="43.5546875" style="100" customWidth="1"/>
    <col min="15872" max="15872" width="8.44140625" style="100" customWidth="1"/>
    <col min="15873" max="15873" width="8.5546875" style="100" customWidth="1"/>
    <col min="15874" max="15874" width="10" style="100" customWidth="1"/>
    <col min="15875" max="15875" width="12" style="100" customWidth="1"/>
    <col min="15876" max="16125" width="9.109375" style="100"/>
    <col min="16126" max="16126" width="10.33203125" style="100" customWidth="1"/>
    <col min="16127" max="16127" width="43.5546875" style="100" customWidth="1"/>
    <col min="16128" max="16128" width="8.44140625" style="100" customWidth="1"/>
    <col min="16129" max="16129" width="8.5546875" style="100" customWidth="1"/>
    <col min="16130" max="16130" width="10" style="100" customWidth="1"/>
    <col min="16131" max="16131" width="12" style="100" customWidth="1"/>
    <col min="16132" max="16384" width="9.109375" style="100"/>
  </cols>
  <sheetData>
    <row r="2" spans="1:6" ht="31.2">
      <c r="A2" s="410"/>
      <c r="B2" s="88" t="s">
        <v>350</v>
      </c>
      <c r="C2" s="410"/>
      <c r="D2" s="456"/>
    </row>
    <row r="3" spans="1:6" s="91" customFormat="1" ht="9.75" customHeight="1">
      <c r="A3" s="411"/>
      <c r="B3" s="89"/>
      <c r="C3" s="90"/>
      <c r="D3" s="458"/>
      <c r="E3" s="335"/>
      <c r="F3" s="335"/>
    </row>
    <row r="4" spans="1:6" s="91" customFormat="1" ht="14.25" customHeight="1">
      <c r="A4" s="413"/>
      <c r="B4" s="92" t="s">
        <v>1036</v>
      </c>
      <c r="C4" s="93"/>
      <c r="D4" s="184"/>
      <c r="E4" s="335"/>
      <c r="F4" s="335"/>
    </row>
    <row r="5" spans="1:6" s="91" customFormat="1" ht="14.25" customHeight="1">
      <c r="A5" s="414"/>
      <c r="B5" s="95"/>
      <c r="C5" s="96"/>
      <c r="D5" s="185"/>
      <c r="E5" s="393"/>
      <c r="F5" s="393"/>
    </row>
    <row r="6" spans="1:6" s="91" customFormat="1" ht="14.25" customHeight="1">
      <c r="A6" s="414"/>
      <c r="B6" s="95"/>
      <c r="C6" s="96"/>
      <c r="D6" s="185"/>
      <c r="E6" s="335"/>
      <c r="F6" s="335"/>
    </row>
    <row r="7" spans="1:6" s="91" customFormat="1" ht="14.25" customHeight="1">
      <c r="A7" s="98" t="s">
        <v>351</v>
      </c>
      <c r="B7" s="98"/>
      <c r="C7" s="100"/>
      <c r="D7" s="459"/>
      <c r="E7" s="335"/>
      <c r="F7" s="335"/>
    </row>
    <row r="8" spans="1:6" s="91" customFormat="1" ht="14.25" customHeight="1">
      <c r="A8" s="98" t="s">
        <v>352</v>
      </c>
      <c r="B8" s="98"/>
      <c r="C8" s="100"/>
      <c r="D8" s="459"/>
      <c r="E8" s="335"/>
      <c r="F8" s="335"/>
    </row>
    <row r="9" spans="1:6" s="91" customFormat="1" ht="14.25" customHeight="1">
      <c r="A9" s="98" t="s">
        <v>353</v>
      </c>
      <c r="B9" s="98"/>
      <c r="C9" s="100"/>
      <c r="D9" s="459"/>
      <c r="E9" s="335"/>
      <c r="F9" s="335"/>
    </row>
    <row r="10" spans="1:6" s="91" customFormat="1" ht="14.25" customHeight="1">
      <c r="A10" s="98" t="s">
        <v>446</v>
      </c>
      <c r="B10" s="98"/>
      <c r="C10" s="100"/>
      <c r="D10" s="459"/>
      <c r="E10" s="335"/>
      <c r="F10" s="335"/>
    </row>
    <row r="11" spans="1:6" s="91" customFormat="1" ht="14.25" customHeight="1">
      <c r="A11" s="98" t="s">
        <v>355</v>
      </c>
      <c r="B11" s="98"/>
      <c r="C11" s="100"/>
      <c r="D11" s="459"/>
      <c r="E11" s="335"/>
      <c r="F11" s="335"/>
    </row>
    <row r="12" spans="1:6" s="91" customFormat="1" ht="14.25" customHeight="1">
      <c r="A12" s="98" t="s">
        <v>356</v>
      </c>
      <c r="B12" s="98" t="s">
        <v>447</v>
      </c>
      <c r="C12" s="100"/>
      <c r="D12" s="459"/>
      <c r="E12" s="335"/>
      <c r="F12" s="335"/>
    </row>
    <row r="13" spans="1:6" s="91" customFormat="1" ht="14.25" customHeight="1">
      <c r="A13" s="98" t="s">
        <v>358</v>
      </c>
      <c r="B13" s="98"/>
      <c r="C13" s="100"/>
      <c r="D13" s="186"/>
      <c r="E13" s="335"/>
      <c r="F13" s="335"/>
    </row>
    <row r="14" spans="1:6" s="91" customFormat="1" ht="14.25" customHeight="1">
      <c r="A14" s="100"/>
      <c r="B14" s="100"/>
      <c r="C14" s="100"/>
      <c r="D14" s="459"/>
      <c r="E14" s="335"/>
      <c r="F14" s="335"/>
    </row>
    <row r="15" spans="1:6" s="91" customFormat="1" ht="18.75" customHeight="1">
      <c r="A15" s="414"/>
      <c r="B15" s="131" t="s">
        <v>448</v>
      </c>
      <c r="C15" s="96"/>
      <c r="D15" s="185"/>
      <c r="E15" s="335"/>
      <c r="F15" s="335"/>
    </row>
    <row r="16" spans="1:6" s="91" customFormat="1" ht="15.6">
      <c r="A16" s="414"/>
      <c r="B16" s="132"/>
      <c r="C16" s="96"/>
      <c r="D16" s="185"/>
      <c r="E16" s="335"/>
      <c r="F16" s="335"/>
    </row>
    <row r="17" spans="1:5" ht="15">
      <c r="A17" s="414"/>
      <c r="B17" s="95"/>
      <c r="C17" s="97"/>
      <c r="D17" s="185"/>
    </row>
    <row r="18" spans="1:5" ht="13.8">
      <c r="A18" s="415"/>
      <c r="B18" s="460" t="s">
        <v>449</v>
      </c>
      <c r="C18" s="461"/>
      <c r="D18" s="187"/>
    </row>
    <row r="19" spans="1:5" ht="13.8">
      <c r="A19" s="415"/>
      <c r="B19" s="462"/>
      <c r="C19" s="461"/>
      <c r="D19" s="187"/>
    </row>
    <row r="20" spans="1:5" ht="39.75" customHeight="1">
      <c r="A20" s="415"/>
      <c r="B20" s="518" t="s">
        <v>450</v>
      </c>
      <c r="C20" s="518"/>
      <c r="D20" s="518"/>
    </row>
    <row r="21" spans="1:5" ht="56.25" customHeight="1">
      <c r="A21" s="415"/>
      <c r="B21" s="518" t="s">
        <v>451</v>
      </c>
      <c r="C21" s="518"/>
      <c r="D21" s="518"/>
    </row>
    <row r="22" spans="1:5" ht="41.25" customHeight="1">
      <c r="A22" s="415"/>
      <c r="B22" s="518" t="s">
        <v>452</v>
      </c>
      <c r="C22" s="518"/>
      <c r="D22" s="518"/>
    </row>
    <row r="23" spans="1:5" ht="29.25" customHeight="1">
      <c r="A23" s="415"/>
      <c r="B23" s="518" t="s">
        <v>453</v>
      </c>
      <c r="C23" s="518"/>
      <c r="D23" s="518"/>
    </row>
    <row r="24" spans="1:5" ht="42.75" customHeight="1">
      <c r="A24" s="415"/>
      <c r="B24" s="518" t="s">
        <v>454</v>
      </c>
      <c r="C24" s="518"/>
      <c r="D24" s="518"/>
    </row>
    <row r="25" spans="1:5" ht="44.25" customHeight="1">
      <c r="A25" s="415"/>
      <c r="B25" s="518" t="s">
        <v>455</v>
      </c>
      <c r="C25" s="518"/>
      <c r="D25" s="518"/>
    </row>
    <row r="26" spans="1:5" ht="56.25" customHeight="1">
      <c r="A26" s="415"/>
      <c r="B26" s="518" t="s">
        <v>456</v>
      </c>
      <c r="C26" s="518"/>
      <c r="D26" s="518"/>
    </row>
    <row r="27" spans="1:5" ht="81.75" customHeight="1">
      <c r="A27" s="415"/>
      <c r="B27" s="518" t="s">
        <v>457</v>
      </c>
      <c r="C27" s="518"/>
      <c r="D27" s="518"/>
    </row>
    <row r="28" spans="1:5">
      <c r="A28" s="415"/>
      <c r="B28" s="102"/>
      <c r="C28" s="103"/>
      <c r="D28" s="104"/>
    </row>
    <row r="29" spans="1:5">
      <c r="A29" s="415"/>
      <c r="B29" s="102"/>
      <c r="C29" s="103"/>
      <c r="D29" s="104"/>
    </row>
    <row r="30" spans="1:5">
      <c r="A30" s="416" t="s">
        <v>366</v>
      </c>
      <c r="B30" s="106" t="s">
        <v>108</v>
      </c>
      <c r="C30" s="134"/>
      <c r="D30" s="104"/>
    </row>
    <row r="31" spans="1:5" ht="9" customHeight="1">
      <c r="A31" s="415"/>
      <c r="B31" s="102"/>
      <c r="C31" s="103"/>
      <c r="D31" s="104"/>
    </row>
    <row r="32" spans="1:5" ht="118.8">
      <c r="A32" s="415" t="s">
        <v>6</v>
      </c>
      <c r="B32" s="357" t="s">
        <v>458</v>
      </c>
      <c r="C32" s="133"/>
      <c r="D32" s="104"/>
      <c r="E32" s="497"/>
    </row>
    <row r="33" spans="1:6" ht="15.6">
      <c r="A33" s="415"/>
      <c r="B33" s="102"/>
      <c r="C33" s="103" t="s">
        <v>369</v>
      </c>
      <c r="D33" s="104">
        <v>100</v>
      </c>
      <c r="E33" s="497"/>
      <c r="F33" s="457">
        <f>D33*E33</f>
        <v>0</v>
      </c>
    </row>
    <row r="34" spans="1:6">
      <c r="A34" s="415"/>
      <c r="B34" s="102"/>
      <c r="C34" s="103"/>
      <c r="D34" s="104"/>
      <c r="E34" s="497"/>
    </row>
    <row r="35" spans="1:6" ht="105.6">
      <c r="A35" s="415" t="s">
        <v>8</v>
      </c>
      <c r="B35" s="357" t="s">
        <v>459</v>
      </c>
      <c r="C35" s="133"/>
      <c r="D35" s="104"/>
      <c r="E35" s="497"/>
    </row>
    <row r="36" spans="1:6" ht="15.6">
      <c r="A36" s="415"/>
      <c r="B36" s="102"/>
      <c r="C36" s="103" t="s">
        <v>371</v>
      </c>
      <c r="D36" s="104">
        <v>333</v>
      </c>
      <c r="E36" s="497"/>
      <c r="F36" s="457">
        <f>D36*E36</f>
        <v>0</v>
      </c>
    </row>
    <row r="37" spans="1:6">
      <c r="A37" s="415"/>
      <c r="B37" s="102"/>
      <c r="C37" s="103"/>
      <c r="D37" s="104"/>
      <c r="E37" s="497"/>
    </row>
    <row r="38" spans="1:6" ht="79.2">
      <c r="A38" s="415" t="s">
        <v>15</v>
      </c>
      <c r="B38" s="357" t="s">
        <v>1028</v>
      </c>
      <c r="C38" s="133"/>
      <c r="D38" s="104"/>
      <c r="E38" s="497"/>
    </row>
    <row r="39" spans="1:6" ht="28.5" customHeight="1">
      <c r="A39" s="415"/>
      <c r="B39" s="135" t="s">
        <v>1029</v>
      </c>
      <c r="C39" s="103"/>
      <c r="D39" s="104"/>
      <c r="E39" s="497"/>
    </row>
    <row r="40" spans="1:6" ht="15.6">
      <c r="A40" s="415"/>
      <c r="B40" s="102"/>
      <c r="C40" s="103" t="s">
        <v>369</v>
      </c>
      <c r="D40" s="104">
        <v>17</v>
      </c>
      <c r="E40" s="497"/>
      <c r="F40" s="457">
        <f>D40*E40</f>
        <v>0</v>
      </c>
    </row>
    <row r="41" spans="1:6">
      <c r="A41" s="415"/>
      <c r="B41" s="102"/>
      <c r="C41" s="103"/>
      <c r="D41" s="104"/>
      <c r="E41" s="497"/>
    </row>
    <row r="42" spans="1:6" ht="92.4">
      <c r="A42" s="415" t="s">
        <v>37</v>
      </c>
      <c r="B42" s="357" t="s">
        <v>1030</v>
      </c>
      <c r="C42" s="103"/>
      <c r="D42" s="104"/>
      <c r="E42" s="497"/>
    </row>
    <row r="43" spans="1:6" ht="15.6">
      <c r="A43" s="415"/>
      <c r="B43" s="102"/>
      <c r="C43" s="103" t="s">
        <v>369</v>
      </c>
      <c r="D43" s="104">
        <v>100</v>
      </c>
      <c r="E43" s="497"/>
      <c r="F43" s="457">
        <f>D43*E43</f>
        <v>0</v>
      </c>
    </row>
    <row r="44" spans="1:6">
      <c r="A44" s="415"/>
      <c r="B44" s="102"/>
      <c r="C44" s="103"/>
      <c r="D44" s="104"/>
      <c r="E44" s="497"/>
    </row>
    <row r="45" spans="1:6" ht="92.4">
      <c r="A45" s="415" t="s">
        <v>38</v>
      </c>
      <c r="B45" s="357" t="s">
        <v>460</v>
      </c>
      <c r="C45" s="103"/>
      <c r="D45" s="104"/>
      <c r="E45" s="497"/>
    </row>
    <row r="46" spans="1:6" ht="15.6">
      <c r="A46" s="415"/>
      <c r="B46" s="102"/>
      <c r="C46" s="103" t="s">
        <v>371</v>
      </c>
      <c r="D46" s="104">
        <v>140</v>
      </c>
      <c r="E46" s="497"/>
      <c r="F46" s="457">
        <f>D46*E46</f>
        <v>0</v>
      </c>
    </row>
    <row r="47" spans="1:6">
      <c r="A47" s="415"/>
      <c r="B47" s="102"/>
      <c r="C47" s="103"/>
      <c r="D47" s="104"/>
      <c r="E47" s="497"/>
    </row>
    <row r="48" spans="1:6">
      <c r="A48" s="415"/>
      <c r="B48" s="357"/>
      <c r="C48" s="103"/>
      <c r="D48" s="104"/>
      <c r="E48" s="497"/>
    </row>
    <row r="49" spans="1:6">
      <c r="A49" s="415"/>
      <c r="B49" s="109" t="s">
        <v>109</v>
      </c>
      <c r="C49" s="110"/>
      <c r="D49" s="111"/>
      <c r="E49" s="506"/>
      <c r="F49" s="112">
        <f>SUM(F33:F47)</f>
        <v>0</v>
      </c>
    </row>
    <row r="50" spans="1:6">
      <c r="A50" s="415"/>
      <c r="B50" s="114"/>
      <c r="C50" s="115"/>
      <c r="D50" s="116"/>
      <c r="E50" s="506"/>
    </row>
    <row r="51" spans="1:6">
      <c r="A51" s="415"/>
      <c r="B51" s="102"/>
      <c r="C51" s="103"/>
      <c r="D51" s="104"/>
      <c r="E51" s="497"/>
    </row>
    <row r="52" spans="1:6">
      <c r="A52" s="415"/>
      <c r="B52" s="102"/>
      <c r="C52" s="103"/>
      <c r="D52" s="104"/>
      <c r="E52" s="497"/>
    </row>
    <row r="53" spans="1:6">
      <c r="A53" s="416" t="s">
        <v>391</v>
      </c>
      <c r="B53" s="106" t="s">
        <v>461</v>
      </c>
      <c r="C53" s="134"/>
      <c r="D53" s="104"/>
      <c r="E53" s="497"/>
    </row>
    <row r="54" spans="1:6">
      <c r="A54" s="416"/>
      <c r="B54" s="106"/>
      <c r="C54" s="103"/>
      <c r="D54" s="104"/>
      <c r="E54" s="497"/>
    </row>
    <row r="55" spans="1:6" ht="158.4">
      <c r="A55" s="415" t="s">
        <v>6</v>
      </c>
      <c r="B55" s="357" t="s">
        <v>1038</v>
      </c>
      <c r="C55" s="136"/>
      <c r="D55" s="104"/>
      <c r="E55" s="497"/>
    </row>
    <row r="56" spans="1:6">
      <c r="A56" s="416"/>
      <c r="B56" s="106"/>
      <c r="C56" s="103" t="s">
        <v>209</v>
      </c>
      <c r="D56" s="104">
        <v>20</v>
      </c>
      <c r="E56" s="497"/>
      <c r="F56" s="457">
        <f>D56*E56</f>
        <v>0</v>
      </c>
    </row>
    <row r="57" spans="1:6">
      <c r="A57" s="416"/>
      <c r="B57" s="106"/>
      <c r="C57" s="103"/>
      <c r="D57" s="104"/>
      <c r="E57" s="497"/>
    </row>
    <row r="58" spans="1:6" ht="158.4">
      <c r="A58" s="415" t="s">
        <v>8</v>
      </c>
      <c r="B58" s="357" t="s">
        <v>1037</v>
      </c>
      <c r="C58" s="136"/>
      <c r="D58" s="104"/>
      <c r="E58" s="497"/>
    </row>
    <row r="59" spans="1:6">
      <c r="A59" s="117"/>
      <c r="B59" s="102"/>
      <c r="C59" s="103" t="s">
        <v>209</v>
      </c>
      <c r="D59" s="104">
        <v>35</v>
      </c>
      <c r="E59" s="497"/>
      <c r="F59" s="457">
        <f>D59*E59</f>
        <v>0</v>
      </c>
    </row>
    <row r="60" spans="1:6">
      <c r="A60" s="117"/>
      <c r="B60" s="102"/>
      <c r="C60" s="103"/>
      <c r="D60" s="104"/>
      <c r="E60" s="497"/>
    </row>
    <row r="61" spans="1:6" ht="92.4">
      <c r="A61" s="415" t="s">
        <v>15</v>
      </c>
      <c r="B61" s="357" t="s">
        <v>1039</v>
      </c>
      <c r="C61" s="103"/>
      <c r="D61" s="188"/>
      <c r="E61" s="497"/>
    </row>
    <row r="62" spans="1:6" ht="15.6">
      <c r="A62" s="415"/>
      <c r="B62" s="420" t="s">
        <v>462</v>
      </c>
      <c r="C62" s="103" t="s">
        <v>371</v>
      </c>
      <c r="D62" s="104">
        <v>40</v>
      </c>
      <c r="E62" s="497"/>
      <c r="F62" s="457">
        <f>D62*E62</f>
        <v>0</v>
      </c>
    </row>
    <row r="63" spans="1:6" ht="15.6">
      <c r="A63" s="415"/>
      <c r="B63" s="420" t="s">
        <v>463</v>
      </c>
      <c r="C63" s="103" t="s">
        <v>369</v>
      </c>
      <c r="D63" s="104">
        <v>2</v>
      </c>
      <c r="E63" s="497"/>
      <c r="F63" s="457">
        <f>D63*E63</f>
        <v>0</v>
      </c>
    </row>
    <row r="64" spans="1:6">
      <c r="A64" s="415"/>
      <c r="B64" s="420"/>
      <c r="C64" s="103"/>
      <c r="D64" s="104"/>
      <c r="E64" s="497"/>
    </row>
    <row r="65" spans="1:6">
      <c r="A65" s="415"/>
      <c r="B65" s="102"/>
      <c r="C65" s="103"/>
      <c r="D65" s="104"/>
      <c r="E65" s="497"/>
    </row>
    <row r="66" spans="1:6">
      <c r="A66" s="415"/>
      <c r="B66" s="109" t="s">
        <v>464</v>
      </c>
      <c r="C66" s="110"/>
      <c r="D66" s="111"/>
      <c r="E66" s="506"/>
      <c r="F66" s="112">
        <f>SUM(F56:F65)</f>
        <v>0</v>
      </c>
    </row>
    <row r="67" spans="1:6">
      <c r="A67" s="415"/>
      <c r="B67" s="102"/>
      <c r="C67" s="103"/>
      <c r="D67" s="104"/>
      <c r="E67" s="506"/>
    </row>
    <row r="68" spans="1:6">
      <c r="A68" s="415"/>
      <c r="B68" s="102"/>
      <c r="C68" s="103"/>
      <c r="D68" s="104"/>
      <c r="E68" s="497"/>
    </row>
    <row r="69" spans="1:6">
      <c r="A69" s="416" t="s">
        <v>416</v>
      </c>
      <c r="B69" s="106" t="s">
        <v>465</v>
      </c>
      <c r="C69" s="134"/>
      <c r="D69" s="104"/>
      <c r="E69" s="497"/>
    </row>
    <row r="70" spans="1:6">
      <c r="A70" s="416"/>
      <c r="B70" s="106"/>
      <c r="C70" s="103"/>
      <c r="D70" s="104"/>
      <c r="E70" s="497"/>
    </row>
    <row r="71" spans="1:6" ht="159">
      <c r="A71" s="415" t="s">
        <v>6</v>
      </c>
      <c r="B71" s="357" t="s">
        <v>1031</v>
      </c>
      <c r="C71" s="133"/>
      <c r="D71" s="104"/>
      <c r="E71" s="497"/>
    </row>
    <row r="72" spans="1:6" ht="15.6">
      <c r="A72" s="117"/>
      <c r="B72" s="102"/>
      <c r="C72" s="103" t="s">
        <v>369</v>
      </c>
      <c r="D72" s="104">
        <v>146</v>
      </c>
      <c r="E72" s="497"/>
      <c r="F72" s="457">
        <f>D72*E72</f>
        <v>0</v>
      </c>
    </row>
    <row r="73" spans="1:6">
      <c r="A73" s="117"/>
      <c r="B73" s="102"/>
      <c r="C73" s="103"/>
      <c r="D73" s="104"/>
      <c r="E73" s="497"/>
    </row>
    <row r="74" spans="1:6" ht="145.19999999999999">
      <c r="A74" s="415" t="s">
        <v>8</v>
      </c>
      <c r="B74" s="357" t="s">
        <v>466</v>
      </c>
      <c r="C74" s="133"/>
      <c r="D74" s="104"/>
      <c r="E74" s="497"/>
    </row>
    <row r="75" spans="1:6" ht="15.6">
      <c r="A75" s="117"/>
      <c r="B75" s="102"/>
      <c r="C75" s="103" t="s">
        <v>371</v>
      </c>
      <c r="D75" s="104">
        <v>293</v>
      </c>
      <c r="E75" s="497"/>
      <c r="F75" s="457">
        <f>D75*E75</f>
        <v>0</v>
      </c>
    </row>
    <row r="76" spans="1:6">
      <c r="A76" s="117"/>
      <c r="B76" s="102"/>
      <c r="C76" s="103"/>
      <c r="D76" s="104"/>
      <c r="E76" s="497"/>
    </row>
    <row r="77" spans="1:6" ht="79.2">
      <c r="A77" s="117" t="s">
        <v>15</v>
      </c>
      <c r="B77" s="102" t="s">
        <v>1032</v>
      </c>
      <c r="C77" s="103"/>
      <c r="D77" s="104"/>
      <c r="E77" s="497"/>
    </row>
    <row r="78" spans="1:6" ht="15.6">
      <c r="A78" s="117"/>
      <c r="B78" s="102"/>
      <c r="C78" s="103" t="s">
        <v>371</v>
      </c>
      <c r="D78" s="104">
        <v>293</v>
      </c>
      <c r="E78" s="497"/>
      <c r="F78" s="457">
        <f>D78*E78</f>
        <v>0</v>
      </c>
    </row>
    <row r="79" spans="1:6">
      <c r="A79" s="117"/>
      <c r="B79" s="102"/>
      <c r="C79" s="103"/>
      <c r="D79" s="104"/>
      <c r="E79" s="497"/>
    </row>
    <row r="80" spans="1:6" ht="167.25" customHeight="1">
      <c r="A80" s="415" t="s">
        <v>19</v>
      </c>
      <c r="B80" s="357" t="s">
        <v>1040</v>
      </c>
      <c r="C80" s="133" t="s">
        <v>467</v>
      </c>
      <c r="D80" s="104"/>
      <c r="E80" s="497"/>
    </row>
    <row r="81" spans="1:6" ht="15.6">
      <c r="A81" s="415"/>
      <c r="B81" s="102"/>
      <c r="C81" s="103" t="s">
        <v>371</v>
      </c>
      <c r="D81" s="104">
        <v>293</v>
      </c>
      <c r="E81" s="497"/>
      <c r="F81" s="457">
        <f>D81*E81</f>
        <v>0</v>
      </c>
    </row>
    <row r="82" spans="1:6">
      <c r="A82" s="415"/>
      <c r="B82" s="102"/>
      <c r="C82" s="103"/>
      <c r="D82" s="104"/>
      <c r="E82" s="497"/>
    </row>
    <row r="83" spans="1:6">
      <c r="A83" s="415"/>
      <c r="B83" s="102"/>
      <c r="C83" s="103"/>
      <c r="D83" s="104"/>
      <c r="E83" s="507"/>
    </row>
    <row r="84" spans="1:6">
      <c r="A84" s="415"/>
      <c r="B84" s="109" t="s">
        <v>468</v>
      </c>
      <c r="C84" s="110"/>
      <c r="D84" s="111"/>
      <c r="E84" s="497"/>
      <c r="F84" s="112">
        <f>SUM(F70:F82)</f>
        <v>0</v>
      </c>
    </row>
    <row r="85" spans="1:6">
      <c r="A85" s="415"/>
      <c r="B85" s="102"/>
      <c r="C85" s="103"/>
      <c r="D85" s="104"/>
      <c r="E85" s="506"/>
    </row>
    <row r="86" spans="1:6">
      <c r="A86" s="415"/>
      <c r="B86" s="102"/>
      <c r="C86" s="103"/>
      <c r="D86" s="104"/>
      <c r="E86" s="497"/>
    </row>
    <row r="87" spans="1:6">
      <c r="A87" s="415"/>
      <c r="B87" s="102"/>
      <c r="C87" s="103"/>
      <c r="D87" s="104"/>
      <c r="E87" s="497"/>
    </row>
    <row r="88" spans="1:6">
      <c r="A88" s="416" t="s">
        <v>433</v>
      </c>
      <c r="B88" s="106" t="s">
        <v>469</v>
      </c>
      <c r="C88" s="134"/>
      <c r="D88" s="104"/>
      <c r="E88" s="497"/>
    </row>
    <row r="89" spans="1:6">
      <c r="A89" s="416"/>
      <c r="B89" s="102"/>
      <c r="C89" s="103"/>
      <c r="D89" s="104"/>
      <c r="E89" s="497"/>
    </row>
    <row r="90" spans="1:6" ht="118.8">
      <c r="A90" s="415" t="s">
        <v>6</v>
      </c>
      <c r="B90" s="357" t="s">
        <v>470</v>
      </c>
      <c r="C90" s="133"/>
      <c r="D90" s="104"/>
      <c r="E90" s="497"/>
    </row>
    <row r="91" spans="1:6">
      <c r="A91" s="415"/>
      <c r="B91" s="102"/>
      <c r="C91" s="133"/>
      <c r="D91" s="104"/>
      <c r="E91" s="497"/>
    </row>
    <row r="92" spans="1:6" ht="26.25" customHeight="1">
      <c r="A92" s="117" t="s">
        <v>374</v>
      </c>
      <c r="B92" s="357" t="s">
        <v>471</v>
      </c>
      <c r="C92" s="103" t="s">
        <v>209</v>
      </c>
      <c r="D92" s="104">
        <v>66</v>
      </c>
      <c r="E92" s="497"/>
      <c r="F92" s="457">
        <f>D92*E92</f>
        <v>0</v>
      </c>
    </row>
    <row r="93" spans="1:6" ht="26.4">
      <c r="A93" s="117" t="s">
        <v>376</v>
      </c>
      <c r="B93" s="357" t="s">
        <v>472</v>
      </c>
      <c r="C93" s="103" t="s">
        <v>24</v>
      </c>
      <c r="D93" s="104">
        <v>1</v>
      </c>
      <c r="E93" s="497"/>
      <c r="F93" s="457">
        <f>D93*E93</f>
        <v>0</v>
      </c>
    </row>
    <row r="94" spans="1:6" ht="15" customHeight="1">
      <c r="A94" s="117" t="s">
        <v>385</v>
      </c>
      <c r="B94" s="358" t="s">
        <v>473</v>
      </c>
      <c r="C94" s="463" t="s">
        <v>24</v>
      </c>
      <c r="D94" s="104">
        <v>1</v>
      </c>
      <c r="E94" s="497"/>
      <c r="F94" s="457">
        <f>D94*E94</f>
        <v>0</v>
      </c>
    </row>
    <row r="95" spans="1:6" ht="15" customHeight="1">
      <c r="A95" s="117"/>
      <c r="B95" s="358"/>
      <c r="C95" s="463"/>
      <c r="D95" s="104"/>
      <c r="E95" s="497"/>
    </row>
    <row r="96" spans="1:6">
      <c r="A96" s="415"/>
      <c r="B96" s="357"/>
      <c r="C96" s="463"/>
      <c r="D96" s="104"/>
      <c r="E96" s="497"/>
    </row>
    <row r="97" spans="1:6" ht="15" customHeight="1">
      <c r="A97" s="415" t="s">
        <v>15</v>
      </c>
      <c r="B97" s="356" t="s">
        <v>980</v>
      </c>
      <c r="C97" s="463"/>
      <c r="D97" s="104"/>
      <c r="E97" s="497"/>
    </row>
    <row r="98" spans="1:6" ht="237.6">
      <c r="A98" s="415"/>
      <c r="B98" s="357" t="s">
        <v>1033</v>
      </c>
      <c r="C98" s="463" t="s">
        <v>209</v>
      </c>
      <c r="D98" s="104">
        <v>3.8</v>
      </c>
      <c r="E98" s="497"/>
      <c r="F98" s="457">
        <f>D98*E98</f>
        <v>0</v>
      </c>
    </row>
    <row r="99" spans="1:6">
      <c r="A99" s="415"/>
      <c r="B99" s="357"/>
      <c r="C99" s="463"/>
      <c r="D99" s="104"/>
      <c r="E99" s="497"/>
    </row>
    <row r="100" spans="1:6" ht="15" customHeight="1">
      <c r="A100" s="415" t="s">
        <v>19</v>
      </c>
      <c r="B100" s="356" t="s">
        <v>787</v>
      </c>
      <c r="C100" s="463"/>
      <c r="D100" s="104"/>
      <c r="E100" s="497"/>
    </row>
    <row r="101" spans="1:6" ht="250.8">
      <c r="A101" s="415"/>
      <c r="B101" s="357" t="s">
        <v>1034</v>
      </c>
      <c r="C101" s="463" t="s">
        <v>209</v>
      </c>
      <c r="D101" s="104">
        <v>3.94</v>
      </c>
      <c r="E101" s="497"/>
      <c r="F101" s="457">
        <f>D101*E101</f>
        <v>0</v>
      </c>
    </row>
    <row r="102" spans="1:6">
      <c r="A102" s="415"/>
      <c r="B102" s="357"/>
      <c r="C102" s="463"/>
      <c r="D102" s="104"/>
      <c r="E102" s="497"/>
    </row>
    <row r="103" spans="1:6" ht="15" customHeight="1">
      <c r="A103" s="415" t="s">
        <v>37</v>
      </c>
      <c r="B103" s="358" t="s">
        <v>786</v>
      </c>
      <c r="C103" s="463"/>
      <c r="D103" s="104"/>
      <c r="E103" s="497"/>
    </row>
    <row r="104" spans="1:6" ht="102.6">
      <c r="A104" s="415"/>
      <c r="B104" s="359" t="s">
        <v>1035</v>
      </c>
      <c r="C104" s="463" t="s">
        <v>209</v>
      </c>
      <c r="D104" s="104">
        <v>50</v>
      </c>
      <c r="E104" s="497"/>
      <c r="F104" s="457">
        <f>D104*E104</f>
        <v>0</v>
      </c>
    </row>
    <row r="105" spans="1:6" ht="15" customHeight="1">
      <c r="A105" s="415"/>
      <c r="B105" s="358"/>
      <c r="C105" s="463"/>
      <c r="D105" s="104"/>
      <c r="E105" s="497"/>
    </row>
    <row r="106" spans="1:6" ht="22.8">
      <c r="A106" s="415" t="s">
        <v>38</v>
      </c>
      <c r="B106" s="358" t="s">
        <v>782</v>
      </c>
      <c r="C106" s="463" t="s">
        <v>209</v>
      </c>
      <c r="D106" s="104">
        <v>50</v>
      </c>
      <c r="E106" s="497"/>
      <c r="F106" s="457">
        <f>D106*E106</f>
        <v>0</v>
      </c>
    </row>
    <row r="107" spans="1:6">
      <c r="A107" s="415"/>
      <c r="B107" s="442"/>
      <c r="C107" s="103"/>
      <c r="D107" s="104"/>
    </row>
    <row r="108" spans="1:6">
      <c r="A108" s="415"/>
      <c r="B108" s="106"/>
      <c r="C108" s="103"/>
      <c r="D108" s="104"/>
      <c r="E108" s="509"/>
    </row>
    <row r="109" spans="1:6">
      <c r="A109" s="415"/>
      <c r="B109" s="109" t="s">
        <v>474</v>
      </c>
      <c r="C109" s="110"/>
      <c r="D109" s="111"/>
      <c r="F109" s="112">
        <f>SUM(F89:F107)</f>
        <v>0</v>
      </c>
    </row>
    <row r="110" spans="1:6">
      <c r="A110" s="415"/>
      <c r="B110" s="102"/>
      <c r="C110" s="103"/>
      <c r="D110" s="104"/>
      <c r="E110" s="508"/>
    </row>
    <row r="111" spans="1:6">
      <c r="A111" s="415"/>
      <c r="B111" s="102"/>
      <c r="C111" s="103"/>
      <c r="D111" s="104"/>
    </row>
    <row r="112" spans="1:6">
      <c r="A112" s="415"/>
      <c r="B112" s="102"/>
      <c r="C112" s="103"/>
      <c r="D112" s="104"/>
    </row>
    <row r="113" spans="1:6" ht="13.8">
      <c r="A113" s="415"/>
      <c r="B113" s="126"/>
      <c r="C113" s="103"/>
      <c r="D113" s="104"/>
    </row>
    <row r="114" spans="1:6" ht="13.8">
      <c r="A114" s="415"/>
      <c r="B114" s="126"/>
      <c r="C114" s="103"/>
      <c r="D114" s="104"/>
    </row>
    <row r="115" spans="1:6" ht="13.8">
      <c r="A115" s="415"/>
      <c r="B115" s="126" t="s">
        <v>439</v>
      </c>
      <c r="C115" s="103"/>
      <c r="D115" s="104"/>
    </row>
    <row r="116" spans="1:6">
      <c r="A116" s="415"/>
      <c r="B116" s="102"/>
      <c r="C116" s="103"/>
      <c r="D116" s="104"/>
    </row>
    <row r="117" spans="1:6">
      <c r="A117" s="416" t="s">
        <v>366</v>
      </c>
      <c r="B117" s="106" t="s">
        <v>475</v>
      </c>
      <c r="C117" s="103"/>
      <c r="D117" s="104"/>
      <c r="F117" s="108">
        <f>F49</f>
        <v>0</v>
      </c>
    </row>
    <row r="118" spans="1:6" ht="12.75" customHeight="1">
      <c r="A118" s="416"/>
      <c r="B118" s="102"/>
      <c r="C118" s="103"/>
      <c r="D118" s="104"/>
      <c r="F118" s="105"/>
    </row>
    <row r="119" spans="1:6">
      <c r="A119" s="416" t="s">
        <v>391</v>
      </c>
      <c r="B119" s="106" t="s">
        <v>461</v>
      </c>
      <c r="C119" s="103"/>
      <c r="D119" s="104"/>
      <c r="F119" s="108">
        <f>F66</f>
        <v>0</v>
      </c>
    </row>
    <row r="120" spans="1:6">
      <c r="A120" s="416"/>
      <c r="B120" s="102"/>
      <c r="C120" s="103"/>
      <c r="D120" s="104"/>
      <c r="F120" s="105"/>
    </row>
    <row r="121" spans="1:6">
      <c r="A121" s="416" t="s">
        <v>416</v>
      </c>
      <c r="B121" s="106" t="s">
        <v>465</v>
      </c>
      <c r="C121" s="103"/>
      <c r="D121" s="104"/>
      <c r="F121" s="108">
        <f>F84</f>
        <v>0</v>
      </c>
    </row>
    <row r="122" spans="1:6">
      <c r="A122" s="416"/>
      <c r="B122" s="106"/>
      <c r="C122" s="103"/>
      <c r="D122" s="104"/>
      <c r="F122" s="105"/>
    </row>
    <row r="123" spans="1:6">
      <c r="A123" s="416" t="s">
        <v>433</v>
      </c>
      <c r="B123" s="106" t="s">
        <v>469</v>
      </c>
      <c r="C123" s="103"/>
      <c r="D123" s="104"/>
      <c r="F123" s="108">
        <f>F109</f>
        <v>0</v>
      </c>
    </row>
    <row r="124" spans="1:6">
      <c r="A124" s="416"/>
      <c r="B124" s="106"/>
      <c r="C124" s="103"/>
      <c r="D124" s="104"/>
      <c r="F124" s="105"/>
    </row>
    <row r="125" spans="1:6">
      <c r="A125" s="416"/>
      <c r="B125" s="106"/>
      <c r="C125" s="103"/>
      <c r="D125" s="104"/>
      <c r="F125" s="105"/>
    </row>
    <row r="126" spans="1:6" ht="13.8">
      <c r="A126" s="416"/>
      <c r="B126" s="127" t="s">
        <v>443</v>
      </c>
      <c r="C126" s="428"/>
      <c r="D126" s="128"/>
      <c r="E126" s="508"/>
      <c r="F126" s="129">
        <f>SUM(F113:F125)</f>
        <v>0</v>
      </c>
    </row>
    <row r="127" spans="1:6">
      <c r="A127" s="415"/>
      <c r="B127" s="106" t="s">
        <v>444</v>
      </c>
      <c r="C127" s="103"/>
      <c r="D127" s="104"/>
      <c r="E127" s="508"/>
      <c r="F127" s="108">
        <f>(SUM(F126))*0.25</f>
        <v>0</v>
      </c>
    </row>
    <row r="128" spans="1:6" ht="13.8">
      <c r="A128" s="416"/>
      <c r="B128" s="127" t="s">
        <v>445</v>
      </c>
      <c r="C128" s="428"/>
      <c r="D128" s="128"/>
      <c r="E128" s="508"/>
      <c r="F128" s="130">
        <f>SUM(F126:F127)</f>
        <v>0</v>
      </c>
    </row>
    <row r="129" spans="1:5">
      <c r="A129" s="415"/>
      <c r="B129" s="102"/>
      <c r="C129" s="103"/>
      <c r="D129" s="104"/>
      <c r="E129" s="508"/>
    </row>
    <row r="130" spans="1:5" ht="14.25" customHeight="1">
      <c r="A130" s="416"/>
    </row>
  </sheetData>
  <sheetProtection algorithmName="SHA-512" hashValue="PB95+wXee4CN7cFMrXAVJlFTdcJuMT5ZzvZuAqo97HHRCb8if8Vfm+NFvZU154rjSj38P1SnvrMu+DQyP8sQjg==" saltValue="yNqGukmQuq2w2HTOSMXyKw==" spinCount="100000" sheet="1" objects="1" scenarios="1"/>
  <mergeCells count="8">
    <mergeCell ref="B26:D26"/>
    <mergeCell ref="B27:D27"/>
    <mergeCell ref="B20:D20"/>
    <mergeCell ref="B21:D21"/>
    <mergeCell ref="B22:D22"/>
    <mergeCell ref="B23:D23"/>
    <mergeCell ref="B24:D24"/>
    <mergeCell ref="B25:D25"/>
  </mergeCells>
  <pageMargins left="0.78740157480314965" right="0.19685039370078741" top="0.23622047244094491" bottom="0.59055118110236227" header="0.23622047244094491" footer="0.51181102362204722"/>
  <pageSetup paperSize="9" scale="77" firstPageNumber="0" orientation="portrait" horizontalDpi="300" verticalDpi="300" r:id="rId1"/>
  <headerFooter alignWithMargins="0">
    <oddHeader>&amp;R&amp;8&amp;P</oddHeader>
    <oddFooter>&amp;LUDRUGA HRABRI TELEFON&amp;CPOSLOVNA GRAĐEVINA, Dugave,Zagreb&amp;Rbr.t.d.26 / 2021 - V</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0"/>
  <sheetViews>
    <sheetView zoomScaleNormal="100" zoomScaleSheetLayoutView="160" workbookViewId="0">
      <selection activeCell="F20" sqref="F20"/>
    </sheetView>
  </sheetViews>
  <sheetFormatPr defaultRowHeight="14.4"/>
  <cols>
    <col min="6" max="6" width="11.6640625" bestFit="1" customWidth="1"/>
  </cols>
  <sheetData>
    <row r="1" spans="1:8">
      <c r="A1" s="190" t="s">
        <v>561</v>
      </c>
    </row>
    <row r="3" spans="1:8">
      <c r="A3" t="s">
        <v>574</v>
      </c>
      <c r="F3" s="147">
        <f>'GRAĐ-OBRTNIČKI'!F427</f>
        <v>0</v>
      </c>
      <c r="G3" s="178"/>
      <c r="H3" s="178"/>
    </row>
    <row r="4" spans="1:8">
      <c r="G4" s="340"/>
      <c r="H4" s="178"/>
    </row>
    <row r="5" spans="1:8">
      <c r="A5" t="s">
        <v>575</v>
      </c>
      <c r="F5" s="147">
        <f>VIK!F265</f>
        <v>0</v>
      </c>
      <c r="G5" s="340"/>
      <c r="H5" s="178"/>
    </row>
    <row r="6" spans="1:8">
      <c r="G6" s="340"/>
      <c r="H6" s="178"/>
    </row>
    <row r="7" spans="1:8">
      <c r="A7" t="s">
        <v>576</v>
      </c>
      <c r="F7" s="147">
        <f>STROJARSTVO!F167</f>
        <v>0</v>
      </c>
      <c r="G7" s="340"/>
      <c r="H7" s="178"/>
    </row>
    <row r="8" spans="1:8">
      <c r="F8" s="147"/>
      <c r="H8" s="178"/>
    </row>
    <row r="9" spans="1:8">
      <c r="A9" t="s">
        <v>174</v>
      </c>
      <c r="F9" s="147">
        <f>ELEKTROINSTALACIJE!F475</f>
        <v>0</v>
      </c>
    </row>
    <row r="11" spans="1:8">
      <c r="A11" t="s">
        <v>577</v>
      </c>
      <c r="F11" s="147">
        <f>OKOLIŠ!F126</f>
        <v>0</v>
      </c>
    </row>
    <row r="14" spans="1:8">
      <c r="A14" s="148"/>
      <c r="B14" s="148"/>
      <c r="C14" s="148"/>
      <c r="D14" s="148"/>
      <c r="E14" s="148"/>
      <c r="F14" s="148"/>
    </row>
    <row r="16" spans="1:8">
      <c r="A16" s="190" t="s">
        <v>578</v>
      </c>
      <c r="B16" s="190"/>
      <c r="C16" s="190"/>
      <c r="D16" s="190"/>
      <c r="E16" s="190"/>
      <c r="F16" s="191">
        <f>F3+F5+F7+F9+F11</f>
        <v>0</v>
      </c>
    </row>
    <row r="17" spans="1:6">
      <c r="A17" s="190"/>
      <c r="B17" s="190"/>
      <c r="C17" s="190"/>
      <c r="D17" s="190"/>
      <c r="E17" s="190"/>
      <c r="F17" s="191"/>
    </row>
    <row r="18" spans="1:6">
      <c r="A18" s="190" t="s">
        <v>579</v>
      </c>
      <c r="B18" s="190"/>
      <c r="C18" s="190"/>
      <c r="D18" s="190"/>
      <c r="E18" s="190"/>
      <c r="F18" s="191">
        <f>F16*0.25</f>
        <v>0</v>
      </c>
    </row>
    <row r="19" spans="1:6">
      <c r="A19" s="190"/>
      <c r="B19" s="190"/>
      <c r="C19" s="190"/>
      <c r="D19" s="190"/>
      <c r="E19" s="190"/>
      <c r="F19" s="191"/>
    </row>
    <row r="20" spans="1:6">
      <c r="A20" s="190" t="s">
        <v>580</v>
      </c>
      <c r="B20" s="190"/>
      <c r="C20" s="190"/>
      <c r="D20" s="190"/>
      <c r="E20" s="190"/>
      <c r="F20" s="191">
        <f>F16+F18</f>
        <v>0</v>
      </c>
    </row>
  </sheetData>
  <sheetProtection algorithmName="SHA-512" hashValue="LUfMWl+Zzl/RsB5u98dsLjwUqFKxlaLb2gkNLzQSSPIlheiCzB1PdUXJ/dxx9WxA68WMS93myG6J4rAwQheP+g==" saltValue="lj/bsDOP+LX361LDPiaGd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Naslovna</vt:lpstr>
      <vt:lpstr>OPĆI TEHNIČKI UVJETI</vt:lpstr>
      <vt:lpstr>GRAĐ-OBRTNIČKI</vt:lpstr>
      <vt:lpstr>VIK</vt:lpstr>
      <vt:lpstr>STROJARSTVO</vt:lpstr>
      <vt:lpstr>ELEKTROINSTALACIJE</vt:lpstr>
      <vt:lpstr>OKOLIŠ</vt:lpstr>
      <vt:lpstr>REKAPITULACIJA</vt:lpstr>
      <vt:lpstr>'GRAĐ-OBRTNIČKI'!Print_Area</vt:lpstr>
      <vt:lpstr>Naslovna!Print_Area</vt:lpstr>
      <vt:lpstr>OKOLIŠ!Print_Area</vt:lpstr>
      <vt:lpstr>'OPĆI TEHNIČKI UVJETI'!Print_Area</vt:lpstr>
      <vt:lpstr>STROJARSTVO!Print_Area</vt:lpstr>
      <vt:lpstr>VIK!Print_Area</vt:lpstr>
      <vt:lpstr>'GRAĐ-OBRTNIČKI'!Print_Titles</vt:lpstr>
      <vt:lpstr>'OPĆI TEHNIČKI UVJETI'!Print_Titles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2021-11-03T09:31:24Z</dcterms:created>
  <dcterms:modified xsi:type="dcterms:W3CDTF">2021-12-01T10:53:09Z</dcterms:modified>
</cp:coreProperties>
</file>