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D:\Eksterni\Documents\Private\2018 posao\Razvoj poduzetništva\Val ol\Provedba\Nabava\Izgradnja\Poziv na dostavu ponuda\NAKON KOMENTARA I KOREKCIJE 15.09.2020\"/>
    </mc:Choice>
  </mc:AlternateContent>
  <xr:revisionPtr revIDLastSave="0" documentId="13_ncr:1_{FC044959-D196-4895-BC6A-5FB123F5FA79}" xr6:coauthVersionLast="45" xr6:coauthVersionMax="45" xr10:uidLastSave="{00000000-0000-0000-0000-000000000000}"/>
  <bookViews>
    <workbookView xWindow="-120" yWindow="-120" windowWidth="29040" windowHeight="15840" activeTab="5" xr2:uid="{00000000-000D-0000-FFFF-FFFF00000000}"/>
  </bookViews>
  <sheets>
    <sheet name="1. HALA" sheetId="4" r:id="rId1"/>
    <sheet name="2. MANIPULATIVNA POVRŠINA" sheetId="8" r:id="rId2"/>
    <sheet name="3. ViK" sheetId="5" r:id="rId3"/>
    <sheet name="4. ELEKTRO" sheetId="14" r:id="rId4"/>
    <sheet name="5. STROJARSKI" sheetId="15" r:id="rId5"/>
    <sheet name="6. TEHNOLOGIJA" sheetId="16" r:id="rId6"/>
    <sheet name="REKAPITULACIJA" sheetId="18" r:id="rId7"/>
  </sheets>
  <definedNames>
    <definedName name="_xlnm.Print_Area" localSheetId="0">'1. HALA'!$A$1:$F$213</definedName>
    <definedName name="_xlnm.Print_Area" localSheetId="1">'2. MANIPULATIVNA POVRŠINA'!$A$1:$F$40</definedName>
  </definedNames>
  <calcPr calcId="181029"/>
</workbook>
</file>

<file path=xl/calcChain.xml><?xml version="1.0" encoding="utf-8"?>
<calcChain xmlns="http://schemas.openxmlformats.org/spreadsheetml/2006/main">
  <c r="E69" i="16" l="1"/>
  <c r="F7" i="18" l="1"/>
  <c r="F11" i="18"/>
  <c r="F110" i="5" l="1"/>
  <c r="F486" i="14" l="1"/>
  <c r="F48" i="15" l="1"/>
  <c r="F46" i="15"/>
  <c r="F44" i="15"/>
  <c r="F41" i="15"/>
  <c r="F39" i="15"/>
  <c r="F37" i="15"/>
  <c r="F34" i="15"/>
  <c r="F286" i="14"/>
  <c r="F277" i="14"/>
  <c r="F268" i="14"/>
  <c r="F259" i="14"/>
  <c r="F250" i="14"/>
  <c r="F232" i="14"/>
  <c r="F213" i="14"/>
  <c r="F194" i="14"/>
  <c r="F181" i="14"/>
  <c r="F170" i="14"/>
  <c r="F159" i="14"/>
  <c r="F92" i="5"/>
  <c r="F39" i="5"/>
  <c r="F29" i="8"/>
  <c r="D23" i="4"/>
  <c r="F178" i="15" l="1"/>
  <c r="F176" i="15"/>
  <c r="F169" i="15"/>
  <c r="E171" i="15" s="1"/>
  <c r="E194" i="15" s="1"/>
  <c r="F163" i="15"/>
  <c r="F162" i="15"/>
  <c r="F159" i="15"/>
  <c r="F156" i="15"/>
  <c r="F153" i="15"/>
  <c r="F152" i="15"/>
  <c r="F148" i="15"/>
  <c r="F147" i="15"/>
  <c r="F146" i="15"/>
  <c r="F145" i="15"/>
  <c r="F144" i="15"/>
  <c r="F143" i="15"/>
  <c r="F142" i="15"/>
  <c r="F138" i="15"/>
  <c r="F137" i="15"/>
  <c r="F133" i="15"/>
  <c r="F131" i="15"/>
  <c r="F129" i="15"/>
  <c r="F127" i="15"/>
  <c r="F125" i="15"/>
  <c r="F122" i="15"/>
  <c r="F119" i="15"/>
  <c r="F111" i="15"/>
  <c r="F109" i="15"/>
  <c r="F107" i="15"/>
  <c r="F104" i="15"/>
  <c r="F102" i="15"/>
  <c r="F98" i="15"/>
  <c r="F96" i="15"/>
  <c r="F93" i="15"/>
  <c r="F90" i="15"/>
  <c r="F82" i="15"/>
  <c r="F74" i="15"/>
  <c r="F71" i="15"/>
  <c r="F68" i="15"/>
  <c r="F67" i="15"/>
  <c r="F64" i="15"/>
  <c r="D61" i="15"/>
  <c r="F61" i="15" s="1"/>
  <c r="F58" i="15"/>
  <c r="F57" i="15"/>
  <c r="F56" i="15"/>
  <c r="F52" i="15"/>
  <c r="F50" i="15"/>
  <c r="F25" i="15"/>
  <c r="D22" i="15"/>
  <c r="F22" i="15" s="1"/>
  <c r="D20" i="15"/>
  <c r="F20" i="15" s="1"/>
  <c r="F17" i="15"/>
  <c r="D16" i="15"/>
  <c r="F16" i="15" s="1"/>
  <c r="D15" i="15"/>
  <c r="F15" i="15" s="1"/>
  <c r="F11" i="15"/>
  <c r="E180" i="15" l="1"/>
  <c r="E196" i="15" s="1"/>
  <c r="E114" i="15"/>
  <c r="E190" i="15" s="1"/>
  <c r="D24" i="15"/>
  <c r="F24" i="15" s="1"/>
  <c r="F28" i="15" s="1"/>
  <c r="E188" i="15" s="1"/>
  <c r="E165" i="15"/>
  <c r="E192" i="15" s="1"/>
  <c r="E198" i="15" l="1"/>
  <c r="F15" i="18" s="1"/>
  <c r="E199" i="15" l="1"/>
  <c r="E200" i="15" s="1"/>
  <c r="F124" i="5" l="1"/>
  <c r="D106" i="5"/>
  <c r="F106" i="5" s="1"/>
  <c r="D107" i="5"/>
  <c r="D105" i="5"/>
  <c r="D104" i="5"/>
  <c r="D90" i="5" l="1"/>
  <c r="D88" i="5"/>
  <c r="D69" i="5"/>
  <c r="D64" i="5"/>
  <c r="D62" i="5"/>
  <c r="D61" i="5"/>
  <c r="D58" i="5"/>
  <c r="D56" i="5"/>
  <c r="D54" i="5"/>
  <c r="D53" i="5"/>
  <c r="D37" i="5"/>
  <c r="D36" i="5"/>
  <c r="D30" i="5"/>
  <c r="D24" i="5"/>
  <c r="D22" i="5"/>
  <c r="D21" i="5"/>
  <c r="D15" i="5"/>
  <c r="D13" i="5"/>
  <c r="D11" i="5"/>
  <c r="D10" i="5"/>
  <c r="D19" i="5"/>
  <c r="D18" i="5"/>
  <c r="F53" i="16" l="1"/>
  <c r="E55" i="16" s="1"/>
  <c r="E65" i="16" s="1"/>
  <c r="F46" i="16"/>
  <c r="F44" i="16"/>
  <c r="F42" i="16"/>
  <c r="F39" i="16"/>
  <c r="F36" i="16"/>
  <c r="F33" i="16"/>
  <c r="F30" i="16"/>
  <c r="F27" i="16"/>
  <c r="F24" i="16"/>
  <c r="F21" i="16"/>
  <c r="F18" i="16"/>
  <c r="F17" i="16"/>
  <c r="F14" i="16"/>
  <c r="F12" i="16"/>
  <c r="F10" i="16"/>
  <c r="F548" i="14"/>
  <c r="F545" i="14"/>
  <c r="F541" i="14"/>
  <c r="F540" i="14"/>
  <c r="F535" i="14"/>
  <c r="F531" i="14"/>
  <c r="F530" i="14"/>
  <c r="F529" i="14"/>
  <c r="F528" i="14"/>
  <c r="F527" i="14"/>
  <c r="F524" i="14"/>
  <c r="F523" i="14"/>
  <c r="F519" i="14"/>
  <c r="F518" i="14"/>
  <c r="F514" i="14"/>
  <c r="F510" i="14"/>
  <c r="F505" i="14"/>
  <c r="F500" i="14"/>
  <c r="F495" i="14"/>
  <c r="F483" i="14"/>
  <c r="F482" i="14"/>
  <c r="F476" i="14"/>
  <c r="F471" i="14"/>
  <c r="F464" i="14"/>
  <c r="F456" i="14"/>
  <c r="F436" i="14"/>
  <c r="F433" i="14"/>
  <c r="F430" i="14"/>
  <c r="F426" i="14"/>
  <c r="F421" i="14"/>
  <c r="F414" i="14"/>
  <c r="F411" i="14"/>
  <c r="F406" i="14"/>
  <c r="F402" i="14"/>
  <c r="F398" i="14"/>
  <c r="F395" i="14"/>
  <c r="F392" i="14"/>
  <c r="F387" i="14"/>
  <c r="F382" i="14"/>
  <c r="F363" i="14"/>
  <c r="F354" i="14"/>
  <c r="F351" i="14"/>
  <c r="F348" i="14"/>
  <c r="F337" i="14"/>
  <c r="F318" i="14"/>
  <c r="F313" i="14"/>
  <c r="F312" i="14"/>
  <c r="F311" i="14"/>
  <c r="F310" i="14"/>
  <c r="F309" i="14"/>
  <c r="F308" i="14"/>
  <c r="F307" i="14"/>
  <c r="F306" i="14"/>
  <c r="F305" i="14"/>
  <c r="F304" i="14"/>
  <c r="F303" i="14"/>
  <c r="F302" i="14"/>
  <c r="F301" i="14"/>
  <c r="F300" i="14"/>
  <c r="F299" i="14"/>
  <c r="F298" i="14"/>
  <c r="F297" i="14"/>
  <c r="F296" i="14"/>
  <c r="F143" i="14"/>
  <c r="F141" i="14"/>
  <c r="F137" i="14"/>
  <c r="F134" i="14"/>
  <c r="F133" i="14"/>
  <c r="F132" i="14"/>
  <c r="F131" i="14"/>
  <c r="F130" i="14"/>
  <c r="F129" i="14"/>
  <c r="F128" i="14"/>
  <c r="F127" i="14"/>
  <c r="F126" i="14"/>
  <c r="F125" i="14"/>
  <c r="F124" i="14"/>
  <c r="F123" i="14"/>
  <c r="F122" i="14"/>
  <c r="F114" i="14"/>
  <c r="F99" i="14"/>
  <c r="F98" i="14"/>
  <c r="F97" i="14"/>
  <c r="F83" i="14"/>
  <c r="F82" i="14"/>
  <c r="F80" i="14"/>
  <c r="F79" i="14"/>
  <c r="F78" i="14"/>
  <c r="F64" i="14"/>
  <c r="F46" i="14"/>
  <c r="D26" i="8"/>
  <c r="D25" i="8"/>
  <c r="D24" i="8"/>
  <c r="D17" i="8"/>
  <c r="D15" i="8"/>
  <c r="D13" i="8"/>
  <c r="D11" i="8"/>
  <c r="D9" i="8"/>
  <c r="D7" i="8"/>
  <c r="D6" i="8"/>
  <c r="D78" i="4"/>
  <c r="F175" i="4"/>
  <c r="F174" i="4"/>
  <c r="D170" i="4"/>
  <c r="D169" i="4"/>
  <c r="D168" i="4"/>
  <c r="D167" i="4"/>
  <c r="D166" i="4"/>
  <c r="D165" i="4"/>
  <c r="D164" i="4"/>
  <c r="D163" i="4"/>
  <c r="D162" i="4"/>
  <c r="D161" i="4"/>
  <c r="D160" i="4"/>
  <c r="D159" i="4"/>
  <c r="D158" i="4"/>
  <c r="D157" i="4"/>
  <c r="D156" i="4"/>
  <c r="D155" i="4"/>
  <c r="D154" i="4"/>
  <c r="D153" i="4"/>
  <c r="D152" i="4"/>
  <c r="D150" i="4"/>
  <c r="F149" i="4"/>
  <c r="F148" i="4"/>
  <c r="F147" i="4"/>
  <c r="F146" i="4"/>
  <c r="F145" i="4"/>
  <c r="F144" i="4"/>
  <c r="F134" i="4"/>
  <c r="F133" i="4"/>
  <c r="F132" i="4"/>
  <c r="F131" i="4"/>
  <c r="F130" i="4"/>
  <c r="F129" i="4"/>
  <c r="F128" i="4"/>
  <c r="F127" i="4"/>
  <c r="F126" i="4"/>
  <c r="F125" i="4"/>
  <c r="F66" i="14" l="1"/>
  <c r="F556" i="14" s="1"/>
  <c r="F438" i="14"/>
  <c r="F565" i="14" s="1"/>
  <c r="F416" i="14"/>
  <c r="F564" i="14" s="1"/>
  <c r="F550" i="14"/>
  <c r="F570" i="14" s="1"/>
  <c r="F320" i="14"/>
  <c r="F558" i="14" s="1"/>
  <c r="F356" i="14"/>
  <c r="F559" i="14" s="1"/>
  <c r="F488" i="14"/>
  <c r="F566" i="14" s="1"/>
  <c r="F85" i="14"/>
  <c r="F557" i="14" s="1"/>
  <c r="E48" i="16"/>
  <c r="E63" i="16" s="1"/>
  <c r="E68" i="16" s="1"/>
  <c r="F17" i="18" s="1"/>
  <c r="D171" i="4"/>
  <c r="F572" i="14" l="1"/>
  <c r="E70" i="16"/>
  <c r="D172" i="4"/>
  <c r="F13" i="18" l="1"/>
  <c r="F573" i="14"/>
  <c r="F574" i="14" s="1"/>
  <c r="D173" i="4"/>
  <c r="F173" i="4" s="1"/>
  <c r="F124" i="4" l="1"/>
  <c r="F136" i="4" s="1"/>
  <c r="F190" i="4" s="1"/>
  <c r="D117" i="4"/>
  <c r="F117" i="4" s="1"/>
  <c r="D116" i="4"/>
  <c r="F116" i="4" s="1"/>
  <c r="D114" i="4"/>
  <c r="F114" i="4" s="1"/>
  <c r="D106" i="4"/>
  <c r="F106" i="4" s="1"/>
  <c r="D105" i="4"/>
  <c r="F105" i="4" s="1"/>
  <c r="D96" i="4"/>
  <c r="F96" i="4" s="1"/>
  <c r="D95" i="4"/>
  <c r="F95" i="4" s="1"/>
  <c r="F119" i="4" l="1"/>
  <c r="F189" i="4" s="1"/>
  <c r="D93" i="4" l="1"/>
  <c r="F93" i="4" s="1"/>
  <c r="F92" i="4"/>
  <c r="D76" i="4"/>
  <c r="F77" i="4"/>
  <c r="F75" i="4"/>
  <c r="F64" i="4"/>
  <c r="F66" i="4" s="1"/>
  <c r="F185" i="4" s="1"/>
  <c r="D47" i="4"/>
  <c r="D46" i="4"/>
  <c r="D45" i="4"/>
  <c r="D43" i="4"/>
  <c r="D42" i="4"/>
  <c r="D40" i="4"/>
  <c r="F40" i="4" s="1"/>
  <c r="D39" i="4"/>
  <c r="F39" i="4" s="1"/>
  <c r="D37" i="4"/>
  <c r="F37" i="4" s="1"/>
  <c r="D35" i="4"/>
  <c r="D27" i="4"/>
  <c r="D26" i="4"/>
  <c r="D24" i="4"/>
  <c r="F23" i="4"/>
  <c r="D22" i="4"/>
  <c r="D21" i="4"/>
  <c r="D18" i="4"/>
  <c r="F18" i="4" s="1"/>
  <c r="D17" i="4"/>
  <c r="F17" i="4" s="1"/>
  <c r="D16" i="4"/>
  <c r="D15" i="4"/>
  <c r="D9" i="4"/>
  <c r="D55" i="4" l="1"/>
  <c r="D57" i="4" s="1"/>
  <c r="F47" i="4"/>
  <c r="F98" i="4"/>
  <c r="F187" i="4" s="1"/>
  <c r="F28" i="8" l="1"/>
  <c r="F13" i="8"/>
  <c r="F15" i="8"/>
  <c r="F17" i="8"/>
  <c r="F11" i="8"/>
  <c r="F9" i="8"/>
  <c r="F22" i="5" l="1"/>
  <c r="F28" i="5"/>
  <c r="F130" i="5" l="1"/>
  <c r="F131" i="5"/>
  <c r="F132" i="5"/>
  <c r="F134" i="5"/>
  <c r="F129" i="5"/>
  <c r="F126" i="5"/>
  <c r="F107" i="5"/>
  <c r="F18" i="8" l="1"/>
  <c r="F26" i="8"/>
  <c r="F25" i="8"/>
  <c r="F24" i="8"/>
  <c r="F27" i="4"/>
  <c r="F26" i="4"/>
  <c r="F27" i="8"/>
  <c r="F7" i="8"/>
  <c r="F6" i="8"/>
  <c r="F25" i="4"/>
  <c r="F30" i="8" l="1"/>
  <c r="F35" i="8" s="1"/>
  <c r="F19" i="8"/>
  <c r="F34" i="8" s="1"/>
  <c r="F24" i="4"/>
  <c r="F37" i="8" l="1"/>
  <c r="F9" i="18" s="1"/>
  <c r="F19" i="18" s="1"/>
  <c r="F21" i="18" s="1"/>
  <c r="F23" i="18" s="1"/>
  <c r="F105" i="5"/>
  <c r="F149" i="5"/>
  <c r="F148" i="5"/>
  <c r="F146" i="5"/>
  <c r="F145" i="5"/>
  <c r="F143" i="5"/>
  <c r="F141" i="5"/>
  <c r="F139" i="5"/>
  <c r="F127" i="5"/>
  <c r="F122" i="5"/>
  <c r="F121" i="5"/>
  <c r="F120" i="5"/>
  <c r="F112" i="5"/>
  <c r="F111" i="5"/>
  <c r="F109" i="5"/>
  <c r="F104" i="5"/>
  <c r="F96" i="5"/>
  <c r="F95" i="5"/>
  <c r="F94" i="5"/>
  <c r="F90" i="5"/>
  <c r="F89" i="5"/>
  <c r="F88" i="5"/>
  <c r="F75" i="5"/>
  <c r="F67" i="5"/>
  <c r="F27" i="5"/>
  <c r="F69" i="5"/>
  <c r="F64" i="5"/>
  <c r="F62" i="5"/>
  <c r="F61" i="5"/>
  <c r="F58" i="5"/>
  <c r="F56" i="5"/>
  <c r="F54" i="5"/>
  <c r="F53" i="5"/>
  <c r="F37" i="5"/>
  <c r="F36" i="5"/>
  <c r="F30" i="5"/>
  <c r="F24" i="5"/>
  <c r="F21" i="5"/>
  <c r="F19" i="5"/>
  <c r="F18" i="5"/>
  <c r="F15" i="5"/>
  <c r="F13" i="5"/>
  <c r="F11" i="5"/>
  <c r="F10" i="5"/>
  <c r="F40" i="5" l="1"/>
  <c r="F44" i="5" s="1"/>
  <c r="F156" i="5" s="1"/>
  <c r="F70" i="5"/>
  <c r="F79" i="5" s="1"/>
  <c r="F158" i="5" s="1"/>
  <c r="F38" i="8"/>
  <c r="F39" i="8" s="1"/>
  <c r="F135" i="5"/>
  <c r="F114" i="5"/>
  <c r="F31" i="5"/>
  <c r="F43" i="5" s="1"/>
  <c r="F155" i="5" s="1"/>
  <c r="F150" i="5"/>
  <c r="F163" i="5" s="1"/>
  <c r="F76" i="5"/>
  <c r="F80" i="5" s="1"/>
  <c r="F159" i="5" s="1"/>
  <c r="F97" i="5"/>
  <c r="F160" i="5" s="1"/>
  <c r="F45" i="5" l="1"/>
  <c r="F81" i="5"/>
  <c r="F161" i="5" l="1"/>
  <c r="F162" i="5" l="1"/>
  <c r="F165" i="5" s="1"/>
  <c r="F166" i="5" l="1"/>
  <c r="F167" i="5" s="1"/>
  <c r="F78" i="4" l="1"/>
  <c r="F7" i="4"/>
  <c r="F80" i="4" l="1"/>
  <c r="F79" i="4" l="1"/>
  <c r="F108" i="4" l="1"/>
  <c r="F188" i="4" s="1"/>
  <c r="F76" i="4" l="1"/>
  <c r="F82" i="4" s="1"/>
  <c r="F186" i="4" s="1"/>
  <c r="F8" i="4" l="1"/>
  <c r="F6" i="4"/>
  <c r="F150" i="4" l="1"/>
  <c r="F177" i="4" l="1"/>
  <c r="F191" i="4" s="1"/>
  <c r="F57" i="4"/>
  <c r="F55" i="4"/>
  <c r="F46" i="4"/>
  <c r="F45" i="4"/>
  <c r="F43" i="4"/>
  <c r="F42" i="4"/>
  <c r="F35" i="4"/>
  <c r="F22" i="4"/>
  <c r="F21" i="4"/>
  <c r="F19" i="4"/>
  <c r="F16" i="4"/>
  <c r="F15" i="4"/>
  <c r="F9" i="4"/>
  <c r="F10" i="4" s="1"/>
  <c r="F181" i="4" s="1"/>
  <c r="F49" i="4" l="1"/>
  <c r="F183" i="4" s="1"/>
  <c r="F29" i="4"/>
  <c r="F182" i="4" s="1"/>
  <c r="F59" i="4"/>
  <c r="F184" i="4" s="1"/>
  <c r="F193" i="4" l="1"/>
  <c r="F194" i="4" l="1"/>
  <c r="F195" i="4" s="1"/>
</calcChain>
</file>

<file path=xl/sharedStrings.xml><?xml version="1.0" encoding="utf-8"?>
<sst xmlns="http://schemas.openxmlformats.org/spreadsheetml/2006/main" count="1780" uniqueCount="1014">
  <si>
    <t>1.1.</t>
  </si>
  <si>
    <t>ZEMLJANI RADOVI</t>
  </si>
  <si>
    <t>1.</t>
  </si>
  <si>
    <t>2.</t>
  </si>
  <si>
    <t>kg</t>
  </si>
  <si>
    <t>3.</t>
  </si>
  <si>
    <t>ZIDARSKI RADOVI</t>
  </si>
  <si>
    <t>UKUPNO</t>
  </si>
  <si>
    <t>m2</t>
  </si>
  <si>
    <t>2.1.</t>
  </si>
  <si>
    <t>2.2.</t>
  </si>
  <si>
    <t>2.3.</t>
  </si>
  <si>
    <t>3.1.</t>
  </si>
  <si>
    <t>3.2.</t>
  </si>
  <si>
    <t>3.3.</t>
  </si>
  <si>
    <t>3.4.</t>
  </si>
  <si>
    <t>3.5.</t>
  </si>
  <si>
    <t>4.1.</t>
  </si>
  <si>
    <t>4.2.</t>
  </si>
  <si>
    <t>4.</t>
  </si>
  <si>
    <t>3.6.</t>
  </si>
  <si>
    <t>3.7.</t>
  </si>
  <si>
    <t>IZOLATERSKI RADOVI</t>
  </si>
  <si>
    <t>5.</t>
  </si>
  <si>
    <t>5.1.</t>
  </si>
  <si>
    <t>5.2.</t>
  </si>
  <si>
    <t>5.3.</t>
  </si>
  <si>
    <t>6.</t>
  </si>
  <si>
    <t>6.1.</t>
  </si>
  <si>
    <t>7.1.</t>
  </si>
  <si>
    <t>7.2.</t>
  </si>
  <si>
    <t>9.</t>
  </si>
  <si>
    <t>10.</t>
  </si>
  <si>
    <t>11.</t>
  </si>
  <si>
    <t>12.</t>
  </si>
  <si>
    <t>13.</t>
  </si>
  <si>
    <t>kom</t>
  </si>
  <si>
    <t>8.1.</t>
  </si>
  <si>
    <t>9.1.</t>
  </si>
  <si>
    <t>10.1.</t>
  </si>
  <si>
    <t>11.1.</t>
  </si>
  <si>
    <t>REKAPITULACIJA</t>
  </si>
  <si>
    <t>1. Građevinski radovi</t>
  </si>
  <si>
    <t>UKUPNO:</t>
  </si>
  <si>
    <t>PDV (25%):</t>
  </si>
  <si>
    <t>SVEUKUPNO:</t>
  </si>
  <si>
    <t>R.B.</t>
  </si>
  <si>
    <t>OPIS STAVKE</t>
  </si>
  <si>
    <t>J.M.</t>
  </si>
  <si>
    <t>KOL.</t>
  </si>
  <si>
    <t>J.C.</t>
  </si>
  <si>
    <t>PRIPREMNI RADOVI</t>
  </si>
  <si>
    <t>pauš</t>
  </si>
  <si>
    <r>
      <t>m</t>
    </r>
    <r>
      <rPr>
        <vertAlign val="superscript"/>
        <sz val="10"/>
        <color indexed="8"/>
        <rFont val="Calibri"/>
        <family val="2"/>
        <charset val="238"/>
        <scheme val="minor"/>
      </rPr>
      <t>3</t>
    </r>
  </si>
  <si>
    <t>2.4.</t>
  </si>
  <si>
    <t>Rad</t>
  </si>
  <si>
    <t>Materijal</t>
  </si>
  <si>
    <t>BETONSKI I AB RADOVI</t>
  </si>
  <si>
    <t>a)</t>
  </si>
  <si>
    <t>Beton</t>
  </si>
  <si>
    <r>
      <t>m</t>
    </r>
    <r>
      <rPr>
        <vertAlign val="superscript"/>
        <sz val="10"/>
        <color indexed="8"/>
        <rFont val="Calibri"/>
        <family val="2"/>
        <charset val="238"/>
        <scheme val="minor"/>
      </rPr>
      <t>2</t>
    </r>
  </si>
  <si>
    <t>b)</t>
  </si>
  <si>
    <t>Oplata</t>
  </si>
  <si>
    <t>ARMIRAČKI RADOVI</t>
  </si>
  <si>
    <t>5.4.</t>
  </si>
  <si>
    <t>5.5.</t>
  </si>
  <si>
    <t>PRIPREMNI RADOVI:</t>
  </si>
  <si>
    <t>ZEMLJANI RADOVI:</t>
  </si>
  <si>
    <t>BETONSKI I AB RADOVI:</t>
  </si>
  <si>
    <t>ARMIRAČKI RADOVI:</t>
  </si>
  <si>
    <t>ZIDARSKI RADOVI:</t>
  </si>
  <si>
    <t>IZOLATERSKI RADOVI:</t>
  </si>
  <si>
    <t>PDV 25%:</t>
  </si>
  <si>
    <t>GRAĐEVINSKI RADOVI</t>
  </si>
  <si>
    <t>KERAMIČARSKI RADOVI:</t>
  </si>
  <si>
    <t>BRAVARSKI RADOVI:</t>
  </si>
  <si>
    <t>BRAVARSKI RADOVI</t>
  </si>
  <si>
    <t>14.</t>
  </si>
  <si>
    <t>8.2.</t>
  </si>
  <si>
    <t>8.3.</t>
  </si>
  <si>
    <t>1.2.</t>
  </si>
  <si>
    <t>1.3.</t>
  </si>
  <si>
    <t>6.2.</t>
  </si>
  <si>
    <r>
      <t>m</t>
    </r>
    <r>
      <rPr>
        <vertAlign val="superscript"/>
        <sz val="10"/>
        <rFont val="Calibri"/>
        <family val="2"/>
        <charset val="238"/>
        <scheme val="minor"/>
      </rPr>
      <t>2</t>
    </r>
  </si>
  <si>
    <t>6.3.</t>
  </si>
  <si>
    <t>6.4.</t>
  </si>
  <si>
    <t>6.5.</t>
  </si>
  <si>
    <t>6.6.</t>
  </si>
  <si>
    <t>15.</t>
  </si>
  <si>
    <t>9.2.</t>
  </si>
  <si>
    <r>
      <t>m</t>
    </r>
    <r>
      <rPr>
        <vertAlign val="superscript"/>
        <sz val="10"/>
        <rFont val="Calibri"/>
        <family val="2"/>
        <charset val="238"/>
        <scheme val="minor"/>
      </rPr>
      <t>'</t>
    </r>
  </si>
  <si>
    <t>9.3.</t>
  </si>
  <si>
    <t>10.2.</t>
  </si>
  <si>
    <t>16.</t>
  </si>
  <si>
    <r>
      <t>m</t>
    </r>
    <r>
      <rPr>
        <vertAlign val="superscript"/>
        <sz val="10"/>
        <rFont val="Calibri"/>
        <family val="2"/>
        <charset val="238"/>
        <scheme val="minor"/>
      </rPr>
      <t>3</t>
    </r>
  </si>
  <si>
    <t>2.5.</t>
  </si>
  <si>
    <t>2.6.</t>
  </si>
  <si>
    <t>2.7.</t>
  </si>
  <si>
    <t>komplet</t>
  </si>
  <si>
    <t>1.4.</t>
  </si>
  <si>
    <t>2.8.</t>
  </si>
  <si>
    <t>7.</t>
  </si>
  <si>
    <t>8.</t>
  </si>
  <si>
    <t>11.2.</t>
  </si>
  <si>
    <t>8.5.</t>
  </si>
  <si>
    <t>17.</t>
  </si>
  <si>
    <t>18.</t>
  </si>
  <si>
    <t>m3</t>
  </si>
  <si>
    <r>
      <rPr>
        <b/>
        <sz val="10"/>
        <color indexed="8"/>
        <rFont val="Calibri"/>
        <family val="2"/>
        <charset val="238"/>
        <scheme val="minor"/>
      </rPr>
      <t>Formiranje gradilišta</t>
    </r>
    <r>
      <rPr>
        <sz val="10"/>
        <color indexed="8"/>
        <rFont val="Calibri"/>
        <family val="2"/>
        <charset val="238"/>
        <scheme val="minor"/>
      </rPr>
      <t xml:space="preserve"> (ograda gradilišta,ploča gradilišta, doprema kontejnera za inženjera gradilišta i nadzorne inženjere, doprema i održavanje kemijskih WC-a i sve drugo potrebno) s uključenim demontažama i odvozom na kraju građenja.</t>
    </r>
  </si>
  <si>
    <r>
      <rPr>
        <b/>
        <sz val="10"/>
        <color indexed="8"/>
        <rFont val="Calibri"/>
        <family val="2"/>
        <charset val="238"/>
        <scheme val="minor"/>
      </rPr>
      <t>Ravnanje terena</t>
    </r>
    <r>
      <rPr>
        <sz val="10"/>
        <color indexed="8"/>
        <rFont val="Calibri"/>
        <family val="2"/>
        <charset val="238"/>
        <scheme val="minor"/>
      </rPr>
      <t xml:space="preserve"> te priprema za iskolčenje.</t>
    </r>
  </si>
  <si>
    <t>OSTALI RADOVI</t>
  </si>
  <si>
    <t>OSTALI RADOVI:</t>
  </si>
  <si>
    <t>2. ZEMLJANI RADOVI UKUPNO:</t>
  </si>
  <si>
    <t>1. PRIPREMNI RADOVI UKUPNO:</t>
  </si>
  <si>
    <t>3. BETONSKI I AB RADOVI UKUPNO:</t>
  </si>
  <si>
    <t>4. ARMIRAČKI RADOVI UKUPNO:</t>
  </si>
  <si>
    <t>5. ZIDARSKI RADOVI UKUPNO:</t>
  </si>
  <si>
    <t>6. IZOLATERSKI RADOVI UKUPNO:</t>
  </si>
  <si>
    <t>m</t>
  </si>
  <si>
    <t>Komplet sa ovjesnim materijalom od čeličnih pocinčanih traka i obujmica.</t>
  </si>
  <si>
    <t>kom.</t>
  </si>
  <si>
    <t>VODOVOD I KANALIZACIJA</t>
  </si>
  <si>
    <t>I. VANJSKA KANALIZACIJA I TEMELJNI RAZVOD</t>
  </si>
  <si>
    <t>Obračun po m³ iskopanog materijala u sraslom stanju.</t>
  </si>
  <si>
    <t>- strojni iskop 80%</t>
  </si>
  <si>
    <t>- ručni iskop 20%</t>
  </si>
  <si>
    <t>Obračun po m² uređenog tla.</t>
  </si>
  <si>
    <t>m²</t>
  </si>
  <si>
    <t>Obračun po m³ pijeska</t>
  </si>
  <si>
    <t>m³</t>
  </si>
  <si>
    <t>PVC f 50</t>
  </si>
  <si>
    <t>PVC f 75</t>
  </si>
  <si>
    <t>PVC f 110</t>
  </si>
  <si>
    <t>f100</t>
  </si>
  <si>
    <t>1.5.</t>
  </si>
  <si>
    <t>1.6.</t>
  </si>
  <si>
    <t>Obračun po m³ ugrađenog i zbijenog materijala</t>
  </si>
  <si>
    <t>1.7.</t>
  </si>
  <si>
    <t>1.8.</t>
  </si>
  <si>
    <t>Obračun po kom izvedenog revizionog okna.</t>
  </si>
  <si>
    <t>- rev. okno u zelenoj površini, poklopac 50 kN</t>
  </si>
  <si>
    <t>Obračun po m³ odveženog materijala u rastresitom stanju.</t>
  </si>
  <si>
    <t>MONTAŽNI RADOVI - VANJSKI RAZVOD KANALIZACIJE</t>
  </si>
  <si>
    <t>Obračun po m montirane cijevi.</t>
  </si>
  <si>
    <t>- PVC cijevi DN 110</t>
  </si>
  <si>
    <t>- PVC cijevi DN 160</t>
  </si>
  <si>
    <t>Obračun po kom.</t>
  </si>
  <si>
    <t>UKUPNO MONTAŽNI RADOVI:</t>
  </si>
  <si>
    <t>- strojni iskop 60%</t>
  </si>
  <si>
    <t>- ručni iskop 40%</t>
  </si>
  <si>
    <t>UKUPNO GRAĐEVINSKI RADOVI:</t>
  </si>
  <si>
    <t>MONTAŽNI RADOVI</t>
  </si>
  <si>
    <t>Obračun za komplet</t>
  </si>
  <si>
    <t>REKAPITULACIJA VANJSKA KANALIZACIJA I TEMELJNI RAZVOD</t>
  </si>
  <si>
    <t>UKUPNO I. VANJSKA KANALIZACIJA I TEMALJNI RAZVOD (kn):</t>
  </si>
  <si>
    <t>1. GRAĐEVINSKI RADOVI</t>
  </si>
  <si>
    <t>2. MONTAŽNI RADOVI</t>
  </si>
  <si>
    <t>II VANJSKA INSTALACIJA VODOVODA I TEMELJNI RAZVOD</t>
  </si>
  <si>
    <t>REKAPITULACIJA VANJSKA INSTALACIJA VODOVODA I TEMELJNI RAZVOD</t>
  </si>
  <si>
    <t>UKUPNO II. VANJSKA INSTALACIJA VODOVODA I TEMELJNI RAZVOD (kn):</t>
  </si>
  <si>
    <t>UNUTARNJA  KANALIZACIJA</t>
  </si>
  <si>
    <t>UKUPNO UNUTARNJA KANALIZACIJA:</t>
  </si>
  <si>
    <t>UNUTARNJA  INSTALACIJA VODOVODA</t>
  </si>
  <si>
    <t>Obračun po m montirane cijevi. Navedene dimenzije označuju minimalni unutarnji promjer cijevi.</t>
  </si>
  <si>
    <t>- DN15 mm</t>
  </si>
  <si>
    <t>UKUPNO UNUTARNJA INSTALACIJA VODOVODA:</t>
  </si>
  <si>
    <t>Obračun po ugrađenom kompletu</t>
  </si>
  <si>
    <t>Nabava i montaža sitnog pribora od inoxa kvalitetnije izvedbe. Obračun po ugrađenom komadu.</t>
  </si>
  <si>
    <t>- držač toaletnog papira sa poklopcem</t>
  </si>
  <si>
    <t>- sapunjara za tekući sapun</t>
  </si>
  <si>
    <t>- metalna kanta za otpatke s poklopcem</t>
  </si>
  <si>
    <t>7.3.</t>
  </si>
  <si>
    <t>7.4.</t>
  </si>
  <si>
    <t>7.5.</t>
  </si>
  <si>
    <t>7.6.</t>
  </si>
  <si>
    <t>7.7.</t>
  </si>
  <si>
    <t>Obračun po kom</t>
  </si>
  <si>
    <t>7.8.</t>
  </si>
  <si>
    <t>UKUPNO SANITARNI UREĐAJI:</t>
  </si>
  <si>
    <t>UKUPNO OSTALI RADOVI:</t>
  </si>
  <si>
    <t>SANITARNI UREĐAJI</t>
  </si>
  <si>
    <t>UKUPNO  GRAĐEVINSKI RADOVI:</t>
  </si>
  <si>
    <t>vodomjerno okno svjetli otvor 120x100,                          dubine 1,2 m</t>
  </si>
  <si>
    <t>- DN 15 - hladna voda</t>
  </si>
  <si>
    <t>- DN 15 - topla voda</t>
  </si>
  <si>
    <t>8.4.</t>
  </si>
  <si>
    <t>8.6.</t>
  </si>
  <si>
    <t>8.7.</t>
  </si>
  <si>
    <t>MONTAŽNI RADOVI:</t>
  </si>
  <si>
    <t>GRAĐEVINSKI RADOVI:</t>
  </si>
  <si>
    <t>UNUTARNJA KANALIZACIJA RADOVI:</t>
  </si>
  <si>
    <t>UNUTARNJA INSTALACIJA VODOVODA RADOVI:</t>
  </si>
  <si>
    <t>SANITARNI UREĐAJI RADOVI:</t>
  </si>
  <si>
    <t>II. VANJSKA INSTALACIJA VODOVODA I TEMELJNI RAZVOD</t>
  </si>
  <si>
    <r>
      <t xml:space="preserve">Ručno </t>
    </r>
    <r>
      <rPr>
        <b/>
        <sz val="10"/>
        <rFont val="Calibri"/>
        <family val="2"/>
        <charset val="238"/>
        <scheme val="minor"/>
      </rPr>
      <t>planiranje dna rova</t>
    </r>
    <r>
      <rPr>
        <sz val="10"/>
        <rFont val="Calibri"/>
        <family val="2"/>
        <charset val="238"/>
        <scheme val="minor"/>
      </rPr>
      <t xml:space="preserve"> prema projektiranoj širini  koje se izvodi s točnošću ± 2,0 cm.</t>
    </r>
  </si>
  <si>
    <r>
      <t>Nabava, doprema i razastiranje pijeska za</t>
    </r>
    <r>
      <rPr>
        <b/>
        <sz val="10"/>
        <rFont val="Calibri"/>
        <family val="2"/>
        <charset val="238"/>
        <scheme val="minor"/>
      </rPr>
      <t xml:space="preserve"> pješčanu posteljicu</t>
    </r>
    <r>
      <rPr>
        <sz val="10"/>
        <rFont val="Calibri"/>
        <family val="2"/>
        <charset val="238"/>
        <scheme val="minor"/>
      </rPr>
      <t xml:space="preserve"> debljine 10 cm, te razastiranje iznad tjemena cijevi debljine 30 cm.</t>
    </r>
  </si>
  <si>
    <r>
      <t xml:space="preserve">Ručno </t>
    </r>
    <r>
      <rPr>
        <b/>
        <sz val="10"/>
        <rFont val="Calibri"/>
        <family val="2"/>
        <charset val="238"/>
        <scheme val="minor"/>
      </rPr>
      <t>planiranje dna građevne jame revizionog okna</t>
    </r>
    <r>
      <rPr>
        <sz val="10"/>
        <rFont val="Calibri"/>
        <family val="2"/>
        <charset val="238"/>
        <scheme val="minor"/>
      </rPr>
      <t xml:space="preserve"> prema projektiranoj širini  koje se izvodi s točnošću ± 2,0 cm.</t>
    </r>
  </si>
  <si>
    <r>
      <rPr>
        <b/>
        <sz val="10"/>
        <rFont val="Calibri"/>
        <family val="2"/>
        <charset val="238"/>
        <scheme val="minor"/>
      </rPr>
      <t xml:space="preserve">Proširenje rova </t>
    </r>
    <r>
      <rPr>
        <sz val="10"/>
        <rFont val="Calibri"/>
        <family val="2"/>
        <charset val="238"/>
        <scheme val="minor"/>
      </rPr>
      <t xml:space="preserve">u zemljanom materijalu </t>
    </r>
    <r>
      <rPr>
        <b/>
        <sz val="10"/>
        <rFont val="Calibri"/>
        <family val="2"/>
        <charset val="238"/>
        <scheme val="minor"/>
      </rPr>
      <t>za izradu revizionih okna</t>
    </r>
    <r>
      <rPr>
        <sz val="10"/>
        <rFont val="Calibri"/>
        <family val="2"/>
        <charset val="238"/>
        <scheme val="minor"/>
      </rPr>
      <t>. Materijal iz iskopa odbacivati na min. udaljenost 2,0 m od ruba rova. Stavka uključuje i sva potrebna osiguranja rova od urušavanja, razupiranje te eventualno ispumpavanje oborinske vode.</t>
    </r>
  </si>
  <si>
    <r>
      <rPr>
        <b/>
        <sz val="10"/>
        <rFont val="Calibri"/>
        <family val="2"/>
        <charset val="238"/>
        <scheme val="minor"/>
      </rPr>
      <t>Zatrpavanje rova</t>
    </r>
    <r>
      <rPr>
        <sz val="10"/>
        <rFont val="Calibri"/>
        <family val="2"/>
        <charset val="238"/>
        <scheme val="minor"/>
      </rPr>
      <t xml:space="preserve"> i građevne jame materijalom iz iskopa na mjestima zelenih površina u slojevima od 20 cm uz pažljivo zbijanje prije i nakon ispitivanja.</t>
    </r>
  </si>
  <si>
    <r>
      <rPr>
        <b/>
        <sz val="10"/>
        <rFont val="Calibri"/>
        <family val="2"/>
        <charset val="238"/>
        <scheme val="minor"/>
      </rPr>
      <t>Izrada revizionog okna kanalizacije</t>
    </r>
    <r>
      <rPr>
        <sz val="10"/>
        <rFont val="Calibri"/>
        <family val="2"/>
        <charset val="238"/>
        <scheme val="minor"/>
      </rPr>
      <t>. Iskop je obuhvaćen u stavci iskopa. Rad obuhvaća izradu podložnog sloja od šljunka d=10 cm, izradu dvostrane oplate, ugradnju armature u pokrovnu ploču okna (Ø8/10 cm), ugradnju lijevano željeznog poklopaca 60x60 cm, ugradnju ljevanoželjeznih stupaljki na razmaku 30 cm te betoniranje revizionog okna vodonepropusnim betonom C16/20. Na dnu okna izvesti kinetu betonom razreda tlačne čvrstće C12/15. Kinetu je potrebno završno zagladiti do crnog sjaja. U stavku je uključena nabava i doprema svog potrebnog materijala za kompletno izvedeno reviziono okno svijetlog otvora 80x80 cm, dubine od 1,0 do 1,5 m prema kotama iz projekta. Debljina stijenki d=15 cm.</t>
    </r>
  </si>
  <si>
    <r>
      <t xml:space="preserve">Ručno </t>
    </r>
    <r>
      <rPr>
        <b/>
        <sz val="10"/>
        <rFont val="Calibri"/>
        <family val="2"/>
        <charset val="238"/>
        <scheme val="minor"/>
      </rPr>
      <t>planiranje dna rov</t>
    </r>
    <r>
      <rPr>
        <sz val="10"/>
        <rFont val="Calibri"/>
        <family val="2"/>
        <charset val="238"/>
        <scheme val="minor"/>
      </rPr>
      <t>a prema projektiranoj širini  koje se izvodi s točnošću ± 2,0 cm.</t>
    </r>
  </si>
  <si>
    <r>
      <t>Nabava, doprema i razastiranje pijeska za</t>
    </r>
    <r>
      <rPr>
        <b/>
        <sz val="10"/>
        <rFont val="Calibri"/>
        <family val="2"/>
        <charset val="238"/>
        <scheme val="minor"/>
      </rPr>
      <t xml:space="preserve"> pješčanu posteljicu </t>
    </r>
    <r>
      <rPr>
        <sz val="10"/>
        <rFont val="Calibri"/>
        <family val="2"/>
        <charset val="238"/>
        <scheme val="minor"/>
      </rPr>
      <t>debljine 10 cm, te razastiranje iznad tjemena cijevi debljine 30 cm.</t>
    </r>
  </si>
  <si>
    <r>
      <rPr>
        <b/>
        <sz val="10"/>
        <rFont val="Calibri"/>
        <family val="2"/>
        <charset val="238"/>
        <scheme val="minor"/>
      </rPr>
      <t>Iskop</t>
    </r>
    <r>
      <rPr>
        <sz val="10"/>
        <rFont val="Calibri"/>
        <family val="2"/>
        <charset val="238"/>
        <scheme val="minor"/>
      </rPr>
      <t xml:space="preserve"> u zemljanom materijalu za izradu </t>
    </r>
    <r>
      <rPr>
        <b/>
        <sz val="10"/>
        <rFont val="Calibri"/>
        <family val="2"/>
        <charset val="238"/>
        <scheme val="minor"/>
      </rPr>
      <t>vodomjernog okna</t>
    </r>
    <r>
      <rPr>
        <sz val="10"/>
        <rFont val="Calibri"/>
        <family val="2"/>
        <charset val="238"/>
        <scheme val="minor"/>
      </rPr>
      <t xml:space="preserve"> te na mjestu priključenja na postojeću instalaciju. Materijal iz iskopa odbacivati na min. udaljenost 2,0 m od ruba rova. Stavka uključuje i sva potrebna osiguranja rova od urušavanja, razupiranje te eventualno ispumpavanje oborinske vode.</t>
    </r>
  </si>
  <si>
    <r>
      <rPr>
        <b/>
        <sz val="10"/>
        <rFont val="Calibri"/>
        <family val="2"/>
        <charset val="238"/>
        <scheme val="minor"/>
      </rPr>
      <t>Zatrpavanje</t>
    </r>
    <r>
      <rPr>
        <sz val="10"/>
        <rFont val="Calibri"/>
        <family val="2"/>
        <charset val="238"/>
        <scheme val="minor"/>
      </rPr>
      <t xml:space="preserve"> </t>
    </r>
    <r>
      <rPr>
        <b/>
        <sz val="10"/>
        <rFont val="Calibri"/>
        <family val="2"/>
        <charset val="238"/>
        <scheme val="minor"/>
      </rPr>
      <t>rova</t>
    </r>
    <r>
      <rPr>
        <sz val="10"/>
        <rFont val="Calibri"/>
        <family val="2"/>
        <charset val="238"/>
        <scheme val="minor"/>
      </rPr>
      <t xml:space="preserve"> i građevne jame vod. okna materijalom iz iskopa u slojevima od 20 cm na dijelu zelenih površina uz pažljivo zbijanje prije i nakon ispitivanja.</t>
    </r>
  </si>
  <si>
    <r>
      <rPr>
        <b/>
        <sz val="10"/>
        <rFont val="Calibri"/>
        <family val="2"/>
        <charset val="238"/>
        <scheme val="minor"/>
      </rPr>
      <t>Utovar i odvoz viška materijala</t>
    </r>
    <r>
      <rPr>
        <sz val="10"/>
        <rFont val="Calibri"/>
        <family val="2"/>
        <charset val="238"/>
        <scheme val="minor"/>
      </rPr>
      <t xml:space="preserve"> iz iskopa nakon izvedenog zatrpavanja na gradsko odlagalište na udaljenosti do 10 km.</t>
    </r>
  </si>
  <si>
    <r>
      <t xml:space="preserve">Dobava i ugradnja </t>
    </r>
    <r>
      <rPr>
        <b/>
        <sz val="10"/>
        <rFont val="Calibri"/>
        <family val="2"/>
        <charset val="238"/>
        <scheme val="minor"/>
      </rPr>
      <t xml:space="preserve">vanjskih vodovodnih cijevi </t>
    </r>
    <r>
      <rPr>
        <sz val="10"/>
        <rFont val="Calibri"/>
        <family val="2"/>
        <charset val="238"/>
        <scheme val="minor"/>
      </rPr>
      <t>PEHD DN 25 za razvod od sata do kupaonica</t>
    </r>
  </si>
  <si>
    <r>
      <t xml:space="preserve">Dobava </t>
    </r>
    <r>
      <rPr>
        <b/>
        <sz val="10"/>
        <rFont val="Calibri"/>
        <family val="2"/>
        <charset val="238"/>
        <scheme val="minor"/>
      </rPr>
      <t>kanalizacijskih tvrdih PVC cijevi</t>
    </r>
    <r>
      <rPr>
        <sz val="10"/>
        <rFont val="Calibri"/>
        <family val="2"/>
        <charset val="238"/>
        <scheme val="minor"/>
      </rPr>
      <t xml:space="preserve"> sa naglavnim spojevima i svim potrebnim fazonskim komadima, spojnim i brtvenim materijalom i izrada instalacije kanalizacije  prema  tlorisu.</t>
    </r>
  </si>
  <si>
    <r>
      <t>Dobava i ugradnja</t>
    </r>
    <r>
      <rPr>
        <b/>
        <sz val="10"/>
        <rFont val="Calibri"/>
        <family val="2"/>
        <charset val="238"/>
        <scheme val="minor"/>
      </rPr>
      <t xml:space="preserve"> ventilacionih kapa</t>
    </r>
    <r>
      <rPr>
        <sz val="10"/>
        <rFont val="Calibri"/>
        <family val="2"/>
        <charset val="238"/>
        <scheme val="minor"/>
      </rPr>
      <t xml:space="preserve"> od PVC-a na završecima kanal vertikala  ( 1,0 m od krova )</t>
    </r>
  </si>
  <si>
    <r>
      <t xml:space="preserve">Dobava i ugradnja </t>
    </r>
    <r>
      <rPr>
        <b/>
        <sz val="10"/>
        <rFont val="Calibri"/>
        <family val="2"/>
        <charset val="238"/>
        <scheme val="minor"/>
      </rPr>
      <t>zidnog sifona</t>
    </r>
    <r>
      <rPr>
        <sz val="10"/>
        <rFont val="Calibri"/>
        <family val="2"/>
        <charset val="238"/>
        <scheme val="minor"/>
      </rPr>
      <t xml:space="preserve"> za perilicu posuđa f25/32  sa  kromiranim poklopcem  150/150 mm</t>
    </r>
  </si>
  <si>
    <r>
      <t xml:space="preserve">Dobava i montaža slobodno protočnih </t>
    </r>
    <r>
      <rPr>
        <b/>
        <sz val="10"/>
        <rFont val="Calibri"/>
        <family val="2"/>
        <charset val="238"/>
        <scheme val="minor"/>
      </rPr>
      <t>ventila u zidnim usjecima</t>
    </r>
    <r>
      <rPr>
        <sz val="10"/>
        <rFont val="Calibri"/>
        <family val="2"/>
        <charset val="238"/>
        <scheme val="minor"/>
      </rPr>
      <t>. Stavka uključuje i ugradnju niklovanih kapa i rozeta te sav ostali potreban materijal i rad.</t>
    </r>
  </si>
  <si>
    <r>
      <rPr>
        <b/>
        <sz val="10"/>
        <rFont val="Calibri"/>
        <family val="2"/>
        <charset val="238"/>
        <scheme val="minor"/>
      </rPr>
      <t>Tlačna  proba</t>
    </r>
    <r>
      <rPr>
        <sz val="10"/>
        <rFont val="Calibri"/>
        <family val="2"/>
        <charset val="238"/>
        <scheme val="minor"/>
      </rPr>
      <t xml:space="preserve">  izvedene  instalacije  tlakom  vode  10 bara u  trajanju  min. 10 sati.</t>
    </r>
  </si>
  <si>
    <r>
      <t xml:space="preserve">Snošenje troškova </t>
    </r>
    <r>
      <rPr>
        <b/>
        <sz val="10"/>
        <rFont val="Calibri"/>
        <family val="2"/>
        <charset val="238"/>
        <scheme val="minor"/>
      </rPr>
      <t>ispiranja  i  dezinfekcije</t>
    </r>
    <r>
      <rPr>
        <sz val="10"/>
        <rFont val="Calibri"/>
        <family val="2"/>
        <charset val="238"/>
        <scheme val="minor"/>
      </rPr>
      <t xml:space="preserve">  vodovodne  instalacije od strane ovlaštene osobe.</t>
    </r>
  </si>
  <si>
    <r>
      <t xml:space="preserve">Snošenje troškova </t>
    </r>
    <r>
      <rPr>
        <b/>
        <sz val="10"/>
        <rFont val="Calibri"/>
        <family val="2"/>
        <charset val="238"/>
        <scheme val="minor"/>
      </rPr>
      <t>ispitivanja  higijenske  ispravnosti</t>
    </r>
    <r>
      <rPr>
        <sz val="10"/>
        <rFont val="Calibri"/>
        <family val="2"/>
        <charset val="238"/>
        <scheme val="minor"/>
      </rPr>
      <t xml:space="preserve">  vode  od ovlaštene osobe.</t>
    </r>
  </si>
  <si>
    <r>
      <t xml:space="preserve">Dobava i ugradba </t>
    </r>
    <r>
      <rPr>
        <b/>
        <sz val="10"/>
        <rFont val="Calibri"/>
        <family val="2"/>
        <charset val="238"/>
        <scheme val="minor"/>
      </rPr>
      <t>umivaonika</t>
    </r>
    <r>
      <rPr>
        <sz val="10"/>
        <rFont val="Calibri"/>
        <family val="2"/>
        <charset val="238"/>
        <scheme val="minor"/>
      </rPr>
      <t xml:space="preserve"> od keramike I klase u kompletu s ogledalima na zid od opeke, AB ili gipskartona. Stavka uključuje dobavu i ugradnju vijaka i tipli za montažu na zid, silikonski kit za brtvljenje, stojeću jednoručnu mješaću armaturu za toplu i hladnu vodu, kutne ventile, te odljevnu garnituru. Umivaonik veličine 600mm. </t>
    </r>
  </si>
  <si>
    <r>
      <t xml:space="preserve">Dobava i ugradnja kromirane  </t>
    </r>
    <r>
      <rPr>
        <b/>
        <sz val="10"/>
        <rFont val="Calibri"/>
        <family val="2"/>
        <charset val="238"/>
        <scheme val="minor"/>
      </rPr>
      <t>stojeće  mješaće baterije</t>
    </r>
    <r>
      <rPr>
        <sz val="10"/>
        <rFont val="Calibri"/>
        <family val="2"/>
        <charset val="238"/>
        <scheme val="minor"/>
      </rPr>
      <t xml:space="preserve"> sa  pokretnim  ispustom  </t>
    </r>
    <r>
      <rPr>
        <b/>
        <sz val="10"/>
        <rFont val="Calibri"/>
        <family val="2"/>
        <charset val="238"/>
        <scheme val="minor"/>
      </rPr>
      <t>za sudoper</t>
    </r>
    <r>
      <rPr>
        <sz val="10"/>
        <rFont val="Calibri"/>
        <family val="2"/>
        <charset val="238"/>
        <scheme val="minor"/>
      </rPr>
      <t xml:space="preserve">   NO15 </t>
    </r>
  </si>
  <si>
    <r>
      <t xml:space="preserve">Dobava i ugradnja kromirane  </t>
    </r>
    <r>
      <rPr>
        <b/>
        <sz val="10"/>
        <rFont val="Calibri"/>
        <family val="2"/>
        <charset val="238"/>
        <scheme val="minor"/>
      </rPr>
      <t>stojeće  mješaće baterije</t>
    </r>
    <r>
      <rPr>
        <sz val="10"/>
        <rFont val="Calibri"/>
        <family val="2"/>
        <charset val="238"/>
        <scheme val="minor"/>
      </rPr>
      <t xml:space="preserve"> sa  pokretnim  ispustom  </t>
    </r>
    <r>
      <rPr>
        <b/>
        <sz val="10"/>
        <rFont val="Calibri"/>
        <family val="2"/>
        <charset val="238"/>
        <scheme val="minor"/>
      </rPr>
      <t>za  umivaonik</t>
    </r>
    <r>
      <rPr>
        <sz val="10"/>
        <rFont val="Calibri"/>
        <family val="2"/>
        <charset val="238"/>
        <scheme val="minor"/>
      </rPr>
      <t xml:space="preserve"> NO15 / bide</t>
    </r>
  </si>
  <si>
    <r>
      <t xml:space="preserve">Dobava i ugradnja  </t>
    </r>
    <r>
      <rPr>
        <b/>
        <sz val="10"/>
        <rFont val="Calibri"/>
        <family val="2"/>
        <charset val="238"/>
        <scheme val="minor"/>
      </rPr>
      <t>kade</t>
    </r>
    <r>
      <rPr>
        <sz val="10"/>
        <rFont val="Calibri"/>
        <family val="2"/>
        <charset val="238"/>
        <scheme val="minor"/>
      </rPr>
      <t xml:space="preserve"> 200 x 80 cm sa zidnom mješalicom i pvc sifonom</t>
    </r>
  </si>
  <si>
    <r>
      <t xml:space="preserve">Dobava i ugradnja </t>
    </r>
    <r>
      <rPr>
        <b/>
        <sz val="10"/>
        <rFont val="Calibri"/>
        <family val="2"/>
        <charset val="238"/>
        <scheme val="minor"/>
      </rPr>
      <t>slavine s holenderom</t>
    </r>
    <r>
      <rPr>
        <sz val="10"/>
        <rFont val="Calibri"/>
        <family val="2"/>
        <charset val="238"/>
        <scheme val="minor"/>
      </rPr>
      <t xml:space="preserve"> za priključak perilica.</t>
    </r>
  </si>
  <si>
    <r>
      <rPr>
        <b/>
        <sz val="10"/>
        <color indexed="8"/>
        <rFont val="Calibri"/>
        <family val="2"/>
        <charset val="238"/>
        <scheme val="minor"/>
      </rPr>
      <t>Iskolčenje</t>
    </r>
    <r>
      <rPr>
        <sz val="10"/>
        <color indexed="8"/>
        <rFont val="Calibri"/>
        <family val="2"/>
        <charset val="238"/>
        <scheme val="minor"/>
      </rPr>
      <t xml:space="preserve"> trase kanalizacijskog i vodovodnog kanala, s obilježavanjem i osiguravanjem karakterističnih iskolčenih točaka na terenu te izrada elaborata iskolčenja.</t>
    </r>
  </si>
  <si>
    <r>
      <rPr>
        <b/>
        <sz val="10"/>
        <color indexed="8"/>
        <rFont val="Calibri"/>
        <family val="2"/>
        <charset val="238"/>
        <scheme val="minor"/>
      </rPr>
      <t>Ispitivanje</t>
    </r>
    <r>
      <rPr>
        <sz val="10"/>
        <color indexed="8"/>
        <rFont val="Calibri"/>
        <family val="2"/>
        <charset val="238"/>
        <scheme val="minor"/>
      </rPr>
      <t xml:space="preserve"> izvedene vodovodne instalcije na nepropusnost tlačnom probom.</t>
    </r>
  </si>
  <si>
    <r>
      <rPr>
        <b/>
        <sz val="10"/>
        <color indexed="8"/>
        <rFont val="Calibri"/>
        <family val="2"/>
        <charset val="238"/>
        <scheme val="minor"/>
      </rPr>
      <t>Čišćenje i ispiranje</t>
    </r>
    <r>
      <rPr>
        <sz val="10"/>
        <color indexed="8"/>
        <rFont val="Calibri"/>
        <family val="2"/>
        <charset val="238"/>
        <scheme val="minor"/>
      </rPr>
      <t xml:space="preserve"> izvedenog vodovodnog cjevovoda nakon kompletno dovršenih radova.</t>
    </r>
  </si>
  <si>
    <r>
      <rPr>
        <b/>
        <sz val="10"/>
        <color indexed="8"/>
        <rFont val="Calibri"/>
        <family val="2"/>
        <charset val="238"/>
        <scheme val="minor"/>
      </rPr>
      <t>Dezinfekcija</t>
    </r>
    <r>
      <rPr>
        <sz val="10"/>
        <color indexed="8"/>
        <rFont val="Calibri"/>
        <family val="2"/>
        <charset val="238"/>
        <scheme val="minor"/>
      </rPr>
      <t xml:space="preserve"> vodovodnog cjevovoda prije stavljanja u pogon, a vrši se s 30g čistog klora na 1 m3 vode. Voda ostaje u cjevovodu 24 sata.</t>
    </r>
  </si>
  <si>
    <r>
      <rPr>
        <b/>
        <sz val="10"/>
        <color indexed="8"/>
        <rFont val="Calibri"/>
        <family val="2"/>
        <charset val="238"/>
        <scheme val="minor"/>
      </rPr>
      <t>Laboratorijsko ispitivanje</t>
    </r>
    <r>
      <rPr>
        <sz val="10"/>
        <color indexed="8"/>
        <rFont val="Calibri"/>
        <family val="2"/>
        <charset val="238"/>
        <scheme val="minor"/>
      </rPr>
      <t xml:space="preserve"> kvalitete vode, uzimanjem uzoraka na 1/3 točećih mjesta. Uključeno ispitivanje na mineralna ulja.</t>
    </r>
  </si>
  <si>
    <r>
      <rPr>
        <b/>
        <sz val="10"/>
        <rFont val="Calibri"/>
        <family val="2"/>
        <charset val="238"/>
        <scheme val="minor"/>
      </rPr>
      <t>Ispitivanje</t>
    </r>
    <r>
      <rPr>
        <sz val="10"/>
        <rFont val="Calibri"/>
        <family val="2"/>
        <charset val="238"/>
        <scheme val="minor"/>
      </rPr>
      <t xml:space="preserve"> kompletno izgrađene </t>
    </r>
    <r>
      <rPr>
        <b/>
        <sz val="10"/>
        <rFont val="Calibri"/>
        <family val="2"/>
        <charset val="238"/>
        <scheme val="minor"/>
      </rPr>
      <t>kanalizacije</t>
    </r>
    <r>
      <rPr>
        <sz val="10"/>
        <rFont val="Calibri"/>
        <family val="2"/>
        <charset val="238"/>
        <scheme val="minor"/>
      </rPr>
      <t xml:space="preserve"> zajedno s objektima na vodonepropusnost prema postojećim propisima.</t>
    </r>
  </si>
  <si>
    <r>
      <rPr>
        <b/>
        <sz val="10"/>
        <rFont val="Calibri"/>
        <family val="2"/>
        <charset val="238"/>
        <scheme val="minor"/>
      </rPr>
      <t>Iskop rova</t>
    </r>
    <r>
      <rPr>
        <sz val="10"/>
        <rFont val="Calibri"/>
        <family val="2"/>
        <charset val="238"/>
        <scheme val="minor"/>
      </rPr>
      <t xml:space="preserve"> u zemljanom materijalu </t>
    </r>
    <r>
      <rPr>
        <b/>
        <sz val="10"/>
        <rFont val="Calibri"/>
        <family val="2"/>
        <charset val="238"/>
        <scheme val="minor"/>
      </rPr>
      <t>za polaganje kanalizacijskih cijevi</t>
    </r>
    <r>
      <rPr>
        <sz val="10"/>
        <rFont val="Calibri"/>
        <family val="2"/>
        <charset val="238"/>
        <scheme val="minor"/>
      </rPr>
      <t>. Materijal iz iskopa odbacivati na min. udaljenost 1,0 m od ruba rova. Rov se izvodi dubine 1,0 do 1,5 m i širine 80 cm. Stavka uključuje i sva potrebna osiguranja rova od urušavanja, razupiranje te eventualno ispumpavanje oborinske vode.</t>
    </r>
  </si>
  <si>
    <r>
      <rPr>
        <b/>
        <sz val="10"/>
        <rFont val="Calibri"/>
        <family val="2"/>
        <charset val="238"/>
        <scheme val="minor"/>
      </rPr>
      <t>Iskop rova</t>
    </r>
    <r>
      <rPr>
        <sz val="10"/>
        <rFont val="Calibri"/>
        <family val="2"/>
        <charset val="238"/>
        <scheme val="minor"/>
      </rPr>
      <t xml:space="preserve"> u zemljanom materijalu</t>
    </r>
    <r>
      <rPr>
        <b/>
        <sz val="10"/>
        <rFont val="Calibri"/>
        <family val="2"/>
        <charset val="238"/>
        <scheme val="minor"/>
      </rPr>
      <t xml:space="preserve"> za polaganje vodovodnih cijevi</t>
    </r>
    <r>
      <rPr>
        <sz val="10"/>
        <rFont val="Calibri"/>
        <family val="2"/>
        <charset val="238"/>
        <scheme val="minor"/>
      </rPr>
      <t>. Materijal iz iskopa odbacivati na min. udaljenost 1,0 m od ruba rova. Rov se izvodi do maksimalne dubine 1,2 m i širine 40 cm. Stavka uključuje i sva potrebna osiguranja rova od urušavanja, razupiranje te eventualno ispumpavanje oborinske vode.</t>
    </r>
  </si>
  <si>
    <t>- držač  ručnika uz umivaonik</t>
  </si>
  <si>
    <r>
      <t xml:space="preserve">Dobava i izvedba </t>
    </r>
    <r>
      <rPr>
        <b/>
        <sz val="10"/>
        <rFont val="Calibri"/>
        <family val="2"/>
        <charset val="238"/>
        <scheme val="minor"/>
      </rPr>
      <t>dilatacije plivajućeg poda</t>
    </r>
    <r>
      <rPr>
        <sz val="10"/>
        <rFont val="Calibri"/>
        <family val="2"/>
        <charset val="238"/>
        <scheme val="minor"/>
      </rPr>
      <t xml:space="preserve"> od ekspandiranog polistirena (EPS)  debljine 1 cm između zida i slojeva poda ,visine do 15 cm. U cijeni vrijednosti rada  i materijala. Obračun po m2. </t>
    </r>
  </si>
  <si>
    <r>
      <t xml:space="preserve">Dobava i postava </t>
    </r>
    <r>
      <rPr>
        <b/>
        <sz val="10"/>
        <rFont val="Calibri"/>
        <family val="2"/>
        <charset val="238"/>
        <scheme val="minor"/>
      </rPr>
      <t>PE folije</t>
    </r>
    <r>
      <rPr>
        <sz val="10"/>
        <rFont val="Calibri"/>
        <family val="2"/>
        <charset val="238"/>
        <scheme val="minor"/>
      </rPr>
      <t xml:space="preserve"> (donji i
gornji sloj) kod podova unutarnjih
prostora kod ugradnje EPS izolacija.  </t>
    </r>
  </si>
  <si>
    <t>2.9.</t>
  </si>
  <si>
    <r>
      <rPr>
        <b/>
        <sz val="10"/>
        <color indexed="8"/>
        <rFont val="Calibri"/>
        <family val="2"/>
        <charset val="238"/>
        <scheme val="minor"/>
      </rPr>
      <t>Skidanje sloja humusa prosječne debljine 15 cm</t>
    </r>
    <r>
      <rPr>
        <sz val="10"/>
        <color indexed="8"/>
        <rFont val="Calibri"/>
        <family val="2"/>
        <charset val="238"/>
        <scheme val="minor"/>
      </rPr>
      <t>, sa odlaganjem iskopanog humusa na stranu, te profiliranje i valjanje planuma. Obračun po m3 u sraslom stanju. Humus se iskopava isključivo strojno, ručno eventualno po potrebi, iskopani humus utovara na vozilo i odvozi na deponiju do 10km. Uključiti taksu za deponiju.</t>
    </r>
  </si>
  <si>
    <r>
      <t xml:space="preserve">Široki </t>
    </r>
    <r>
      <rPr>
        <b/>
        <sz val="10"/>
        <rFont val="Calibri"/>
        <family val="2"/>
        <charset val="238"/>
        <scheme val="minor"/>
      </rPr>
      <t>iskopi</t>
    </r>
    <r>
      <rPr>
        <sz val="10"/>
        <rFont val="Calibri"/>
        <family val="2"/>
        <charset val="238"/>
        <scheme val="minor"/>
      </rPr>
      <t xml:space="preserve"> u tlu III kategorije (80% strojno, 20% ručno) </t>
    </r>
    <r>
      <rPr>
        <b/>
        <sz val="10"/>
        <rFont val="Calibri"/>
        <family val="2"/>
        <charset val="238"/>
        <scheme val="minor"/>
      </rPr>
      <t xml:space="preserve">za temeljne trake </t>
    </r>
    <r>
      <rPr>
        <sz val="10"/>
        <rFont val="Calibri"/>
        <family val="2"/>
        <charset val="238"/>
        <scheme val="minor"/>
      </rPr>
      <t>širine 60 cm sa odlaganjem iskopanog materijala na stranu radi kasnije uporabe ili odvozom na privremenu deponiju na udaljenosti do 50 m. Obračun po m3 iskopanog materijala.</t>
    </r>
  </si>
  <si>
    <r>
      <rPr>
        <b/>
        <sz val="10"/>
        <color indexed="8"/>
        <rFont val="Calibri"/>
        <family val="2"/>
        <charset val="238"/>
        <scheme val="minor"/>
      </rPr>
      <t>Ručno planiranje dna  iskopa</t>
    </r>
    <r>
      <rPr>
        <sz val="10"/>
        <color indexed="8"/>
        <rFont val="Calibri"/>
        <family val="2"/>
        <charset val="238"/>
        <scheme val="minor"/>
      </rPr>
      <t xml:space="preserve"> točnošću  ± 2 cm  o Ms = 20 MN/m2</t>
    </r>
  </si>
  <si>
    <t>2.10.</t>
  </si>
  <si>
    <r>
      <rPr>
        <b/>
        <sz val="10"/>
        <color indexed="8"/>
        <rFont val="Calibri"/>
        <family val="2"/>
        <charset val="238"/>
        <scheme val="minor"/>
      </rPr>
      <t>Površinski iskop</t>
    </r>
    <r>
      <rPr>
        <sz val="10"/>
        <color indexed="8"/>
        <rFont val="Calibri"/>
        <family val="2"/>
        <charset val="238"/>
        <scheme val="minor"/>
      </rPr>
      <t xml:space="preserve"> zemlje III i IV ktg.  </t>
    </r>
    <r>
      <rPr>
        <b/>
        <sz val="10"/>
        <color indexed="8"/>
        <rFont val="Calibri"/>
        <family val="2"/>
        <charset val="238"/>
        <scheme val="minor"/>
      </rPr>
      <t>dubine 25 cm</t>
    </r>
    <r>
      <rPr>
        <sz val="10"/>
        <color indexed="8"/>
        <rFont val="Calibri"/>
        <family val="2"/>
        <charset val="238"/>
        <scheme val="minor"/>
      </rPr>
      <t xml:space="preserve"> ispod manipulativne površine sa odlaganjem iskopanog materijala na stranu . Otkopanim materijalom u završnoj fazi radova izvršiti humusiranje na mjestu zelenih površina. Iskop vršiti isključivo  strojno, u cijenu uključiti utovar iskopanog materijala i prijevoz na gradilišnu deponiju. </t>
    </r>
  </si>
  <si>
    <t xml:space="preserve">KOLNIČKA KONSTRUKCIJA </t>
  </si>
  <si>
    <t>1. ZEMLJANI RADOVI UKUPNO:</t>
  </si>
  <si>
    <t>2. KOLNIČKA KONSTRUKCIJA UKUPNO:</t>
  </si>
  <si>
    <t>KOLNIČKA KONSTRUKCIJA:</t>
  </si>
  <si>
    <r>
      <rPr>
        <b/>
        <sz val="10"/>
        <color indexed="8"/>
        <rFont val="Calibri"/>
        <family val="2"/>
        <charset val="238"/>
        <scheme val="minor"/>
      </rPr>
      <t>Površinski iskop</t>
    </r>
    <r>
      <rPr>
        <sz val="10"/>
        <color indexed="8"/>
        <rFont val="Calibri"/>
        <family val="2"/>
        <charset val="238"/>
        <scheme val="minor"/>
      </rPr>
      <t xml:space="preserve"> zemlje III i IV ktg.  </t>
    </r>
    <r>
      <rPr>
        <b/>
        <sz val="10"/>
        <color indexed="8"/>
        <rFont val="Calibri"/>
        <family val="2"/>
        <charset val="238"/>
        <scheme val="minor"/>
      </rPr>
      <t>dubine 25 cm</t>
    </r>
    <r>
      <rPr>
        <sz val="10"/>
        <color indexed="8"/>
        <rFont val="Calibri"/>
        <family val="2"/>
        <charset val="238"/>
        <scheme val="minor"/>
      </rPr>
      <t xml:space="preserve"> </t>
    </r>
    <r>
      <rPr>
        <b/>
        <sz val="10"/>
        <color indexed="8"/>
        <rFont val="Calibri"/>
        <family val="2"/>
        <charset val="238"/>
        <scheme val="minor"/>
      </rPr>
      <t>ispod zgrade</t>
    </r>
    <r>
      <rPr>
        <sz val="10"/>
        <color indexed="8"/>
        <rFont val="Calibri"/>
        <family val="2"/>
        <charset val="238"/>
        <scheme val="minor"/>
      </rPr>
      <t xml:space="preserve"> sa odlaganjem iskopanog materijala na stranu. Otkopanim materijalom u završnoj fazi radova izvršiti humusiranje na mjestu zelenih površina. Iskop vršiti isključivo  strojno, u cijenu uključiti utovar iskopanog materijala i prijevoz na gradilišnu deponiju. </t>
    </r>
  </si>
  <si>
    <r>
      <rPr>
        <b/>
        <sz val="10"/>
        <rFont val="Calibri"/>
        <family val="2"/>
        <charset val="238"/>
        <scheme val="minor"/>
      </rPr>
      <t xml:space="preserve">Nasipavanje  zelenih površina </t>
    </r>
    <r>
      <rPr>
        <sz val="10"/>
        <rFont val="Calibri"/>
        <family val="2"/>
        <charset val="238"/>
        <scheme val="minor"/>
      </rPr>
      <t>zemljanim materijalom dobivenim iz iskopa  u cilju formiranja terena (debljina  cca 30 cm) . Stavkom obuhvatiti nasipavanje, razastiranje i zbijanje zemljanog materijala do modula stišljivosti Ms &gt; 20 MN/m2.</t>
    </r>
  </si>
  <si>
    <r>
      <t xml:space="preserve">Valjanje, planiranje i </t>
    </r>
    <r>
      <rPr>
        <b/>
        <sz val="10"/>
        <rFont val="Calibri"/>
        <family val="2"/>
        <charset val="238"/>
        <scheme val="minor"/>
      </rPr>
      <t>humusiranje površine zemljom iz iskopa</t>
    </r>
    <r>
      <rPr>
        <sz val="10"/>
        <rFont val="Calibri"/>
        <family val="2"/>
        <charset val="238"/>
        <scheme val="minor"/>
      </rPr>
      <t xml:space="preserve"> u sloju d=20 cm te  sijanje trave i valjanje laganim valjkom . Obračun po m3 uređene i zatravljene površine.</t>
    </r>
  </si>
  <si>
    <r>
      <t xml:space="preserve">Proizvodnja, prijevoz i </t>
    </r>
    <r>
      <rPr>
        <b/>
        <sz val="10"/>
        <color indexed="8"/>
        <rFont val="Calibri"/>
        <family val="2"/>
        <charset val="238"/>
        <scheme val="minor"/>
      </rPr>
      <t>ugradnja  habajućeg sloja od asfaltbetona</t>
    </r>
    <r>
      <rPr>
        <sz val="10"/>
        <color indexed="8"/>
        <rFont val="Calibri"/>
        <family val="2"/>
        <charset val="238"/>
        <scheme val="minor"/>
      </rPr>
      <t xml:space="preserve"> AC 11 surf (BIT 50/70) AG1 M4, debljine 5 cm. Habajući sloj proizvodi se u asfaltnoj bazi uz kontrolu pojedinih materijala  i kontrolu proizvedene asfaltne mješavine te se prevozi do mjesta ugradnje.Ugradnja se vrši strojno strojem za razastiranje, finišerom te projektiranom grupom valjaka vibracionih i valjaka s točkovima na pneumaticima.</t>
    </r>
  </si>
  <si>
    <t>LIČILAČKI RADOVI</t>
  </si>
  <si>
    <t>1.9.</t>
  </si>
  <si>
    <t>LIČILAČKI RADOVI:</t>
  </si>
  <si>
    <r>
      <t xml:space="preserve">Dobava i ugradnja  </t>
    </r>
    <r>
      <rPr>
        <b/>
        <sz val="10"/>
        <rFont val="Calibri"/>
        <family val="2"/>
        <charset val="238"/>
        <scheme val="minor"/>
      </rPr>
      <t>sudopera</t>
    </r>
  </si>
  <si>
    <t>REKAPITULACIJA:</t>
  </si>
  <si>
    <t>1.10.</t>
  </si>
  <si>
    <t>- DN 20 (vertikale)</t>
  </si>
  <si>
    <t>Obračun po m2 izvedene posteljice</t>
  </si>
  <si>
    <t>Obračun po m2</t>
  </si>
  <si>
    <t>Obračun po m3 iskopanog humusa, mjereno u sraslom tlu</t>
  </si>
  <si>
    <t>Obračun po m3</t>
  </si>
  <si>
    <t>Obračun po m1</t>
  </si>
  <si>
    <t>m1</t>
  </si>
  <si>
    <t>Obračun po m3 ugrađenog sloja</t>
  </si>
  <si>
    <r>
      <t xml:space="preserve">Proizvodnja, prijevoz i ugradnja  </t>
    </r>
    <r>
      <rPr>
        <b/>
        <sz val="10"/>
        <color indexed="8"/>
        <rFont val="Calibri"/>
        <family val="2"/>
        <charset val="238"/>
        <scheme val="minor"/>
      </rPr>
      <t>bitumeniziranog nosivog sloja (BNHS)</t>
    </r>
    <r>
      <rPr>
        <sz val="10"/>
        <color indexed="8"/>
        <rFont val="Calibri"/>
        <family val="2"/>
        <charset val="238"/>
        <scheme val="minor"/>
      </rPr>
      <t xml:space="preserve"> od bitumeniziranog  kamenog agregata AC 22 base (BIT 50/70) AG6 M2 debljine d=7 cm. Bitumenizirani nosivi sloj proizvodi se u asfaltnoj bazi uz kontrolu pojedinih materijala  i kontrolu proizvedene asfaltne mješavine te se prevozi do mjesta ugradnje.Ugradnja se vrši strojno strojem za razastiranje, finišerom te projektiranom grupom valjaka vibracionih i valjaka s točkovima na pneumaticima.</t>
    </r>
  </si>
  <si>
    <r>
      <t xml:space="preserve">Izrada </t>
    </r>
    <r>
      <rPr>
        <b/>
        <sz val="10"/>
        <color indexed="8"/>
        <rFont val="Calibri"/>
        <family val="2"/>
        <charset val="238"/>
        <scheme val="minor"/>
      </rPr>
      <t xml:space="preserve">razdjelne crte </t>
    </r>
    <r>
      <rPr>
        <sz val="10"/>
        <color indexed="8"/>
        <rFont val="Calibri"/>
        <family val="2"/>
        <charset val="238"/>
        <scheme val="minor"/>
      </rPr>
      <t>bijele boje pune širine 15 cm. U cijenu ulazi sav rad i materijal, prijevoz i sve ostalo što je potrebno za potpuni dovršetak posla.</t>
    </r>
  </si>
  <si>
    <r>
      <t xml:space="preserve">Nabava doprema i ugradnja </t>
    </r>
    <r>
      <rPr>
        <b/>
        <sz val="10"/>
        <color indexed="8"/>
        <rFont val="Calibri"/>
        <family val="2"/>
        <charset val="238"/>
        <scheme val="minor"/>
      </rPr>
      <t>betonskih kanalica</t>
    </r>
    <r>
      <rPr>
        <sz val="10"/>
        <color indexed="8"/>
        <rFont val="Calibri"/>
        <family val="2"/>
        <charset val="238"/>
        <scheme val="minor"/>
      </rPr>
      <t xml:space="preserve">  40x40x8 cm u temelj od betona C 12/15 cx2 sa zalijevanjem  spojnica cementnim mortom. U cijenu uračunat sav potreban rad i materijal.</t>
    </r>
  </si>
  <si>
    <r>
      <t xml:space="preserve">Geodetski radovi </t>
    </r>
    <r>
      <rPr>
        <sz val="10"/>
        <rFont val="Calibri"/>
        <family val="2"/>
        <charset val="238"/>
        <scheme val="minor"/>
      </rPr>
      <t>– iskolčenje svih potrebnih točaka, visina i osi tijekom gradnje</t>
    </r>
  </si>
  <si>
    <r>
      <rPr>
        <b/>
        <sz val="10"/>
        <color indexed="8"/>
        <rFont val="Calibri"/>
        <family val="2"/>
        <charset val="238"/>
        <scheme val="minor"/>
      </rPr>
      <t xml:space="preserve">Uklanjanje zatečene betonske ploče </t>
    </r>
    <r>
      <rPr>
        <sz val="10"/>
        <color indexed="8"/>
        <rFont val="Calibri"/>
        <family val="2"/>
        <charset val="238"/>
        <scheme val="minor"/>
      </rPr>
      <t>na parceli. Za debljinu ploče uzima se 20 cm.</t>
    </r>
  </si>
  <si>
    <r>
      <t xml:space="preserve">Široki iskopi u tlu III kategorije (80 % strojno, 20% ručno) za </t>
    </r>
    <r>
      <rPr>
        <b/>
        <sz val="10"/>
        <color indexed="8"/>
        <rFont val="Calibri"/>
        <family val="2"/>
        <charset val="238"/>
        <scheme val="minor"/>
      </rPr>
      <t>temeljne stope</t>
    </r>
    <r>
      <rPr>
        <sz val="10"/>
        <color indexed="8"/>
        <rFont val="Calibri"/>
        <family val="2"/>
        <charset val="238"/>
        <scheme val="minor"/>
      </rPr>
      <t xml:space="preserve"> sa odlaganjem iskopanog materijala na stranu radi kasnije uporabe ili odvozom na privremenu deponiju na udaljenosti do 50 m. Obračun po m3 iskopanog materijala.</t>
    </r>
  </si>
  <si>
    <t>2.11.</t>
  </si>
  <si>
    <r>
      <rPr>
        <b/>
        <sz val="10"/>
        <color indexed="8"/>
        <rFont val="Calibri"/>
        <family val="2"/>
        <charset val="238"/>
        <scheme val="minor"/>
      </rPr>
      <t>Betoniranje a.b.podne ploče</t>
    </r>
    <r>
      <rPr>
        <sz val="10"/>
        <color indexed="8"/>
        <rFont val="Calibri"/>
        <family val="2"/>
        <charset val="238"/>
        <scheme val="minor"/>
      </rPr>
      <t xml:space="preserve">  d=20 cm   betonom  C 30/37 cx2 na  prethodno izvedenom sloju materijala iz iskopa i kamenog nabačaja betonom C25/30, te odgovarajućom armaturnom mrežom danom u statičkom računu. U ploči predvidjeti otvore za instalacije. Stavkom obuhvatiti izradu dilatacija dubine do 1/3 debljine ploče i širine 1 cm u poljima veličine cca 500/455  sa ulaganjem trake polistirena u svježi beton . U st. uključeno spravljanje , dobava , ugradba i njega svježeg betona. Završna obrada površine jest posip kvarcnim pijeskom uz obradu helikopterom i treba ju uključiti u cijenu stavke.</t>
    </r>
  </si>
  <si>
    <r>
      <rPr>
        <b/>
        <sz val="10"/>
        <rFont val="Calibri"/>
        <family val="2"/>
        <charset val="238"/>
        <scheme val="minor"/>
      </rPr>
      <t>Betoniranje a.b. ploče galerije</t>
    </r>
    <r>
      <rPr>
        <sz val="10"/>
        <rFont val="Calibri"/>
        <family val="2"/>
        <charset val="238"/>
        <scheme val="minor"/>
      </rPr>
      <t xml:space="preserve">  d=14cm   betonom  xC 30/37. Stavkom obuhvatiti izradu dilatacija ploče sa ulaganjem trake polistirena u svježi beton. U st. uključeno spravljanje , dobava , ugradba i njega svježeg betona. Stavka armature nije uračunata u cijenu</t>
    </r>
  </si>
  <si>
    <r>
      <t>Dobava sitnozrnatog betona (veličina zrna 4-8 mm) C 30/37  i</t>
    </r>
    <r>
      <rPr>
        <b/>
        <sz val="10"/>
        <color indexed="8"/>
        <rFont val="Calibri"/>
        <family val="2"/>
        <charset val="238"/>
        <scheme val="minor"/>
      </rPr>
      <t xml:space="preserve"> zaljevanje</t>
    </r>
    <r>
      <rPr>
        <sz val="10"/>
        <color indexed="8"/>
        <rFont val="Calibri"/>
        <family val="2"/>
        <charset val="238"/>
        <scheme val="minor"/>
      </rPr>
      <t xml:space="preserve"> postavljenog i fiksiranog </t>
    </r>
    <r>
      <rPr>
        <b/>
        <sz val="10"/>
        <color indexed="8"/>
        <rFont val="Calibri"/>
        <family val="2"/>
        <charset val="238"/>
        <scheme val="minor"/>
      </rPr>
      <t>sidra i papučice stupa</t>
    </r>
    <r>
      <rPr>
        <sz val="10"/>
        <color indexed="8"/>
        <rFont val="Calibri"/>
        <family val="2"/>
        <charset val="238"/>
        <scheme val="minor"/>
      </rPr>
      <t xml:space="preserve"> .</t>
    </r>
  </si>
  <si>
    <t xml:space="preserve"> - razdjelni sloj geotekstila  PP 300 g/m2 sa preklopom od 10 cm u svrhu kompenzacije opterećenja</t>
  </si>
  <si>
    <t xml:space="preserve"> - hidroizolacija PVC sintetičkom hidroizolacijskom folijom d=1,5 mm s signalnim slojem koja se vari strojevima s toplim zrakom uz preklop 10cm. Folija je slobodno položena učvrščena  na rubovima specijalnim tiplama za beton </t>
  </si>
  <si>
    <t>Foliju prepustiti u širini 50-70 cm od ruba temeljne  ploče kako bi se naknadno mogla spojiti sa vertikalnom hidroizolacijom . Obračun vršiti po m2 razvijene površine .</t>
  </si>
  <si>
    <r>
      <t>Dobava i postavljanje</t>
    </r>
    <r>
      <rPr>
        <b/>
        <sz val="10"/>
        <rFont val="Calibri"/>
        <family val="2"/>
        <charset val="238"/>
        <scheme val="minor"/>
      </rPr>
      <t xml:space="preserve"> hidroizolacije</t>
    </r>
    <r>
      <rPr>
        <sz val="10"/>
        <rFont val="Calibri"/>
        <family val="2"/>
        <charset val="238"/>
        <scheme val="minor"/>
      </rPr>
      <t xml:space="preserve"> ispod </t>
    </r>
    <r>
      <rPr>
        <b/>
        <sz val="10"/>
        <rFont val="Calibri"/>
        <family val="2"/>
        <charset val="238"/>
        <scheme val="minor"/>
      </rPr>
      <t>AB temeljne ploče</t>
    </r>
    <r>
      <rPr>
        <sz val="10"/>
        <rFont val="Calibri"/>
        <family val="2"/>
        <charset val="238"/>
        <scheme val="minor"/>
      </rPr>
      <t xml:space="preserve">  građevine jednoslojnom folijom na bazi PVC-a . Folija se polaže na podložni sloj betona . Hidroizolaciju izvesti u slijedećim slojevima :</t>
    </r>
  </si>
  <si>
    <r>
      <t xml:space="preserve">Izrada  izolacije prostora iznad stropa kata  </t>
    </r>
    <r>
      <rPr>
        <b/>
        <sz val="10"/>
        <rFont val="Calibri"/>
        <family val="2"/>
        <charset val="238"/>
        <scheme val="minor"/>
      </rPr>
      <t xml:space="preserve">mineralnom vunom </t>
    </r>
    <r>
      <rPr>
        <sz val="10"/>
        <rFont val="Calibri"/>
        <family val="2"/>
        <charset val="238"/>
        <scheme val="minor"/>
      </rPr>
      <t>d</t>
    </r>
    <r>
      <rPr>
        <b/>
        <sz val="10"/>
        <rFont val="Calibri"/>
        <family val="2"/>
        <charset val="238"/>
        <scheme val="minor"/>
      </rPr>
      <t>=</t>
    </r>
    <r>
      <rPr>
        <sz val="10"/>
        <rFont val="Calibri"/>
        <family val="2"/>
        <charset val="238"/>
        <scheme val="minor"/>
      </rPr>
      <t xml:space="preserve">18 cm .  U cijenu uključiti vrijednost svih radova , sav potreban materijal , izolacije  itd.  </t>
    </r>
  </si>
  <si>
    <r>
      <t xml:space="preserve">Dobava i ugradnja </t>
    </r>
    <r>
      <rPr>
        <b/>
        <sz val="10"/>
        <rFont val="Calibri"/>
        <family val="2"/>
        <charset val="238"/>
        <scheme val="minor"/>
      </rPr>
      <t>toplinske izolacije podova EPS</t>
    </r>
    <r>
      <rPr>
        <sz val="10"/>
        <rFont val="Calibri"/>
        <family val="2"/>
        <charset val="238"/>
        <scheme val="minor"/>
      </rPr>
      <t xml:space="preserve">  d=3 cm. Između ploča izolacije i betonske košuljice poda postavlja se PE folija debljine d=0,20 mm sa potrebnim  preklopima koji se lijepe samoljepljivom trakom širine 4 cm. Stavkom obuhvatiti sve potrebne radove i materijal. </t>
    </r>
  </si>
  <si>
    <t>GIPSARSKI RADOVI</t>
  </si>
  <si>
    <t>7. GIPSARSKI RADOVI UKUPNO:</t>
  </si>
  <si>
    <t>Podkonstrukcija od pocinčanih metalnih profila. Profili se vješaju ovjesnim elementima i učvršćuju za strop dopuštenim učvrsnim elementima.</t>
  </si>
  <si>
    <t>Potrebno je pridržavati se smjernica i uputa za rad te poštivati atestnu dokumentaciju proizvođača.</t>
  </si>
  <si>
    <t>Stavka obuhvaća sve troškove materijala, korištenje alata i skela.Dobava materijala i montaža do pune gotovosti.</t>
  </si>
  <si>
    <t>Spojeve spuštenog stropa s bočnim zidovima i stupovima izvesti s bijelim pocinčanim rubnim L-profilima. Rubni profili se dopuštenim tiplima i vijcima učvršćuju na zid, a na spojnim mjestima na kutevima zida se izrezuju pod kutem.</t>
  </si>
  <si>
    <t>Obračun po m2 izvedenog stropa uz odbitak svih otvora većih od 0,25 m2.</t>
  </si>
  <si>
    <r>
      <t xml:space="preserve">Izvedba </t>
    </r>
    <r>
      <rPr>
        <b/>
        <sz val="10"/>
        <rFont val="Calibri"/>
        <family val="2"/>
        <charset val="238"/>
        <scheme val="minor"/>
      </rPr>
      <t xml:space="preserve">spuštenog stropa </t>
    </r>
    <r>
      <rPr>
        <sz val="10"/>
        <rFont val="Calibri"/>
        <family val="2"/>
        <charset val="238"/>
        <scheme val="minor"/>
      </rPr>
      <t>u prostorijama za radnike na katu pločama sa perforacijom ukupne debljine d=15 mm</t>
    </r>
  </si>
  <si>
    <r>
      <t>Izvedba</t>
    </r>
    <r>
      <rPr>
        <b/>
        <sz val="10"/>
        <rFont val="Calibri"/>
        <family val="2"/>
        <charset val="238"/>
        <scheme val="minor"/>
      </rPr>
      <t xml:space="preserve"> pregradnih zidova</t>
    </r>
    <r>
      <rPr>
        <sz val="10"/>
        <rFont val="Calibri"/>
        <family val="2"/>
        <charset val="238"/>
        <scheme val="minor"/>
      </rPr>
      <t xml:space="preserve"> u prostorijama za radnike na katu </t>
    </r>
    <r>
      <rPr>
        <b/>
        <sz val="10"/>
        <rFont val="Calibri"/>
        <family val="2"/>
        <charset val="238"/>
        <scheme val="minor"/>
      </rPr>
      <t>gipskartonskim pločama</t>
    </r>
    <r>
      <rPr>
        <sz val="10"/>
        <rFont val="Calibri"/>
        <family val="2"/>
        <charset val="238"/>
        <scheme val="minor"/>
      </rPr>
      <t xml:space="preserve"> i ispunom od mineralne vune, ukupne debljine zida d=13 cm. Podkonstrukcija od pocinčanih metalnih profila. Potrebno je pridržavati se smjernica i uputa za rad te poštivati atestnu dokumentaciju proizvođača. </t>
    </r>
  </si>
  <si>
    <r>
      <rPr>
        <b/>
        <sz val="10"/>
        <rFont val="Calibri"/>
        <family val="2"/>
        <charset val="238"/>
        <scheme val="minor"/>
      </rPr>
      <t>Gletanje gipskartonskih zidova</t>
    </r>
    <r>
      <rPr>
        <sz val="10"/>
        <rFont val="Calibri"/>
        <family val="2"/>
        <charset val="238"/>
        <scheme val="minor"/>
      </rPr>
      <t xml:space="preserve"> </t>
    </r>
    <r>
      <rPr>
        <b/>
        <sz val="10"/>
        <rFont val="Calibri"/>
        <family val="2"/>
        <charset val="238"/>
        <scheme val="minor"/>
      </rPr>
      <t xml:space="preserve">i stropova </t>
    </r>
    <r>
      <rPr>
        <sz val="10"/>
        <rFont val="Calibri"/>
        <family val="2"/>
        <charset val="238"/>
        <scheme val="minor"/>
      </rPr>
      <t xml:space="preserve">Potrebno je pridržavati se smjernica i uputa za rad te poštivati atestnu dokumentaciju proizvođača. </t>
    </r>
  </si>
  <si>
    <t>Obračun se vrši po stvarno razvijenoj površini zidova, uz odbitak svih otvora i dodatak svih obrada oko otvora.</t>
  </si>
  <si>
    <t>8. LIČILAČKI RADOVI UKUPNO:</t>
  </si>
  <si>
    <t>zidovi</t>
  </si>
  <si>
    <t>stropovi</t>
  </si>
  <si>
    <r>
      <rPr>
        <b/>
        <sz val="10"/>
        <rFont val="Calibri"/>
        <family val="2"/>
        <charset val="238"/>
        <scheme val="minor"/>
      </rPr>
      <t>stropovi</t>
    </r>
    <r>
      <rPr>
        <sz val="10"/>
        <rFont val="Calibri"/>
        <family val="2"/>
        <charset val="238"/>
        <scheme val="minor"/>
      </rPr>
      <t xml:space="preserve">         </t>
    </r>
  </si>
  <si>
    <r>
      <rPr>
        <b/>
        <sz val="10"/>
        <rFont val="Calibri"/>
        <family val="2"/>
        <charset val="238"/>
        <scheme val="minor"/>
      </rPr>
      <t>zidovi</t>
    </r>
    <r>
      <rPr>
        <sz val="10"/>
        <rFont val="Calibri"/>
        <family val="2"/>
        <charset val="238"/>
        <scheme val="minor"/>
      </rPr>
      <t xml:space="preserve">  </t>
    </r>
    <r>
      <rPr>
        <sz val="8"/>
        <rFont val="Calibri"/>
        <family val="2"/>
        <charset val="238"/>
        <scheme val="minor"/>
      </rPr>
      <t xml:space="preserve">(NISU UKLJUČENI ZIDOVI NA KOJE IDU KPL!!!)      </t>
    </r>
  </si>
  <si>
    <t>KERAMIČARSKI  -  PODOPOLAGAČKI     RADOVI</t>
  </si>
  <si>
    <r>
      <t>Dobava materijala i</t>
    </r>
    <r>
      <rPr>
        <b/>
        <sz val="10"/>
        <rFont val="Calibri"/>
        <family val="2"/>
        <charset val="238"/>
        <scheme val="minor"/>
      </rPr>
      <t xml:space="preserve"> popločavanje podova  keramičkim pločicama</t>
    </r>
    <r>
      <rPr>
        <sz val="10"/>
        <rFont val="Calibri"/>
        <family val="2"/>
        <charset val="238"/>
        <scheme val="minor"/>
      </rPr>
      <t xml:space="preserve">  I  klase debljine min 8 mm. Veličina pločica 60x60.  U cijenu uključiti vrijednosti svih potrebnih radova i materijal, kao i izradu i obradu sokla visine 10 cm. Obračun po m2 popločane površine gotovog poda.</t>
    </r>
  </si>
  <si>
    <t xml:space="preserve">Postava pločica fuga na fugu ljepljenjem ljepilom netopivim u vodi i kitanjem, odnosno fugiranjem fuga kitom za tu namjenu, a u svemu prema uputi proizvođača ljepila, odnosno kita. </t>
  </si>
  <si>
    <r>
      <t xml:space="preserve">Dobava materijala i </t>
    </r>
    <r>
      <rPr>
        <b/>
        <sz val="10"/>
        <rFont val="Calibri"/>
        <family val="2"/>
        <charset val="238"/>
        <scheme val="minor"/>
      </rPr>
      <t>popločenje zida</t>
    </r>
    <r>
      <rPr>
        <sz val="10"/>
        <rFont val="Calibri"/>
        <family val="2"/>
        <charset val="238"/>
        <scheme val="minor"/>
      </rPr>
      <t xml:space="preserve"> sanitarnog čvora keramičkim pločicama 40x40 I klase.  Polaganje u CM 1:3 ili lijepljenjem. Pločice se polažu cijelom visinom zida.</t>
    </r>
  </si>
  <si>
    <t>9. KERAMIČARSKI RADOVI UKUPNO:</t>
  </si>
  <si>
    <t>KROVOPOKRIVAČKI I LIMARSKI RADOVI</t>
  </si>
  <si>
    <t>10.3.</t>
  </si>
  <si>
    <t>10.4.</t>
  </si>
  <si>
    <t>10.5.</t>
  </si>
  <si>
    <t>10.6.</t>
  </si>
  <si>
    <t>10.7.</t>
  </si>
  <si>
    <t>10.8.</t>
  </si>
  <si>
    <t>10.9.</t>
  </si>
  <si>
    <t>10.10.</t>
  </si>
  <si>
    <t>10.11.</t>
  </si>
  <si>
    <t>10. KROVOPOKRIVAČKI I LIMARSKI RADOVI UKUPNO:</t>
  </si>
  <si>
    <t>Sve mjere za stolariju obavezno kontrolirati  na licu mjesta.  Obratiti pažnju na čisoću ugradbe   U cijenu po kom , odnosno po m2  za sve stavke stolarskih radova uračunati dobavu i ugradbu , sav potreban okov, ustakljenje IZO staklom  i sve potrebne opšave.  Sve stalo prema tehničkim uvjetima za stolarske radove .</t>
  </si>
  <si>
    <t>dvokrilni otklopni prozor hale veličine 290/200 cm - otvaranje na ventus</t>
  </si>
  <si>
    <t>staklena stijena galerije 190/200 cm</t>
  </si>
  <si>
    <t>jednokrilni zaokretno/otklopni prozor veličine 60/60+20 cm</t>
  </si>
  <si>
    <t>jednokrilni zaokretno otklopni prozor veličine 160/160 cm</t>
  </si>
  <si>
    <t>c)</t>
  </si>
  <si>
    <t>d)</t>
  </si>
  <si>
    <t>e)</t>
  </si>
  <si>
    <t>11.3.</t>
  </si>
  <si>
    <t>11.4.</t>
  </si>
  <si>
    <t>HE300A-GLAVNI NOSAČ 12kom*8,83m (88,3 kg/m)</t>
  </si>
  <si>
    <t>RHS 140x140x4 1kom*5,72                                                                     (kvadratne čelične cijevi 17,19 kg/m)</t>
  </si>
  <si>
    <t>HE260A  2kom*3,74m (68,2 kg/m)</t>
  </si>
  <si>
    <t>IPE 220  1kom*9,50m (26,2 kg/m)</t>
  </si>
  <si>
    <t>IPE 180  10kom*8,73m+2kom*8,70 (18,8 kg/m)</t>
  </si>
  <si>
    <t>RHS 140x100x4  2kom*4,88m+2kom*3,13m+1kom*3,23m                         (uzete pravokutne čelične cijevi 150x100x5         18,17 kg/m)</t>
  </si>
  <si>
    <t>VERTIKALNA KONSTRUKCIJA</t>
  </si>
  <si>
    <t>IPE 300  6kom*7,60m*2strane (42,2 kg/m)</t>
  </si>
  <si>
    <t>RHS 140x100x3  5kom*2*9,38m                                                               (uzete pravokutne čelične cijevi 140x80x4    12,99 kg/m)</t>
  </si>
  <si>
    <t>RHS 140x100x5  5kom*2*(11,04m+11,04m)                                              (uzete pravokutne čelične cijevi 150x100x5   18,17 kg/m)</t>
  </si>
  <si>
    <t>CHS 60,3x3     10kom*1,70m                                                                    (šavne čelične cijevi 5,55 kg/m)</t>
  </si>
  <si>
    <t>KROV</t>
  </si>
  <si>
    <t>HE320A  2kom*24,61m (97,6 kg/m)   nosač krana</t>
  </si>
  <si>
    <t>KRAN</t>
  </si>
  <si>
    <t xml:space="preserve">IP270  7kom*5,93m (36,1 kg/m)   </t>
  </si>
  <si>
    <t xml:space="preserve">HE300A  2kom*14,90m (88,3 kg/m)   </t>
  </si>
  <si>
    <t xml:space="preserve">CHS 76,1x4 (3,75m*2kom+3,56m*2kom)*2 strane+2*8*2,92                     šavne čelične cijevi  (7,10 kg/m) </t>
  </si>
  <si>
    <t>RHS 140x100x4  1kom*5,93m                                                                 (uzete pravokutne čelične cijevi 150x100x5         18,17 kg/m)</t>
  </si>
  <si>
    <t>HORIZONTALNA KONSTRUKCIJA</t>
  </si>
  <si>
    <t>CHS 88,9*4kom       2*(2,95m*2+8,82m*2)                                                šavne čelične cijevi 8,37 kg/m</t>
  </si>
  <si>
    <t>SPREGOVI</t>
  </si>
  <si>
    <t>ZATEGE</t>
  </si>
  <si>
    <t>Ø20  7,22m*28kom                                                                              (čelična žičana užad 1,36 kg/m)</t>
  </si>
  <si>
    <t>Ø48  2,09m*4kom                                                                                       (uzete šavne čelične cijevi debljina stijenke 1,2mm 1,295 kg/m)</t>
  </si>
  <si>
    <t>Ø20  vertikale (0,75m*2+1,42)*4kom                                                          (čelična žičana užad 1,36 kg/m)</t>
  </si>
  <si>
    <t xml:space="preserve">KONSTRUKCIJA ČELIKA:  </t>
  </si>
  <si>
    <t>7% ZA SPOJEVE:</t>
  </si>
  <si>
    <t>SVEUKUPNO ČELIK:</t>
  </si>
  <si>
    <t>11.5.</t>
  </si>
  <si>
    <t>11.7.</t>
  </si>
  <si>
    <r>
      <rPr>
        <b/>
        <sz val="10"/>
        <color indexed="8"/>
        <rFont val="Calibri"/>
        <family val="2"/>
        <charset val="238"/>
        <scheme val="minor"/>
      </rPr>
      <t xml:space="preserve">Čelično stubište </t>
    </r>
    <r>
      <rPr>
        <sz val="10"/>
        <color indexed="8"/>
        <rFont val="Calibri"/>
        <family val="2"/>
        <charset val="238"/>
        <scheme val="minor"/>
      </rPr>
      <t>uključujući rukohvat</t>
    </r>
  </si>
  <si>
    <r>
      <t xml:space="preserve">Izrada dobava i montaža </t>
    </r>
    <r>
      <rPr>
        <b/>
        <sz val="10"/>
        <color indexed="8"/>
        <rFont val="Calibri"/>
        <family val="2"/>
        <charset val="238"/>
        <scheme val="minor"/>
      </rPr>
      <t>sekcijskih vrata</t>
    </r>
    <r>
      <rPr>
        <sz val="10"/>
        <color indexed="8"/>
        <rFont val="Calibri"/>
        <family val="2"/>
        <charset val="238"/>
        <scheme val="minor"/>
      </rPr>
      <t xml:space="preserve"> na bočnim stranama ulaza u objekat dim 6x5m</t>
    </r>
  </si>
  <si>
    <t>GIPSARSKI RADOVI:</t>
  </si>
  <si>
    <t>KROVOPOKRIVAČKI I LIMARSKI RADOVI:</t>
  </si>
  <si>
    <t>11. BRAVARSKI RADOVI UKUPNO:</t>
  </si>
  <si>
    <t xml:space="preserve">Elektrotehničke instalacije </t>
  </si>
  <si>
    <t xml:space="preserve">Specifikacijom se predviđa nabavka potrebnog  </t>
  </si>
  <si>
    <t xml:space="preserve">materijala, ugradnja i postavljanje kako je to </t>
  </si>
  <si>
    <t xml:space="preserve">navedeno u pojedinim stavkama, ispitivanje i </t>
  </si>
  <si>
    <t>puštanje u ispravni rad.</t>
  </si>
  <si>
    <t>kpl</t>
  </si>
  <si>
    <t>kom  1</t>
  </si>
  <si>
    <t>plastični kabel kanali sitni montažni pribor</t>
  </si>
  <si>
    <t>i spojni materijal.</t>
  </si>
  <si>
    <t>paušal</t>
  </si>
  <si>
    <t>Razvodni ormari</t>
  </si>
  <si>
    <t xml:space="preserve">Nabavka, isporuka, postavljanje i spajanje   </t>
  </si>
  <si>
    <r>
      <t xml:space="preserve">glavnog razvodnog ormara  </t>
    </r>
    <r>
      <rPr>
        <b/>
        <sz val="10"/>
        <rFont val="Arial"/>
        <family val="2"/>
        <charset val="238"/>
      </rPr>
      <t>G</t>
    </r>
    <r>
      <rPr>
        <b/>
        <sz val="10"/>
        <rFont val="Arial"/>
        <family val="2"/>
      </rPr>
      <t>R</t>
    </r>
    <r>
      <rPr>
        <sz val="10"/>
        <rFont val="Arial"/>
        <family val="2"/>
        <charset val="238"/>
      </rPr>
      <t xml:space="preserve">. Ormar je   </t>
    </r>
  </si>
  <si>
    <t xml:space="preserve">predviđen za ugradnju p/ž u zid dimenzija  </t>
  </si>
  <si>
    <t>480x340x150 antikorozivno zaštićen plastifi-</t>
  </si>
  <si>
    <t>ciranjem. Izveden sa stupnjem zaštite IP40</t>
  </si>
  <si>
    <t>U ormar treba montirati sljedeću opremu:</t>
  </si>
  <si>
    <t xml:space="preserve">- kompaktni prekidač snage s ug-                                                          </t>
  </si>
  <si>
    <t xml:space="preserve">  rađenim bimetalom D160/4/100A,</t>
  </si>
  <si>
    <t xml:space="preserve">  uključujući daljinski isklopnik</t>
  </si>
  <si>
    <t>kom 1</t>
  </si>
  <si>
    <t xml:space="preserve">- ZUDS sklopka 4/63/0,3A - uređaj mora </t>
  </si>
  <si>
    <t xml:space="preserve">  omogućiti nesmetan rad strojeva pokretanih </t>
  </si>
  <si>
    <t xml:space="preserve">  frekventnim pretvaračima</t>
  </si>
  <si>
    <t xml:space="preserve">- ZUDS sklopka 4/63/0,03A - uređaj mora </t>
  </si>
  <si>
    <t xml:space="preserve">- automatski osigurač B6A </t>
  </si>
  <si>
    <t xml:space="preserve">- automatski osigurač B10A </t>
  </si>
  <si>
    <t>kom 7</t>
  </si>
  <si>
    <t xml:space="preserve">- automatski osigurač B16A </t>
  </si>
  <si>
    <t>kom19</t>
  </si>
  <si>
    <t xml:space="preserve">- automatski osigurač B16A, 3p </t>
  </si>
  <si>
    <t>kom 3</t>
  </si>
  <si>
    <t>- automatski osigurač B20A, 3p</t>
  </si>
  <si>
    <t>- automatski osigurač C32A, 3p</t>
  </si>
  <si>
    <t>- automatski osigurač C80A, 3p</t>
  </si>
  <si>
    <t>kom 8</t>
  </si>
  <si>
    <t xml:space="preserve">- foto relej sa senzorom za upravljanje  </t>
  </si>
  <si>
    <t xml:space="preserve">  vanjskom rasvjetom, 16A, 230V</t>
  </si>
  <si>
    <t>- grebenasta sklopka 1-0-2, GN-25 51U</t>
  </si>
  <si>
    <t>- sklopnik R 25-20 230, 25A, 230V</t>
  </si>
  <si>
    <t>- odvodnik prenapona klase II,</t>
  </si>
  <si>
    <t xml:space="preserve">  0,5kV; 15kA</t>
  </si>
  <si>
    <t>kom 4</t>
  </si>
  <si>
    <t xml:space="preserve">Redne stezaljke, N sabirnica, PE sabirnica,   </t>
  </si>
  <si>
    <t xml:space="preserve">spojni vodovi odgovarajućeg presjeka i boja </t>
  </si>
  <si>
    <r>
      <t xml:space="preserve">Razvodni ormar </t>
    </r>
    <r>
      <rPr>
        <b/>
        <sz val="10"/>
        <rFont val="Arial"/>
        <family val="2"/>
        <charset val="238"/>
      </rPr>
      <t>G</t>
    </r>
    <r>
      <rPr>
        <b/>
        <sz val="10"/>
        <rFont val="Arial"/>
        <family val="2"/>
      </rPr>
      <t xml:space="preserve">R </t>
    </r>
    <r>
      <rPr>
        <sz val="10"/>
        <rFont val="Arial"/>
        <family val="2"/>
        <charset val="238"/>
      </rPr>
      <t>- komplet</t>
    </r>
  </si>
  <si>
    <t xml:space="preserve">Nabavka, isporuka, postavljanje i spajanje  </t>
  </si>
  <si>
    <r>
      <t xml:space="preserve">razvodnog ormara kata </t>
    </r>
    <r>
      <rPr>
        <b/>
        <sz val="10"/>
        <rFont val="Arial"/>
        <family val="2"/>
      </rPr>
      <t>Rk</t>
    </r>
    <r>
      <rPr>
        <sz val="10"/>
        <rFont val="Arial"/>
        <family val="2"/>
        <charset val="238"/>
      </rPr>
      <t xml:space="preserve">. Ormar je   </t>
    </r>
  </si>
  <si>
    <t xml:space="preserve">predviđen za ugradnju p/ž u zid plastične   </t>
  </si>
  <si>
    <t>- ZUDS sklopka 4/40/0,3A</t>
  </si>
  <si>
    <t>- ZUDS sklopka 4/25/0,03A</t>
  </si>
  <si>
    <t>kom 5</t>
  </si>
  <si>
    <t>- automatski osigurač B20A</t>
  </si>
  <si>
    <r>
      <t xml:space="preserve">Razvodni ormar </t>
    </r>
    <r>
      <rPr>
        <b/>
        <sz val="10"/>
        <rFont val="Arial"/>
        <family val="2"/>
      </rPr>
      <t xml:space="preserve">Rk </t>
    </r>
    <r>
      <rPr>
        <sz val="10"/>
        <rFont val="Arial"/>
        <family val="2"/>
        <charset val="238"/>
      </rPr>
      <t>- komplet</t>
    </r>
  </si>
  <si>
    <t>Ukupno razvodni ormari</t>
  </si>
  <si>
    <t>Napojni vodovi</t>
  </si>
  <si>
    <t xml:space="preserve">Nabavka, isporuka i montaža kabela položenih  </t>
  </si>
  <si>
    <t xml:space="preserve">u plastičnim savitljivim cijevima sa završnim </t>
  </si>
  <si>
    <t xml:space="preserve">spajanjem na obje strane. Stavka obuhvaća  </t>
  </si>
  <si>
    <t xml:space="preserve">dobavu i polaganje plastičnih savitljivih cijevi u  </t>
  </si>
  <si>
    <t xml:space="preserve">zemlju i zidove zgrada komplet sa spojnim i </t>
  </si>
  <si>
    <t>montažnim priborom, te iskop i zatrpavanje rova.</t>
  </si>
  <si>
    <t>1.1</t>
  </si>
  <si>
    <t>- Vod od SMO do razdjelnice GR</t>
  </si>
  <si>
    <r>
      <t>- N2XY-J (XP00-Y) 5x50 mm</t>
    </r>
    <r>
      <rPr>
        <vertAlign val="superscript"/>
        <sz val="10"/>
        <rFont val="Arial"/>
        <family val="2"/>
        <charset val="238"/>
      </rPr>
      <t>2</t>
    </r>
    <r>
      <rPr>
        <sz val="10"/>
        <rFont val="Arial"/>
        <family val="2"/>
      </rPr>
      <t>, 0,6/1kV</t>
    </r>
  </si>
  <si>
    <t>- PEHD cijev 70 mm</t>
  </si>
  <si>
    <t>- Iskop i zatrpavanje rova 0,4x0,8 m</t>
  </si>
  <si>
    <t>1.2</t>
  </si>
  <si>
    <t>- Vod od GR do razdjelnice Rk</t>
  </si>
  <si>
    <r>
      <t>- N2XY-J (XP00-Y) 5x10 mm</t>
    </r>
    <r>
      <rPr>
        <vertAlign val="superscript"/>
        <sz val="10"/>
        <rFont val="Arial"/>
        <family val="2"/>
        <charset val="238"/>
      </rPr>
      <t>2</t>
    </r>
    <r>
      <rPr>
        <sz val="10"/>
        <rFont val="Arial"/>
        <family val="2"/>
      </rPr>
      <t>, 0,6/1kV</t>
    </r>
  </si>
  <si>
    <t>- CSS cijev 40 mm</t>
  </si>
  <si>
    <t>Ukupno napojni vodovi</t>
  </si>
  <si>
    <t>Električna instalacija rasvjete</t>
  </si>
  <si>
    <t>Kabelski kanali i priključne kutije</t>
  </si>
  <si>
    <t xml:space="preserve">Nabavka, isporuka i ugradnja pocinčanih      </t>
  </si>
  <si>
    <t>kabelskih kanala s poklopcima u poslovnim</t>
  </si>
  <si>
    <t xml:space="preserve">prostorima na zid komplet s priborom za montažu, </t>
  </si>
  <si>
    <t xml:space="preserve">pomoćnim potrošnim materijalom, dubljenjem   </t>
  </si>
  <si>
    <t>zidova i ostalog do pune funkcionalnosti</t>
  </si>
  <si>
    <t>- PK 200</t>
  </si>
  <si>
    <t>- PK 100</t>
  </si>
  <si>
    <t>- PK 50</t>
  </si>
  <si>
    <t xml:space="preserve">Nabavka, isporuka i montaža n/ž opreme sa završnim  </t>
  </si>
  <si>
    <t xml:space="preserve">spajanjem: CEE grupe priključnica, u kutiji </t>
  </si>
  <si>
    <t>i ostalog instalacijskog materijala i opreme</t>
  </si>
  <si>
    <t>2.1</t>
  </si>
  <si>
    <t>2.2</t>
  </si>
  <si>
    <t xml:space="preserve">- automatski osigurač C 16 A </t>
  </si>
  <si>
    <t>kom  2</t>
  </si>
  <si>
    <t>2.3</t>
  </si>
  <si>
    <t xml:space="preserve">- automatski osigurač C 16 A, trof. </t>
  </si>
  <si>
    <t>2.4</t>
  </si>
  <si>
    <t xml:space="preserve">- automatski osigurač C 32 A, trof. </t>
  </si>
  <si>
    <t>2.5</t>
  </si>
  <si>
    <t>- Priključnica, 1P+N+PE, 250V, 16A s poklopcem</t>
  </si>
  <si>
    <t>2.6</t>
  </si>
  <si>
    <t>- Priključnica, 3P+N+PE, 400V, 16A, CE</t>
  </si>
  <si>
    <t>2.7</t>
  </si>
  <si>
    <t>- Priključnica, 3P+N+PE, 400V, 32A, CE</t>
  </si>
  <si>
    <t>2.8</t>
  </si>
  <si>
    <t>- Priključnica, 3P+N+PE, 400V, 63A, CE</t>
  </si>
  <si>
    <t>Priključna kutija - komplet</t>
  </si>
  <si>
    <t>Sklopke i priključnice</t>
  </si>
  <si>
    <t xml:space="preserve">Nabavka, isporuka i ugradnja p/ž opreme </t>
  </si>
  <si>
    <t xml:space="preserve">sa završnim spajanjem: priključnica, rasvjete, </t>
  </si>
  <si>
    <t xml:space="preserve">sklopki, razvodnih kutija i ostalog instalacijskog </t>
  </si>
  <si>
    <t xml:space="preserve">materijala i opreme </t>
  </si>
  <si>
    <t>- Sklopka obična p/ž 250V/10A</t>
  </si>
  <si>
    <t>- Sklopka serijska p/ž 250V/10A</t>
  </si>
  <si>
    <t>1.3</t>
  </si>
  <si>
    <t>- Sklopka izmjenična p/ž 250V/10A</t>
  </si>
  <si>
    <t>1.4</t>
  </si>
  <si>
    <t>- Sklopka križna p/ž 250V/10A</t>
  </si>
  <si>
    <t>1.5</t>
  </si>
  <si>
    <t>- Sklopka obična p/ž 250V/10A, IP45</t>
  </si>
  <si>
    <t>1.6</t>
  </si>
  <si>
    <t>- Sklopka izmjenična p/ž 250V/10A, IP45</t>
  </si>
  <si>
    <t>1.7</t>
  </si>
  <si>
    <t>- Priključnica, 1P+N+PE p/ž 250V/16A</t>
  </si>
  <si>
    <t>1.8</t>
  </si>
  <si>
    <t>- Priključnica dvostruka, 1P+N+PE p/ž 250V/16A</t>
  </si>
  <si>
    <t>1.9</t>
  </si>
  <si>
    <t>- Priključnica, 1P+N+PE p/ž 250V/16A, s poklop.</t>
  </si>
  <si>
    <t>1.10</t>
  </si>
  <si>
    <t>- Priključnica, 1P+N+PE n/ž 250V/16A, s poklop.</t>
  </si>
  <si>
    <t>1.11</t>
  </si>
  <si>
    <t>- Priključnica, 3P+N+PE p/ž 400V/16A, CE</t>
  </si>
  <si>
    <t>1.12</t>
  </si>
  <si>
    <t xml:space="preserve">- Kutija stalnog spoja, 1P+N+PE 250V/16A  </t>
  </si>
  <si>
    <t>1.13</t>
  </si>
  <si>
    <t xml:space="preserve">- Kutija stalnog spoja, 3P+N+PE 400V/20A  </t>
  </si>
  <si>
    <t>1.14</t>
  </si>
  <si>
    <t>- Zidna razvodna kutija RK 19 s kle-</t>
  </si>
  <si>
    <t xml:space="preserve">  mama, za priključak nape </t>
  </si>
  <si>
    <t>1.15</t>
  </si>
  <si>
    <t xml:space="preserve">- Kutija za izjednačenje potencijala  </t>
  </si>
  <si>
    <t xml:space="preserve">  RK49 sa stezaljkom za izjednačenje </t>
  </si>
  <si>
    <t xml:space="preserve">  potencijala i poklopcem</t>
  </si>
  <si>
    <t>1.16</t>
  </si>
  <si>
    <t xml:space="preserve">- Ostali sitni i montažni pribor </t>
  </si>
  <si>
    <t>Rasvjeta</t>
  </si>
  <si>
    <t xml:space="preserve">Nabava, isporuka i montaža sa završnim spajanjem  </t>
  </si>
  <si>
    <t>rasvjetnih tijela za unutarnju rasvjetu</t>
  </si>
  <si>
    <t xml:space="preserve">Dobava, montaža i spajanje: stropne nadgradne </t>
  </si>
  <si>
    <t xml:space="preserve">svjetiljke, priključne snage 21W. Zatvoreno kučište </t>
  </si>
  <si>
    <t xml:space="preserve">od čelika, bijele boje, dekorativni prsten od </t>
  </si>
  <si>
    <t xml:space="preserve">aluminija matt srebrne boje, poklopac od PMMA. </t>
  </si>
  <si>
    <t xml:space="preserve">Kučište promjera 380mm, visine 65mm. LED izvor </t>
  </si>
  <si>
    <t xml:space="preserve">svjetlosti, svjetlosnog toka 1600lm, efikasnosti </t>
  </si>
  <si>
    <t xml:space="preserve">81lm/W, temperatura boje 3000K. U mehaničkoj </t>
  </si>
  <si>
    <t xml:space="preserve">zaštiti IP40, otpornosti na udarce IK03, izolacijske </t>
  </si>
  <si>
    <t xml:space="preserve">klase I. Certificirano prema CE. Težina 1.3kg. </t>
  </si>
  <si>
    <t>Moguća odstupanja od iskazanih vrijednosti ± 5 %.</t>
  </si>
  <si>
    <t>Sa svim montažnim i spojnim priborom i opremom.</t>
  </si>
  <si>
    <t xml:space="preserve">Dobava, montaža i spajanje: stropnog nadgradnog </t>
  </si>
  <si>
    <t>rasvjetnog tijela s direktnom svjetlosnom distribucijom,</t>
  </si>
  <si>
    <t xml:space="preserve">priključna snaga 18W. Kut svjetlosnog snopa 110°. </t>
  </si>
  <si>
    <t xml:space="preserve">Dužina kučišta 1200mm. Kućište od adoniziranog </t>
  </si>
  <si>
    <t>aluminija, poklopac i završne kape od opalnog PC-a.</t>
  </si>
  <si>
    <t xml:space="preserve">LED izvor svjetlosti svjetlosnog toka 2000lm, boja </t>
  </si>
  <si>
    <t xml:space="preserve">svjetla 840, temperatura boje 4000K, efikasnost </t>
  </si>
  <si>
    <t>svjetiljke 111lm/W. Mehanička zaštita IP20, izolla-</t>
  </si>
  <si>
    <t>cijske klase I. Certificirano prema CE. Težina 1,1kg.</t>
  </si>
  <si>
    <t xml:space="preserve">priključna snaga 36W. Kut svjetlosnog snopa 110°. </t>
  </si>
  <si>
    <t xml:space="preserve">LED izvor svjetlosti svjetlosnog toka 4000lm, boja </t>
  </si>
  <si>
    <t>rasvjetnog tijela, priključne snage 36,3W. Kučiste</t>
  </si>
  <si>
    <t xml:space="preserve">od ABS-a RAL 9016 , ugradna ploča od čeličnih </t>
  </si>
  <si>
    <t xml:space="preserve">limova. Mikroprizmatićni difuzor od PMMA-a. </t>
  </si>
  <si>
    <t xml:space="preserve">Dimenzije kučišta 597x597x36mm.LED izvor </t>
  </si>
  <si>
    <t xml:space="preserve">svjetlosti, svjetlosnog toka 4020lm, efikasnosti </t>
  </si>
  <si>
    <t xml:space="preserve">111lm/W. Temp.boje 4000K. ECG DALI . U </t>
  </si>
  <si>
    <t xml:space="preserve">mehaničkoj zaštiti IP20/IP40, otpornosti na udarce </t>
  </si>
  <si>
    <t xml:space="preserve">IK02, izolacijske klase II. Životni vijek do 50.000h </t>
  </si>
  <si>
    <t xml:space="preserve">(L80/B50). Certificirano prema CE, ENEC. Težina </t>
  </si>
  <si>
    <t xml:space="preserve">3.4kg. S nadgradnim okvirom. Moguća odstupanja </t>
  </si>
  <si>
    <t xml:space="preserve">od iskazanih vrijednosti ± 5 %. Sa svim montažnim </t>
  </si>
  <si>
    <t>i spojnim priborom i opremom.</t>
  </si>
  <si>
    <t>Dobava, isporuka i ugradnja stropnog nadgradnog/</t>
  </si>
  <si>
    <t xml:space="preserve">ovjesnog rasvjetnog tijela za vlažne prostore. </t>
  </si>
  <si>
    <t xml:space="preserve">Priključne snage max. 45,4W, dimenzije kućišta </t>
  </si>
  <si>
    <t>1577 x 84 x 102 mm. Kućište od staklenim</t>
  </si>
  <si>
    <t xml:space="preserve">vlaknima ojačanog poliestera, bez presvlake, </t>
  </si>
  <si>
    <t xml:space="preserve">svjetlo sive boje, s mogučnošću montaže na ovjes. </t>
  </si>
  <si>
    <t>Poklopac od PC-a, unutarnje prizmatične</t>
  </si>
  <si>
    <t>strukture. Kopče od nehrđajučeg čelika. LED</t>
  </si>
  <si>
    <t xml:space="preserve">izvor svjetlosti, svjetlosnog toka min. 5.500lm, </t>
  </si>
  <si>
    <t xml:space="preserve">boja svjetla 840, temperatura boje 4000K, </t>
  </si>
  <si>
    <t xml:space="preserve">CRI &gt;= 80, efikasnost svjetiljke 121lm/W, životnog </t>
  </si>
  <si>
    <t xml:space="preserve">vijeka 50.000h na max =25° C (L80/B50). </t>
  </si>
  <si>
    <t xml:space="preserve">Mehanička zaštita min. IP65, otpornost na udarce </t>
  </si>
  <si>
    <t>simbol zažtite D. Dopuštena temp. okoline za</t>
  </si>
  <si>
    <t xml:space="preserve">unutarnju i vanjsku primjenu -25 do +35 °C. </t>
  </si>
  <si>
    <t>Težina 2,7kg. Moguća odstupanja od iskazanih</t>
  </si>
  <si>
    <r>
      <t xml:space="preserve">vrijednosti </t>
    </r>
    <r>
      <rPr>
        <sz val="10"/>
        <rFont val="Calibri"/>
        <family val="2"/>
      </rPr>
      <t>±</t>
    </r>
    <r>
      <rPr>
        <sz val="10"/>
        <rFont val="Arial"/>
        <family val="2"/>
        <charset val="238"/>
      </rPr>
      <t xml:space="preserve"> 5 %. Sa svim montažnim i spojnim</t>
    </r>
  </si>
  <si>
    <t>priborom i opremom.</t>
  </si>
  <si>
    <t xml:space="preserve">Priključne snage max. 18,4W, dimenzije kućišta </t>
  </si>
  <si>
    <t>1277 x 84 x 102 mm. Kućište od staklenim</t>
  </si>
  <si>
    <t xml:space="preserve">izvor svjetlosti, svjetlosnog toka min. 2600lm, </t>
  </si>
  <si>
    <t xml:space="preserve">CRI &gt;= 80, efikasnost svjetiljke 141lm/W, životnog </t>
  </si>
  <si>
    <t>Težina 2,3kg. Moguća odstupanja od iskazanih</t>
  </si>
  <si>
    <t xml:space="preserve">Priključne snage max. 62,9W, dimenzije kućišta </t>
  </si>
  <si>
    <t>1577 x 130 x 110 mm. Kućište od staklenim</t>
  </si>
  <si>
    <t xml:space="preserve">izvor svjetlosti, svjetlosnog toka min. 9.300lm, </t>
  </si>
  <si>
    <t xml:space="preserve">CRI &gt;= 80, efikasnost svjetiljke 160lm/W, životnog </t>
  </si>
  <si>
    <t>Težina 3,5kg. Moguća odstupanja od iskazanih</t>
  </si>
  <si>
    <t xml:space="preserve">Dobava, ugradnja i spajanje: stropnog/ovjesnog  </t>
  </si>
  <si>
    <t xml:space="preserve">sigurnosnog rasvjetnog tijela prikljične snage 3,2W, </t>
  </si>
  <si>
    <t xml:space="preserve">u pripravnom spoju. Kućište od PC-a s LED status </t>
  </si>
  <si>
    <t xml:space="preserve">indikatorom, visoko temperaturne nikal-kadmij </t>
  </si>
  <si>
    <t xml:space="preserve">baterije 3h. Uočljivost na 30m. U mehaničkoj zaštiti </t>
  </si>
  <si>
    <t xml:space="preserve">IP44. Temp. primjene 0°C do +40°C .Certifikat: CE. </t>
  </si>
  <si>
    <t>Težina 1,55kg. Moguća odstupanja od iskazanih</t>
  </si>
  <si>
    <t xml:space="preserve">Dobava, ugradnja i spajanje: zidnog sigurnosnog </t>
  </si>
  <si>
    <t xml:space="preserve">rasvjetnog tijela prikljične snage 1,2W, u pripravnom </t>
  </si>
  <si>
    <t>spoju. Kućište od PC-a s LED status indikatorom,</t>
  </si>
  <si>
    <t xml:space="preserve">visoko temperaturne nikal-kadmij baterije 3h. </t>
  </si>
  <si>
    <t xml:space="preserve">Uočljivost na 25m. U mehaničkoj zaštiti IP65. </t>
  </si>
  <si>
    <t>Težina 0,7kg. Moguća odstupanja od iskazanih</t>
  </si>
  <si>
    <t xml:space="preserve">Dobava, ugradnja iznad vrata i spajanje: zidnog </t>
  </si>
  <si>
    <t>reflektoraa prikljične snage 20W, sa senzorom</t>
  </si>
  <si>
    <t xml:space="preserve">pokreta. Kućište od PC-a dim. 167x223,5x44 mm. </t>
  </si>
  <si>
    <t xml:space="preserve">LED izvor svjetlosti, svjetlosnog toka 1900lm, </t>
  </si>
  <si>
    <t xml:space="preserve">efikasnosti 95lm/W, temperatura boje 4000K. </t>
  </si>
  <si>
    <t xml:space="preserve">U mehaničkoj zaštiti IP65, otpornosti na udarce  </t>
  </si>
  <si>
    <t xml:space="preserve">Dobava, ugradnja iznad sek. vrata i spajanje: zidnog </t>
  </si>
  <si>
    <t>reflektoraa prikljične snage 50W, sa senzorom</t>
  </si>
  <si>
    <t xml:space="preserve">pokreta. Kućište od PC-a dim. 216x251x62 mm. </t>
  </si>
  <si>
    <t xml:space="preserve">LED izvor svjetlosti, svjetlosnog toka 4760lm, </t>
  </si>
  <si>
    <t>Kabeli i vodiči</t>
  </si>
  <si>
    <t xml:space="preserve">Nabavka isporuka i polaganje komplet </t>
  </si>
  <si>
    <t xml:space="preserve">instalacijskog materijala, instalacijskih </t>
  </si>
  <si>
    <t>vodova, probijanje i bušenje zidova, polaganje</t>
  </si>
  <si>
    <t xml:space="preserve">vodova p/ž  uvlačenje u odgovarajuće </t>
  </si>
  <si>
    <t xml:space="preserve">instalacijske cijevi ili kabelske kanale </t>
  </si>
  <si>
    <t>i spajanje u pripadajućim kutijama.</t>
  </si>
  <si>
    <r>
      <t>- PP-Y 3, 4 i 5x1,5 mm</t>
    </r>
    <r>
      <rPr>
        <vertAlign val="superscript"/>
        <sz val="10"/>
        <rFont val="Arial"/>
        <family val="2"/>
        <charset val="238"/>
      </rPr>
      <t>2</t>
    </r>
  </si>
  <si>
    <r>
      <t>- PP-Y 3x2,5 mm</t>
    </r>
    <r>
      <rPr>
        <vertAlign val="superscript"/>
        <sz val="10"/>
        <rFont val="Arial"/>
        <family val="2"/>
        <charset val="238"/>
      </rPr>
      <t>2</t>
    </r>
  </si>
  <si>
    <r>
      <t>- PP-Y 3x1,5 mm</t>
    </r>
    <r>
      <rPr>
        <vertAlign val="superscript"/>
        <sz val="10"/>
        <rFont val="Arial"/>
        <family val="2"/>
        <charset val="238"/>
      </rPr>
      <t>2</t>
    </r>
  </si>
  <si>
    <r>
      <t>- PP-Y 5x2,5 mm</t>
    </r>
    <r>
      <rPr>
        <vertAlign val="superscript"/>
        <sz val="10"/>
        <rFont val="Arial"/>
        <family val="2"/>
        <charset val="238"/>
      </rPr>
      <t>2</t>
    </r>
  </si>
  <si>
    <r>
      <t>- PP-Y 3x4 mm</t>
    </r>
    <r>
      <rPr>
        <vertAlign val="superscript"/>
        <sz val="10"/>
        <rFont val="Arial"/>
        <family val="2"/>
        <charset val="238"/>
      </rPr>
      <t>2</t>
    </r>
  </si>
  <si>
    <r>
      <t>- PP00-Y 5x4 mm</t>
    </r>
    <r>
      <rPr>
        <vertAlign val="superscript"/>
        <sz val="10"/>
        <rFont val="Arial"/>
        <family val="2"/>
        <charset val="238"/>
      </rPr>
      <t>2</t>
    </r>
  </si>
  <si>
    <r>
      <t>- PP00-Y 5x6 mm</t>
    </r>
    <r>
      <rPr>
        <vertAlign val="superscript"/>
        <sz val="10"/>
        <rFont val="Arial"/>
        <family val="2"/>
        <charset val="238"/>
      </rPr>
      <t>2</t>
    </r>
  </si>
  <si>
    <r>
      <t>- PP00-Y 5x25 mm</t>
    </r>
    <r>
      <rPr>
        <vertAlign val="superscript"/>
        <sz val="10"/>
        <rFont val="Arial"/>
        <family val="2"/>
        <charset val="238"/>
      </rPr>
      <t>2</t>
    </r>
  </si>
  <si>
    <r>
      <t>- Vodič P/F-Y 10 mm</t>
    </r>
    <r>
      <rPr>
        <vertAlign val="superscript"/>
        <sz val="10"/>
        <rFont val="Arial"/>
        <family val="2"/>
        <charset val="238"/>
      </rPr>
      <t>2</t>
    </r>
  </si>
  <si>
    <r>
      <t>- Vodič P/F-Y 6 mm</t>
    </r>
    <r>
      <rPr>
        <vertAlign val="superscript"/>
        <sz val="10"/>
        <rFont val="Arial"/>
        <family val="2"/>
        <charset val="238"/>
      </rPr>
      <t>2</t>
    </r>
  </si>
  <si>
    <t>- Savitljiva plastična cijev CSS 16 mm</t>
  </si>
  <si>
    <t>- Savitljiva plastična cijev CSS 20 mm</t>
  </si>
  <si>
    <t>- Savitljiva plastična cijev CSS 25 mm</t>
  </si>
  <si>
    <t>- Kruta plastična cijev TC 16 mm</t>
  </si>
  <si>
    <t>- Kruta plastična cijev TC 25 mm</t>
  </si>
  <si>
    <t>- Kruta plastična cijev TC 32 mm</t>
  </si>
  <si>
    <t>- Kruta plastična cijev TC 50 mm</t>
  </si>
  <si>
    <t>- Ostali sitni i montažni pribor</t>
  </si>
  <si>
    <t>1</t>
  </si>
  <si>
    <t>Izrada dokumentacije</t>
  </si>
  <si>
    <t>Izrada dokumentacije izvedenog stanja</t>
  </si>
  <si>
    <t>instalacije u 2 primjerka</t>
  </si>
  <si>
    <t>Ukupno električna instalacija</t>
  </si>
  <si>
    <t>Provjera, ispitivanje električne instalacije i izdavanje protokola</t>
  </si>
  <si>
    <t xml:space="preserve">Provjera instalacije pregledom </t>
  </si>
  <si>
    <t xml:space="preserve">- odabir vodiča prema trajno podnosivim strujama  </t>
  </si>
  <si>
    <t xml:space="preserve">  i padu napona</t>
  </si>
  <si>
    <t xml:space="preserve">- odabir i udešenost zaštitnih naprava </t>
  </si>
  <si>
    <t xml:space="preserve">- ispravan smještaj naprava za odvajanje i sklapanje </t>
  </si>
  <si>
    <t xml:space="preserve">- odabir opreme i zaštitnih mjera prema  </t>
  </si>
  <si>
    <t xml:space="preserve">  vanjskim utjecajima</t>
  </si>
  <si>
    <t>- označavanje neutralnog i zaštitnog vodiča</t>
  </si>
  <si>
    <t xml:space="preserve">- označavanje strujnih krugova </t>
  </si>
  <si>
    <t xml:space="preserve">- provjera međusobnih spojeva vodiča </t>
  </si>
  <si>
    <t>- provjera dostupnosti za lako posluživanje,</t>
  </si>
  <si>
    <t xml:space="preserve">  prepoznavanje i održavanje  </t>
  </si>
  <si>
    <t xml:space="preserve">kom </t>
  </si>
  <si>
    <t xml:space="preserve">Ispitivanje instalacije koje se sastoji od probe i mjerenja </t>
  </si>
  <si>
    <t xml:space="preserve">- ispitivanje neprekinutosti zaštitnih vodiča i spojeva </t>
  </si>
  <si>
    <t xml:space="preserve">  glavnog i dodatnog izjednačenja potencijala </t>
  </si>
  <si>
    <t xml:space="preserve">- ispitivanje izolacijskog otpora el. instalacije </t>
  </si>
  <si>
    <t>- ispitivanje zaštite aut. isklopom opskrbe</t>
  </si>
  <si>
    <t>- ispitivanje funkcionalnosti</t>
  </si>
  <si>
    <t>- ispitivanje pada napona</t>
  </si>
  <si>
    <t>- mjerenje nivoa osvjetljenosti</t>
  </si>
  <si>
    <t xml:space="preserve">- mjerenje otpora uzemljivača </t>
  </si>
  <si>
    <t xml:space="preserve">Izrada dokumentacije o mjerenju i ispitivanju  </t>
  </si>
  <si>
    <t>instalacije</t>
  </si>
  <si>
    <t xml:space="preserve">Pribavljanje atesta o sukladnosti i kvaliteti  </t>
  </si>
  <si>
    <t>ugrađenih proizvoda</t>
  </si>
  <si>
    <t>Ukupno ispitivanja i izdavanje protokola o ispitivanju</t>
  </si>
  <si>
    <t>Elektronička komunikacijska instalacija</t>
  </si>
  <si>
    <t>u zid ulaza zgrade s odvodnikom prenapona</t>
  </si>
  <si>
    <t xml:space="preserve">ormara i pasivne komunikacijske opreme </t>
  </si>
  <si>
    <t xml:space="preserve">na zid u uredu na katu zgrade  </t>
  </si>
  <si>
    <t>Zidni ormar 19'' - metalni - 18 U, 600x900x495 mm</t>
  </si>
  <si>
    <t>Prespojni panel prazan za 24 modula</t>
  </si>
  <si>
    <t xml:space="preserve">Modul RJ45 za neoklopljeni, cat 6a </t>
  </si>
  <si>
    <t xml:space="preserve">Modul RJ45 za oklopljeni, cat 6a </t>
  </si>
  <si>
    <t>kom16</t>
  </si>
  <si>
    <t xml:space="preserve">Napajanje ormara 230 V, 8 x 2P+E priključnice, </t>
  </si>
  <si>
    <t>s prenaponskom zaštitom i kabelom 2m</t>
  </si>
  <si>
    <t>Prespojni kabel RJ 45 - Cat.6a - STP, 1 m</t>
  </si>
  <si>
    <t>kom24</t>
  </si>
  <si>
    <t>Vodilica kabela</t>
  </si>
  <si>
    <t>Mrežni prespojnik 1x24 RJ45, 10/100/1000T</t>
  </si>
  <si>
    <t xml:space="preserve">Ventilatorska jedinica dva ventilatora 230 V - </t>
  </si>
  <si>
    <t xml:space="preserve">za 19'' ormare s kabelom, filterom i mrežicom </t>
  </si>
  <si>
    <t>uključujući termostat - komplet</t>
  </si>
  <si>
    <t>Polica fiksna do max 50kg, dubine 350 mm, 1U</t>
  </si>
  <si>
    <t>Ostali sitni montažni pribor i materijal</t>
  </si>
  <si>
    <t xml:space="preserve">Nabavka, isporuka i polaganje komunikacijskog  </t>
  </si>
  <si>
    <t>kabela UTP Cat6+ 4x2x0,4 mm u savitljivoj</t>
  </si>
  <si>
    <t>cijevi CSS 20mm položenoj p/ž u zid, od</t>
  </si>
  <si>
    <t xml:space="preserve">kabela STP Cat6+ 4x2x0,4 mm u kabelskom </t>
  </si>
  <si>
    <t xml:space="preserve">kanalu i tvrdoj cijevi TC 20mm položenoj n/ž na </t>
  </si>
  <si>
    <t xml:space="preserve">Nabavka isporuka i polaganje p/ž u zid i strop </t>
  </si>
  <si>
    <t xml:space="preserve">- Savitljiva plastična cijev CSS 20mm </t>
  </si>
  <si>
    <t xml:space="preserve">Nabavka isporuka i polaganje n/ž na zid i strop </t>
  </si>
  <si>
    <t xml:space="preserve">- Tvrda plastična cijev TC 20mm </t>
  </si>
  <si>
    <t xml:space="preserve">Nabava, isporuka i ugradnja komunikacijske  </t>
  </si>
  <si>
    <r>
      <t xml:space="preserve">s pripadajućom pvc kutijom </t>
    </r>
    <r>
      <rPr>
        <sz val="10"/>
        <rFont val="Arial"/>
        <family val="2"/>
      </rPr>
      <t>Ø</t>
    </r>
    <r>
      <rPr>
        <sz val="10"/>
        <rFont val="Symbol"/>
        <family val="1"/>
        <charset val="2"/>
      </rPr>
      <t xml:space="preserve"> </t>
    </r>
    <r>
      <rPr>
        <sz val="10"/>
        <rFont val="Arial"/>
        <family val="2"/>
        <charset val="238"/>
      </rPr>
      <t>60mm</t>
    </r>
  </si>
  <si>
    <r>
      <t xml:space="preserve">s pripadajućom nadgradnom kutijom </t>
    </r>
    <r>
      <rPr>
        <sz val="10"/>
        <rFont val="Arial"/>
        <family val="2"/>
      </rPr>
      <t/>
    </r>
  </si>
  <si>
    <t>Ispitivanje instalacije generičkog kabliranja na</t>
  </si>
  <si>
    <t>100 Mbit/s propusnost, izdavanje protokola za</t>
  </si>
  <si>
    <t>tehnički pregled.</t>
  </si>
  <si>
    <t>- komplet</t>
  </si>
  <si>
    <t xml:space="preserve">Izrada Projekta izvedenog stanja u 3 pisana </t>
  </si>
  <si>
    <t>primjerka + primjerak na CD-u</t>
  </si>
  <si>
    <t>Ukupno elektronička komunikacijska instalacija</t>
  </si>
  <si>
    <t xml:space="preserve">Izrada kabelske kanalizacije </t>
  </si>
  <si>
    <t>Iskolčenje trase s izradom nacrta iskolčenja</t>
  </si>
  <si>
    <t>Iskop rova u zemlji III. kategorije, dimenzija</t>
  </si>
  <si>
    <t>0,4x0,8m, s naknadnim zatrpavanjem djelomice</t>
  </si>
  <si>
    <t>pijeskom (25 %), a ostatak s očišćenim materi-</t>
  </si>
  <si>
    <r>
      <t>m</t>
    </r>
    <r>
      <rPr>
        <vertAlign val="superscript"/>
        <sz val="10"/>
        <rFont val="Arial"/>
        <family val="2"/>
        <charset val="238"/>
      </rPr>
      <t>3</t>
    </r>
  </si>
  <si>
    <r>
      <t xml:space="preserve">Nabavka, isporuka i polaganje PEHD cijevi </t>
    </r>
    <r>
      <rPr>
        <sz val="10"/>
        <rFont val="Arial"/>
        <family val="2"/>
      </rPr>
      <t/>
    </r>
  </si>
  <si>
    <t>Ø 50mm u zemljani rov</t>
  </si>
  <si>
    <t>Nabavka isporuka i polaganje upozorne trake žute</t>
  </si>
  <si>
    <t>boje sa natpisom ''Pozor HT''</t>
  </si>
  <si>
    <t>Snimanje kanalizacije prije zatrpavanja i unos u</t>
  </si>
  <si>
    <t>katastar vodova</t>
  </si>
  <si>
    <t>Ukupno kabelska kanalizacija</t>
  </si>
  <si>
    <t xml:space="preserve">Instalacija antenskog sustava  </t>
  </si>
  <si>
    <t xml:space="preserve">Nabavka, isporuka i ugradnja antenskog stupa, </t>
  </si>
  <si>
    <t xml:space="preserve">antena i pribora za učvršćenje na krovu objekta , </t>
  </si>
  <si>
    <t>na najpovoljnijem mjestu prijema signala:</t>
  </si>
  <si>
    <t xml:space="preserve">Nabavka isporuka i montaža antenskog stupa </t>
  </si>
  <si>
    <t>s pripadajućim priborom za montažu</t>
  </si>
  <si>
    <t xml:space="preserve">- Razdjelni antenski stup  </t>
  </si>
  <si>
    <r>
      <t xml:space="preserve">  </t>
    </r>
    <r>
      <rPr>
        <sz val="10"/>
        <rFont val="Symbol"/>
        <family val="1"/>
        <charset val="2"/>
      </rPr>
      <t>F</t>
    </r>
    <r>
      <rPr>
        <sz val="10"/>
        <rFont val="Arial"/>
        <family val="2"/>
        <charset val="238"/>
      </rPr>
      <t xml:space="preserve">48x5000mm, RA4850 </t>
    </r>
  </si>
  <si>
    <t xml:space="preserve">- Poklopac za antenski stup, </t>
  </si>
  <si>
    <t xml:space="preserve">  MAKA15</t>
  </si>
  <si>
    <t xml:space="preserve">- Obujmica za pričvršćenje  </t>
  </si>
  <si>
    <t xml:space="preserve">  stupa 5/4", SELNA54</t>
  </si>
  <si>
    <t>- Odstojnik za cijev 5x40/230mm,</t>
  </si>
  <si>
    <t xml:space="preserve">  ODSCIJ230</t>
  </si>
  <si>
    <t>kom 2</t>
  </si>
  <si>
    <t>Antenski stup</t>
  </si>
  <si>
    <t xml:space="preserve">  kpl</t>
  </si>
  <si>
    <t xml:space="preserve">Nabavka isporuka i montaža antena na </t>
  </si>
  <si>
    <t>antenski stup</t>
  </si>
  <si>
    <t xml:space="preserve">- Radijska neusmjerena antena </t>
  </si>
  <si>
    <t xml:space="preserve">  0dB, F priključak, FM10F</t>
  </si>
  <si>
    <t xml:space="preserve">- UHF antena C21-69/16,5 dB, </t>
  </si>
  <si>
    <t xml:space="preserve">  duž. 1110 mm, DTX48F</t>
  </si>
  <si>
    <t>Antene</t>
  </si>
  <si>
    <t>3</t>
  </si>
  <si>
    <t>Nabavka, isporuka i ugradnja ormara i opreme za</t>
  </si>
  <si>
    <t>prijam i razvod RTV signala s montažnom pločaom</t>
  </si>
  <si>
    <t>3.1</t>
  </si>
  <si>
    <t>- Metalni ormarić 300x400x150mm</t>
  </si>
  <si>
    <t xml:space="preserve">  plastificirani</t>
  </si>
  <si>
    <t>3.2</t>
  </si>
  <si>
    <t>- Udruživač TV i FM signala pasivni</t>
  </si>
  <si>
    <t>RTV ormarić</t>
  </si>
  <si>
    <t xml:space="preserve">Nabavka, isporuka i ugradnja </t>
  </si>
  <si>
    <t xml:space="preserve">priključnica u p/ž razvodnim kutijama : </t>
  </si>
  <si>
    <t xml:space="preserve">- Priključnica p/ž ANT TV/FM završna </t>
  </si>
  <si>
    <r>
      <t xml:space="preserve">  FD6SET s pripadajućom kutijom </t>
    </r>
    <r>
      <rPr>
        <sz val="10"/>
        <rFont val="Calibri"/>
        <family val="2"/>
        <charset val="238"/>
      </rPr>
      <t>Ø</t>
    </r>
    <r>
      <rPr>
        <sz val="10"/>
        <rFont val="Arial"/>
        <family val="2"/>
        <charset val="238"/>
      </rPr>
      <t>60mm</t>
    </r>
  </si>
  <si>
    <t xml:space="preserve">Nabavka isporuka i polaganje TV instalacijskog  </t>
  </si>
  <si>
    <t xml:space="preserve">materijala, instalacijskih vodova, probijanje i bušenje </t>
  </si>
  <si>
    <t xml:space="preserve">zidova, polaganje vodova p/ž uvlačenje u odgovarajuće </t>
  </si>
  <si>
    <t>instalacijske cijevi spajanje u pripadajućim kutijama.</t>
  </si>
  <si>
    <t>5.1</t>
  </si>
  <si>
    <r>
      <t xml:space="preserve">- Kabel KOKA 2005 75 </t>
    </r>
    <r>
      <rPr>
        <sz val="10"/>
        <rFont val="Symbol"/>
        <family val="1"/>
        <charset val="2"/>
      </rPr>
      <t>W</t>
    </r>
  </si>
  <si>
    <t>5.2</t>
  </si>
  <si>
    <t xml:space="preserve">Ispitivanje i mjerenje signala na TV priključnicama   </t>
  </si>
  <si>
    <t>i puštanje sustava u probni rad</t>
  </si>
  <si>
    <t>Ukupno instalacija antenskog sustava</t>
  </si>
  <si>
    <t xml:space="preserve">Instalacija zaštite od munje i glavno izjednačenje potencijala </t>
  </si>
  <si>
    <t xml:space="preserve">Dobava i polaganje pocinčane trake u temelje </t>
  </si>
  <si>
    <t>zgrade s izradom svih spojeva i premosta</t>
  </si>
  <si>
    <t>Stavci pripada i povezivanje s betonskim željezom.</t>
  </si>
  <si>
    <t>- Pocinčana čelična traka Fe-Zn 25x4mm</t>
  </si>
  <si>
    <t>Nabavka, isporuka i postavljanje pocinčane trake</t>
  </si>
  <si>
    <t>od uzemljivača do mjernog spoja na čeličnom</t>
  </si>
  <si>
    <t>stupu sa zavarivanjem na njega</t>
  </si>
  <si>
    <t>od uzemljivača do unutrašnjeg uzemljivača koji</t>
  </si>
  <si>
    <t>je predviđen za uzemljenje strojeva</t>
  </si>
  <si>
    <t>na pod kao unutrašnjeg uzemljivača koji je predviđen</t>
  </si>
  <si>
    <t>za uzemljenje strojeva na odgovarajučim nosačima</t>
  </si>
  <si>
    <t>Nabavka, isporuka i varenje pocinčane trake</t>
  </si>
  <si>
    <t xml:space="preserve">dužine 30 cm na čelični stup </t>
  </si>
  <si>
    <t>Nabavka, isporuka i postavljanje prihvatnog voda</t>
  </si>
  <si>
    <t>po krovu zgrade na odgovarajućim nosačima</t>
  </si>
  <si>
    <t>6.1</t>
  </si>
  <si>
    <r>
      <t xml:space="preserve">- AlMgSi </t>
    </r>
    <r>
      <rPr>
        <sz val="10"/>
        <rFont val="Symbol"/>
        <family val="1"/>
        <charset val="2"/>
      </rPr>
      <t>F</t>
    </r>
    <r>
      <rPr>
        <sz val="10"/>
        <rFont val="Arial"/>
        <family val="2"/>
        <charset val="238"/>
      </rPr>
      <t xml:space="preserve"> 8 mm</t>
    </r>
  </si>
  <si>
    <t>6.2</t>
  </si>
  <si>
    <r>
      <t xml:space="preserve">- Krovni nosač za AlMgSi </t>
    </r>
    <r>
      <rPr>
        <sz val="10"/>
        <rFont val="Symbol"/>
        <family val="1"/>
        <charset val="2"/>
      </rPr>
      <t>F</t>
    </r>
    <r>
      <rPr>
        <sz val="10"/>
        <rFont val="Arial"/>
        <family val="2"/>
        <charset val="238"/>
      </rPr>
      <t xml:space="preserve"> 8 mm za lim</t>
    </r>
  </si>
  <si>
    <t xml:space="preserve">Nabavka, isporuka i montaža štapne hvataljke </t>
  </si>
  <si>
    <t xml:space="preserve">s izoliranim odstojnicima na antenski stup  </t>
  </si>
  <si>
    <t>7.1</t>
  </si>
  <si>
    <t>- Štapna hvataljka 3 m</t>
  </si>
  <si>
    <t>7.2</t>
  </si>
  <si>
    <t>- Izolirani bočni odstojnik</t>
  </si>
  <si>
    <t xml:space="preserve">Nabavka isporuka i montaža pribora </t>
  </si>
  <si>
    <t>8.1</t>
  </si>
  <si>
    <t>- Hvataljka za žlijeb</t>
  </si>
  <si>
    <t>8.2</t>
  </si>
  <si>
    <t>- Križna spojnica</t>
  </si>
  <si>
    <t>8.3</t>
  </si>
  <si>
    <t>- Obujmica za oluk</t>
  </si>
  <si>
    <t>8.4</t>
  </si>
  <si>
    <t>- Spoj voda s krovnim limom</t>
  </si>
  <si>
    <t>8.5</t>
  </si>
  <si>
    <t>- Nosač trake za zid</t>
  </si>
  <si>
    <t xml:space="preserve">Nabavka, isporuka i montaža u neposrednoj blizini </t>
  </si>
  <si>
    <t xml:space="preserve">GR kutije sa ugrađenom PE sabirnicom   </t>
  </si>
  <si>
    <t>za glavno izjednačenje potencijala</t>
  </si>
  <si>
    <t xml:space="preserve">Nabavka isporuka i polaganje vodiča P/F-Y za   </t>
  </si>
  <si>
    <t xml:space="preserve">povezivanje metalne konstrukcije i ormarića </t>
  </si>
  <si>
    <t>razdjelnice</t>
  </si>
  <si>
    <t>10.1</t>
  </si>
  <si>
    <r>
      <t>-  vodič P/F-Y 6mm</t>
    </r>
    <r>
      <rPr>
        <vertAlign val="superscript"/>
        <sz val="10"/>
        <rFont val="Arial"/>
        <family val="2"/>
        <charset val="238"/>
      </rPr>
      <t>2</t>
    </r>
  </si>
  <si>
    <t>10.2</t>
  </si>
  <si>
    <r>
      <t>-  vodič P/F-Y 10mm</t>
    </r>
    <r>
      <rPr>
        <vertAlign val="superscript"/>
        <sz val="10"/>
        <rFont val="Arial"/>
        <family val="2"/>
        <charset val="238"/>
      </rPr>
      <t>2</t>
    </r>
  </si>
  <si>
    <t xml:space="preserve">Mjerenje otpora uzemljenja te izrada revizione   </t>
  </si>
  <si>
    <t xml:space="preserve">gromobranske knjige s pripadajućim atestima o </t>
  </si>
  <si>
    <t>izvršenom mjerenju</t>
  </si>
  <si>
    <t>Ukupno instalacija zaštite od munje</t>
  </si>
  <si>
    <t xml:space="preserve">Električna instalacija   </t>
  </si>
  <si>
    <t>KOMUNIKACIJSKE INSTALACIJE</t>
  </si>
  <si>
    <t>Instalacija antenskog sustava</t>
  </si>
  <si>
    <t>ZAŠTITA OD MUNJE</t>
  </si>
  <si>
    <t xml:space="preserve"> SPECIFIKACIJA MATERIJALA I RADOVA ZA IZRADU STROJARSKIH INSTALACIJA I UGRADNJU OPREME</t>
  </si>
  <si>
    <t>Br.</t>
  </si>
  <si>
    <t>Opis stavke</t>
  </si>
  <si>
    <t>Količina</t>
  </si>
  <si>
    <t>Cijena</t>
  </si>
  <si>
    <t>Jedinična</t>
  </si>
  <si>
    <t>Ukupna</t>
  </si>
  <si>
    <t>I.</t>
  </si>
  <si>
    <t>GRAĐEVINSKI DIO</t>
  </si>
  <si>
    <t>Geodetsko iskolčenje trase cjevovoda, obilježavanje lomnih točaka, detalja prijelaza, prometnica, okana, ugradbenih garnitura, položajnih i visinskih točaka i profila sa stabilizacijom operativnih poligona za korištenje u tijeku realizacije zemljanih i monterskih radova i za sve faze izvođenja.</t>
  </si>
  <si>
    <t>U cijenu uračunati izradu i ovjeru geodetskog snimka izvedenog stanja instalacija.</t>
  </si>
  <si>
    <t>Iskop rova prosječne širine 0.4m i dubine 0.8m uz instalacije, objekte, armature, vodove , cijevi i ručni iskop gdje nije moguć pristup stroja, s bacanjem materijala u strane i planiranjem rova dna.</t>
  </si>
  <si>
    <t>Ukupna dužina iskopa.</t>
  </si>
  <si>
    <t>a) strojni iskop 70%</t>
  </si>
  <si>
    <t>b) ručni iskop 30%</t>
  </si>
  <si>
    <t>c) crpljenje vode prema stvarnim satima rada</t>
  </si>
  <si>
    <t>sat</t>
  </si>
  <si>
    <t>Planiranje dna rova sa točnošću +- 2cm. Sva eventualna udubljenja potrebno je ispuniti kamenom veličine zma do 8mm, te strojno nabiti, kako bi se dobila čvrsta podloga pripremljena za izradu pješčane posteljice cijevi.</t>
  </si>
  <si>
    <t xml:space="preserve">Pijesak za posteljicu cijevi. Predviđa se ugrađivanje (ispod cijevi 15cm i iznad 10 cm) na cijeloj dužini trase. Podloga od pijeska izvodi se na cijeloj širini dna u jednom
sloju.
</t>
  </si>
  <si>
    <t>Utvrđivanje položaja postojećeg plinovoda s iskopom pristupnog otvora u zemlji i zaštitom od urušavanje zemlje.</t>
  </si>
  <si>
    <t>II.</t>
  </si>
  <si>
    <t>INSTALACIJA ZEMNOG PLINA</t>
  </si>
  <si>
    <t>PLINSKI PRIKLJUČAK</t>
  </si>
  <si>
    <t>Izrada plinskog priključka na distributivni ST plinovod PE-HD d160 u prisustvu distributera.</t>
  </si>
  <si>
    <t xml:space="preserve">Nabava i ugradnja tipskog sedlastog komada za elektrozavarivanje elektrospojnicom d160/d32, za bušenje pod tlakom. Namijenjena je za izradu priključnih vodova-priključaka na cjevovode u radu, bez obustave protoka (pod tlakom). </t>
  </si>
  <si>
    <t>dimenzija PE100 d160/d32mm</t>
  </si>
  <si>
    <t>Traka za obilježavanje pozicije plinovoda postavljena 0,5 m ispod razine zemlje</t>
  </si>
  <si>
    <t>d32x3,0 SDR 11</t>
  </si>
  <si>
    <t>GF elementi:</t>
  </si>
  <si>
    <t>EL. spojnica d32</t>
  </si>
  <si>
    <t>Izrada izlaza PE-HD plinske cijevi iz zemlje i ulaza u plinski ormarić prema detalju iz nacrta 1.3.. U stavku uključeni zaštitna usponska čelična cijev 5/4", dvoslojna korugirana cijev - bužir, navojna spojka, bakrena čahura, stezna čahura, glavni zapor 1", obujmice za pričvščenje na zid objekta.</t>
  </si>
  <si>
    <t>Limeni  ormarić  izrađen   iz  dekapiranog  lima   za   smještaji elemenata   dimenzija   550x450x255 mm   izrađen   od čeličnog lima debljine 1,0mm, oličen žutom bojom, sa vratima i ventilacijskim otvorima, za smještaj mjerno redukcijskog seta.</t>
  </si>
  <si>
    <t>MJERENI DIO PLINSKE INSTALACIJE</t>
  </si>
  <si>
    <t>StØ33,7x2,6mm - 1"</t>
  </si>
  <si>
    <t>StØ26,9x2,3mm - 3/4"</t>
  </si>
  <si>
    <t>StØ21,3x2,3m - 1/2"</t>
  </si>
  <si>
    <t xml:space="preserve">
Temeljito mehaničko čišćenje cjevovoda, zavješenja, konzola od hrđe i odmašćivanje Antikorozivna zaštita temeljnom bojom cjevovoda, uvamih elemenata, prirubnica i ostalih elemenata s dva premaza temeljnom bojom. Završni premaz lak bojom - oker žuta.</t>
  </si>
  <si>
    <t xml:space="preserve">
Temeljito mehaničko čišćenje cjevovoda, zavješenja, konzola od hrđe i odmašćivanje Antikorozivna zaštita - premazati Primer premazom i omotati Polyken trakom u dva sloja. Cijevi vođene nevidljivo po zidu ispod termoizolacije, u zidu i u podu.</t>
  </si>
  <si>
    <t>NO15</t>
  </si>
  <si>
    <t>NO20</t>
  </si>
  <si>
    <t>Plinska kuglasta slavina s navojem, ispitana i ugrađena.</t>
  </si>
  <si>
    <t>Izrada mjerenog dijela plinske instalacije. Cijevi se obračunavaju u zasebnoj stavci.</t>
  </si>
  <si>
    <t>IC GRIJALICE</t>
  </si>
  <si>
    <t>Tehničke karakteristike:</t>
  </si>
  <si>
    <t>snaga P= 7,2 kW, prirodni plin G20, Q=0,8m3/h</t>
  </si>
  <si>
    <t>priključni tlak plina p=20 mbar, priključak plina 1/2"</t>
  </si>
  <si>
    <t>dimenzije 420x370x250 mm</t>
  </si>
  <si>
    <t>masa m=13 kg</t>
  </si>
  <si>
    <t>snaga P=9,6 kW, prirodni plin G20, Q=1,06m3/h</t>
  </si>
  <si>
    <t>dimenzije 605x370x250 mm</t>
  </si>
  <si>
    <t>masa m=14 kg</t>
  </si>
  <si>
    <t>19.</t>
  </si>
  <si>
    <t>Puštanje u pogon plinskih IC grijalica od strane ovlaštenog servisera i izdavanje jamstva.</t>
  </si>
  <si>
    <t>Odzračni i dozračni otvori ispod i iznad IC grijalice, ventilacijska rešetka 15x15cm sa zaštitnom mrežicom.</t>
  </si>
  <si>
    <t>ISPITIVANJE INSTALACIJE IZVOĐAČA</t>
  </si>
  <si>
    <t>Zračno ispiranje i čišćenje instalacije od nečistoća prije tlačnih probi.</t>
  </si>
  <si>
    <t>Ispitivanje izvedenog cjevovoda na nepropusnost i čvrstoću prema protokolu ispitivanja koji je dan u projektnoj dokumentaciji sa završnim izvješćem ispitivanja.</t>
  </si>
  <si>
    <t>ISPITIVANJE INSTALACIJE OVLAŠTENE TVRTKE</t>
  </si>
  <si>
    <t>Atest dimovoda i izdavanje potvrde o ispravnosti dimnjaka od strane lokalnog ovlaštenog dimnjačara.</t>
  </si>
  <si>
    <t>Trošak servisera plinske opreme te puštanje u rad uređaja i ovjera garancijskih listova.</t>
  </si>
  <si>
    <t>h</t>
  </si>
  <si>
    <t>Prijava plinske instalacije lokalnom distributeru plina s pregledom.</t>
  </si>
  <si>
    <t>III.</t>
  </si>
  <si>
    <t>INSTALACIJA GRIJANJA</t>
  </si>
  <si>
    <t xml:space="preserve">Set za horizontalni dovod zraka/ odvod dimnih plinova kroz vanjski zid, koncentrični priključak uređaja  Ø60/100 PP. Vodoravni dimovodni komplet sastoji se iz vodoravne zidne provodnice, koljena 90°, obujmica i zidnih rozeta, dodatno koljeno 45° i produžetak dimovoda 0,5m. </t>
  </si>
  <si>
    <t>set</t>
  </si>
  <si>
    <t>Ventil polaznog i povratnog kruga grijanja</t>
  </si>
  <si>
    <t>3/4"</t>
  </si>
  <si>
    <t>ø16x2,2 mm (DN12)</t>
  </si>
  <si>
    <t>ø20x2,8 mm (DN20)</t>
  </si>
  <si>
    <t>11VK/600x400 - 227 W</t>
  </si>
  <si>
    <t>11VK/600x600 - 342W</t>
  </si>
  <si>
    <t>22VK/600x400 - 377 W</t>
  </si>
  <si>
    <t>22VK/600x500 - 472 W</t>
  </si>
  <si>
    <t>22VK/600x1000 - 945 W</t>
  </si>
  <si>
    <t>22K/600x2000 - 1889 W</t>
  </si>
  <si>
    <t>22K/900x1400 - 1510 W (24°C)</t>
  </si>
  <si>
    <t>Ogrjevna tijela opremljena su radijatorskim odzračnim pipcem sa priključcima NO 15</t>
  </si>
  <si>
    <t>600mm</t>
  </si>
  <si>
    <t>900mm</t>
  </si>
  <si>
    <t>Glava termostatskog ventila za montažu na radijator.</t>
  </si>
  <si>
    <t>Razdjelnik i sabirnik za polazni i povratni vod  radijatorskog grijanja grijanja izrađen od nekorodirajuće posebne mesingane legure, jedinica gotova za montažu, uključivši i konzole za učvršćenje. U zidnom ormariću.</t>
  </si>
  <si>
    <t>9 krugova</t>
  </si>
  <si>
    <t>Montaža specificirane opreme i materijala prema tehničkom opisu do pogonske gotovosti. U cijenu uključiti ispiranje instalacije od mehaničkih nečistoća, tlačnu probu hladnim vodenim tlakom od 4 bara u trajanju najmanje 3 sata, toplu tlačnu probu, balansiranje sistema, izdavanje atesta o tlačnoj probi, puštanje u rad i izdavanje upute za rad i rukovanje za svaku stambenu jedinicu te predaja objekta investitoru. U cijenu uključiti probni rad od 2 dana te balansiranje sustava kod vanjske temperature 0 do-10 C.</t>
  </si>
  <si>
    <t>Primopredaja instalacije investitoru te upoznavanje s radom opreme uključujući dostavljanje uputstava za uporabu, atesta te obuka za rad s opremom.</t>
  </si>
  <si>
    <t>IV.</t>
  </si>
  <si>
    <t>INSTALACIJA HLAĐENJA</t>
  </si>
  <si>
    <t>V.</t>
  </si>
  <si>
    <t>OPĆE STAVKE INSTALACIJE</t>
  </si>
  <si>
    <t>Izrada projekta izvedenog stanja</t>
  </si>
  <si>
    <t>Troškovi prijevoza i uskladištenja specificirane opreme i materijala, od mjesta nabavke do gradilišta, dovoz i odvoz alata, svi prijenosi po gradilištu, te odvoz preostalog materijala uključivo i čišćenje gradilišta.</t>
  </si>
  <si>
    <t>R E K A P I T U L A C I J A
STROJARSKE INSTALACIJE I OPREMA</t>
  </si>
  <si>
    <t>UKUPNO I. do VIII.</t>
  </si>
  <si>
    <t>PDV 25%</t>
  </si>
  <si>
    <t>SVEUKUPNO STROJARSKE INSTALACIJE I OPREMA</t>
  </si>
  <si>
    <t>Obračun obaviti prema stvarno izvedenim količinama.</t>
  </si>
  <si>
    <t xml:space="preserve"> SPECIFIKACIJA MATERIJALA I RADOVA ZA IZRADU STROJARSKE TEHNOLOŠKE OPREME I INSTALACIJE</t>
  </si>
  <si>
    <t>KOMPRIMIRANI ZRAK</t>
  </si>
  <si>
    <t>Filter za glavni razvod G 1", 3mikro</t>
  </si>
  <si>
    <t>Uređaj za obradu kondenzata u kompletu s priborom za montažu, maksimalni kapacitet kompresora 3,8 m3/min, volumen spremnika 18,6 lit, volumen uloška filtera 4,7 lit (1 kom), volumen uloška adsorpcijskog filtera (2 kom), dimenzije ulaznog priključka 2xG1/2", dimenzije izlaznog priključka DN10, dozvoljena temperatura kondenzata +5˚ do 60˚C:</t>
  </si>
  <si>
    <t>Elektropneumatski ventil za punjenje cjevovoda, dimenzija priključnog cjevovoda 1", maksimalni radni pretlak PN16, izvedba kuglasta slavina, 230V/50Hz.</t>
  </si>
  <si>
    <t>Aluminijska cijev za zrak, bešavna aluminijska cijev za zračnu instalaciju, elektrostatski obojana u plavu boju, u cijenu ukljuleni fazonski komadi.</t>
  </si>
  <si>
    <t>40mm</t>
  </si>
  <si>
    <t>25mm</t>
  </si>
  <si>
    <t>Ž 40-1-1/4</t>
  </si>
  <si>
    <t>VENTIL 40mm</t>
  </si>
  <si>
    <t>Završetak s dva izvoda</t>
  </si>
  <si>
    <t>25-3/4", M navoj</t>
  </si>
  <si>
    <t>Distanca za završetak</t>
  </si>
  <si>
    <t>2cm</t>
  </si>
  <si>
    <t xml:space="preserve">Zavjesni, pričvrsni i brtveni materijal za spajanje i montažu razvoda. </t>
  </si>
  <si>
    <t>Puštanje u rad specificirane opreme do potpune pogonske gotovosti, uključivo tlačna proba, probni pogon u trajanju od 48 sati, balansiranje svih sustava, ali bez troškova energije.</t>
  </si>
  <si>
    <t>R E K A P I T U L A C I J A
STROJARSKA TEHNOLOŠKA OPREMA I INSTALACIJA</t>
  </si>
  <si>
    <t>2. Manipulativna površina</t>
  </si>
  <si>
    <t>3. Vodovod i kanalizacija</t>
  </si>
  <si>
    <t>4. Elektrotehnički radovi</t>
  </si>
  <si>
    <t>5. Strojarski radovi</t>
  </si>
  <si>
    <t>6. Tehnologija</t>
  </si>
  <si>
    <r>
      <rPr>
        <b/>
        <sz val="10"/>
        <rFont val="Calibri"/>
        <family val="2"/>
        <charset val="238"/>
        <scheme val="minor"/>
      </rPr>
      <t>Izrada betonskog slivnika s ispunom od pijeska</t>
    </r>
    <r>
      <rPr>
        <sz val="10"/>
        <rFont val="Calibri"/>
        <family val="2"/>
        <charset val="238"/>
        <scheme val="minor"/>
      </rPr>
      <t>. Iskop je obuhvaćen u stavci iskopa. Rad obuhvaća izradu podložnog sloja od šljunka d=10 cm, izradu dvostrane oplate, ugradnju armature u pokrovnu ploču, ugradnju lijevano željeznog poklopaca 60x60 cm,  te betoniranje  jame vodonepropusnim betonom C16/20. U stavku je uključena nabava i doprema svog potrebnog materijala za kompletno izvedenu sabirnu jamu. Debljina stijenki d=15 cm.</t>
    </r>
  </si>
  <si>
    <t>- DN 15 - rekuperacijska voda</t>
  </si>
  <si>
    <r>
      <t xml:space="preserve">Izrada, dobava i montaža </t>
    </r>
    <r>
      <rPr>
        <b/>
        <sz val="10"/>
        <rFont val="Calibri"/>
        <family val="2"/>
        <charset val="238"/>
        <scheme val="minor"/>
      </rPr>
      <t>snjegobrana</t>
    </r>
    <r>
      <rPr>
        <sz val="10"/>
        <rFont val="Calibri"/>
        <family val="2"/>
        <charset val="238"/>
        <scheme val="minor"/>
      </rPr>
      <t xml:space="preserve"> od bojanog pocinčanog lima , zajedno s prednjom maskom i usmjerivačem vode u oluk ukupne R.Š. 600 mm. U cijenu je uračunat i pribor za montažu.</t>
    </r>
  </si>
  <si>
    <r>
      <t xml:space="preserve">Izrada, dobava i montaža </t>
    </r>
    <r>
      <rPr>
        <b/>
        <sz val="10"/>
        <rFont val="Calibri"/>
        <family val="2"/>
        <charset val="238"/>
        <scheme val="minor"/>
      </rPr>
      <t>opšava sljemena</t>
    </r>
    <r>
      <rPr>
        <sz val="10"/>
        <rFont val="Calibri"/>
        <family val="2"/>
        <charset val="238"/>
        <scheme val="minor"/>
      </rPr>
      <t xml:space="preserve"> od bojenog pocinčanog lima debljine 0,50 mm, razvijene šinine 600 mm. Osim sljemenog lima stavka obuhvaća podsljemenjak, sve brtve, gumice, toplinsku izolaciju spoja u sljemenu i spojna sredstva, odnosno sve elemente opšava sljemena po m' prema detalju proizvođača panela.</t>
    </r>
  </si>
  <si>
    <r>
      <t xml:space="preserve">Izrada, dobava i montaža </t>
    </r>
    <r>
      <rPr>
        <b/>
        <sz val="10"/>
        <rFont val="Calibri"/>
        <family val="2"/>
        <charset val="238"/>
        <scheme val="minor"/>
      </rPr>
      <t>unutarnjih lajsni</t>
    </r>
    <r>
      <rPr>
        <sz val="10"/>
        <rFont val="Calibri"/>
        <family val="2"/>
        <charset val="238"/>
        <scheme val="minor"/>
      </rPr>
      <t xml:space="preserve"> na spojevima krovnih i zidnih panela izrađeni od pocinčanog lima debljine 0,50 mm, razvijene širine 330 mm. Stavka obuhvaća sve brtve, gumice, toplinsku izolaciju, spojna sredstva, odnosno sve elemente potrebne za izradu do potpune gotovosti.</t>
    </r>
  </si>
  <si>
    <r>
      <t xml:space="preserve">Izrada, dobava i montaža </t>
    </r>
    <r>
      <rPr>
        <b/>
        <sz val="10"/>
        <rFont val="Calibri"/>
        <family val="2"/>
        <charset val="238"/>
        <scheme val="minor"/>
      </rPr>
      <t xml:space="preserve">horizontalnih oluka </t>
    </r>
    <r>
      <rPr>
        <sz val="10"/>
        <rFont val="Calibri"/>
        <family val="2"/>
        <charset val="238"/>
        <scheme val="minor"/>
      </rPr>
      <t>od bojenog pocinčanog lima debljine 0,50 mm, razvijene širine 400 mm. U cijenu je uračunat i pribor za montažu (čela, kuke, izljevi) i sva spojna sredstva.</t>
    </r>
  </si>
  <si>
    <r>
      <t xml:space="preserve">Izrada, dobava i montaža </t>
    </r>
    <r>
      <rPr>
        <b/>
        <sz val="10"/>
        <rFont val="Calibri"/>
        <family val="2"/>
        <charset val="238"/>
        <scheme val="minor"/>
      </rPr>
      <t>vertikalnih odvodnih cijevi</t>
    </r>
    <r>
      <rPr>
        <sz val="10"/>
        <rFont val="Calibri"/>
        <family val="2"/>
        <charset val="238"/>
        <scheme val="minor"/>
      </rPr>
      <t xml:space="preserve"> od bojenog pocinčanog lima debljine 0,50 mm, promjera 100 mm. Koljeno obračunati kao 1,00 m' cijevi. U cijenu je uračunat i pribor za montažu i sva spojna sredstva.</t>
    </r>
  </si>
  <si>
    <r>
      <t xml:space="preserve">Izrada, dobava i montaža </t>
    </r>
    <r>
      <rPr>
        <b/>
        <sz val="10"/>
        <rFont val="Calibri"/>
        <family val="2"/>
        <charset val="238"/>
        <scheme val="minor"/>
      </rPr>
      <t xml:space="preserve">rubnih opšava krova </t>
    </r>
    <r>
      <rPr>
        <sz val="10"/>
        <rFont val="Calibri"/>
        <family val="2"/>
        <charset val="238"/>
        <scheme val="minor"/>
      </rPr>
      <t>(vjetarlajsne) od bojenog pocinčanog lima debljine 0,50 mm, razvijene širine 500 mm. U cijenu je uračunat i pribor za montažu.</t>
    </r>
  </si>
  <si>
    <r>
      <t xml:space="preserve">Izrada, dobava i montaža </t>
    </r>
    <r>
      <rPr>
        <b/>
        <sz val="10"/>
        <rFont val="Calibri"/>
        <family val="2"/>
        <charset val="238"/>
        <scheme val="minor"/>
      </rPr>
      <t>opšava spoja zidnih panela i podne ploče</t>
    </r>
    <r>
      <rPr>
        <sz val="10"/>
        <rFont val="Calibri"/>
        <family val="2"/>
        <charset val="238"/>
        <scheme val="minor"/>
      </rPr>
      <t xml:space="preserve"> od bojenog pocinčanog lima debljine 0,50 mm, razvijene širine 300 mm. U cijenu je uračunat i pribor za montažu.</t>
    </r>
  </si>
  <si>
    <r>
      <t xml:space="preserve">Izrada, dobava i montaža </t>
    </r>
    <r>
      <rPr>
        <b/>
        <sz val="10"/>
        <rFont val="Calibri"/>
        <family val="2"/>
        <charset val="238"/>
        <scheme val="minor"/>
      </rPr>
      <t>opšava vertikalnih zidnih panela</t>
    </r>
    <r>
      <rPr>
        <sz val="10"/>
        <rFont val="Calibri"/>
        <family val="2"/>
        <charset val="238"/>
        <scheme val="minor"/>
      </rPr>
      <t xml:space="preserve"> na spojevima i rubovima objekta izrađenih od bojenog pocinčanog lima debljine 0,50 mm, razvijene širine 400 mm. U cijenu je uračunat i pribor za montažu.</t>
    </r>
  </si>
  <si>
    <r>
      <t xml:space="preserve">Izrada, dobava i montaža </t>
    </r>
    <r>
      <rPr>
        <b/>
        <sz val="10"/>
        <rFont val="Calibri"/>
        <family val="2"/>
        <charset val="238"/>
        <scheme val="minor"/>
      </rPr>
      <t>opšava spoja prozora, vrata i panela</t>
    </r>
    <r>
      <rPr>
        <sz val="10"/>
        <rFont val="Calibri"/>
        <family val="2"/>
        <charset val="238"/>
        <scheme val="minor"/>
      </rPr>
      <t xml:space="preserve"> na vanjskoj strani objekta od bojenog pocinčanog lima debljine 0,50 mm, razvijene širine 300 mm. U cijenu je uračunat i pribor za montažu</t>
    </r>
  </si>
  <si>
    <t>20.</t>
  </si>
  <si>
    <t>21.</t>
  </si>
  <si>
    <r>
      <t xml:space="preserve">Izrada </t>
    </r>
    <r>
      <rPr>
        <b/>
        <sz val="10"/>
        <rFont val="Calibri"/>
        <family val="2"/>
        <charset val="238"/>
        <scheme val="minor"/>
      </rPr>
      <t xml:space="preserve">cementnih estriha </t>
    </r>
    <r>
      <rPr>
        <sz val="10"/>
        <rFont val="Calibri"/>
        <family val="2"/>
        <charset val="238"/>
        <scheme val="minor"/>
      </rPr>
      <t xml:space="preserve">debljine d=5 cm na podove preko ranije položene toplinske izolacije i polietilenske folije.  Od zidova dilatirati trakom elastificiranog ekspandiranog polistirena debljine d=10 mm, postavlja se u vertikalnom položaju uzduž svih zidova, oko instalacija, proboja itd. U svim prostorijama većim od 20 m2 izvesti dilataciju širine cca 3mm umetanjem komada bitumenske ljepenke (ili  drugog nehrđajučeg materijala). Gornja površina mora biti izvedena ravna i obrađena tako da se na nju može postaviti završna podna obloga.  Stavkom obuhvatiti armiranje mrežom Q 188 </t>
    </r>
  </si>
  <si>
    <r>
      <rPr>
        <b/>
        <sz val="10"/>
        <rFont val="Calibri"/>
        <family val="2"/>
        <charset val="238"/>
        <scheme val="minor"/>
      </rPr>
      <t>Pokrivanje krovišta termopanelima</t>
    </r>
    <r>
      <rPr>
        <sz val="10"/>
        <rFont val="Calibri"/>
        <family val="2"/>
        <charset val="238"/>
        <scheme val="minor"/>
      </rPr>
      <t xml:space="preserve"> s ispunom od kamene vune debljine 100 mm sa svim spojnim sredstvima. U cijeni je sav potreban rad i materijal.</t>
    </r>
  </si>
  <si>
    <t>Aluminijska   stolarija se izvodi  od profila sa prekinutim termičkim mostom. Profili ral 9006. Ostakljenje se izvodi IZO staklom 6+12+6 mm -  refleksija 20%. Okov  unutar okvira  sa svim sigurnosnim elementima.U cijenu uključiti sav potreban rad, pričvrsni , spojni materijal i dr. do pune gotovosti.</t>
  </si>
  <si>
    <r>
      <rPr>
        <b/>
        <sz val="10"/>
        <color indexed="8"/>
        <rFont val="Calibri"/>
        <family val="2"/>
        <charset val="238"/>
        <scheme val="minor"/>
      </rPr>
      <t>Svjetlosna kupola</t>
    </r>
    <r>
      <rPr>
        <sz val="10"/>
        <color indexed="8"/>
        <rFont val="Calibri"/>
        <family val="2"/>
        <charset val="238"/>
        <scheme val="minor"/>
      </rPr>
      <t xml:space="preserve">, dvoslojna, opal, izrađena iz lijevanog UV i IR stabiliziranog akrilnog stakla ( U = 2,70 W/m2K )dim. Nazivne mjere N = 116 x 146 cm, montirana na poliesterskom toplinsko izoliranom nastavnom vijencu ( U = 0,78 W/m2K )Kupola je opremljena elektromotornim otvaranjem ( 24 V DC ; 4 A) radi odimljavanja ( kut otvaranja 140⁰ ) visine 50 cm na građ. otvoru K = 100 x 220 cm. </t>
    </r>
  </si>
  <si>
    <r>
      <t xml:space="preserve">Uređenje slabonosivog temeljnog tla i posteljice </t>
    </r>
    <r>
      <rPr>
        <b/>
        <sz val="10"/>
        <rFont val="Calibri"/>
        <family val="2"/>
        <charset val="238"/>
        <scheme val="minor"/>
      </rPr>
      <t>geomrežom.</t>
    </r>
    <r>
      <rPr>
        <sz val="10"/>
        <rFont val="Calibri"/>
        <family val="2"/>
        <charset val="238"/>
        <scheme val="minor"/>
      </rPr>
      <t xml:space="preserve"> Prijevoz i polaganje polimerne geomreže tip C,  (masa 450 g/m², veličina otvora 33/33 mm, maksimalne vlačne čvrstoće 40/40 kN/m). Rad obuhvaća polaganje geomreže na pripremljeno temeljno tlo s preklapanjem. </t>
    </r>
  </si>
  <si>
    <r>
      <rPr>
        <b/>
        <sz val="10"/>
        <rFont val="Calibri"/>
        <family val="2"/>
        <charset val="238"/>
        <scheme val="minor"/>
      </rPr>
      <t>Iskop humusa</t>
    </r>
    <r>
      <rPr>
        <sz val="10"/>
        <rFont val="Calibri"/>
        <family val="2"/>
        <charset val="238"/>
        <scheme val="minor"/>
      </rPr>
      <t xml:space="preserve"> na mjestima </t>
    </r>
    <r>
      <rPr>
        <b/>
        <sz val="10"/>
        <rFont val="Calibri"/>
        <family val="2"/>
        <charset val="238"/>
        <scheme val="minor"/>
      </rPr>
      <t>bankina.</t>
    </r>
    <r>
      <rPr>
        <sz val="10"/>
        <rFont val="Calibri"/>
        <family val="2"/>
        <charset val="238"/>
        <scheme val="minor"/>
      </rPr>
      <t xml:space="preserve"> Rad obuhvaća površinski iskop humusa u debljini sloja od 20 cm, te odvoz materijala na stalno odlagalište do 5 km udaljenosti. Humus se iskopava strojno buldozerima, bagerima ili univerzalnim strojevima. U toku iskopa treba voditi računa o tome da bude omogućena stalna poprečna i uzdužna odvodnja. Površine na kojima je nakon iskopa humusa predviđena izrada nasipa, potrebno je odmah urediti i sabiti, te izraditi prvi sloj nasipa. </t>
    </r>
  </si>
  <si>
    <r>
      <rPr>
        <b/>
        <sz val="10"/>
        <rFont val="Calibri"/>
        <family val="2"/>
        <charset val="238"/>
        <scheme val="minor"/>
      </rPr>
      <t>Izrada nasipa bankin</t>
    </r>
    <r>
      <rPr>
        <sz val="10"/>
        <rFont val="Calibri"/>
        <family val="2"/>
        <charset val="238"/>
        <scheme val="minor"/>
      </rPr>
      <t>e od zemljanog materijala dobivenog iz iskopa za posteljicu, a prema kotama i detaljima danim na poprečnim presjecima. Rad obuhvaća strojno razastiranje i planiranje zemljanog materijala, zbijanje ježevima, glatkim valjcima ili valjcima s kotačima na pneumaticima uz prethodno kvašenje vodom. Zbijanje nasipa u zemljanim materijalima treba vršiti tako, da se postigne stupanj zbijenosti u odnosu na standardni Proctor-ov postupak Sz &gt; 100%, odnosno modul stišljivosti Ms&gt;20MN/m2.</t>
    </r>
  </si>
  <si>
    <r>
      <rPr>
        <b/>
        <sz val="10"/>
        <rFont val="Calibri"/>
        <family val="2"/>
        <charset val="238"/>
        <scheme val="minor"/>
      </rPr>
      <t>Dobava i montaža tvrdih kanalizacijskih PVC cijevi</t>
    </r>
    <r>
      <rPr>
        <sz val="10"/>
        <rFont val="Calibri"/>
        <family val="2"/>
        <charset val="238"/>
        <scheme val="minor"/>
      </rPr>
      <t xml:space="preserve">  za izvedbu glavnih kanala, uključujući brtveni materijal.  U stavku je uključena dobava, raznošenje uzduž rova, spuštanje horizontalno i vertikalno te montaža kao i sav potreban spojni materijal uključujući fazonske komade.</t>
    </r>
  </si>
  <si>
    <r>
      <t xml:space="preserve">Dobava i ugradnja podnog polipropilenskog top </t>
    </r>
    <r>
      <rPr>
        <b/>
        <sz val="10"/>
        <rFont val="Calibri"/>
        <family val="2"/>
        <charset val="238"/>
        <scheme val="minor"/>
      </rPr>
      <t>sifona</t>
    </r>
    <r>
      <rPr>
        <sz val="10"/>
        <rFont val="Calibri"/>
        <family val="2"/>
        <charset val="238"/>
        <scheme val="minor"/>
      </rPr>
      <t xml:space="preserve"> DN50, s protukliznom INOX četvrtastom pokrovnom pločom dimenzija 150x150 mm s rešetkom i odvodom.</t>
    </r>
  </si>
  <si>
    <r>
      <t xml:space="preserve">Troškova </t>
    </r>
    <r>
      <rPr>
        <b/>
        <sz val="10"/>
        <rFont val="Calibri"/>
        <family val="2"/>
        <charset val="238"/>
        <scheme val="minor"/>
      </rPr>
      <t>ispitivanje  instalacije  kanalizacije</t>
    </r>
    <r>
      <rPr>
        <sz val="10"/>
        <rFont val="Calibri"/>
        <family val="2"/>
        <charset val="238"/>
        <scheme val="minor"/>
      </rPr>
      <t xml:space="preserve">  na  nepropusnost prema  tehničkim  opisu, sa dovođenjem u ispravno stanje na mjestima propuštanja.</t>
    </r>
  </si>
  <si>
    <r>
      <t xml:space="preserve">Dobava i montaža </t>
    </r>
    <r>
      <rPr>
        <b/>
        <sz val="10"/>
        <rFont val="Calibri"/>
        <family val="2"/>
        <charset val="238"/>
        <scheme val="minor"/>
      </rPr>
      <t>plastičnih PP cijevi</t>
    </r>
    <r>
      <rPr>
        <sz val="10"/>
        <rFont val="Calibri"/>
        <family val="2"/>
        <charset val="238"/>
        <scheme val="minor"/>
      </rPr>
      <t xml:space="preserve"> sa spajanjem spojnicama, za etažni razvod sanitarne tople i hladne vode. Stavka obuhvaća sva potrebna koljena, spojnice, reducir komade, prijelazne komade potrebni pričvrsni materijal te izolaciju. Na vodovima koji su predviđeni za buduću dogradnju objekta ugraditi čepove.</t>
    </r>
  </si>
  <si>
    <r>
      <t xml:space="preserve">Dobava i ugradba podne </t>
    </r>
    <r>
      <rPr>
        <b/>
        <sz val="10"/>
        <rFont val="Calibri"/>
        <family val="2"/>
        <charset val="238"/>
        <scheme val="minor"/>
      </rPr>
      <t xml:space="preserve">WC školjke </t>
    </r>
    <r>
      <rPr>
        <sz val="10"/>
        <rFont val="Calibri"/>
        <family val="2"/>
        <charset val="238"/>
        <scheme val="minor"/>
      </rPr>
      <t>od keramike I klase s donjim odvodom. U stavku je uključena dobavu i ugradbu niskomontažnog vodokotlića s ispirnom cijevi promjera Ø25 mm, kutnog ventila 15/10 mm sa spojnom fleksibilnom cijevi za priključak vodokotlića na instalaciju, WC dasku od tvrde plastike, vijke i tiple za montažu WC školjke, silikonski kit za brtvljenje, te tipsku gumenu brtvu za priključak na odvodnu vertikalu.</t>
    </r>
  </si>
  <si>
    <t xml:space="preserve">IK08, izolacijske klase I.  </t>
  </si>
  <si>
    <t xml:space="preserve">IK08, izolacijske klase I. , </t>
  </si>
  <si>
    <t>Poklopac od nehrđajučeg čelika. LED</t>
  </si>
  <si>
    <t>IK08, izolacijske klase I.</t>
  </si>
  <si>
    <t xml:space="preserve"> Dopuštena temp. okoline za</t>
  </si>
  <si>
    <t>Temp. primjene 0°C do +40°C .</t>
  </si>
  <si>
    <t>IK07, izolacijske klase I.</t>
  </si>
  <si>
    <t xml:space="preserve">IK07, izolacijske klase I.  </t>
  </si>
  <si>
    <t>Nabava, isporuka i ugradnja elektroničkog</t>
  </si>
  <si>
    <t xml:space="preserve">komunikacijskog ormarića dim. 550x550x150 mm  </t>
  </si>
  <si>
    <t xml:space="preserve">Nabava, isporuka, ugradnja i spajanje </t>
  </si>
  <si>
    <t>ormara do pojedine priključnice</t>
  </si>
  <si>
    <t>zid, od ormara do pojedine priključnice</t>
  </si>
  <si>
    <t xml:space="preserve">priključnice 2xmikro </t>
  </si>
  <si>
    <t>Dobava i ugradnja mjerno regulacijskog seta koji se sastoji od plinomjera, tip G-6, zajedno s regulatorom tlaka EKB-10, greiner 5/4", spojni element 1", uključivo s sitnim potrošnim materijalom, spojnim i brtvećim materijalom, brtvljenje teflonskim brtvilom, nazivne veličine R 1“</t>
  </si>
  <si>
    <t>Čelične bešavne cijevi za plinske instalacije ispitane na nepropusnost, uključivo sav pomoćni materijal za spajanje i fitinge, brtvljenje i
pričvršćivanje. Za mjereni dio instalacije</t>
  </si>
  <si>
    <t>Plinska kuglasta slavina s navojem, ispitana i ugrađena s termičkom zaštitom od požara</t>
  </si>
  <si>
    <t>Dobava i motaža IC grijalice svijetlog zračenja, s ovjesnim priborom (lanci, vijci, profili i dr.).</t>
  </si>
  <si>
    <t xml:space="preserve">IC grijalica </t>
  </si>
  <si>
    <t>Upravljačka jedinica za temperaturno podešavanje.</t>
  </si>
  <si>
    <t>Plinski zidni kondenzacijski cirkulacijski uređaj za grijanje i pripremu PTV-a, neovisan o zraku u prostoru, maksimalnog toplinskog opterećenja kod pogona grijanja 11,0kW. 
Kondenzacijski uređaj pripremljen za priključak na zemni plin.
U stavku je uključen i sav pribor za montažu kao na primjer pribor za učvršćenje bojlera na zid, rozeta dimnjače, puštanje u rad i probni rad kombi bojlera. Nadalje plinski kombi bojler isporučiti komplet sa komandnom pločom, regulacionim i sigurnosnim uređajem.</t>
  </si>
  <si>
    <t xml:space="preserve">Indirektno grijani cilinrični spremnik PTV-a. Za rad u kombinaciji sa cirko bojlerom. </t>
  </si>
  <si>
    <t>Recirkulacijski set kod kombinacije zidnog  uređaja i spremnika. Nadžbukna ugradnja. Visokoefikasna cirkulacijska crpka s reguliranim brojem okretaja te izolacijom. Spojni elementi. Nepovratni ventil. Električno povezivanje izvodi se preko multifunkcionalnog modula.</t>
  </si>
  <si>
    <t>Digitalni modulacijski sobni termostat  za upravljanje sa sutavom grijanja u ovisnosti o sobnoj temperaturi. LC displej s plavim pozadinskim osvjetljenjem za programiranje, prikaz sobne temperature i funkcija. Izbornik na hrvatskom jeziku. Mogućnost uključivanja funkcija: produživanje perioda grijanja do prvog slijedećeg vremenskog intervala, održavanje snižene temperature u određenom vremenskom periodu, jednokratno zagrijavanje spremnika. Osnovni prikaz simbola za pogonski rad. Temperaturno područje za podešavanje sobne temperature od 5 do 30 °C. Zaštita od smrzavanja. Mogućnost programiranja do tri vremenska programa grijanja po danu za svaki dan u tjednu. Mogućnost programiranja do tri vremenska programa za pripremu potrošne tople vode po danu za svaki dan u tjednu. Mogućnost programiranja do 3 vremenska programa za cirkulacijsku crpku potrošne tople vode za svaki dan u tjednu (potreban modul).</t>
  </si>
  <si>
    <t>Dobava materijala cijevne mreže instalacije centralnog grijanja izvedene iz predizoliranih cijevima niske gustoće  za polaganje u estrih poda. Sa izolacijom.</t>
  </si>
  <si>
    <t xml:space="preserve">Početno-završna aluminijska spojnica za ALU cijev, ženski navoj
</t>
  </si>
  <si>
    <t xml:space="preserve"> 40mm</t>
  </si>
  <si>
    <t xml:space="preserve">"T" Spojnica za ALU cijev </t>
  </si>
  <si>
    <t xml:space="preserve">"T" komad posebne konstrukcije s unutarnjim plaštom protiv izljevanja kondenzata u instalaciji, u vertikalni dio instalacije za ALU cijev </t>
  </si>
  <si>
    <t>BEZ KONDENZATA</t>
  </si>
  <si>
    <t xml:space="preserve">Kutna spojnica 90° za ALU cijev </t>
  </si>
  <si>
    <t xml:space="preserve"> KOLJENO 40mm, 90°</t>
  </si>
  <si>
    <t xml:space="preserve">Ventil ispusta kondenzata za ALU cijev </t>
  </si>
  <si>
    <t>Spojnica za ALU cijev</t>
  </si>
  <si>
    <r>
      <t>Dobava i izrada</t>
    </r>
    <r>
      <rPr>
        <b/>
        <sz val="10"/>
        <rFont val="Calibri"/>
        <family val="2"/>
        <charset val="238"/>
        <scheme val="minor"/>
      </rPr>
      <t xml:space="preserve"> fasadne obloge od zidnih termopanela</t>
    </r>
    <r>
      <rPr>
        <sz val="10"/>
        <rFont val="Calibri"/>
        <family val="2"/>
        <charset val="238"/>
        <scheme val="minor"/>
      </rPr>
      <t xml:space="preserve"> s ispunom od kamene vune debljine 100 mm.</t>
    </r>
    <r>
      <rPr>
        <sz val="10"/>
        <color rgb="FFFF0000"/>
        <rFont val="Calibri"/>
        <family val="2"/>
        <charset val="238"/>
        <scheme val="minor"/>
      </rPr>
      <t xml:space="preserve"> </t>
    </r>
    <r>
      <rPr>
        <sz val="10"/>
        <color theme="1"/>
        <rFont val="Calibri"/>
        <family val="2"/>
        <charset val="238"/>
        <scheme val="minor"/>
      </rPr>
      <t>U cijeni je sav potreban rad i materijal.</t>
    </r>
  </si>
  <si>
    <r>
      <t xml:space="preserve">Ugradnja uključuje nabavu, dopremu , stolarsku ugradnju, stolarsko spajanje kod ugradnje složenijih stavki sa svim potrebnim pomoćnim materijalom i priborom </t>
    </r>
    <r>
      <rPr>
        <sz val="10"/>
        <color theme="1"/>
        <rFont val="Calibri"/>
        <family val="2"/>
        <charset val="238"/>
        <scheme val="minor"/>
      </rPr>
      <t>( pokrovne letvice, sidra,purpen, bitrax traka i dr. ).</t>
    </r>
  </si>
  <si>
    <t>izvedbe s 40 ugradbenih mjesta.</t>
  </si>
  <si>
    <t>Izveden sa stupnjem zaštite IP40</t>
  </si>
  <si>
    <r>
      <t xml:space="preserve">Nabava, doprema i polaganje  </t>
    </r>
    <r>
      <rPr>
        <b/>
        <sz val="10"/>
        <rFont val="Calibri"/>
        <family val="2"/>
        <charset val="238"/>
        <scheme val="minor"/>
      </rPr>
      <t>geotekstila</t>
    </r>
    <r>
      <rPr>
        <sz val="10"/>
        <rFont val="Calibri"/>
        <family val="2"/>
        <charset val="238"/>
        <scheme val="minor"/>
      </rPr>
      <t xml:space="preserve"> (300 g / m2)  i</t>
    </r>
    <r>
      <rPr>
        <b/>
        <sz val="10"/>
        <rFont val="Calibri"/>
        <family val="2"/>
        <charset val="238"/>
        <scheme val="minor"/>
      </rPr>
      <t>zmeđu sloja posteljice i tucanika</t>
    </r>
    <r>
      <rPr>
        <sz val="10"/>
        <rFont val="Calibri"/>
        <family val="2"/>
        <charset val="238"/>
        <scheme val="minor"/>
      </rPr>
      <t>. U jediničnu cijenu uključiti sav potreban materijal i  rad.</t>
    </r>
  </si>
  <si>
    <t>Nabava i ugradnja betonskih rubnjaka koji se polažu na sloj podložnog betona klase C12/15 za konstrukciju prometne površine dimenzija 18x24x100 [cm]. Reške između rubnjaka ispuniti cementnim mortom 1:2. U jediničnu cijenu uključiti sav potreban materijal i rad.</t>
  </si>
  <si>
    <t>m'</t>
  </si>
  <si>
    <t>U cijenu svake stavke uključiti pripremne i završne radove čišćenja i slično, eventualno potrebnu skelu, nabavu, dovoz i montažu, za uređaje u cijeni predvidjeti spajanje na elektroinstalaciju.</t>
  </si>
  <si>
    <t>Cijevi za plin iz tvrdog polietilena kvalitete PE 100, SDR 11, tlak do 10 bar. U radove je uračunato razvažanje cijevi po trasi, spajanje cijevi, eventualni popravak oštećenih mjesta te spuštanje u rov. Dodatak za gubitke pri montaži je 1 %.</t>
  </si>
  <si>
    <t>Dobava i ugradba   unutrašnjih vrata i dovratnika od PVC profila (5 komora) u bijeloj boji sa svim potrebnim lajsnama.  Kompletan odgovarajući stolarski okov s dodatnom cilindričnom bravom.  Sve ostalo prema Tehničkim uvjetima za stolarske radove. U cijenu uključiti sav potreban rad i materijal. Vrata dim 80/205</t>
  </si>
  <si>
    <r>
      <t xml:space="preserve">Dobava i montaža aluminijske </t>
    </r>
    <r>
      <rPr>
        <b/>
        <sz val="10"/>
        <color theme="1"/>
        <rFont val="Calibri"/>
        <family val="2"/>
        <charset val="238"/>
        <scheme val="minor"/>
      </rPr>
      <t>ograde na galeriji</t>
    </r>
    <r>
      <rPr>
        <sz val="10"/>
        <color theme="1"/>
        <rFont val="Calibri"/>
        <family val="2"/>
        <charset val="238"/>
        <scheme val="minor"/>
      </rPr>
      <t xml:space="preserve">  sa  prečkama i rukohvatom. U cijenu uključen sav rad i materijal.</t>
    </r>
  </si>
  <si>
    <r>
      <t xml:space="preserve">Izrada </t>
    </r>
    <r>
      <rPr>
        <b/>
        <sz val="10"/>
        <color theme="1"/>
        <rFont val="Calibri"/>
        <family val="2"/>
        <charset val="238"/>
        <scheme val="minor"/>
      </rPr>
      <t>spoja vanjske kanalizacije</t>
    </r>
    <r>
      <rPr>
        <sz val="10"/>
        <color theme="1"/>
        <rFont val="Calibri"/>
        <family val="2"/>
        <charset val="238"/>
        <scheme val="minor"/>
      </rPr>
      <t xml:space="preserve"> na postojeće reviziono okno gradske kanalizacije. Spoj dobro obraditi cementnim mortom. U stavku je uključen sav potreban rad i materijal. Priključak se izvodi prema uvjetima i pod nadzorom lokalnog komunalnog poduzeća.</t>
    </r>
  </si>
  <si>
    <t>22.</t>
  </si>
  <si>
    <t>23.</t>
  </si>
  <si>
    <t>24.</t>
  </si>
  <si>
    <t>Dobava i ugradnja mono-split iinverterskog klima uređaja za grijanje/hlađenje kapaciteta hlađenja 2,5 kW.  Upravljanje pomoću IC daljinskog upravljaća. U komplet uključen sav potreban materijal za ugradnju mono-split jedinice, zajedno sa cjevovodom za spajanje vanjske i unutarnje jedinice, te odvodom kondenzata.</t>
  </si>
  <si>
    <r>
      <t xml:space="preserve">Izrada armirano betonskih </t>
    </r>
    <r>
      <rPr>
        <b/>
        <sz val="10"/>
        <color indexed="8"/>
        <rFont val="Calibri"/>
        <family val="2"/>
        <charset val="238"/>
        <scheme val="minor"/>
      </rPr>
      <t xml:space="preserve">temeljnih traka poprečnog presjeka 40x80cm </t>
    </r>
    <r>
      <rPr>
        <sz val="10"/>
        <color indexed="8"/>
        <rFont val="Calibri"/>
        <family val="2"/>
        <charset val="238"/>
        <scheme val="minor"/>
      </rPr>
      <t>betonom C30/37  CX2 u odgovarajućoj oplati ili u iskopu dimenzija prema danom projektu. U temeljima pripremiti otvore za instalacije i postaviti temeljnu kanalizaciju. U cijeni je uključena izrada odnosno dobava i prijevoz betona, te strojna  ugradba i njega sviježeg betona. Obračun po m3.</t>
    </r>
  </si>
  <si>
    <r>
      <t xml:space="preserve">Izrada armirano betonskih </t>
    </r>
    <r>
      <rPr>
        <b/>
        <sz val="10"/>
        <color indexed="8"/>
        <rFont val="Calibri"/>
        <family val="2"/>
        <charset val="238"/>
        <scheme val="minor"/>
      </rPr>
      <t xml:space="preserve">temeljnih stopa (dimenzija 2,2x1,4x0,8m 12kom; 1,8x1,8x0,8m 2kom; 1,4x1,0x0,8m 11kom) </t>
    </r>
    <r>
      <rPr>
        <sz val="10"/>
        <color indexed="8"/>
        <rFont val="Calibri"/>
        <family val="2"/>
        <charset val="238"/>
        <scheme val="minor"/>
      </rPr>
      <t>betonom C30/37  CX2 u odgovarajućoj oplati ili u iskopu dimenzija prema danom projektu. U temeljima pripremiti otvore za instalacije i postaviti temeljnu kanalizaciju. U cijeni je uključena izrada odnosno dobava i prijevoz betona, te strojna  ugradba i njega sviježeg betona. Obračun po m3.</t>
    </r>
  </si>
  <si>
    <r>
      <t xml:space="preserve">Izrada armirano betonskih </t>
    </r>
    <r>
      <rPr>
        <b/>
        <sz val="10"/>
        <color indexed="8"/>
        <rFont val="Calibri"/>
        <family val="2"/>
        <charset val="238"/>
        <scheme val="minor"/>
      </rPr>
      <t xml:space="preserve">nadtemelja poprečnog presjeka od 0,4x0,4m do 0,4x0,6m </t>
    </r>
    <r>
      <rPr>
        <sz val="10"/>
        <color indexed="8"/>
        <rFont val="Calibri"/>
        <family val="2"/>
        <charset val="238"/>
        <scheme val="minor"/>
      </rPr>
      <t>betonom C30/37  CX2 u odgovarajućoj oplati ili u iskopu dimenzija prema danom projektu. U nadtemeljima pripremiti otvore za instalacije i postaviti temeljnu kanalizaciju. U cijeni je uključena izrada odnosno dobava i prijevoz betona, te strojna  ugradba i njega sviježeg betona. Obračun po m3.</t>
    </r>
  </si>
  <si>
    <r>
      <t xml:space="preserve">Dobava, nasipanje,  razastiranje i nabijanje </t>
    </r>
    <r>
      <rPr>
        <b/>
        <sz val="10"/>
        <color indexed="8"/>
        <rFont val="Calibri"/>
        <family val="2"/>
        <charset val="238"/>
        <scheme val="minor"/>
      </rPr>
      <t>tampon sloja šljunka d=10 cm ispod temeljnih stopa i temeljnih traka</t>
    </r>
    <r>
      <rPr>
        <sz val="10"/>
        <color indexed="8"/>
        <rFont val="Calibri"/>
        <family val="2"/>
        <charset val="238"/>
        <scheme val="minor"/>
      </rPr>
      <t>. U cijeni uključeno nabijanje podloge odgovarajućom mehanizacijom do zbijenosti Me = 50 MN/m2. Obračun po m3 ugrađenog materijala u zbijenom stanju.</t>
    </r>
  </si>
  <si>
    <r>
      <rPr>
        <b/>
        <sz val="10"/>
        <color indexed="8"/>
        <rFont val="Calibri"/>
        <family val="2"/>
        <charset val="238"/>
        <scheme val="minor"/>
      </rPr>
      <t>Izrada</t>
    </r>
    <r>
      <rPr>
        <sz val="10"/>
        <color indexed="8"/>
        <rFont val="Calibri"/>
        <family val="2"/>
        <charset val="238"/>
        <scheme val="minor"/>
      </rPr>
      <t xml:space="preserve"> </t>
    </r>
    <r>
      <rPr>
        <b/>
        <sz val="10"/>
        <color indexed="8"/>
        <rFont val="Calibri"/>
        <family val="2"/>
        <charset val="238"/>
        <scheme val="minor"/>
      </rPr>
      <t>donjeg nosivog sloja</t>
    </r>
    <r>
      <rPr>
        <sz val="10"/>
        <color indexed="8"/>
        <rFont val="Calibri"/>
        <family val="2"/>
        <charset val="238"/>
        <scheme val="minor"/>
      </rPr>
      <t xml:space="preserve"> od mehanički zbijenog zrnatog kamenog materijala kontinuiranog granulometrijskog sastava 0/60mm min debljine d=20cm </t>
    </r>
    <r>
      <rPr>
        <b/>
        <sz val="10"/>
        <color indexed="8"/>
        <rFont val="Calibri"/>
        <family val="2"/>
        <charset val="238"/>
        <scheme val="minor"/>
      </rPr>
      <t>ispod podne ploče</t>
    </r>
    <r>
      <rPr>
        <sz val="10"/>
        <color indexed="8"/>
        <rFont val="Calibri"/>
        <family val="2"/>
        <charset val="238"/>
        <scheme val="minor"/>
      </rPr>
      <t>, oko temelja nakon betoniranja. Kameni materijal ispod podne ploče uvaljati i zbiti na modul zbijenosti Mz = 50 MN/m2 . Obračun po m3 ugrađenog materijala u zbijenom stanju .</t>
    </r>
  </si>
  <si>
    <r>
      <t xml:space="preserve">Izrada </t>
    </r>
    <r>
      <rPr>
        <b/>
        <sz val="10"/>
        <rFont val="Calibri"/>
        <family val="2"/>
        <charset val="238"/>
        <scheme val="minor"/>
      </rPr>
      <t>nasipa između temelja</t>
    </r>
    <r>
      <rPr>
        <sz val="10"/>
        <rFont val="Calibri"/>
        <family val="2"/>
        <charset val="238"/>
        <scheme val="minor"/>
      </rPr>
      <t xml:space="preserve"> materijalom iz iskopa. Izrada obuhvaća planiranje i zbijanje  nasutog materijala, zbiti na modul zbijenosti Mz = 35 MN/m2 </t>
    </r>
  </si>
  <si>
    <t>Dobava, savijanje i ugradnja armaturnih koševa od armaturnih šipki Ra 400/500</t>
  </si>
  <si>
    <t>Dobava, sječenje i ugradnja armaturnih mreža MAG 500/560</t>
  </si>
  <si>
    <r>
      <t xml:space="preserve">Dobava materijala i izrada horizontalne </t>
    </r>
    <r>
      <rPr>
        <b/>
        <sz val="10"/>
        <rFont val="Calibri"/>
        <family val="2"/>
        <charset val="238"/>
        <scheme val="minor"/>
      </rPr>
      <t>hidroizolacije</t>
    </r>
    <r>
      <rPr>
        <sz val="10"/>
        <rFont val="Calibri"/>
        <family val="2"/>
        <charset val="238"/>
        <scheme val="minor"/>
      </rPr>
      <t xml:space="preserve"> </t>
    </r>
    <r>
      <rPr>
        <b/>
        <sz val="10"/>
        <rFont val="Calibri"/>
        <family val="2"/>
        <charset val="238"/>
        <scheme val="minor"/>
      </rPr>
      <t>podova mokrih čvorova</t>
    </r>
    <r>
      <rPr>
        <sz val="10"/>
        <rFont val="Calibri"/>
        <family val="2"/>
        <charset val="238"/>
        <scheme val="minor"/>
      </rPr>
      <t>. Izolaciju izvesti bitumenskom trakom za zavarivanje i  slojam hladnog bitumenskog premaza. Hidroizolaciju podići na okolne zidove u visini od 30 cm i rabicirati plastičnim ili pocinčanim pletivom prije polaganja keramičkih pločica. Kompletan rad i materijal.</t>
    </r>
  </si>
  <si>
    <r>
      <rPr>
        <b/>
        <sz val="10"/>
        <rFont val="Calibri"/>
        <family val="2"/>
        <charset val="238"/>
        <scheme val="minor"/>
      </rPr>
      <t>Bojanje gletanih gipskartonskih zidova i stropova</t>
    </r>
    <r>
      <rPr>
        <sz val="10"/>
        <rFont val="Calibri"/>
        <family val="2"/>
        <charset val="238"/>
        <scheme val="minor"/>
      </rPr>
      <t xml:space="preserve">  poludisperzivnim bojama u bijeloj boji. Stavkom  obuhvatiti: čišćenje površine od prašine, sitne popravke na žbuci i bet. površinama, dvokratno bojanje poludisperzivnom bojom, čišćenje prostorija od ostataka boje, izradu i demontažu  skele.</t>
    </r>
  </si>
  <si>
    <r>
      <t xml:space="preserve">Dobava i ugradnja </t>
    </r>
    <r>
      <rPr>
        <b/>
        <sz val="10"/>
        <rFont val="Calibri"/>
        <family val="2"/>
        <charset val="238"/>
        <scheme val="minor"/>
      </rPr>
      <t>sokla od
keramičkih pločica</t>
    </r>
    <r>
      <rPr>
        <sz val="10"/>
        <rFont val="Calibri"/>
        <family val="2"/>
        <charset val="238"/>
        <scheme val="minor"/>
      </rPr>
      <t xml:space="preserve"> I klase, visine 10 cm na
unutarnjim i vanjskim prostorima pomoću fleksibilnog ljepila za keramičke pločice. U cijenu uključeno i fugiranje.</t>
    </r>
  </si>
  <si>
    <r>
      <t xml:space="preserve">Dobava, izrada i montaža </t>
    </r>
    <r>
      <rPr>
        <b/>
        <sz val="10"/>
        <color theme="1"/>
        <rFont val="Calibri"/>
        <family val="2"/>
        <charset val="238"/>
        <scheme val="minor"/>
      </rPr>
      <t>nosive čelične konstrukcije</t>
    </r>
    <r>
      <rPr>
        <sz val="10"/>
        <color theme="1"/>
        <rFont val="Calibri"/>
        <family val="2"/>
        <charset val="238"/>
        <scheme val="minor"/>
      </rPr>
      <t xml:space="preserve"> koja se sastoji od dvostrešnih dvozglobnih portalnih okvira od IPE i HEA profila, sekundarnih nosača pokrova i vjetrovnih spregova, u svemu prema nacrtima i statičkom proračunu. Kvaliteta čelika S235 J2. U cijenu su uključeni, svi spojni elementi i zaštita od korozije bojanjem temeljnim i završnim premazom. U cijenu uključiti izvedbeni projekt čelične konstrukcije i reviziju istog.</t>
    </r>
  </si>
  <si>
    <r>
      <rPr>
        <b/>
        <sz val="10"/>
        <rFont val="Calibri"/>
        <family val="2"/>
        <charset val="238"/>
        <scheme val="minor"/>
      </rPr>
      <t>Izrada posteljice</t>
    </r>
    <r>
      <rPr>
        <sz val="10"/>
        <rFont val="Calibri"/>
        <family val="2"/>
        <charset val="238"/>
        <scheme val="minor"/>
      </rPr>
      <t xml:space="preserve"> od zemljanog materijala prema nagibu iz poprečnih profila. Rad obuhvaća strojno grubo i fino planiranje, zbijanje glatkim valjcima ili valjcima s točkovima na pneumaticima. Posteljica je uređeni završni sloj nasipa koji preuzima opterećenje kolničke konstrukcije. Zbijanje posteljice u zemljanim materijalima treba vršiti tako, da se postigne stupanj zbijenosti u odnosu na standardni Proctor-ov postupak Sz &gt; 100%, odnosno modul stišljivosti Ms&gt;20MN/m2.</t>
    </r>
  </si>
  <si>
    <r>
      <t xml:space="preserve">Izrada </t>
    </r>
    <r>
      <rPr>
        <b/>
        <sz val="10"/>
        <rFont val="Calibri"/>
        <family val="2"/>
        <charset val="238"/>
        <scheme val="minor"/>
      </rPr>
      <t>bankine</t>
    </r>
    <r>
      <rPr>
        <sz val="10"/>
        <rFont val="Calibri"/>
        <family val="2"/>
        <charset val="238"/>
        <scheme val="minor"/>
      </rPr>
      <t xml:space="preserve"> od zrnatog </t>
    </r>
    <r>
      <rPr>
        <b/>
        <sz val="10"/>
        <rFont val="Calibri"/>
        <family val="2"/>
        <charset val="238"/>
        <scheme val="minor"/>
      </rPr>
      <t>kamenog materijala</t>
    </r>
    <r>
      <rPr>
        <sz val="10"/>
        <rFont val="Calibri"/>
        <family val="2"/>
        <charset val="238"/>
        <scheme val="minor"/>
      </rPr>
      <t xml:space="preserve">. Izrada bankina od zrnatog kamenog materijala na uredno izvedenu i preuzetu podlogu, širine i debljine u zbijenom stanju prema projektu, odnosno modul stišljivosti Ms&gt;20MN/m2. Debljina sloja zrnatog kamenog materijala bankine u zbijenom stanju iznosi 20 cm a širina bankina iznosi 50 cm. Rad obuhvaća dobavu i prijevoz, razastiranje, grubo i fino planiranje, te zbijanje do tražene zbijenosti, debljine sloja i nagiba prema projektu. </t>
    </r>
  </si>
  <si>
    <r>
      <t xml:space="preserve">Dobava materijala  i </t>
    </r>
    <r>
      <rPr>
        <b/>
        <sz val="10"/>
        <color indexed="8"/>
        <rFont val="Calibri"/>
        <family val="2"/>
        <charset val="238"/>
        <scheme val="minor"/>
      </rPr>
      <t>izrada donjeg nosivog sloja</t>
    </r>
    <r>
      <rPr>
        <sz val="10"/>
        <color indexed="8"/>
        <rFont val="Calibri"/>
        <family val="2"/>
        <charset val="238"/>
        <scheme val="minor"/>
      </rPr>
      <t xml:space="preserve"> od mehanički zbijenog zrnatog kamenog materijala 0/60 u sloju debljine 30cm. Za izradu drobljeni kameni materijal ili mješavina sastavljena od više frakcija. Svaki od ovih materijala mora zadovoljiti određene zahtjeve prema odredbama standarda. Ovaj sloj ugrađuje se tek kada je nadzorni inženjer primio posteljicu. Rad obuhvaća dobavu i ugradnju zrnastog kamenog materijala u nosivi sloj kolničke konstrukcije. Zahtjevi kvalitete su: stupanj zbijenosti u odnosu na modificirani Proctor: Sz&gt;100% i modul stišljivosti mjeren kružnom pločom Ms&gt;80MN/m2.  'Rad obuhvaća dobavu materijala, razastiranje, planiranje i zbijanje.</t>
    </r>
  </si>
  <si>
    <r>
      <t xml:space="preserve">Iskop za </t>
    </r>
    <r>
      <rPr>
        <b/>
        <sz val="10"/>
        <rFont val="Calibri"/>
        <family val="2"/>
        <charset val="238"/>
        <scheme val="minor"/>
      </rPr>
      <t>slivnik s ispunom od pijeska. Dimenzija 1x1x1m.</t>
    </r>
  </si>
  <si>
    <r>
      <rPr>
        <b/>
        <sz val="10"/>
        <rFont val="Calibri"/>
        <family val="2"/>
        <charset val="238"/>
        <scheme val="minor"/>
      </rPr>
      <t>Utovar i odvoz viška materijala</t>
    </r>
    <r>
      <rPr>
        <sz val="10"/>
        <rFont val="Calibri"/>
        <family val="2"/>
        <charset val="238"/>
        <scheme val="minor"/>
      </rPr>
      <t xml:space="preserve"> iz iskopa nakon izvedenog zatrpavanja na gradsko odlagalište na udaljenosti do 5 km. Deponijsku taksu uključiti u cijenu.</t>
    </r>
  </si>
  <si>
    <t>Obračun po kom izvedenog okna.</t>
  </si>
  <si>
    <r>
      <rPr>
        <b/>
        <sz val="10"/>
        <rFont val="Calibri"/>
        <family val="2"/>
        <charset val="238"/>
        <scheme val="minor"/>
      </rPr>
      <t>Izrada vodomjernog okna</t>
    </r>
    <r>
      <rPr>
        <sz val="10"/>
        <rFont val="Calibri"/>
        <family val="2"/>
        <charset val="238"/>
        <scheme val="minor"/>
      </rPr>
      <t>. Iskop je obuhvaćen u stavci iskopa. Rad obuhvaća planiranje dna, izradu dvostrane oplate, ugradnju armature u pokrovnu ploču okna (Ø8/10 cm), ugradnju lijevano željeznog poklopaca 60x60 cm nosivosti 50kN, ugradnju lijevano željeznih stupaljki na razmaku 30 cm te betoniranje vodomjernog okna vodonepropusnim betonom C16/20. Unutar okna ispod vodovodnih cijevi i armatura potrebno je izvesti betonske podloške. U stavku je uključena nabava i doprema svog potrebnog materijala za kompletno izvedeno vodomjerno okno. Debljina stijenki iznosi 15cm, vanjske dimenzije okna 1,5x1,3x1,5m.</t>
    </r>
  </si>
  <si>
    <r>
      <rPr>
        <b/>
        <sz val="10"/>
        <rFont val="Calibri"/>
        <family val="2"/>
        <charset val="238"/>
        <scheme val="minor"/>
      </rPr>
      <t>Čišćenje i uređenje gradilišta</t>
    </r>
    <r>
      <rPr>
        <sz val="10"/>
        <rFont val="Calibri"/>
        <family val="2"/>
        <charset val="238"/>
        <scheme val="minor"/>
      </rPr>
      <t xml:space="preserve"> nakon završetka svih radova na izvedbi vodovoda i kanalizacije. Stavka obuhvaća prikupljanje otpadnog građevinskog i ostalog materijala, utovar i odvoz na gradsko odlagalište do 5km, u cijenu uključiti deponijsku taksu.</t>
    </r>
  </si>
  <si>
    <r>
      <rPr>
        <b/>
        <sz val="10"/>
        <color indexed="8"/>
        <rFont val="Calibri"/>
        <family val="2"/>
        <charset val="238"/>
        <scheme val="minor"/>
      </rPr>
      <t>Odvoz viška zemljanog materijala</t>
    </r>
    <r>
      <rPr>
        <sz val="10"/>
        <color indexed="8"/>
        <rFont val="Calibri"/>
        <family val="2"/>
        <charset val="238"/>
        <scheme val="minor"/>
      </rPr>
      <t xml:space="preserve"> na deponiju na udaljenosti do 5 km. Rad obuhvaća utovar u kamion i prijevoz do deponije, u cijenu uključiti i deponijsku taksu.</t>
    </r>
  </si>
  <si>
    <t>jalom iskopa, te odvoz viška na deponiju do 5km</t>
  </si>
  <si>
    <t>U cijenu uključiti deponijsku taksu.</t>
  </si>
  <si>
    <t xml:space="preserve">Zatrpavanje rova odabirom sitnog, rastresitog tla do 20cm iznad tjemena uz lagano zbijanje, Ms&gt;20MN/m2. Zatim se zatrpava rov ostalim materijalom u slojevima po 30cm uz zbijanje. Nasipavanje će se izvesti tek kada je cjevovod spojen i tlačno ispitan.
</t>
  </si>
  <si>
    <t>Nabava i ugradnja podzemne plinske PE-HD kuglaste slavine proizvod d32 u kompletu sa ugradbenom garniturom i uličnim poklopcem. Ulični poklopac u zelenoj površini izvesti 100mm iznad terena. Nakon motaže vidljivi dio poklopca obojati u žutu boju.</t>
  </si>
  <si>
    <t>Dobava i montaža sifona 1".</t>
  </si>
  <si>
    <t xml:space="preserve">Ogrjevna  tijela  instalacije centralnog grijanja  kao pločasti čelični ventilski kompaktni radijator koji se montira na zid. Snaga iskazana za temperaturni režim 60/45/20°C. </t>
  </si>
  <si>
    <t xml:space="preserve">Materijal za montažu ogrjevnih tijela iz stavke 9. na zid, mora biti kompatibilan s proizvodom nuđenim u stavci 9. </t>
  </si>
  <si>
    <t>1.17</t>
  </si>
  <si>
    <t>1.18</t>
  </si>
  <si>
    <t>PDV: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</si>
</sst>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164" formatCode="_-* #,##0.00\ _k_n_-;\-* #,##0.00\ _k_n_-;_-* &quot;-&quot;??\ _k_n_-;_-@_-"/>
    <numFmt numFmtId="165" formatCode="#,##0.00\ &quot;kn&quot;"/>
    <numFmt numFmtId="166" formatCode="#,##0.00&quot; kn&quot;"/>
    <numFmt numFmtId="167" formatCode="#,##0.00\ _k_n"/>
    <numFmt numFmtId="168" formatCode="#,##0.00_ ;\-#,##0.00\ "/>
  </numFmts>
  <fonts count="80" x14ac:knownFonts="1">
    <font>
      <sz val="10"/>
      <name val="Arial"/>
      <charset val="238"/>
    </font>
    <font>
      <sz val="11"/>
      <color theme="1"/>
      <name val="Calibri"/>
      <family val="2"/>
      <charset val="238"/>
      <scheme val="minor"/>
    </font>
    <font>
      <sz val="10"/>
      <name val="Arial"/>
      <family val="2"/>
      <charset val="238"/>
    </font>
    <font>
      <b/>
      <sz val="18"/>
      <name val="Arial"/>
      <family val="2"/>
      <charset val="238"/>
    </font>
    <font>
      <b/>
      <sz val="10"/>
      <name val="Arial"/>
      <family val="2"/>
      <charset val="238"/>
    </font>
    <font>
      <b/>
      <sz val="12"/>
      <name val="Arial"/>
      <family val="2"/>
      <charset val="238"/>
    </font>
    <font>
      <sz val="12"/>
      <name val="Arial"/>
      <family val="2"/>
      <charset val="238"/>
    </font>
    <font>
      <b/>
      <sz val="10"/>
      <color indexed="8"/>
      <name val="Calibri"/>
      <family val="2"/>
      <charset val="238"/>
      <scheme val="minor"/>
    </font>
    <font>
      <sz val="10"/>
      <color indexed="8"/>
      <name val="Calibri"/>
      <family val="2"/>
      <charset val="238"/>
      <scheme val="minor"/>
    </font>
    <font>
      <vertAlign val="superscript"/>
      <sz val="10"/>
      <color indexed="8"/>
      <name val="Calibri"/>
      <family val="2"/>
      <charset val="238"/>
      <scheme val="minor"/>
    </font>
    <font>
      <sz val="10"/>
      <color rgb="FFFF0000"/>
      <name val="Calibri"/>
      <family val="2"/>
      <charset val="238"/>
      <scheme val="minor"/>
    </font>
    <font>
      <b/>
      <sz val="10"/>
      <color rgb="FFFF0000"/>
      <name val="Calibri"/>
      <family val="2"/>
      <charset val="238"/>
      <scheme val="minor"/>
    </font>
    <font>
      <sz val="10"/>
      <name val="Calibri"/>
      <family val="2"/>
      <charset val="238"/>
    </font>
    <font>
      <sz val="10"/>
      <name val="Calibri"/>
      <family val="2"/>
      <charset val="238"/>
      <scheme val="minor"/>
    </font>
    <font>
      <b/>
      <sz val="10"/>
      <name val="Calibri"/>
      <family val="2"/>
      <charset val="238"/>
      <scheme val="minor"/>
    </font>
    <font>
      <sz val="10"/>
      <color rgb="FF00B050"/>
      <name val="Calibri"/>
      <family val="2"/>
      <charset val="238"/>
      <scheme val="minor"/>
    </font>
    <font>
      <vertAlign val="superscript"/>
      <sz val="10"/>
      <name val="Calibri"/>
      <family val="2"/>
      <charset val="238"/>
      <scheme val="minor"/>
    </font>
    <font>
      <sz val="10"/>
      <name val="Arial"/>
      <family val="2"/>
      <charset val="238"/>
    </font>
    <font>
      <sz val="10"/>
      <color rgb="FFFF0000"/>
      <name val="Arial"/>
      <family val="2"/>
      <charset val="238"/>
    </font>
    <font>
      <sz val="10"/>
      <color rgb="FFFF0000"/>
      <name val="Arial"/>
      <family val="2"/>
      <charset val="238"/>
    </font>
    <font>
      <b/>
      <sz val="10"/>
      <color rgb="FF000000"/>
      <name val="Calibri"/>
      <family val="2"/>
      <charset val="238"/>
      <scheme val="minor"/>
    </font>
    <font>
      <sz val="10"/>
      <color rgb="FF000000"/>
      <name val="Calibri"/>
      <family val="2"/>
      <charset val="238"/>
      <scheme val="minor"/>
    </font>
    <font>
      <b/>
      <i/>
      <sz val="10"/>
      <color rgb="FF000000"/>
      <name val="Calibri"/>
      <family val="2"/>
      <charset val="238"/>
      <scheme val="minor"/>
    </font>
    <font>
      <i/>
      <sz val="10"/>
      <color rgb="FF000000"/>
      <name val="Calibri"/>
      <family val="2"/>
      <charset val="238"/>
      <scheme val="minor"/>
    </font>
    <font>
      <i/>
      <sz val="10"/>
      <name val="Calibri"/>
      <family val="2"/>
      <charset val="238"/>
      <scheme val="minor"/>
    </font>
    <font>
      <b/>
      <i/>
      <sz val="10"/>
      <name val="Calibri"/>
      <family val="2"/>
      <charset val="238"/>
      <scheme val="minor"/>
    </font>
    <font>
      <b/>
      <sz val="12"/>
      <name val="Calibri"/>
      <family val="2"/>
      <charset val="238"/>
      <scheme val="minor"/>
    </font>
    <font>
      <b/>
      <sz val="10"/>
      <color theme="0" tint="-0.499984740745262"/>
      <name val="Calibri"/>
      <family val="2"/>
      <charset val="238"/>
      <scheme val="minor"/>
    </font>
    <font>
      <sz val="10"/>
      <color theme="0" tint="-0.499984740745262"/>
      <name val="Calibri"/>
      <family val="2"/>
      <charset val="238"/>
      <scheme val="minor"/>
    </font>
    <font>
      <b/>
      <sz val="12"/>
      <color indexed="8"/>
      <name val="Calibri"/>
      <family val="2"/>
      <charset val="238"/>
      <scheme val="minor"/>
    </font>
    <font>
      <sz val="12"/>
      <color indexed="8"/>
      <name val="Calibri"/>
      <family val="2"/>
      <charset val="238"/>
      <scheme val="minor"/>
    </font>
    <font>
      <b/>
      <sz val="12"/>
      <color rgb="FF000000"/>
      <name val="Calibri"/>
      <family val="2"/>
      <charset val="238"/>
      <scheme val="minor"/>
    </font>
    <font>
      <sz val="12"/>
      <color rgb="FF000000"/>
      <name val="Calibri"/>
      <family val="2"/>
      <charset val="238"/>
      <scheme val="minor"/>
    </font>
    <font>
      <i/>
      <sz val="10"/>
      <color rgb="FFFF0000"/>
      <name val="Calibri"/>
      <family val="2"/>
      <charset val="238"/>
      <scheme val="minor"/>
    </font>
    <font>
      <sz val="8"/>
      <color rgb="FF7030A0"/>
      <name val="Calibri"/>
      <family val="2"/>
      <charset val="238"/>
      <scheme val="minor"/>
    </font>
    <font>
      <sz val="8"/>
      <name val="Calibri"/>
      <family val="2"/>
      <charset val="238"/>
      <scheme val="minor"/>
    </font>
    <font>
      <sz val="10"/>
      <color theme="1"/>
      <name val="Arial"/>
      <family val="2"/>
      <charset val="238"/>
    </font>
    <font>
      <b/>
      <sz val="11"/>
      <color indexed="8"/>
      <name val="Calibri"/>
      <family val="2"/>
      <charset val="238"/>
      <scheme val="minor"/>
    </font>
    <font>
      <b/>
      <sz val="10"/>
      <name val="Arial"/>
      <family val="2"/>
    </font>
    <font>
      <sz val="10"/>
      <color indexed="12"/>
      <name val="Arial"/>
      <family val="2"/>
    </font>
    <font>
      <sz val="10"/>
      <name val="Arial"/>
      <family val="2"/>
    </font>
    <font>
      <vertAlign val="superscript"/>
      <sz val="10"/>
      <name val="Arial"/>
      <family val="2"/>
      <charset val="238"/>
    </font>
    <font>
      <sz val="10"/>
      <color theme="1"/>
      <name val="Arial"/>
      <family val="2"/>
    </font>
    <font>
      <sz val="10"/>
      <name val="Helv"/>
    </font>
    <font>
      <sz val="11"/>
      <name val="Century Gothic"/>
      <family val="2"/>
      <charset val="238"/>
    </font>
    <font>
      <sz val="10"/>
      <name val="Calibri"/>
      <family val="2"/>
    </font>
    <font>
      <sz val="10"/>
      <color rgb="FFFF0000"/>
      <name val="Arial"/>
      <family val="2"/>
    </font>
    <font>
      <sz val="10"/>
      <name val="Times New Roman"/>
      <family val="1"/>
      <charset val="238"/>
    </font>
    <font>
      <sz val="10"/>
      <color rgb="FF000000"/>
      <name val="Arial"/>
      <family val="2"/>
      <charset val="238"/>
    </font>
    <font>
      <sz val="10"/>
      <name val="Symbol"/>
      <family val="1"/>
      <charset val="2"/>
    </font>
    <font>
      <i/>
      <sz val="10"/>
      <name val="Arial"/>
      <family val="2"/>
      <charset val="238"/>
    </font>
    <font>
      <sz val="10"/>
      <name val="Trebuchet MS"/>
      <family val="2"/>
      <charset val="238"/>
    </font>
    <font>
      <sz val="11"/>
      <name val="Trebuchet MS"/>
      <family val="2"/>
      <charset val="238"/>
    </font>
    <font>
      <b/>
      <sz val="11"/>
      <name val="Trebuchet MS"/>
      <family val="2"/>
      <charset val="238"/>
    </font>
    <font>
      <sz val="11"/>
      <color indexed="10"/>
      <name val="Trebuchet MS"/>
      <family val="2"/>
      <charset val="238"/>
    </font>
    <font>
      <b/>
      <sz val="11"/>
      <color theme="1"/>
      <name val="Trebuchet MS"/>
      <family val="2"/>
      <charset val="238"/>
    </font>
    <font>
      <b/>
      <sz val="9"/>
      <color theme="1"/>
      <name val="Trebuchet MS"/>
      <family val="2"/>
      <charset val="238"/>
    </font>
    <font>
      <sz val="10"/>
      <color theme="1"/>
      <name val="Trebuchet MS"/>
      <family val="2"/>
      <charset val="238"/>
    </font>
    <font>
      <sz val="9"/>
      <color theme="1"/>
      <name val="Trebuchet MS"/>
      <family val="2"/>
      <charset val="238"/>
    </font>
    <font>
      <sz val="10"/>
      <color rgb="FFFF0000"/>
      <name val="Trebuchet MS"/>
      <family val="2"/>
      <charset val="238"/>
    </font>
    <font>
      <sz val="11"/>
      <color rgb="FFFF0000"/>
      <name val="Trebuchet MS"/>
      <family val="2"/>
      <charset val="238"/>
    </font>
    <font>
      <b/>
      <sz val="10"/>
      <name val="Trebuchet MS"/>
      <family val="2"/>
      <charset val="238"/>
    </font>
    <font>
      <u/>
      <sz val="10"/>
      <color theme="10"/>
      <name val="Arial"/>
      <family val="2"/>
      <charset val="238"/>
    </font>
    <font>
      <u/>
      <sz val="10"/>
      <color indexed="12"/>
      <name val="Calibri"/>
      <family val="2"/>
      <charset val="238"/>
      <scheme val="minor"/>
    </font>
    <font>
      <sz val="11"/>
      <name val="Calibri"/>
      <family val="2"/>
      <charset val="238"/>
      <scheme val="minor"/>
    </font>
    <font>
      <b/>
      <sz val="11"/>
      <color indexed="10"/>
      <name val="Trebuchet MS"/>
      <family val="2"/>
      <charset val="238"/>
    </font>
    <font>
      <sz val="14"/>
      <name val="Calibri"/>
      <family val="2"/>
      <charset val="238"/>
      <scheme val="minor"/>
    </font>
    <font>
      <i/>
      <sz val="11"/>
      <name val="Trebuchet MS"/>
      <family val="2"/>
      <charset val="238"/>
    </font>
    <font>
      <sz val="11"/>
      <color indexed="8"/>
      <name val="Calibri"/>
      <family val="2"/>
      <charset val="238"/>
    </font>
    <font>
      <sz val="10"/>
      <color indexed="8"/>
      <name val="Trebuchet MS"/>
      <family val="2"/>
      <charset val="238"/>
    </font>
    <font>
      <sz val="10"/>
      <color rgb="FFFF0000"/>
      <name val="Calibri"/>
      <family val="2"/>
      <charset val="238"/>
    </font>
    <font>
      <sz val="8"/>
      <name val="Trebuchet MS"/>
      <family val="2"/>
      <charset val="238"/>
    </font>
    <font>
      <sz val="10"/>
      <color theme="1"/>
      <name val="Calibri"/>
      <family val="2"/>
      <charset val="238"/>
      <scheme val="minor"/>
    </font>
    <font>
      <b/>
      <sz val="10"/>
      <color theme="1"/>
      <name val="Calibri"/>
      <family val="2"/>
      <charset val="238"/>
      <scheme val="minor"/>
    </font>
    <font>
      <b/>
      <sz val="10"/>
      <color rgb="FF00B050"/>
      <name val="Arial"/>
      <family val="2"/>
      <charset val="238"/>
    </font>
    <font>
      <sz val="12"/>
      <color rgb="FFFF0000"/>
      <name val="Calibri"/>
      <family val="2"/>
      <charset val="238"/>
      <scheme val="minor"/>
    </font>
    <font>
      <b/>
      <sz val="16"/>
      <color theme="5"/>
      <name val="Calibri"/>
      <family val="2"/>
      <charset val="238"/>
      <scheme val="minor"/>
    </font>
    <font>
      <b/>
      <sz val="18"/>
      <color theme="5"/>
      <name val="Calibri"/>
      <family val="2"/>
      <charset val="238"/>
      <scheme val="minor"/>
    </font>
    <font>
      <sz val="11"/>
      <color theme="1"/>
      <name val="Trebuchet MS"/>
      <family val="2"/>
      <charset val="238"/>
    </font>
    <font>
      <sz val="8"/>
      <name val="Arial"/>
      <charset val="238"/>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rgb="FFD9D9D9"/>
        <bgColor rgb="FF000000"/>
      </patternFill>
    </fill>
    <fill>
      <patternFill patternType="solid">
        <fgColor rgb="FFFFFFFF"/>
        <bgColor rgb="FF000000"/>
      </patternFill>
    </fill>
    <fill>
      <patternFill patternType="solid">
        <fgColor indexed="22"/>
        <bgColor indexed="64"/>
      </patternFill>
    </fill>
    <fill>
      <patternFill patternType="solid">
        <fgColor indexed="43"/>
        <bgColor indexed="64"/>
      </patternFill>
    </fill>
    <fill>
      <patternFill patternType="solid">
        <fgColor theme="8" tint="0.79998168889431442"/>
        <bgColor indexed="64"/>
      </patternFill>
    </fill>
    <fill>
      <patternFill patternType="solid">
        <fgColor indexed="45"/>
        <bgColor indexed="64"/>
      </patternFill>
    </fill>
    <fill>
      <patternFill patternType="solid">
        <fgColor indexed="41"/>
        <bgColor indexed="64"/>
      </patternFill>
    </fill>
    <fill>
      <patternFill patternType="solid">
        <fgColor rgb="FFCCFFFF"/>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10">
    <xf numFmtId="0" fontId="0" fillId="0" borderId="0"/>
    <xf numFmtId="0" fontId="2" fillId="0" borderId="0"/>
    <xf numFmtId="164" fontId="17" fillId="0" borderId="0" applyFont="0" applyFill="0" applyBorder="0" applyAlignment="0" applyProtection="0"/>
    <xf numFmtId="0" fontId="2" fillId="0" borderId="0"/>
    <xf numFmtId="0" fontId="2" fillId="0" borderId="0"/>
    <xf numFmtId="0" fontId="2" fillId="0" borderId="0"/>
    <xf numFmtId="0" fontId="43" fillId="0" borderId="0"/>
    <xf numFmtId="0" fontId="1" fillId="0" borderId="0"/>
    <xf numFmtId="0" fontId="62" fillId="0" borderId="0" applyNumberFormat="0" applyFill="0" applyBorder="0" applyAlignment="0" applyProtection="0"/>
    <xf numFmtId="0" fontId="68" fillId="0" borderId="0"/>
  </cellStyleXfs>
  <cellXfs count="904">
    <xf numFmtId="0" fontId="0" fillId="0" borderId="0" xfId="0"/>
    <xf numFmtId="4" fontId="10" fillId="0" borderId="5" xfId="2" applyNumberFormat="1" applyFont="1" applyFill="1" applyBorder="1" applyAlignment="1" applyProtection="1">
      <alignment horizontal="right" wrapText="1"/>
    </xf>
    <xf numFmtId="0" fontId="63" fillId="0" borderId="0" xfId="8" applyFont="1" applyAlignment="1" applyProtection="1">
      <alignment vertical="center" wrapText="1"/>
    </xf>
    <xf numFmtId="4" fontId="72" fillId="0" borderId="5" xfId="2" applyNumberFormat="1" applyFont="1" applyFill="1" applyBorder="1" applyAlignment="1" applyProtection="1">
      <alignment horizontal="right" wrapText="1"/>
    </xf>
    <xf numFmtId="4" fontId="13" fillId="0" borderId="5" xfId="2" applyNumberFormat="1" applyFont="1" applyFill="1" applyBorder="1" applyAlignment="1" applyProtection="1">
      <alignment horizontal="right" wrapText="1"/>
    </xf>
    <xf numFmtId="16" fontId="8" fillId="0" borderId="5" xfId="0" applyNumberFormat="1" applyFont="1" applyFill="1" applyBorder="1" applyAlignment="1" applyProtection="1">
      <alignment vertical="top" wrapText="1"/>
    </xf>
    <xf numFmtId="0" fontId="8"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center" wrapText="1"/>
    </xf>
    <xf numFmtId="2" fontId="8" fillId="0" borderId="5" xfId="0" applyNumberFormat="1" applyFont="1" applyFill="1" applyBorder="1" applyAlignment="1" applyProtection="1">
      <alignment wrapText="1"/>
    </xf>
    <xf numFmtId="16" fontId="13" fillId="0" borderId="5" xfId="0" applyNumberFormat="1" applyFont="1" applyFill="1" applyBorder="1" applyAlignment="1" applyProtection="1">
      <alignment vertical="top" wrapText="1"/>
    </xf>
    <xf numFmtId="0" fontId="14" fillId="0" borderId="5"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wrapText="1"/>
    </xf>
    <xf numFmtId="2" fontId="13" fillId="0" borderId="5" xfId="0" applyNumberFormat="1" applyFont="1" applyFill="1" applyBorder="1" applyAlignment="1" applyProtection="1">
      <alignment wrapText="1"/>
    </xf>
    <xf numFmtId="0" fontId="8" fillId="0" borderId="5" xfId="0" applyNumberFormat="1" applyFont="1" applyFill="1" applyBorder="1" applyAlignment="1" applyProtection="1">
      <alignment vertical="top" wrapText="1"/>
    </xf>
    <xf numFmtId="0" fontId="13" fillId="0" borderId="5" xfId="0" applyNumberFormat="1" applyFont="1" applyFill="1" applyBorder="1" applyAlignment="1" applyProtection="1">
      <alignment vertical="top" wrapText="1"/>
    </xf>
    <xf numFmtId="0" fontId="13"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0" fillId="0" borderId="0" xfId="0" applyBorder="1" applyProtection="1">
      <protection locked="0"/>
    </xf>
    <xf numFmtId="0" fontId="8" fillId="4" borderId="5" xfId="0" applyNumberFormat="1" applyFont="1" applyFill="1" applyBorder="1" applyAlignment="1" applyProtection="1">
      <alignment horizontal="center" vertical="top" wrapText="1"/>
      <protection locked="0"/>
    </xf>
    <xf numFmtId="0" fontId="7" fillId="4" borderId="5" xfId="0" applyNumberFormat="1" applyFont="1" applyFill="1" applyBorder="1" applyAlignment="1" applyProtection="1">
      <alignment horizontal="center" vertical="center" wrapText="1"/>
      <protection locked="0"/>
    </xf>
    <xf numFmtId="0" fontId="7" fillId="4" borderId="5" xfId="0" applyNumberFormat="1" applyFont="1" applyFill="1" applyBorder="1" applyAlignment="1" applyProtection="1">
      <alignment horizontal="center" wrapText="1"/>
      <protection locked="0"/>
    </xf>
    <xf numFmtId="4" fontId="7" fillId="4" borderId="5" xfId="0" applyNumberFormat="1" applyFont="1" applyFill="1" applyBorder="1" applyAlignment="1" applyProtection="1">
      <alignment horizontal="center" wrapText="1"/>
      <protection locked="0"/>
    </xf>
    <xf numFmtId="0" fontId="7" fillId="2" borderId="5" xfId="0" applyNumberFormat="1" applyFont="1" applyFill="1" applyBorder="1" applyAlignment="1" applyProtection="1">
      <alignment wrapText="1"/>
      <protection locked="0"/>
    </xf>
    <xf numFmtId="0" fontId="7" fillId="2" borderId="5" xfId="0" applyNumberFormat="1" applyFont="1" applyFill="1" applyBorder="1" applyAlignment="1" applyProtection="1">
      <alignment horizontal="center" wrapText="1"/>
      <protection locked="0"/>
    </xf>
    <xf numFmtId="4" fontId="7" fillId="2" borderId="5" xfId="0" applyNumberFormat="1" applyFont="1" applyFill="1" applyBorder="1" applyAlignment="1" applyProtection="1">
      <alignment wrapText="1"/>
      <protection locked="0"/>
    </xf>
    <xf numFmtId="0" fontId="4" fillId="0" borderId="0" xfId="0" applyFont="1" applyBorder="1" applyAlignment="1" applyProtection="1">
      <protection locked="0"/>
    </xf>
    <xf numFmtId="0" fontId="8" fillId="0" borderId="5" xfId="0" applyNumberFormat="1" applyFont="1" applyFill="1" applyBorder="1" applyAlignment="1" applyProtection="1">
      <alignment vertical="top" wrapText="1"/>
      <protection locked="0"/>
    </xf>
    <xf numFmtId="0" fontId="7" fillId="0" borderId="5" xfId="0" applyNumberFormat="1" applyFont="1" applyFill="1" applyBorder="1" applyAlignment="1" applyProtection="1">
      <alignment wrapText="1"/>
      <protection locked="0"/>
    </xf>
    <xf numFmtId="4" fontId="7" fillId="0" borderId="5" xfId="0" applyNumberFormat="1" applyFont="1" applyFill="1" applyBorder="1" applyAlignment="1" applyProtection="1">
      <alignment wrapText="1"/>
      <protection locked="0"/>
    </xf>
    <xf numFmtId="2" fontId="8" fillId="0" borderId="5" xfId="0" applyNumberFormat="1" applyFont="1" applyFill="1" applyBorder="1" applyAlignment="1" applyProtection="1">
      <alignment wrapText="1"/>
      <protection locked="0"/>
    </xf>
    <xf numFmtId="4" fontId="8" fillId="0" borderId="5" xfId="0" applyNumberFormat="1" applyFont="1" applyFill="1" applyBorder="1" applyAlignment="1" applyProtection="1">
      <alignment wrapText="1"/>
      <protection locked="0"/>
    </xf>
    <xf numFmtId="0" fontId="13" fillId="0" borderId="5" xfId="0" applyNumberFormat="1" applyFont="1" applyFill="1" applyBorder="1" applyAlignment="1" applyProtection="1">
      <alignment horizontal="center" wrapText="1"/>
      <protection locked="0"/>
    </xf>
    <xf numFmtId="2" fontId="13" fillId="0" borderId="5" xfId="0" applyNumberFormat="1" applyFont="1" applyFill="1" applyBorder="1" applyAlignment="1" applyProtection="1">
      <alignment wrapText="1"/>
      <protection locked="0"/>
    </xf>
    <xf numFmtId="4" fontId="13" fillId="0" borderId="5" xfId="0" applyNumberFormat="1" applyFont="1" applyFill="1" applyBorder="1" applyAlignment="1" applyProtection="1">
      <alignment wrapText="1"/>
      <protection locked="0"/>
    </xf>
    <xf numFmtId="0" fontId="2" fillId="0" borderId="0" xfId="0" applyFont="1" applyBorder="1" applyProtection="1">
      <protection locked="0"/>
    </xf>
    <xf numFmtId="0" fontId="8" fillId="2" borderId="5" xfId="0" applyNumberFormat="1" applyFont="1" applyFill="1" applyBorder="1" applyAlignment="1" applyProtection="1">
      <alignment wrapText="1"/>
      <protection locked="0"/>
    </xf>
    <xf numFmtId="0" fontId="0" fillId="0" borderId="0" xfId="0" applyBorder="1" applyAlignment="1" applyProtection="1">
      <protection locked="0"/>
    </xf>
    <xf numFmtId="0" fontId="0" fillId="0" borderId="0" xfId="0" applyFill="1" applyBorder="1" applyProtection="1">
      <protection locked="0"/>
    </xf>
    <xf numFmtId="4" fontId="8" fillId="2" borderId="5" xfId="0" applyNumberFormat="1" applyFont="1" applyFill="1" applyBorder="1" applyAlignment="1" applyProtection="1">
      <alignment wrapText="1"/>
      <protection locked="0"/>
    </xf>
    <xf numFmtId="0" fontId="13" fillId="0" borderId="5" xfId="0" applyNumberFormat="1" applyFont="1" applyFill="1" applyBorder="1" applyAlignment="1" applyProtection="1">
      <alignment vertical="top" wrapText="1"/>
      <protection locked="0"/>
    </xf>
    <xf numFmtId="0" fontId="18" fillId="0" borderId="0" xfId="0" applyFont="1" applyBorder="1" applyProtection="1">
      <protection locked="0"/>
    </xf>
    <xf numFmtId="0" fontId="8" fillId="2" borderId="5" xfId="0" applyNumberFormat="1" applyFont="1" applyFill="1" applyBorder="1" applyAlignment="1" applyProtection="1">
      <alignment horizontal="center" wrapText="1"/>
      <protection locked="0"/>
    </xf>
    <xf numFmtId="2" fontId="8" fillId="2" borderId="5" xfId="0" applyNumberFormat="1" applyFont="1" applyFill="1" applyBorder="1" applyAlignment="1" applyProtection="1">
      <alignment wrapText="1"/>
      <protection locked="0"/>
    </xf>
    <xf numFmtId="0" fontId="14" fillId="2" borderId="5" xfId="0" applyNumberFormat="1" applyFont="1" applyFill="1" applyBorder="1" applyAlignment="1" applyProtection="1">
      <alignment wrapText="1"/>
      <protection locked="0"/>
    </xf>
    <xf numFmtId="0" fontId="13" fillId="2" borderId="5" xfId="0" applyNumberFormat="1" applyFont="1" applyFill="1" applyBorder="1" applyAlignment="1" applyProtection="1">
      <alignment horizontal="center" wrapText="1"/>
      <protection locked="0"/>
    </xf>
    <xf numFmtId="2" fontId="13" fillId="2" borderId="5" xfId="0" applyNumberFormat="1" applyFont="1" applyFill="1" applyBorder="1" applyAlignment="1" applyProtection="1">
      <alignment wrapText="1"/>
      <protection locked="0"/>
    </xf>
    <xf numFmtId="4" fontId="13" fillId="2" borderId="5" xfId="0" applyNumberFormat="1" applyFont="1" applyFill="1" applyBorder="1" applyAlignment="1" applyProtection="1">
      <alignment wrapText="1"/>
      <protection locked="0"/>
    </xf>
    <xf numFmtId="0" fontId="19" fillId="0" borderId="0" xfId="0" applyFont="1" applyBorder="1" applyAlignment="1" applyProtection="1">
      <protection locked="0"/>
    </xf>
    <xf numFmtId="0" fontId="19" fillId="0" borderId="0" xfId="0" applyFont="1" applyFill="1" applyBorder="1" applyProtection="1">
      <protection locked="0"/>
    </xf>
    <xf numFmtId="0" fontId="19" fillId="0" borderId="0" xfId="0" applyFont="1" applyBorder="1" applyProtection="1">
      <protection locked="0"/>
    </xf>
    <xf numFmtId="0" fontId="13" fillId="2" borderId="5" xfId="0" applyNumberFormat="1" applyFont="1" applyFill="1" applyBorder="1" applyAlignment="1" applyProtection="1">
      <alignment wrapText="1"/>
      <protection locked="0"/>
    </xf>
    <xf numFmtId="4" fontId="14" fillId="2" borderId="5" xfId="0" applyNumberFormat="1" applyFont="1" applyFill="1" applyBorder="1" applyAlignment="1" applyProtection="1">
      <alignment wrapText="1"/>
      <protection locked="0"/>
    </xf>
    <xf numFmtId="0" fontId="0" fillId="0" borderId="0" xfId="0" applyFill="1" applyBorder="1" applyAlignment="1" applyProtection="1">
      <protection locked="0"/>
    </xf>
    <xf numFmtId="4" fontId="14" fillId="0" borderId="5" xfId="0" applyNumberFormat="1" applyFont="1" applyFill="1" applyBorder="1" applyAlignment="1" applyProtection="1">
      <alignment wrapText="1"/>
      <protection locked="0"/>
    </xf>
    <xf numFmtId="0" fontId="0" fillId="0" borderId="0" xfId="0" applyFont="1" applyBorder="1" applyProtection="1">
      <protection locked="0"/>
    </xf>
    <xf numFmtId="0" fontId="15" fillId="2" borderId="5" xfId="0" applyNumberFormat="1" applyFont="1" applyFill="1" applyBorder="1" applyAlignment="1" applyProtection="1">
      <alignment wrapText="1"/>
      <protection locked="0"/>
    </xf>
    <xf numFmtId="0" fontId="15" fillId="2" borderId="5" xfId="0" applyNumberFormat="1" applyFont="1" applyFill="1" applyBorder="1" applyAlignment="1" applyProtection="1">
      <alignment vertical="top" wrapText="1"/>
      <protection locked="0"/>
    </xf>
    <xf numFmtId="0" fontId="7" fillId="2" borderId="5" xfId="0" applyNumberFormat="1" applyFont="1" applyFill="1" applyBorder="1" applyAlignment="1" applyProtection="1">
      <alignment horizontal="left" wrapText="1"/>
      <protection locked="0"/>
    </xf>
    <xf numFmtId="0" fontId="13" fillId="0" borderId="5" xfId="0" quotePrefix="1" applyNumberFormat="1" applyFont="1" applyFill="1" applyBorder="1" applyAlignment="1" applyProtection="1">
      <alignment vertical="center" wrapText="1"/>
      <protection locked="0"/>
    </xf>
    <xf numFmtId="0" fontId="0" fillId="0" borderId="5" xfId="0" applyBorder="1" applyAlignment="1" applyProtection="1">
      <protection locked="0"/>
    </xf>
    <xf numFmtId="4" fontId="0" fillId="0" borderId="5" xfId="0" applyNumberFormat="1" applyBorder="1" applyAlignment="1" applyProtection="1">
      <protection locked="0"/>
    </xf>
    <xf numFmtId="4" fontId="10" fillId="3" borderId="5" xfId="0" applyNumberFormat="1" applyFont="1" applyFill="1" applyBorder="1" applyAlignment="1" applyProtection="1">
      <alignment horizontal="center" vertical="center" wrapText="1"/>
      <protection locked="0"/>
    </xf>
    <xf numFmtId="0" fontId="18" fillId="0" borderId="0" xfId="0" applyFont="1" applyFill="1" applyBorder="1" applyProtection="1">
      <protection locked="0"/>
    </xf>
    <xf numFmtId="4" fontId="12" fillId="0" borderId="5" xfId="0" applyNumberFormat="1" applyFont="1" applyFill="1" applyBorder="1" applyAlignment="1" applyProtection="1">
      <alignment horizontal="right" wrapText="1"/>
      <protection locked="0"/>
    </xf>
    <xf numFmtId="4" fontId="70" fillId="0" borderId="5" xfId="0" applyNumberFormat="1" applyFont="1" applyFill="1" applyBorder="1" applyAlignment="1" applyProtection="1">
      <alignment horizontal="right" wrapText="1"/>
      <protection locked="0"/>
    </xf>
    <xf numFmtId="0" fontId="8" fillId="4" borderId="5" xfId="0" applyNumberFormat="1" applyFont="1" applyFill="1" applyBorder="1" applyAlignment="1" applyProtection="1">
      <alignment vertical="top" wrapText="1"/>
      <protection locked="0"/>
    </xf>
    <xf numFmtId="0" fontId="29" fillId="4" borderId="5" xfId="0" applyNumberFormat="1" applyFont="1" applyFill="1" applyBorder="1" applyAlignment="1" applyProtection="1">
      <alignment vertical="top" wrapText="1"/>
      <protection locked="0"/>
    </xf>
    <xf numFmtId="0" fontId="8" fillId="4" borderId="5" xfId="0" applyNumberFormat="1" applyFont="1" applyFill="1" applyBorder="1" applyAlignment="1" applyProtection="1">
      <alignment horizontal="center" wrapText="1"/>
      <protection locked="0"/>
    </xf>
    <xf numFmtId="2" fontId="8" fillId="4" borderId="5" xfId="0" applyNumberFormat="1" applyFont="1" applyFill="1" applyBorder="1" applyAlignment="1" applyProtection="1">
      <alignment wrapText="1"/>
      <protection locked="0"/>
    </xf>
    <xf numFmtId="4" fontId="8" fillId="4" borderId="5" xfId="0" applyNumberFormat="1" applyFont="1" applyFill="1" applyBorder="1" applyAlignment="1" applyProtection="1">
      <alignment wrapText="1"/>
      <protection locked="0"/>
    </xf>
    <xf numFmtId="0" fontId="10" fillId="0" borderId="5" xfId="0" applyNumberFormat="1" applyFont="1" applyFill="1" applyBorder="1" applyAlignment="1" applyProtection="1">
      <alignment vertical="top" wrapText="1"/>
      <protection locked="0"/>
    </xf>
    <xf numFmtId="0" fontId="11" fillId="0" borderId="5" xfId="0" applyNumberFormat="1" applyFont="1" applyFill="1" applyBorder="1" applyAlignment="1" applyProtection="1">
      <alignment vertical="center" wrapText="1"/>
      <protection locked="0"/>
    </xf>
    <xf numFmtId="0" fontId="10" fillId="0" borderId="5" xfId="0" applyNumberFormat="1" applyFont="1" applyFill="1" applyBorder="1" applyAlignment="1" applyProtection="1">
      <alignment horizontal="center" wrapText="1"/>
      <protection locked="0"/>
    </xf>
    <xf numFmtId="2" fontId="10" fillId="0" borderId="5" xfId="0" applyNumberFormat="1" applyFont="1" applyFill="1" applyBorder="1" applyAlignment="1" applyProtection="1">
      <alignment wrapText="1"/>
      <protection locked="0"/>
    </xf>
    <xf numFmtId="4" fontId="10" fillId="0" borderId="5" xfId="0" applyNumberFormat="1" applyFont="1" applyFill="1" applyBorder="1" applyAlignment="1" applyProtection="1">
      <alignment wrapText="1"/>
      <protection locked="0"/>
    </xf>
    <xf numFmtId="4" fontId="11" fillId="0" borderId="5" xfId="0" applyNumberFormat="1" applyFont="1" applyFill="1" applyBorder="1" applyAlignment="1" applyProtection="1">
      <alignment wrapText="1"/>
      <protection locked="0"/>
    </xf>
    <xf numFmtId="4" fontId="30" fillId="0" borderId="4" xfId="0" applyNumberFormat="1" applyFont="1" applyFill="1" applyBorder="1" applyAlignment="1" applyProtection="1">
      <alignment wrapText="1"/>
      <protection locked="0"/>
    </xf>
    <xf numFmtId="4" fontId="37" fillId="0" borderId="4" xfId="0" applyNumberFormat="1" applyFont="1" applyFill="1" applyBorder="1" applyAlignment="1" applyProtection="1">
      <alignment wrapText="1"/>
      <protection locked="0"/>
    </xf>
    <xf numFmtId="0" fontId="6" fillId="0" borderId="0" xfId="0" applyFont="1" applyBorder="1" applyProtection="1">
      <protection locked="0"/>
    </xf>
    <xf numFmtId="4" fontId="29" fillId="0" borderId="4" xfId="0"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vertical="top" wrapText="1"/>
      <protection locked="0"/>
    </xf>
    <xf numFmtId="0" fontId="7" fillId="0" borderId="0" xfId="0"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horizontal="center" wrapText="1"/>
      <protection locked="0"/>
    </xf>
    <xf numFmtId="2" fontId="8" fillId="0" borderId="0" xfId="0" applyNumberFormat="1" applyFont="1" applyFill="1" applyBorder="1" applyAlignment="1" applyProtection="1">
      <alignment wrapText="1"/>
      <protection locked="0"/>
    </xf>
    <xf numFmtId="4" fontId="8" fillId="0" borderId="0" xfId="0" applyNumberFormat="1" applyFont="1" applyFill="1" applyBorder="1" applyAlignment="1" applyProtection="1">
      <alignment wrapText="1"/>
      <protection locked="0"/>
    </xf>
    <xf numFmtId="4" fontId="7" fillId="0" borderId="0" xfId="0" applyNumberFormat="1" applyFont="1" applyFill="1" applyBorder="1" applyAlignment="1" applyProtection="1">
      <alignment wrapText="1"/>
      <protection locked="0"/>
    </xf>
    <xf numFmtId="0" fontId="0" fillId="0" borderId="0" xfId="0" applyBorder="1" applyAlignment="1" applyProtection="1">
      <alignment vertical="top"/>
      <protection locked="0"/>
    </xf>
    <xf numFmtId="4" fontId="0" fillId="0" borderId="0" xfId="0" applyNumberFormat="1" applyBorder="1" applyAlignment="1" applyProtection="1">
      <protection locked="0"/>
    </xf>
    <xf numFmtId="0" fontId="0" fillId="0" borderId="5" xfId="0" applyBorder="1" applyAlignment="1" applyProtection="1">
      <alignment vertical="top"/>
      <protection locked="0"/>
    </xf>
    <xf numFmtId="0" fontId="0" fillId="0" borderId="5" xfId="0" applyBorder="1" applyProtection="1">
      <protection locked="0"/>
    </xf>
    <xf numFmtId="2" fontId="72" fillId="0" borderId="5" xfId="0" applyNumberFormat="1" applyFont="1" applyFill="1" applyBorder="1" applyAlignment="1" applyProtection="1">
      <alignment wrapText="1"/>
      <protection locked="0"/>
    </xf>
    <xf numFmtId="0" fontId="74" fillId="0" borderId="0" xfId="0" applyFont="1" applyFill="1" applyBorder="1" applyProtection="1">
      <protection locked="0"/>
    </xf>
    <xf numFmtId="0" fontId="7" fillId="0" borderId="5" xfId="0" applyNumberFormat="1" applyFont="1" applyFill="1" applyBorder="1" applyAlignment="1" applyProtection="1">
      <alignment horizontal="right" vertical="center" wrapText="1"/>
      <protection locked="0"/>
    </xf>
    <xf numFmtId="0" fontId="30" fillId="4" borderId="5" xfId="0" applyNumberFormat="1" applyFont="1" applyFill="1" applyBorder="1" applyAlignment="1" applyProtection="1">
      <alignment wrapText="1"/>
      <protection locked="0"/>
    </xf>
    <xf numFmtId="0" fontId="29" fillId="4" borderId="5" xfId="0" applyNumberFormat="1" applyFont="1" applyFill="1" applyBorder="1" applyAlignment="1" applyProtection="1">
      <alignment wrapText="1"/>
      <protection locked="0"/>
    </xf>
    <xf numFmtId="0" fontId="30" fillId="4" borderId="5" xfId="0" applyNumberFormat="1" applyFont="1" applyFill="1" applyBorder="1" applyAlignment="1" applyProtection="1">
      <alignment horizontal="center" wrapText="1"/>
      <protection locked="0"/>
    </xf>
    <xf numFmtId="2" fontId="30" fillId="4" borderId="5" xfId="0" applyNumberFormat="1" applyFont="1" applyFill="1" applyBorder="1" applyAlignment="1" applyProtection="1">
      <alignment wrapText="1"/>
      <protection locked="0"/>
    </xf>
    <xf numFmtId="4" fontId="30" fillId="4" borderId="5" xfId="0" applyNumberFormat="1" applyFont="1" applyFill="1" applyBorder="1" applyAlignment="1" applyProtection="1">
      <alignment wrapText="1"/>
      <protection locked="0"/>
    </xf>
    <xf numFmtId="0" fontId="6" fillId="0" borderId="0" xfId="0" applyFont="1" applyBorder="1" applyAlignment="1" applyProtection="1">
      <protection locked="0"/>
    </xf>
    <xf numFmtId="0" fontId="30" fillId="0" borderId="5" xfId="0" applyNumberFormat="1" applyFont="1" applyFill="1" applyBorder="1" applyAlignment="1" applyProtection="1">
      <alignment wrapText="1"/>
      <protection locked="0"/>
    </xf>
    <xf numFmtId="0" fontId="29" fillId="0" borderId="5" xfId="0" applyNumberFormat="1" applyFont="1" applyFill="1" applyBorder="1" applyAlignment="1" applyProtection="1">
      <alignment wrapText="1"/>
      <protection locked="0"/>
    </xf>
    <xf numFmtId="0" fontId="30" fillId="0" borderId="5" xfId="0" applyNumberFormat="1" applyFont="1" applyFill="1" applyBorder="1" applyAlignment="1" applyProtection="1">
      <alignment horizontal="center" wrapText="1"/>
      <protection locked="0"/>
    </xf>
    <xf numFmtId="2" fontId="30" fillId="0" borderId="5" xfId="0" applyNumberFormat="1" applyFont="1" applyFill="1" applyBorder="1" applyAlignment="1" applyProtection="1">
      <alignment wrapText="1"/>
      <protection locked="0"/>
    </xf>
    <xf numFmtId="4" fontId="30" fillId="0" borderId="5" xfId="0" applyNumberFormat="1" applyFont="1" applyFill="1" applyBorder="1" applyAlignment="1" applyProtection="1">
      <alignment wrapText="1"/>
      <protection locked="0"/>
    </xf>
    <xf numFmtId="2" fontId="30" fillId="0" borderId="4" xfId="0" applyNumberFormat="1" applyFont="1" applyFill="1" applyBorder="1" applyAlignment="1" applyProtection="1">
      <alignment wrapText="1"/>
      <protection locked="0"/>
    </xf>
    <xf numFmtId="4" fontId="29" fillId="0" borderId="4" xfId="0" applyNumberFormat="1" applyFont="1" applyFill="1" applyBorder="1" applyAlignment="1" applyProtection="1">
      <alignment wrapText="1"/>
      <protection locked="0"/>
    </xf>
    <xf numFmtId="0" fontId="29" fillId="0" borderId="4" xfId="0" applyNumberFormat="1" applyFont="1" applyFill="1" applyBorder="1" applyAlignment="1" applyProtection="1">
      <alignment wrapText="1"/>
      <protection locked="0"/>
    </xf>
    <xf numFmtId="0" fontId="8" fillId="0" borderId="0" xfId="0" applyNumberFormat="1" applyFont="1" applyFill="1" applyBorder="1" applyAlignment="1" applyProtection="1">
      <alignment wrapText="1"/>
      <protection locked="0"/>
    </xf>
    <xf numFmtId="0" fontId="7" fillId="0" borderId="0" xfId="0" applyNumberFormat="1" applyFont="1" applyFill="1" applyBorder="1" applyAlignment="1" applyProtection="1">
      <alignment wrapText="1"/>
      <protection locked="0"/>
    </xf>
    <xf numFmtId="0" fontId="13" fillId="0" borderId="0" xfId="0" applyFont="1" applyBorder="1" applyProtection="1">
      <protection locked="0"/>
    </xf>
    <xf numFmtId="0" fontId="13" fillId="0" borderId="4" xfId="0" applyFont="1" applyBorder="1" applyProtection="1">
      <protection locked="0"/>
    </xf>
    <xf numFmtId="4" fontId="8" fillId="4" borderId="5" xfId="0" applyNumberFormat="1" applyFont="1" applyFill="1" applyBorder="1" applyAlignment="1" applyProtection="1">
      <alignment horizontal="right" wrapText="1"/>
      <protection locked="0"/>
    </xf>
    <xf numFmtId="0" fontId="14" fillId="4" borderId="5" xfId="0" applyNumberFormat="1" applyFont="1" applyFill="1" applyBorder="1" applyAlignment="1" applyProtection="1">
      <alignment horizontal="right" wrapText="1"/>
      <protection locked="0"/>
    </xf>
    <xf numFmtId="2" fontId="14" fillId="4" borderId="5" xfId="0" applyNumberFormat="1" applyFont="1" applyFill="1" applyBorder="1" applyAlignment="1" applyProtection="1">
      <alignment horizontal="right" wrapText="1"/>
      <protection locked="0"/>
    </xf>
    <xf numFmtId="0" fontId="20" fillId="5" borderId="5" xfId="0" applyFont="1" applyFill="1" applyBorder="1" applyAlignment="1" applyProtection="1">
      <alignment horizontal="center" vertical="top" wrapText="1"/>
      <protection locked="0"/>
    </xf>
    <xf numFmtId="0" fontId="20" fillId="5" borderId="5" xfId="0" applyFont="1" applyFill="1" applyBorder="1" applyAlignment="1" applyProtection="1">
      <alignment vertical="top" wrapText="1"/>
      <protection locked="0"/>
    </xf>
    <xf numFmtId="0" fontId="20" fillId="5" borderId="5" xfId="0" applyFont="1" applyFill="1" applyBorder="1" applyAlignment="1" applyProtection="1">
      <alignment horizontal="center" wrapText="1"/>
      <protection locked="0"/>
    </xf>
    <xf numFmtId="4" fontId="21" fillId="5" borderId="5" xfId="0" applyNumberFormat="1" applyFont="1" applyFill="1" applyBorder="1" applyAlignment="1" applyProtection="1">
      <alignment horizontal="right" wrapText="1"/>
      <protection locked="0"/>
    </xf>
    <xf numFmtId="166" fontId="11" fillId="5" borderId="5" xfId="0" applyNumberFormat="1" applyFont="1" applyFill="1" applyBorder="1" applyAlignment="1" applyProtection="1">
      <alignment horizontal="right" wrapText="1"/>
      <protection locked="0"/>
    </xf>
    <xf numFmtId="2" fontId="14" fillId="5" borderId="5" xfId="0" applyNumberFormat="1" applyFont="1" applyFill="1" applyBorder="1" applyAlignment="1" applyProtection="1">
      <alignment horizontal="right" wrapText="1"/>
      <protection locked="0"/>
    </xf>
    <xf numFmtId="4" fontId="21" fillId="0" borderId="5" xfId="0" applyNumberFormat="1" applyFont="1" applyFill="1" applyBorder="1" applyAlignment="1" applyProtection="1">
      <alignment horizontal="right" wrapText="1"/>
      <protection locked="0"/>
    </xf>
    <xf numFmtId="0" fontId="11" fillId="0" borderId="5" xfId="0" applyFont="1" applyFill="1" applyBorder="1" applyAlignment="1" applyProtection="1">
      <alignment horizontal="right" wrapText="1"/>
      <protection locked="0"/>
    </xf>
    <xf numFmtId="2" fontId="14" fillId="0" borderId="5" xfId="0" applyNumberFormat="1" applyFont="1" applyFill="1" applyBorder="1" applyAlignment="1" applyProtection="1">
      <alignment horizontal="right" wrapText="1"/>
      <protection locked="0"/>
    </xf>
    <xf numFmtId="2" fontId="13" fillId="0" borderId="5" xfId="0" applyNumberFormat="1" applyFont="1" applyFill="1" applyBorder="1" applyAlignment="1" applyProtection="1">
      <alignment horizontal="right" wrapText="1"/>
      <protection locked="0"/>
    </xf>
    <xf numFmtId="2" fontId="11" fillId="0" borderId="5" xfId="0" applyNumberFormat="1" applyFont="1" applyFill="1" applyBorder="1" applyAlignment="1" applyProtection="1">
      <alignment horizontal="right" wrapText="1"/>
      <protection locked="0"/>
    </xf>
    <xf numFmtId="0" fontId="20" fillId="5" borderId="5" xfId="0" applyFont="1" applyFill="1" applyBorder="1" applyAlignment="1" applyProtection="1">
      <alignment horizontal="right" wrapText="1"/>
      <protection locked="0"/>
    </xf>
    <xf numFmtId="0" fontId="13" fillId="0" borderId="0" xfId="0" applyFont="1" applyBorder="1" applyAlignment="1" applyProtection="1">
      <protection locked="0"/>
    </xf>
    <xf numFmtId="0" fontId="13" fillId="0" borderId="4" xfId="0" applyFont="1" applyBorder="1" applyAlignment="1" applyProtection="1">
      <protection locked="0"/>
    </xf>
    <xf numFmtId="166" fontId="11" fillId="0" borderId="5" xfId="0" applyNumberFormat="1" applyFont="1" applyFill="1" applyBorder="1" applyAlignment="1" applyProtection="1">
      <alignment horizontal="right" wrapText="1"/>
      <protection locked="0"/>
    </xf>
    <xf numFmtId="0" fontId="13" fillId="0" borderId="0" xfId="0" applyFont="1" applyFill="1" applyBorder="1" applyProtection="1">
      <protection locked="0"/>
    </xf>
    <xf numFmtId="0" fontId="13" fillId="0" borderId="4" xfId="0" applyFont="1" applyFill="1" applyBorder="1" applyProtection="1">
      <protection locked="0"/>
    </xf>
    <xf numFmtId="0" fontId="20" fillId="0" borderId="5" xfId="0" applyFont="1" applyFill="1" applyBorder="1" applyAlignment="1" applyProtection="1">
      <alignment horizontal="center" vertical="top" wrapText="1"/>
      <protection locked="0"/>
    </xf>
    <xf numFmtId="2" fontId="72" fillId="0" borderId="5" xfId="0" applyNumberFormat="1" applyFont="1" applyFill="1" applyBorder="1" applyAlignment="1" applyProtection="1">
      <alignment horizontal="right" wrapText="1"/>
      <protection locked="0"/>
    </xf>
    <xf numFmtId="0" fontId="20" fillId="5" borderId="5" xfId="0" applyFont="1" applyFill="1" applyBorder="1" applyAlignment="1" applyProtection="1">
      <alignment horizontal="right" vertical="top" wrapText="1"/>
      <protection locked="0"/>
    </xf>
    <xf numFmtId="0" fontId="20" fillId="0" borderId="5" xfId="0" applyFont="1" applyFill="1" applyBorder="1" applyAlignment="1" applyProtection="1">
      <alignment horizontal="right" vertical="top" wrapText="1"/>
      <protection locked="0"/>
    </xf>
    <xf numFmtId="0" fontId="21" fillId="0" borderId="5" xfId="0" applyFont="1" applyFill="1" applyBorder="1" applyAlignment="1" applyProtection="1">
      <alignment horizontal="center" wrapText="1"/>
      <protection locked="0"/>
    </xf>
    <xf numFmtId="4" fontId="13" fillId="0" borderId="5" xfId="2" applyNumberFormat="1" applyFont="1" applyFill="1" applyBorder="1" applyAlignment="1" applyProtection="1">
      <alignment horizontal="right" wrapText="1"/>
      <protection locked="0"/>
    </xf>
    <xf numFmtId="166" fontId="10" fillId="0" borderId="5" xfId="0" applyNumberFormat="1" applyFont="1" applyFill="1" applyBorder="1" applyAlignment="1" applyProtection="1">
      <alignment horizontal="right" wrapText="1"/>
      <protection locked="0"/>
    </xf>
    <xf numFmtId="0" fontId="21" fillId="5" borderId="5" xfId="0" applyFont="1" applyFill="1" applyBorder="1" applyAlignment="1" applyProtection="1">
      <alignment horizontal="center" wrapText="1"/>
      <protection locked="0"/>
    </xf>
    <xf numFmtId="0" fontId="20" fillId="5" borderId="5" xfId="0" applyFont="1" applyFill="1" applyBorder="1" applyAlignment="1" applyProtection="1">
      <alignment horizontal="center" vertical="top"/>
      <protection locked="0"/>
    </xf>
    <xf numFmtId="0" fontId="20" fillId="5" borderId="5" xfId="0" applyFont="1" applyFill="1" applyBorder="1" applyAlignment="1" applyProtection="1">
      <alignment vertical="center" wrapText="1"/>
      <protection locked="0"/>
    </xf>
    <xf numFmtId="0" fontId="21" fillId="5" borderId="5" xfId="0" applyFont="1" applyFill="1" applyBorder="1" applyAlignment="1" applyProtection="1">
      <alignment horizontal="center"/>
      <protection locked="0"/>
    </xf>
    <xf numFmtId="4" fontId="21" fillId="5" borderId="5" xfId="0" applyNumberFormat="1" applyFont="1" applyFill="1" applyBorder="1" applyAlignment="1" applyProtection="1">
      <alignment horizontal="right"/>
      <protection locked="0"/>
    </xf>
    <xf numFmtId="166" fontId="10" fillId="5" borderId="5" xfId="0" applyNumberFormat="1" applyFont="1" applyFill="1" applyBorder="1" applyAlignment="1" applyProtection="1">
      <alignment horizontal="right"/>
      <protection locked="0"/>
    </xf>
    <xf numFmtId="2" fontId="13" fillId="5" borderId="5" xfId="0" applyNumberFormat="1" applyFont="1" applyFill="1" applyBorder="1" applyAlignment="1" applyProtection="1">
      <alignment horizontal="right"/>
      <protection locked="0"/>
    </xf>
    <xf numFmtId="166" fontId="33" fillId="0" borderId="5" xfId="0" applyNumberFormat="1" applyFont="1" applyFill="1" applyBorder="1" applyAlignment="1" applyProtection="1">
      <alignment horizontal="right"/>
      <protection locked="0"/>
    </xf>
    <xf numFmtId="0" fontId="24" fillId="0" borderId="0" xfId="0" applyFont="1" applyFill="1" applyBorder="1" applyProtection="1">
      <protection locked="0"/>
    </xf>
    <xf numFmtId="0" fontId="24" fillId="0" borderId="4" xfId="0" applyFont="1" applyFill="1" applyBorder="1" applyProtection="1">
      <protection locked="0"/>
    </xf>
    <xf numFmtId="0" fontId="10" fillId="0" borderId="0" xfId="0" applyFont="1" applyBorder="1" applyProtection="1">
      <protection locked="0"/>
    </xf>
    <xf numFmtId="2" fontId="13" fillId="6" borderId="5" xfId="0" applyNumberFormat="1" applyFont="1" applyFill="1" applyBorder="1" applyAlignment="1" applyProtection="1">
      <alignment horizontal="right" wrapText="1"/>
      <protection locked="0"/>
    </xf>
    <xf numFmtId="166" fontId="10" fillId="0" borderId="5" xfId="0" applyNumberFormat="1" applyFont="1" applyFill="1" applyBorder="1" applyAlignment="1" applyProtection="1">
      <alignment horizontal="right"/>
      <protection locked="0"/>
    </xf>
    <xf numFmtId="2" fontId="13" fillId="0" borderId="5" xfId="0" applyNumberFormat="1" applyFont="1" applyFill="1" applyBorder="1" applyAlignment="1" applyProtection="1">
      <alignment horizontal="right"/>
      <protection locked="0"/>
    </xf>
    <xf numFmtId="0" fontId="28" fillId="0" borderId="0" xfId="0" applyFont="1" applyFill="1" applyBorder="1" applyProtection="1">
      <protection locked="0"/>
    </xf>
    <xf numFmtId="0" fontId="28" fillId="0" borderId="4" xfId="0" applyFont="1" applyFill="1" applyBorder="1" applyProtection="1">
      <protection locked="0"/>
    </xf>
    <xf numFmtId="0" fontId="20" fillId="5" borderId="5" xfId="0" applyFont="1" applyFill="1" applyBorder="1" applyAlignment="1" applyProtection="1">
      <alignment horizontal="justify" vertical="top" wrapText="1"/>
      <protection locked="0"/>
    </xf>
    <xf numFmtId="4" fontId="13" fillId="5" borderId="5" xfId="2" applyNumberFormat="1" applyFont="1" applyFill="1" applyBorder="1" applyAlignment="1" applyProtection="1">
      <alignment horizontal="right" wrapText="1"/>
      <protection locked="0"/>
    </xf>
    <xf numFmtId="166" fontId="10" fillId="5" borderId="5" xfId="0" applyNumberFormat="1" applyFont="1" applyFill="1" applyBorder="1" applyAlignment="1" applyProtection="1">
      <alignment horizontal="right" wrapText="1"/>
      <protection locked="0"/>
    </xf>
    <xf numFmtId="2" fontId="13" fillId="5" borderId="5" xfId="0" applyNumberFormat="1" applyFont="1" applyFill="1" applyBorder="1" applyAlignment="1" applyProtection="1">
      <alignment horizontal="right" wrapText="1"/>
      <protection locked="0"/>
    </xf>
    <xf numFmtId="166" fontId="13" fillId="0" borderId="5" xfId="0" applyNumberFormat="1" applyFont="1" applyFill="1" applyBorder="1" applyAlignment="1" applyProtection="1">
      <alignment horizontal="right" wrapText="1"/>
      <protection locked="0"/>
    </xf>
    <xf numFmtId="167" fontId="13" fillId="0" borderId="5" xfId="0" applyNumberFormat="1" applyFont="1" applyFill="1" applyBorder="1" applyAlignment="1" applyProtection="1">
      <alignment horizontal="right" wrapText="1"/>
      <protection locked="0"/>
    </xf>
    <xf numFmtId="4" fontId="13" fillId="0" borderId="5" xfId="0" applyNumberFormat="1" applyFont="1" applyFill="1" applyBorder="1" applyAlignment="1" applyProtection="1">
      <alignment horizontal="right" wrapText="1"/>
      <protection locked="0"/>
    </xf>
    <xf numFmtId="0" fontId="13" fillId="0" borderId="0" xfId="0" applyFont="1" applyFill="1" applyBorder="1" applyAlignment="1" applyProtection="1">
      <alignment wrapText="1"/>
      <protection locked="0"/>
    </xf>
    <xf numFmtId="0" fontId="13" fillId="0" borderId="4" xfId="0" applyFont="1" applyFill="1" applyBorder="1" applyAlignment="1" applyProtection="1">
      <alignment wrapText="1"/>
      <protection locked="0"/>
    </xf>
    <xf numFmtId="4" fontId="13" fillId="0" borderId="5" xfId="0" applyNumberFormat="1" applyFont="1" applyBorder="1" applyAlignment="1" applyProtection="1">
      <alignment horizontal="right"/>
      <protection locked="0"/>
    </xf>
    <xf numFmtId="0" fontId="20" fillId="0" borderId="5" xfId="0" applyFont="1" applyFill="1" applyBorder="1" applyAlignment="1" applyProtection="1">
      <alignment horizontal="justify" vertical="top" wrapText="1"/>
      <protection locked="0"/>
    </xf>
    <xf numFmtId="0" fontId="7" fillId="4" borderId="5" xfId="0" applyNumberFormat="1" applyFont="1" applyFill="1" applyBorder="1" applyAlignment="1" applyProtection="1">
      <alignment vertical="top" wrapText="1"/>
      <protection locked="0"/>
    </xf>
    <xf numFmtId="2" fontId="10" fillId="4" borderId="5" xfId="0" applyNumberFormat="1" applyFont="1" applyFill="1" applyBorder="1" applyAlignment="1" applyProtection="1">
      <alignment horizontal="right" wrapText="1"/>
      <protection locked="0"/>
    </xf>
    <xf numFmtId="2" fontId="13" fillId="4" borderId="5" xfId="0" applyNumberFormat="1" applyFont="1" applyFill="1" applyBorder="1" applyAlignment="1" applyProtection="1">
      <alignment horizontal="right" wrapText="1"/>
      <protection locked="0"/>
    </xf>
    <xf numFmtId="4" fontId="10" fillId="0" borderId="5" xfId="0" applyNumberFormat="1" applyFont="1" applyFill="1" applyBorder="1" applyAlignment="1" applyProtection="1">
      <alignment horizontal="right" wrapText="1"/>
      <protection locked="0"/>
    </xf>
    <xf numFmtId="2" fontId="10" fillId="0" borderId="5" xfId="0" applyNumberFormat="1" applyFont="1" applyFill="1" applyBorder="1" applyAlignment="1" applyProtection="1">
      <alignment horizontal="right" wrapText="1"/>
      <protection locked="0"/>
    </xf>
    <xf numFmtId="0" fontId="14" fillId="0" borderId="4" xfId="0" applyNumberFormat="1" applyFont="1" applyFill="1" applyBorder="1" applyAlignment="1" applyProtection="1">
      <alignment vertical="top" wrapText="1"/>
      <protection locked="0"/>
    </xf>
    <xf numFmtId="0" fontId="14" fillId="0" borderId="4" xfId="0" applyNumberFormat="1" applyFont="1" applyFill="1" applyBorder="1" applyAlignment="1" applyProtection="1">
      <alignment vertical="center" wrapText="1"/>
      <protection locked="0"/>
    </xf>
    <xf numFmtId="0" fontId="13" fillId="0" borderId="4" xfId="0" applyNumberFormat="1" applyFont="1" applyFill="1" applyBorder="1" applyAlignment="1" applyProtection="1">
      <alignment horizontal="center" wrapText="1"/>
      <protection locked="0"/>
    </xf>
    <xf numFmtId="4" fontId="13" fillId="0" borderId="4" xfId="0" applyNumberFormat="1" applyFont="1" applyFill="1" applyBorder="1" applyAlignment="1" applyProtection="1">
      <alignment horizontal="right" wrapText="1"/>
      <protection locked="0"/>
    </xf>
    <xf numFmtId="2" fontId="10" fillId="0" borderId="4" xfId="0" applyNumberFormat="1" applyFont="1" applyFill="1" applyBorder="1" applyAlignment="1" applyProtection="1">
      <alignment horizontal="right" wrapText="1"/>
      <protection locked="0"/>
    </xf>
    <xf numFmtId="2" fontId="14" fillId="0" borderId="4" xfId="0" applyNumberFormat="1" applyFont="1" applyFill="1" applyBorder="1" applyAlignment="1" applyProtection="1">
      <alignment horizontal="right" wrapText="1"/>
      <protection locked="0"/>
    </xf>
    <xf numFmtId="0" fontId="8" fillId="0" borderId="4" xfId="0" applyNumberFormat="1" applyFont="1" applyFill="1" applyBorder="1" applyAlignment="1" applyProtection="1">
      <alignment vertical="top" wrapText="1"/>
      <protection locked="0"/>
    </xf>
    <xf numFmtId="0" fontId="7" fillId="0" borderId="4" xfId="0" applyNumberFormat="1" applyFont="1" applyFill="1" applyBorder="1" applyAlignment="1" applyProtection="1">
      <alignment vertical="center" wrapText="1"/>
      <protection locked="0"/>
    </xf>
    <xf numFmtId="0" fontId="8" fillId="0" borderId="4" xfId="0" applyNumberFormat="1" applyFont="1" applyFill="1" applyBorder="1" applyAlignment="1" applyProtection="1">
      <alignment horizontal="center" wrapText="1"/>
      <protection locked="0"/>
    </xf>
    <xf numFmtId="4" fontId="8" fillId="0" borderId="4" xfId="0" applyNumberFormat="1" applyFont="1" applyFill="1" applyBorder="1" applyAlignment="1" applyProtection="1">
      <alignment horizontal="right" wrapText="1"/>
      <protection locked="0"/>
    </xf>
    <xf numFmtId="0" fontId="13" fillId="0" borderId="24" xfId="0" applyFont="1" applyBorder="1" applyProtection="1">
      <protection locked="0"/>
    </xf>
    <xf numFmtId="0" fontId="13" fillId="0" borderId="0" xfId="0" applyFont="1" applyBorder="1" applyAlignment="1" applyProtection="1">
      <alignment vertical="top"/>
      <protection locked="0"/>
    </xf>
    <xf numFmtId="4" fontId="13" fillId="0" borderId="0" xfId="0" applyNumberFormat="1" applyFont="1" applyBorder="1" applyAlignment="1" applyProtection="1">
      <alignment horizontal="right"/>
      <protection locked="0"/>
    </xf>
    <xf numFmtId="0" fontId="10" fillId="0" borderId="0" xfId="0" applyFont="1" applyBorder="1" applyAlignment="1" applyProtection="1">
      <alignment horizontal="right"/>
      <protection locked="0"/>
    </xf>
    <xf numFmtId="2" fontId="13" fillId="0" borderId="0" xfId="0" applyNumberFormat="1" applyFont="1" applyBorder="1" applyAlignment="1" applyProtection="1">
      <alignment horizontal="right"/>
      <protection locked="0"/>
    </xf>
    <xf numFmtId="0" fontId="13" fillId="0" borderId="5" xfId="0" applyFont="1" applyBorder="1" applyAlignment="1" applyProtection="1">
      <alignment vertical="top"/>
      <protection locked="0"/>
    </xf>
    <xf numFmtId="0" fontId="13" fillId="0" borderId="5" xfId="0" applyFont="1" applyBorder="1" applyProtection="1">
      <protection locked="0"/>
    </xf>
    <xf numFmtId="0" fontId="13" fillId="0" borderId="5" xfId="0" applyFont="1" applyBorder="1" applyAlignment="1" applyProtection="1">
      <protection locked="0"/>
    </xf>
    <xf numFmtId="0" fontId="10" fillId="0" borderId="5" xfId="0" applyFont="1" applyBorder="1" applyAlignment="1" applyProtection="1">
      <alignment horizontal="right"/>
      <protection locked="0"/>
    </xf>
    <xf numFmtId="2" fontId="13" fillId="0" borderId="5" xfId="0" applyNumberFormat="1" applyFont="1" applyBorder="1" applyAlignment="1" applyProtection="1">
      <alignment horizontal="right"/>
      <protection locked="0"/>
    </xf>
    <xf numFmtId="0" fontId="0" fillId="0" borderId="0" xfId="0" applyProtection="1">
      <protection locked="0"/>
    </xf>
    <xf numFmtId="0" fontId="0" fillId="0" borderId="0" xfId="0" applyAlignment="1" applyProtection="1">
      <alignment horizontal="center"/>
      <protection locked="0"/>
    </xf>
    <xf numFmtId="0" fontId="39" fillId="0" borderId="0" xfId="0" applyFont="1" applyProtection="1">
      <protection locked="0"/>
    </xf>
    <xf numFmtId="49" fontId="0" fillId="0" borderId="0" xfId="0" applyNumberFormat="1" applyAlignment="1" applyProtection="1">
      <alignment horizontal="left" vertical="top"/>
      <protection locked="0"/>
    </xf>
    <xf numFmtId="0" fontId="40" fillId="0" borderId="0" xfId="0" applyFont="1" applyProtection="1">
      <protection locked="0"/>
    </xf>
    <xf numFmtId="0" fontId="0" fillId="0" borderId="0" xfId="0" applyAlignment="1" applyProtection="1">
      <protection locked="0"/>
    </xf>
    <xf numFmtId="4" fontId="0" fillId="0" borderId="0" xfId="0" applyNumberFormat="1" applyAlignment="1" applyProtection="1">
      <alignment horizontal="center"/>
      <protection locked="0"/>
    </xf>
    <xf numFmtId="4" fontId="0" fillId="0" borderId="0" xfId="0" applyNumberFormat="1" applyAlignment="1" applyProtection="1">
      <protection locked="0"/>
    </xf>
    <xf numFmtId="0" fontId="2" fillId="0" borderId="0" xfId="0" applyFont="1" applyAlignment="1" applyProtection="1">
      <protection locked="0"/>
    </xf>
    <xf numFmtId="0" fontId="40" fillId="0" borderId="0" xfId="0" applyFont="1" applyAlignment="1" applyProtection="1">
      <alignment horizontal="center"/>
      <protection locked="0"/>
    </xf>
    <xf numFmtId="49" fontId="2" fillId="0" borderId="0" xfId="0" applyNumberFormat="1" applyFont="1" applyAlignment="1" applyProtection="1">
      <alignment horizontal="left" vertical="top"/>
      <protection locked="0"/>
    </xf>
    <xf numFmtId="4" fontId="0" fillId="0" borderId="0" xfId="0" applyNumberFormat="1" applyAlignment="1" applyProtection="1">
      <alignment horizontal="right"/>
      <protection locked="0"/>
    </xf>
    <xf numFmtId="0" fontId="2" fillId="0" borderId="0" xfId="0" applyFont="1" applyProtection="1">
      <protection locked="0"/>
    </xf>
    <xf numFmtId="4" fontId="0" fillId="0" borderId="0" xfId="0" applyNumberFormat="1" applyProtection="1">
      <protection locked="0"/>
    </xf>
    <xf numFmtId="0" fontId="2" fillId="0" borderId="0" xfId="0" applyFont="1" applyAlignment="1" applyProtection="1">
      <alignment horizontal="center"/>
      <protection locked="0"/>
    </xf>
    <xf numFmtId="4" fontId="2" fillId="0" borderId="0" xfId="0" applyNumberFormat="1" applyFont="1" applyAlignment="1" applyProtection="1">
      <alignment horizontal="center"/>
      <protection locked="0"/>
    </xf>
    <xf numFmtId="4" fontId="2" fillId="0" borderId="0" xfId="0" applyNumberFormat="1" applyFont="1" applyProtection="1">
      <protection locked="0"/>
    </xf>
    <xf numFmtId="1" fontId="2" fillId="0" borderId="0" xfId="0" applyNumberFormat="1" applyFont="1" applyAlignment="1" applyProtection="1">
      <alignment horizontal="center"/>
      <protection locked="0"/>
    </xf>
    <xf numFmtId="4" fontId="40" fillId="0" borderId="0" xfId="0" applyNumberFormat="1" applyFont="1" applyAlignment="1" applyProtection="1">
      <alignment horizontal="center"/>
      <protection locked="0"/>
    </xf>
    <xf numFmtId="4" fontId="40" fillId="0" borderId="0" xfId="0" applyNumberFormat="1" applyFont="1" applyProtection="1">
      <protection locked="0"/>
    </xf>
    <xf numFmtId="4" fontId="40" fillId="0" borderId="0" xfId="0" applyNumberFormat="1" applyFont="1" applyAlignment="1" applyProtection="1">
      <alignment horizontal="right"/>
      <protection locked="0"/>
    </xf>
    <xf numFmtId="4" fontId="2" fillId="0" borderId="0" xfId="0" applyNumberFormat="1" applyFont="1" applyAlignment="1" applyProtection="1">
      <alignment horizontal="right"/>
      <protection locked="0"/>
    </xf>
    <xf numFmtId="2" fontId="2" fillId="0" borderId="0" xfId="0" applyNumberFormat="1" applyFont="1" applyProtection="1">
      <protection locked="0"/>
    </xf>
    <xf numFmtId="4" fontId="18" fillId="0" borderId="0" xfId="0" applyNumberFormat="1" applyFont="1" applyProtection="1">
      <protection locked="0"/>
    </xf>
    <xf numFmtId="0" fontId="18" fillId="0" borderId="0" xfId="0" applyFont="1" applyProtection="1">
      <protection locked="0"/>
    </xf>
    <xf numFmtId="0" fontId="42" fillId="0" borderId="0" xfId="0" applyFont="1" applyAlignment="1" applyProtection="1">
      <alignment vertical="top" wrapText="1"/>
      <protection locked="0"/>
    </xf>
    <xf numFmtId="0" fontId="40" fillId="0" borderId="0" xfId="5" applyNumberFormat="1" applyFont="1" applyFill="1" applyBorder="1" applyAlignment="1" applyProtection="1">
      <alignment horizontal="justify" vertical="top"/>
      <protection locked="0"/>
    </xf>
    <xf numFmtId="0" fontId="18" fillId="0" borderId="0" xfId="0" applyFont="1" applyAlignment="1" applyProtection="1">
      <alignment horizontal="center"/>
      <protection locked="0"/>
    </xf>
    <xf numFmtId="0" fontId="40" fillId="0" borderId="0" xfId="5" applyNumberFormat="1" applyFont="1" applyFill="1" applyBorder="1" applyAlignment="1" applyProtection="1">
      <alignment vertical="top" wrapText="1"/>
      <protection locked="0"/>
    </xf>
    <xf numFmtId="0" fontId="44" fillId="0" borderId="0" xfId="5" applyNumberFormat="1" applyFont="1" applyFill="1" applyBorder="1" applyAlignment="1" applyProtection="1">
      <alignment vertical="top" wrapText="1"/>
      <protection locked="0"/>
    </xf>
    <xf numFmtId="1" fontId="18" fillId="0" borderId="0" xfId="0" applyNumberFormat="1" applyFont="1" applyAlignment="1" applyProtection="1">
      <alignment horizontal="center"/>
      <protection locked="0"/>
    </xf>
    <xf numFmtId="4" fontId="18" fillId="0" borderId="0" xfId="0" applyNumberFormat="1" applyFont="1" applyAlignment="1" applyProtection="1">
      <alignment horizontal="right"/>
      <protection locked="0"/>
    </xf>
    <xf numFmtId="4" fontId="2" fillId="0" borderId="0" xfId="0" applyNumberFormat="1" applyFont="1" applyAlignment="1" applyProtection="1">
      <alignment horizontal="right" vertical="top" wrapText="1"/>
      <protection locked="0"/>
    </xf>
    <xf numFmtId="4" fontId="4" fillId="0" borderId="0" xfId="0" applyNumberFormat="1" applyFont="1" applyAlignment="1" applyProtection="1">
      <alignment horizontal="right"/>
      <protection locked="0"/>
    </xf>
    <xf numFmtId="0" fontId="46" fillId="0" borderId="0" xfId="0" applyFont="1" applyProtection="1">
      <protection locked="0"/>
    </xf>
    <xf numFmtId="2" fontId="2" fillId="0" borderId="0" xfId="0" applyNumberFormat="1" applyFont="1" applyAlignment="1" applyProtection="1">
      <alignment horizontal="right"/>
      <protection locked="0"/>
    </xf>
    <xf numFmtId="0" fontId="0" fillId="0" borderId="0" xfId="0" applyFont="1" applyAlignment="1" applyProtection="1">
      <protection locked="0"/>
    </xf>
    <xf numFmtId="0" fontId="47" fillId="0" borderId="0" xfId="0" applyFont="1" applyAlignment="1" applyProtection="1">
      <protection locked="0"/>
    </xf>
    <xf numFmtId="2" fontId="47" fillId="0" borderId="0" xfId="0" applyNumberFormat="1" applyFont="1" applyAlignment="1" applyProtection="1">
      <protection locked="0"/>
    </xf>
    <xf numFmtId="0" fontId="0" fillId="0" borderId="0" xfId="0" applyAlignment="1" applyProtection="1">
      <alignment horizontal="center" vertical="center"/>
      <protection locked="0"/>
    </xf>
    <xf numFmtId="4" fontId="0" fillId="0" borderId="0" xfId="0" applyNumberFormat="1" applyFont="1" applyAlignment="1" applyProtection="1">
      <alignment horizontal="right"/>
      <protection locked="0"/>
    </xf>
    <xf numFmtId="2" fontId="48" fillId="0" borderId="0" xfId="0" applyNumberFormat="1" applyFont="1" applyAlignment="1" applyProtection="1">
      <alignment horizontal="right"/>
      <protection locked="0"/>
    </xf>
    <xf numFmtId="4" fontId="48" fillId="0" borderId="0" xfId="0" applyNumberFormat="1" applyFont="1" applyAlignment="1" applyProtection="1">
      <alignment horizontal="right"/>
      <protection locked="0"/>
    </xf>
    <xf numFmtId="0" fontId="36" fillId="0" borderId="0" xfId="0" applyFont="1" applyBorder="1" applyAlignment="1" applyProtection="1">
      <alignment horizontal="center" vertical="top"/>
      <protection locked="0"/>
    </xf>
    <xf numFmtId="4" fontId="36" fillId="0" borderId="0" xfId="0" applyNumberFormat="1" applyFont="1" applyBorder="1" applyAlignment="1" applyProtection="1">
      <protection locked="0"/>
    </xf>
    <xf numFmtId="2" fontId="40" fillId="0" borderId="0" xfId="0" applyNumberFormat="1" applyFont="1" applyProtection="1">
      <protection locked="0"/>
    </xf>
    <xf numFmtId="2" fontId="40" fillId="0" borderId="0" xfId="0" applyNumberFormat="1" applyFont="1" applyAlignment="1" applyProtection="1">
      <alignment horizontal="right"/>
      <protection locked="0"/>
    </xf>
    <xf numFmtId="2" fontId="0" fillId="0" borderId="0" xfId="0" applyNumberFormat="1" applyFont="1" applyProtection="1">
      <protection locked="0"/>
    </xf>
    <xf numFmtId="2" fontId="0" fillId="0" borderId="0" xfId="0" applyNumberFormat="1" applyFont="1" applyAlignment="1" applyProtection="1">
      <alignment horizontal="center"/>
      <protection locked="0"/>
    </xf>
    <xf numFmtId="2" fontId="0" fillId="0" borderId="0" xfId="0" applyNumberFormat="1" applyFont="1" applyAlignment="1" applyProtection="1">
      <alignment horizontal="right"/>
      <protection locked="0"/>
    </xf>
    <xf numFmtId="4" fontId="2" fillId="0" borderId="0" xfId="0" applyNumberFormat="1" applyFont="1" applyAlignment="1" applyProtection="1">
      <protection locked="0"/>
    </xf>
    <xf numFmtId="4" fontId="0" fillId="0" borderId="0" xfId="0" applyNumberFormat="1" applyFill="1" applyAlignment="1" applyProtection="1">
      <alignment horizontal="center"/>
      <protection locked="0"/>
    </xf>
    <xf numFmtId="4" fontId="4" fillId="0" borderId="0" xfId="0" applyNumberFormat="1" applyFont="1" applyBorder="1" applyProtection="1">
      <protection locked="0"/>
    </xf>
    <xf numFmtId="0" fontId="13" fillId="0" borderId="0" xfId="0" applyFont="1" applyProtection="1">
      <protection locked="0"/>
    </xf>
    <xf numFmtId="0" fontId="52" fillId="0" borderId="0" xfId="0" applyFont="1" applyAlignment="1" applyProtection="1">
      <alignment horizontal="center" wrapText="1"/>
      <protection locked="0"/>
    </xf>
    <xf numFmtId="0" fontId="52" fillId="0" borderId="0" xfId="0" applyFont="1" applyAlignment="1" applyProtection="1">
      <alignment vertical="top" wrapText="1"/>
      <protection locked="0"/>
    </xf>
    <xf numFmtId="2" fontId="54" fillId="0" borderId="0" xfId="0" applyNumberFormat="1" applyFont="1" applyAlignment="1" applyProtection="1">
      <alignment horizontal="center" wrapText="1"/>
      <protection locked="0"/>
    </xf>
    <xf numFmtId="0" fontId="52" fillId="0" borderId="0" xfId="0" applyFont="1" applyAlignment="1" applyProtection="1">
      <alignment wrapText="1"/>
      <protection locked="0"/>
    </xf>
    <xf numFmtId="0" fontId="53" fillId="8" borderId="4" xfId="0" applyFont="1" applyFill="1" applyBorder="1" applyAlignment="1" applyProtection="1">
      <alignment horizontal="center"/>
      <protection locked="0"/>
    </xf>
    <xf numFmtId="0" fontId="52" fillId="0" borderId="0" xfId="0" applyFont="1" applyProtection="1">
      <protection locked="0"/>
    </xf>
    <xf numFmtId="0" fontId="52" fillId="0" borderId="0" xfId="0" applyFont="1" applyAlignment="1" applyProtection="1">
      <protection locked="0"/>
    </xf>
    <xf numFmtId="2" fontId="52" fillId="0" borderId="0" xfId="0" applyNumberFormat="1" applyFont="1" applyAlignment="1" applyProtection="1">
      <alignment horizontal="center"/>
      <protection locked="0"/>
    </xf>
    <xf numFmtId="165" fontId="56" fillId="9" borderId="2" xfId="0" applyNumberFormat="1" applyFont="1" applyFill="1" applyBorder="1" applyAlignment="1" applyProtection="1">
      <protection locked="0"/>
    </xf>
    <xf numFmtId="165" fontId="56" fillId="9" borderId="3" xfId="0" applyNumberFormat="1" applyFont="1" applyFill="1" applyBorder="1" applyAlignment="1" applyProtection="1">
      <protection locked="0"/>
    </xf>
    <xf numFmtId="0" fontId="51" fillId="0" borderId="0" xfId="0" applyFont="1" applyProtection="1">
      <protection locked="0"/>
    </xf>
    <xf numFmtId="0" fontId="51" fillId="0" borderId="0" xfId="0" applyFont="1" applyAlignment="1" applyProtection="1">
      <alignment horizontal="center"/>
      <protection locked="0"/>
    </xf>
    <xf numFmtId="2" fontId="51" fillId="0" borderId="0" xfId="0" applyNumberFormat="1" applyFont="1" applyAlignment="1" applyProtection="1">
      <alignment horizontal="center"/>
      <protection locked="0"/>
    </xf>
    <xf numFmtId="165" fontId="51" fillId="0" borderId="0" xfId="0" applyNumberFormat="1" applyFont="1" applyAlignment="1" applyProtection="1">
      <protection locked="0"/>
    </xf>
    <xf numFmtId="0" fontId="51" fillId="0" borderId="0" xfId="0" applyFont="1" applyAlignment="1" applyProtection="1">
      <alignment wrapText="1"/>
      <protection locked="0"/>
    </xf>
    <xf numFmtId="0" fontId="51" fillId="0" borderId="0" xfId="0" applyFont="1" applyAlignment="1" applyProtection="1">
      <alignment horizontal="center" wrapText="1"/>
      <protection locked="0"/>
    </xf>
    <xf numFmtId="165" fontId="51" fillId="0" borderId="0" xfId="0" applyNumberFormat="1" applyFont="1" applyAlignment="1" applyProtection="1">
      <alignment horizontal="right"/>
      <protection locked="0"/>
    </xf>
    <xf numFmtId="168" fontId="57" fillId="0" borderId="0" xfId="0" applyNumberFormat="1" applyFont="1" applyAlignment="1" applyProtection="1">
      <alignment horizontal="right"/>
      <protection locked="0"/>
    </xf>
    <xf numFmtId="168" fontId="51" fillId="0" borderId="0" xfId="0" applyNumberFormat="1" applyFont="1" applyAlignment="1" applyProtection="1">
      <alignment horizontal="right" wrapText="1"/>
      <protection locked="0"/>
    </xf>
    <xf numFmtId="44" fontId="57" fillId="0" borderId="0" xfId="0" applyNumberFormat="1" applyFont="1" applyAlignment="1" applyProtection="1">
      <alignment horizontal="right" wrapText="1"/>
      <protection locked="0"/>
    </xf>
    <xf numFmtId="44" fontId="51" fillId="0" borderId="0" xfId="0" applyNumberFormat="1" applyFont="1" applyAlignment="1" applyProtection="1">
      <alignment horizontal="right" wrapText="1"/>
      <protection locked="0"/>
    </xf>
    <xf numFmtId="0" fontId="57" fillId="0" borderId="0" xfId="0" applyFont="1" applyAlignment="1" applyProtection="1">
      <alignment horizontal="center" vertical="top" wrapText="1"/>
      <protection locked="0"/>
    </xf>
    <xf numFmtId="44" fontId="51" fillId="0" borderId="0" xfId="0" applyNumberFormat="1" applyFont="1" applyAlignment="1" applyProtection="1">
      <alignment horizontal="right"/>
      <protection locked="0"/>
    </xf>
    <xf numFmtId="44" fontId="51" fillId="0" borderId="0" xfId="0" applyNumberFormat="1" applyFont="1" applyAlignment="1" applyProtection="1">
      <protection locked="0"/>
    </xf>
    <xf numFmtId="168" fontId="57" fillId="0" borderId="0" xfId="0" applyNumberFormat="1" applyFont="1" applyAlignment="1" applyProtection="1">
      <alignment horizontal="right" wrapText="1"/>
      <protection locked="0"/>
    </xf>
    <xf numFmtId="0" fontId="51" fillId="0" borderId="0" xfId="0" applyFont="1" applyAlignment="1" applyProtection="1">
      <protection locked="0"/>
    </xf>
    <xf numFmtId="0" fontId="57" fillId="0" borderId="0" xfId="0" applyFont="1" applyBorder="1" applyAlignment="1" applyProtection="1">
      <alignment horizontal="center" vertical="top" wrapText="1"/>
      <protection locked="0"/>
    </xf>
    <xf numFmtId="0" fontId="51" fillId="0" borderId="0" xfId="0" applyFont="1" applyBorder="1" applyAlignment="1" applyProtection="1">
      <alignment horizontal="center" wrapText="1"/>
      <protection locked="0"/>
    </xf>
    <xf numFmtId="168" fontId="51" fillId="0" borderId="0" xfId="0" applyNumberFormat="1" applyFont="1" applyBorder="1" applyAlignment="1" applyProtection="1">
      <alignment horizontal="right" wrapText="1"/>
      <protection locked="0"/>
    </xf>
    <xf numFmtId="44" fontId="58" fillId="0" borderId="0" xfId="0" applyNumberFormat="1" applyFont="1" applyBorder="1" applyAlignment="1" applyProtection="1">
      <alignment horizontal="right" wrapText="1"/>
      <protection locked="0"/>
    </xf>
    <xf numFmtId="44" fontId="51" fillId="0" borderId="0" xfId="0" applyNumberFormat="1" applyFont="1" applyBorder="1" applyAlignment="1" applyProtection="1">
      <alignment horizontal="right" wrapText="1"/>
      <protection locked="0"/>
    </xf>
    <xf numFmtId="0" fontId="0" fillId="0" borderId="0" xfId="0" applyAlignment="1" applyProtection="1">
      <alignment vertical="top"/>
      <protection locked="0"/>
    </xf>
    <xf numFmtId="44" fontId="58" fillId="0" borderId="29" xfId="0" applyNumberFormat="1" applyFont="1" applyBorder="1" applyAlignment="1" applyProtection="1">
      <alignment horizontal="right" wrapText="1"/>
      <protection locked="0"/>
    </xf>
    <xf numFmtId="0" fontId="55" fillId="9" borderId="22" xfId="0" applyFont="1" applyFill="1" applyBorder="1" applyAlignment="1" applyProtection="1">
      <alignment horizontal="center" vertical="center"/>
      <protection locked="0"/>
    </xf>
    <xf numFmtId="0" fontId="55" fillId="9" borderId="30" xfId="0" applyFont="1" applyFill="1" applyBorder="1" applyAlignment="1" applyProtection="1">
      <alignment vertical="center"/>
      <protection locked="0"/>
    </xf>
    <xf numFmtId="0" fontId="55" fillId="9" borderId="15" xfId="0" applyFont="1" applyFill="1" applyBorder="1" applyAlignment="1" applyProtection="1">
      <protection locked="0"/>
    </xf>
    <xf numFmtId="0" fontId="55" fillId="9" borderId="22" xfId="0" applyFont="1" applyFill="1" applyBorder="1" applyAlignment="1" applyProtection="1">
      <alignment horizontal="center"/>
      <protection locked="0"/>
    </xf>
    <xf numFmtId="44" fontId="53" fillId="9" borderId="29" xfId="0" applyNumberFormat="1" applyFont="1" applyFill="1" applyBorder="1" applyAlignment="1" applyProtection="1">
      <alignment horizontal="right" wrapText="1"/>
      <protection locked="0"/>
    </xf>
    <xf numFmtId="0" fontId="30" fillId="0" borderId="0" xfId="0" applyFont="1" applyBorder="1" applyAlignment="1" applyProtection="1">
      <alignment horizontal="center"/>
      <protection locked="0"/>
    </xf>
    <xf numFmtId="0" fontId="30" fillId="0" borderId="0" xfId="0" applyFont="1" applyBorder="1" applyProtection="1">
      <protection locked="0"/>
    </xf>
    <xf numFmtId="0" fontId="30" fillId="0" borderId="0" xfId="0" applyFont="1" applyProtection="1">
      <protection locked="0"/>
    </xf>
    <xf numFmtId="0" fontId="56" fillId="0" borderId="0" xfId="0" applyFont="1" applyAlignment="1" applyProtection="1">
      <alignment horizontal="center" vertical="top" wrapText="1"/>
      <protection locked="0"/>
    </xf>
    <xf numFmtId="0" fontId="56" fillId="0" borderId="32" xfId="0" applyFont="1" applyBorder="1" applyAlignment="1" applyProtection="1">
      <alignment vertical="center" wrapText="1"/>
      <protection locked="0"/>
    </xf>
    <xf numFmtId="0" fontId="56" fillId="0" borderId="32" xfId="0" applyFont="1" applyBorder="1" applyAlignment="1" applyProtection="1">
      <alignment horizontal="center" wrapText="1"/>
      <protection locked="0"/>
    </xf>
    <xf numFmtId="2" fontId="56" fillId="0" borderId="32" xfId="0" applyNumberFormat="1" applyFont="1" applyBorder="1" applyAlignment="1" applyProtection="1">
      <alignment horizontal="center" wrapText="1"/>
      <protection locked="0"/>
    </xf>
    <xf numFmtId="44" fontId="56" fillId="0" borderId="32" xfId="0" applyNumberFormat="1" applyFont="1" applyBorder="1" applyAlignment="1" applyProtection="1">
      <alignment horizontal="right" wrapText="1"/>
      <protection locked="0"/>
    </xf>
    <xf numFmtId="0" fontId="55" fillId="10" borderId="1" xfId="0" applyFont="1" applyFill="1" applyBorder="1" applyAlignment="1" applyProtection="1">
      <alignment horizontal="center" vertical="top" wrapText="1"/>
      <protection locked="0"/>
    </xf>
    <xf numFmtId="44" fontId="53" fillId="10" borderId="2" xfId="0" applyNumberFormat="1" applyFont="1" applyFill="1" applyBorder="1" applyAlignment="1" applyProtection="1">
      <alignment horizontal="right" wrapText="1"/>
      <protection locked="0"/>
    </xf>
    <xf numFmtId="0" fontId="78" fillId="0" borderId="0" xfId="0" applyFont="1" applyProtection="1">
      <protection locked="0"/>
    </xf>
    <xf numFmtId="44" fontId="52" fillId="0" borderId="0" xfId="0" applyNumberFormat="1" applyFont="1" applyAlignment="1" applyProtection="1">
      <alignment horizontal="right"/>
      <protection locked="0"/>
    </xf>
    <xf numFmtId="0" fontId="53" fillId="0" borderId="0" xfId="0" applyFont="1" applyAlignment="1" applyProtection="1">
      <alignment vertical="center" wrapText="1"/>
      <protection locked="0"/>
    </xf>
    <xf numFmtId="2" fontId="51" fillId="0" borderId="0" xfId="0" applyNumberFormat="1" applyFont="1" applyAlignment="1" applyProtection="1">
      <alignment horizontal="center" wrapText="1"/>
      <protection locked="0"/>
    </xf>
    <xf numFmtId="0" fontId="57" fillId="0" borderId="0" xfId="0" applyFont="1" applyFill="1" applyAlignment="1" applyProtection="1">
      <alignment horizontal="center" vertical="top" wrapText="1"/>
      <protection locked="0"/>
    </xf>
    <xf numFmtId="0" fontId="57" fillId="0" borderId="0" xfId="0" applyFont="1" applyFill="1" applyAlignment="1" applyProtection="1">
      <alignment wrapText="1"/>
      <protection locked="0"/>
    </xf>
    <xf numFmtId="0" fontId="57" fillId="0" borderId="0" xfId="0" applyFont="1" applyFill="1" applyAlignment="1" applyProtection="1">
      <alignment horizontal="center"/>
      <protection locked="0"/>
    </xf>
    <xf numFmtId="2" fontId="57" fillId="0" borderId="0" xfId="0" applyNumberFormat="1" applyFont="1" applyFill="1" applyAlignment="1" applyProtection="1">
      <alignment horizontal="center" wrapText="1"/>
      <protection locked="0"/>
    </xf>
    <xf numFmtId="0" fontId="10" fillId="0" borderId="0" xfId="0" applyFont="1" applyProtection="1">
      <protection locked="0"/>
    </xf>
    <xf numFmtId="0" fontId="57" fillId="0" borderId="0" xfId="0" applyFont="1" applyFill="1" applyProtection="1">
      <protection locked="0"/>
    </xf>
    <xf numFmtId="0" fontId="57" fillId="0" borderId="0" xfId="0" applyFont="1" applyFill="1" applyAlignment="1" applyProtection="1">
      <protection locked="0"/>
    </xf>
    <xf numFmtId="44" fontId="57" fillId="0" borderId="0" xfId="0" applyNumberFormat="1" applyFont="1" applyFill="1" applyAlignment="1" applyProtection="1">
      <alignment horizontal="right"/>
      <protection locked="0"/>
    </xf>
    <xf numFmtId="0" fontId="57" fillId="0" borderId="0" xfId="0" applyFont="1" applyFill="1" applyAlignment="1" applyProtection="1">
      <alignment horizontal="center" wrapText="1"/>
      <protection locked="0"/>
    </xf>
    <xf numFmtId="0" fontId="72" fillId="0" borderId="0" xfId="0" applyFont="1" applyFill="1" applyAlignment="1" applyProtection="1">
      <alignment horizontal="center" vertical="top" wrapText="1"/>
      <protection locked="0"/>
    </xf>
    <xf numFmtId="0" fontId="57" fillId="0" borderId="0" xfId="0" applyFont="1" applyFill="1" applyAlignment="1" applyProtection="1">
      <alignment vertical="top" wrapText="1"/>
      <protection locked="0"/>
    </xf>
    <xf numFmtId="0" fontId="72" fillId="0" borderId="0" xfId="0" applyFont="1" applyFill="1" applyAlignment="1" applyProtection="1">
      <alignment horizontal="center" wrapText="1"/>
      <protection locked="0"/>
    </xf>
    <xf numFmtId="4" fontId="72" fillId="0" borderId="0" xfId="0" applyNumberFormat="1" applyFont="1" applyFill="1" applyAlignment="1" applyProtection="1">
      <alignment horizontal="right" wrapText="1"/>
      <protection locked="0"/>
    </xf>
    <xf numFmtId="44" fontId="72" fillId="0" borderId="0" xfId="0" applyNumberFormat="1" applyFont="1" applyFill="1" applyAlignment="1" applyProtection="1">
      <alignment horizontal="right" wrapText="1"/>
      <protection locked="0"/>
    </xf>
    <xf numFmtId="0" fontId="72" fillId="0" borderId="0" xfId="0" applyFont="1" applyFill="1" applyProtection="1">
      <protection locked="0"/>
    </xf>
    <xf numFmtId="2" fontId="72" fillId="0" borderId="0" xfId="0" applyNumberFormat="1" applyFont="1" applyFill="1" applyAlignment="1" applyProtection="1">
      <alignment horizontal="center" wrapText="1"/>
      <protection locked="0"/>
    </xf>
    <xf numFmtId="0" fontId="72" fillId="0" borderId="0" xfId="0" applyFont="1" applyFill="1" applyAlignment="1" applyProtection="1">
      <alignment vertical="center" wrapText="1"/>
      <protection locked="0"/>
    </xf>
    <xf numFmtId="0" fontId="51" fillId="0" borderId="0" xfId="0" applyFont="1" applyFill="1" applyAlignment="1" applyProtection="1">
      <alignment vertical="top" wrapText="1"/>
      <protection locked="0"/>
    </xf>
    <xf numFmtId="0" fontId="51" fillId="0" borderId="0" xfId="0" applyFont="1" applyFill="1" applyAlignment="1" applyProtection="1">
      <alignment horizontal="center" wrapText="1"/>
      <protection locked="0"/>
    </xf>
    <xf numFmtId="2" fontId="51" fillId="0" borderId="0" xfId="0" applyNumberFormat="1" applyFont="1" applyFill="1" applyAlignment="1" applyProtection="1">
      <alignment horizontal="center" wrapText="1"/>
      <protection locked="0"/>
    </xf>
    <xf numFmtId="44" fontId="51" fillId="0" borderId="0" xfId="0" applyNumberFormat="1" applyFont="1" applyFill="1" applyAlignment="1" applyProtection="1">
      <alignment horizontal="right" wrapText="1"/>
      <protection locked="0"/>
    </xf>
    <xf numFmtId="0" fontId="51" fillId="0" borderId="0" xfId="0" applyFont="1" applyAlignment="1" applyProtection="1">
      <alignment vertical="center" wrapText="1"/>
      <protection locked="0"/>
    </xf>
    <xf numFmtId="0" fontId="51" fillId="0" borderId="0" xfId="0" applyFont="1" applyAlignment="1" applyProtection="1">
      <alignment vertical="top" wrapText="1"/>
      <protection locked="0"/>
    </xf>
    <xf numFmtId="0" fontId="59" fillId="0" borderId="0" xfId="0" applyFont="1" applyAlignment="1" applyProtection="1">
      <alignment vertical="center" wrapText="1"/>
      <protection locked="0"/>
    </xf>
    <xf numFmtId="0" fontId="59" fillId="0" borderId="0" xfId="0" applyFont="1" applyAlignment="1" applyProtection="1">
      <alignment horizontal="center" wrapText="1"/>
      <protection locked="0"/>
    </xf>
    <xf numFmtId="2" fontId="59" fillId="0" borderId="0" xfId="0" applyNumberFormat="1" applyFont="1" applyAlignment="1" applyProtection="1">
      <alignment horizontal="center" wrapText="1"/>
      <protection locked="0"/>
    </xf>
    <xf numFmtId="44" fontId="59" fillId="0" borderId="0" xfId="0" applyNumberFormat="1" applyFont="1" applyAlignment="1" applyProtection="1">
      <alignment horizontal="right" wrapText="1"/>
      <protection locked="0"/>
    </xf>
    <xf numFmtId="1" fontId="51" fillId="0" borderId="0" xfId="0" applyNumberFormat="1" applyFont="1" applyAlignment="1" applyProtection="1">
      <alignment horizontal="center" wrapText="1"/>
      <protection locked="0"/>
    </xf>
    <xf numFmtId="0" fontId="58" fillId="0" borderId="0" xfId="0" applyFont="1" applyAlignment="1" applyProtection="1">
      <alignment horizontal="center" vertical="top" wrapText="1"/>
      <protection locked="0"/>
    </xf>
    <xf numFmtId="0" fontId="51" fillId="0" borderId="0" xfId="0" applyFont="1" applyBorder="1" applyAlignment="1" applyProtection="1">
      <alignment vertical="center" wrapText="1"/>
      <protection locked="0"/>
    </xf>
    <xf numFmtId="2" fontId="51" fillId="0" borderId="0" xfId="0" applyNumberFormat="1" applyFont="1" applyBorder="1" applyAlignment="1" applyProtection="1">
      <alignment horizontal="center" wrapText="1"/>
      <protection locked="0"/>
    </xf>
    <xf numFmtId="0" fontId="59" fillId="0" borderId="0" xfId="0" applyFont="1" applyAlignment="1" applyProtection="1">
      <alignment horizontal="center" vertical="top" wrapText="1"/>
      <protection locked="0"/>
    </xf>
    <xf numFmtId="0" fontId="53" fillId="10" borderId="1" xfId="0" applyFont="1" applyFill="1" applyBorder="1" applyAlignment="1" applyProtection="1">
      <alignment horizontal="center" vertical="top" wrapText="1"/>
      <protection locked="0"/>
    </xf>
    <xf numFmtId="0" fontId="53" fillId="10" borderId="2" xfId="0" applyFont="1" applyFill="1" applyBorder="1" applyAlignment="1" applyProtection="1">
      <alignment vertical="top" wrapText="1"/>
      <protection locked="0"/>
    </xf>
    <xf numFmtId="0" fontId="60" fillId="0" borderId="0" xfId="0" applyFont="1" applyAlignment="1" applyProtection="1">
      <alignment horizontal="center" vertical="top" wrapText="1"/>
      <protection locked="0"/>
    </xf>
    <xf numFmtId="0" fontId="60" fillId="0" borderId="32" xfId="0" applyFont="1" applyBorder="1" applyAlignment="1" applyProtection="1">
      <alignment vertical="center" wrapText="1"/>
      <protection locked="0"/>
    </xf>
    <xf numFmtId="0" fontId="60" fillId="0" borderId="32" xfId="0" applyFont="1" applyBorder="1" applyAlignment="1" applyProtection="1">
      <alignment horizontal="center" wrapText="1"/>
      <protection locked="0"/>
    </xf>
    <xf numFmtId="2" fontId="60" fillId="0" borderId="32" xfId="0" applyNumberFormat="1" applyFont="1" applyBorder="1" applyAlignment="1" applyProtection="1">
      <alignment horizontal="center" wrapText="1"/>
      <protection locked="0"/>
    </xf>
    <xf numFmtId="44" fontId="60" fillId="0" borderId="32" xfId="0" applyNumberFormat="1" applyFont="1" applyBorder="1" applyAlignment="1" applyProtection="1">
      <alignment horizontal="right" wrapText="1"/>
      <protection locked="0"/>
    </xf>
    <xf numFmtId="0" fontId="53" fillId="11" borderId="1" xfId="0" applyFont="1" applyFill="1" applyBorder="1" applyAlignment="1" applyProtection="1">
      <alignment horizontal="center" vertical="top" wrapText="1"/>
      <protection locked="0"/>
    </xf>
    <xf numFmtId="4" fontId="51" fillId="0" borderId="0" xfId="0" applyNumberFormat="1" applyFont="1" applyAlignment="1" applyProtection="1">
      <alignment horizontal="right" wrapText="1"/>
      <protection locked="0"/>
    </xf>
    <xf numFmtId="0" fontId="13" fillId="0" borderId="0" xfId="0" applyFont="1" applyAlignment="1" applyProtection="1">
      <alignment vertical="top"/>
      <protection locked="0"/>
    </xf>
    <xf numFmtId="44" fontId="61" fillId="0" borderId="0" xfId="0" applyNumberFormat="1" applyFont="1" applyFill="1" applyAlignment="1" applyProtection="1">
      <alignment horizontal="right" wrapText="1"/>
      <protection locked="0"/>
    </xf>
    <xf numFmtId="44" fontId="14" fillId="0" borderId="0" xfId="0" applyNumberFormat="1" applyFont="1" applyFill="1" applyAlignment="1" applyProtection="1">
      <alignment horizontal="right" wrapText="1"/>
      <protection locked="0"/>
    </xf>
    <xf numFmtId="44" fontId="13" fillId="0" borderId="0" xfId="0" applyNumberFormat="1" applyFont="1" applyAlignment="1" applyProtection="1">
      <alignment horizontal="right" wrapText="1"/>
      <protection locked="0"/>
    </xf>
    <xf numFmtId="0" fontId="53" fillId="11" borderId="2" xfId="0" applyFont="1" applyFill="1" applyBorder="1" applyAlignment="1" applyProtection="1">
      <alignment wrapText="1"/>
      <protection locked="0"/>
    </xf>
    <xf numFmtId="0" fontId="51" fillId="0" borderId="0" xfId="0" applyFont="1" applyFill="1" applyBorder="1" applyAlignment="1" applyProtection="1">
      <alignment horizontal="center" vertical="top" wrapText="1"/>
      <protection locked="0"/>
    </xf>
    <xf numFmtId="0" fontId="51" fillId="0" borderId="0" xfId="0" applyFont="1" applyFill="1" applyBorder="1" applyAlignment="1" applyProtection="1">
      <alignment vertical="center" wrapText="1"/>
      <protection locked="0"/>
    </xf>
    <xf numFmtId="0" fontId="53" fillId="9" borderId="1" xfId="0" applyFont="1" applyFill="1" applyBorder="1" applyAlignment="1" applyProtection="1">
      <alignment horizontal="center" vertical="top" wrapText="1"/>
      <protection locked="0"/>
    </xf>
    <xf numFmtId="0" fontId="53" fillId="9" borderId="2" xfId="0" applyFont="1" applyFill="1" applyBorder="1" applyAlignment="1" applyProtection="1">
      <alignment wrapText="1"/>
      <protection locked="0"/>
    </xf>
    <xf numFmtId="0" fontId="53" fillId="0" borderId="0" xfId="0" applyFont="1" applyFill="1" applyBorder="1" applyAlignment="1" applyProtection="1">
      <alignment horizontal="center" vertical="top" wrapText="1"/>
      <protection locked="0"/>
    </xf>
    <xf numFmtId="0" fontId="53" fillId="0" borderId="0"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wrapText="1"/>
      <protection locked="0"/>
    </xf>
    <xf numFmtId="0" fontId="53" fillId="0" borderId="0" xfId="0" applyFont="1" applyFill="1" applyBorder="1" applyAlignment="1" applyProtection="1">
      <alignment wrapText="1"/>
      <protection locked="0"/>
    </xf>
    <xf numFmtId="44" fontId="53" fillId="0" borderId="0" xfId="0" applyNumberFormat="1" applyFont="1" applyFill="1" applyBorder="1" applyAlignment="1" applyProtection="1">
      <alignment horizontal="right" wrapText="1"/>
      <protection locked="0"/>
    </xf>
    <xf numFmtId="0" fontId="53" fillId="0" borderId="29" xfId="0" applyFont="1" applyFill="1" applyBorder="1" applyAlignment="1" applyProtection="1">
      <alignment horizontal="center" vertical="top" wrapText="1"/>
      <protection locked="0"/>
    </xf>
    <xf numFmtId="0" fontId="53" fillId="0" borderId="29" xfId="0" applyFont="1" applyFill="1" applyBorder="1" applyAlignment="1" applyProtection="1">
      <alignment wrapText="1"/>
      <protection locked="0"/>
    </xf>
    <xf numFmtId="0" fontId="64" fillId="0" borderId="0" xfId="0" applyFont="1" applyAlignment="1" applyProtection="1">
      <alignment wrapText="1"/>
      <protection locked="0"/>
    </xf>
    <xf numFmtId="0" fontId="53" fillId="0" borderId="0" xfId="0" applyFont="1" applyBorder="1" applyAlignment="1" applyProtection="1">
      <alignment horizontal="center" vertical="top" wrapText="1"/>
      <protection locked="0"/>
    </xf>
    <xf numFmtId="0" fontId="53" fillId="0" borderId="0" xfId="0" applyFont="1" applyBorder="1" applyAlignment="1" applyProtection="1">
      <alignment horizontal="center" wrapText="1"/>
      <protection locked="0"/>
    </xf>
    <xf numFmtId="2" fontId="53" fillId="0" borderId="0" xfId="0" applyNumberFormat="1" applyFont="1" applyBorder="1" applyAlignment="1" applyProtection="1">
      <alignment horizontal="center" wrapText="1"/>
      <protection locked="0"/>
    </xf>
    <xf numFmtId="0" fontId="55" fillId="0" borderId="0" xfId="0" applyFont="1" applyFill="1" applyBorder="1" applyAlignment="1" applyProtection="1">
      <alignment horizontal="center" vertical="center"/>
      <protection locked="0"/>
    </xf>
    <xf numFmtId="0" fontId="55" fillId="0" borderId="0" xfId="0" applyFont="1" applyFill="1" applyBorder="1" applyAlignment="1" applyProtection="1">
      <alignment vertical="center"/>
      <protection locked="0"/>
    </xf>
    <xf numFmtId="0" fontId="56" fillId="0" borderId="0" xfId="0" applyFont="1" applyFill="1" applyBorder="1" applyAlignment="1" applyProtection="1">
      <alignment horizontal="center"/>
      <protection locked="0"/>
    </xf>
    <xf numFmtId="2" fontId="56" fillId="0" borderId="0" xfId="0" applyNumberFormat="1" applyFont="1" applyFill="1" applyBorder="1" applyAlignment="1" applyProtection="1">
      <alignment horizontal="center"/>
      <protection locked="0"/>
    </xf>
    <xf numFmtId="44" fontId="56" fillId="0" borderId="0" xfId="0" applyNumberFormat="1" applyFont="1" applyFill="1" applyBorder="1" applyAlignment="1" applyProtection="1">
      <protection locked="0"/>
    </xf>
    <xf numFmtId="49" fontId="53" fillId="7" borderId="33" xfId="0" applyNumberFormat="1" applyFont="1" applyFill="1" applyBorder="1" applyAlignment="1" applyProtection="1">
      <alignment horizontal="center" vertical="top"/>
      <protection locked="0"/>
    </xf>
    <xf numFmtId="0" fontId="53" fillId="7" borderId="33" xfId="0" applyFont="1" applyFill="1" applyBorder="1" applyAlignment="1" applyProtection="1">
      <alignment horizontal="left" vertical="top" wrapText="1"/>
      <protection locked="0"/>
    </xf>
    <xf numFmtId="0" fontId="53" fillId="7" borderId="33" xfId="0" applyFont="1" applyFill="1" applyBorder="1" applyAlignment="1" applyProtection="1">
      <alignment horizontal="center"/>
      <protection locked="0"/>
    </xf>
    <xf numFmtId="2" fontId="65" fillId="7" borderId="33" xfId="0" applyNumberFormat="1" applyFont="1" applyFill="1" applyBorder="1" applyAlignment="1" applyProtection="1">
      <alignment horizontal="center"/>
      <protection locked="0"/>
    </xf>
    <xf numFmtId="0" fontId="66" fillId="0" borderId="0" xfId="0" applyFont="1" applyAlignment="1" applyProtection="1">
      <alignment wrapText="1"/>
      <protection locked="0"/>
    </xf>
    <xf numFmtId="0" fontId="53" fillId="7" borderId="33" xfId="0" applyFont="1" applyFill="1" applyBorder="1" applyAlignment="1" applyProtection="1">
      <alignment vertical="top" wrapText="1"/>
      <protection locked="0"/>
    </xf>
    <xf numFmtId="0" fontId="53" fillId="7" borderId="33" xfId="0" applyFont="1" applyFill="1" applyBorder="1" applyAlignment="1" applyProtection="1">
      <alignment wrapText="1"/>
      <protection locked="0"/>
    </xf>
    <xf numFmtId="0" fontId="53" fillId="8" borderId="4" xfId="0" applyFont="1" applyFill="1" applyBorder="1" applyAlignment="1" applyProtection="1">
      <alignment horizontal="center" vertical="center"/>
      <protection locked="0"/>
    </xf>
    <xf numFmtId="0" fontId="53" fillId="0" borderId="0" xfId="0" applyFont="1" applyFill="1" applyBorder="1" applyAlignment="1" applyProtection="1">
      <alignment vertical="top" wrapText="1"/>
      <protection locked="0"/>
    </xf>
    <xf numFmtId="0" fontId="75" fillId="0" borderId="0" xfId="0" applyFont="1" applyFill="1" applyBorder="1" applyProtection="1">
      <protection locked="0"/>
    </xf>
    <xf numFmtId="0" fontId="30" fillId="0" borderId="0" xfId="0" applyFont="1" applyFill="1" applyBorder="1" applyAlignment="1" applyProtection="1">
      <alignment horizontal="center"/>
      <protection locked="0"/>
    </xf>
    <xf numFmtId="0" fontId="30" fillId="0" borderId="0" xfId="0" applyFont="1" applyFill="1" applyBorder="1" applyProtection="1">
      <protection locked="0"/>
    </xf>
    <xf numFmtId="0" fontId="76" fillId="0" borderId="0" xfId="0" applyFont="1" applyFill="1" applyBorder="1" applyAlignment="1" applyProtection="1">
      <alignment horizontal="center"/>
      <protection locked="0"/>
    </xf>
    <xf numFmtId="0" fontId="30" fillId="0" borderId="0" xfId="0" applyFont="1" applyFill="1" applyProtection="1">
      <protection locked="0"/>
    </xf>
    <xf numFmtId="164" fontId="51" fillId="0" borderId="0" xfId="0" applyNumberFormat="1" applyFont="1" applyAlignment="1" applyProtection="1">
      <alignment horizontal="right" wrapText="1"/>
      <protection locked="0"/>
    </xf>
    <xf numFmtId="4" fontId="59" fillId="0" borderId="0" xfId="0" applyNumberFormat="1" applyFont="1" applyAlignment="1" applyProtection="1">
      <alignment horizontal="right" wrapText="1"/>
      <protection locked="0"/>
    </xf>
    <xf numFmtId="0" fontId="13" fillId="0" borderId="0" xfId="0" applyFont="1" applyAlignment="1" applyProtection="1">
      <protection locked="0"/>
    </xf>
    <xf numFmtId="4" fontId="57" fillId="0" borderId="0" xfId="0" applyNumberFormat="1" applyFont="1" applyAlignment="1" applyProtection="1">
      <alignment horizontal="right" wrapText="1"/>
      <protection locked="0"/>
    </xf>
    <xf numFmtId="4" fontId="59" fillId="0" borderId="0" xfId="0" applyNumberFormat="1" applyFont="1" applyAlignment="1" applyProtection="1">
      <alignment horizontal="right" vertical="center" wrapText="1"/>
      <protection locked="0"/>
    </xf>
    <xf numFmtId="0" fontId="60" fillId="0" borderId="32" xfId="0" applyFont="1" applyBorder="1" applyAlignment="1" applyProtection="1">
      <alignment horizontal="center" vertical="center" wrapText="1"/>
      <protection locked="0"/>
    </xf>
    <xf numFmtId="2" fontId="60" fillId="0" borderId="32" xfId="0" applyNumberFormat="1" applyFont="1" applyBorder="1" applyAlignment="1" applyProtection="1">
      <alignment horizontal="center" vertical="center" wrapText="1"/>
      <protection locked="0"/>
    </xf>
    <xf numFmtId="4" fontId="60" fillId="0" borderId="32" xfId="0" applyNumberFormat="1" applyFont="1" applyBorder="1" applyAlignment="1" applyProtection="1">
      <alignment horizontal="right" vertical="center" wrapText="1"/>
      <protection locked="0"/>
    </xf>
    <xf numFmtId="0" fontId="51" fillId="0" borderId="0" xfId="0" applyFont="1" applyBorder="1" applyAlignment="1" applyProtection="1">
      <alignment horizontal="center" vertical="center" wrapText="1"/>
      <protection locked="0"/>
    </xf>
    <xf numFmtId="2" fontId="51" fillId="0" borderId="0" xfId="0" applyNumberFormat="1" applyFont="1" applyBorder="1" applyAlignment="1" applyProtection="1">
      <alignment horizontal="center" vertical="center" wrapText="1"/>
      <protection locked="0"/>
    </xf>
    <xf numFmtId="4" fontId="51" fillId="0" borderId="0" xfId="0" applyNumberFormat="1" applyFont="1" applyBorder="1" applyAlignment="1" applyProtection="1">
      <alignment horizontal="right" vertical="center" wrapText="1"/>
      <protection locked="0"/>
    </xf>
    <xf numFmtId="164" fontId="51" fillId="0" borderId="0" xfId="0" applyNumberFormat="1" applyFont="1" applyBorder="1" applyAlignment="1" applyProtection="1">
      <alignment horizontal="right" vertical="center" wrapText="1"/>
      <protection locked="0"/>
    </xf>
    <xf numFmtId="0" fontId="53" fillId="9" borderId="2" xfId="0" applyFont="1" applyFill="1" applyBorder="1" applyAlignment="1" applyProtection="1">
      <alignment vertical="top" wrapText="1"/>
      <protection locked="0"/>
    </xf>
    <xf numFmtId="4" fontId="51" fillId="0" borderId="0" xfId="0" applyNumberFormat="1" applyFont="1" applyAlignment="1" applyProtection="1">
      <alignment horizontal="right" vertical="center" wrapText="1"/>
      <protection locked="0"/>
    </xf>
    <xf numFmtId="4" fontId="51" fillId="0" borderId="0" xfId="0" applyNumberFormat="1" applyFont="1" applyFill="1" applyAlignment="1" applyProtection="1">
      <alignment horizontal="right" vertical="center" wrapText="1"/>
      <protection locked="0"/>
    </xf>
    <xf numFmtId="0" fontId="53" fillId="0" borderId="29" xfId="0" applyFont="1" applyFill="1" applyBorder="1" applyAlignment="1" applyProtection="1">
      <alignment vertical="top" wrapText="1"/>
      <protection locked="0"/>
    </xf>
    <xf numFmtId="2" fontId="53" fillId="0" borderId="0" xfId="0" applyNumberFormat="1" applyFont="1" applyBorder="1" applyAlignment="1" applyProtection="1">
      <alignment horizontal="center" vertical="top" wrapText="1"/>
      <protection locked="0"/>
    </xf>
    <xf numFmtId="44" fontId="56" fillId="0" borderId="0" xfId="0" applyNumberFormat="1" applyFont="1" applyFill="1" applyBorder="1" applyAlignment="1" applyProtection="1">
      <alignment vertical="center"/>
      <protection locked="0"/>
    </xf>
    <xf numFmtId="0" fontId="53" fillId="7" borderId="33" xfId="0" applyFont="1" applyFill="1" applyBorder="1" applyAlignment="1" applyProtection="1">
      <alignment horizontal="center" vertical="top"/>
      <protection locked="0"/>
    </xf>
    <xf numFmtId="2" fontId="65" fillId="7" borderId="33" xfId="0" applyNumberFormat="1" applyFont="1" applyFill="1" applyBorder="1" applyAlignment="1" applyProtection="1">
      <alignment horizontal="center" vertical="top"/>
      <protection locked="0"/>
    </xf>
    <xf numFmtId="4" fontId="66" fillId="0" borderId="0" xfId="0" applyNumberFormat="1" applyFont="1" applyAlignment="1" applyProtection="1">
      <alignment wrapText="1"/>
      <protection locked="0"/>
    </xf>
    <xf numFmtId="4" fontId="2" fillId="0" borderId="0" xfId="0" applyNumberFormat="1" applyFont="1" applyBorder="1" applyAlignment="1" applyProtection="1">
      <alignment horizontal="right" vertical="top"/>
      <protection locked="0"/>
    </xf>
    <xf numFmtId="0" fontId="4" fillId="0" borderId="0" xfId="0" applyNumberFormat="1" applyFont="1" applyBorder="1" applyAlignment="1" applyProtection="1">
      <alignment horizontal="center" vertical="top"/>
      <protection locked="0"/>
    </xf>
    <xf numFmtId="0" fontId="5" fillId="0" borderId="0" xfId="0" applyNumberFormat="1" applyFont="1" applyBorder="1" applyAlignment="1" applyProtection="1">
      <alignment horizontal="justify" vertical="top"/>
      <protection locked="0"/>
    </xf>
    <xf numFmtId="49" fontId="6" fillId="0" borderId="0" xfId="0" applyNumberFormat="1" applyFont="1" applyBorder="1" applyAlignment="1" applyProtection="1">
      <alignment vertical="top"/>
      <protection locked="0"/>
    </xf>
    <xf numFmtId="2" fontId="6" fillId="0" borderId="0" xfId="0" applyNumberFormat="1" applyFont="1" applyBorder="1" applyAlignment="1" applyProtection="1">
      <alignment horizontal="center" vertical="top"/>
      <protection locked="0"/>
    </xf>
    <xf numFmtId="49" fontId="6" fillId="0" borderId="0" xfId="0" applyNumberFormat="1" applyFont="1" applyFill="1" applyBorder="1" applyAlignment="1" applyProtection="1">
      <alignment horizontal="center" vertical="top"/>
      <protection locked="0"/>
    </xf>
    <xf numFmtId="2" fontId="6" fillId="0" borderId="0" xfId="0" applyNumberFormat="1" applyFont="1" applyBorder="1" applyAlignment="1" applyProtection="1">
      <alignment horizontal="right" vertical="top"/>
      <protection locked="0"/>
    </xf>
    <xf numFmtId="0" fontId="5" fillId="0" borderId="0" xfId="0" applyNumberFormat="1" applyFont="1" applyFill="1" applyBorder="1" applyAlignment="1" applyProtection="1">
      <alignment vertical="top"/>
      <protection locked="0"/>
    </xf>
    <xf numFmtId="165" fontId="5" fillId="0" borderId="0" xfId="0" applyNumberFormat="1" applyFont="1" applyBorder="1" applyAlignment="1" applyProtection="1">
      <alignment horizontal="right" vertical="top"/>
      <protection locked="0"/>
    </xf>
    <xf numFmtId="4" fontId="6" fillId="0" borderId="15" xfId="0" applyNumberFormat="1" applyFont="1" applyBorder="1" applyAlignment="1" applyProtection="1">
      <alignment horizontal="right" vertical="top"/>
      <protection locked="0"/>
    </xf>
    <xf numFmtId="165" fontId="5" fillId="0" borderId="0" xfId="0" applyNumberFormat="1" applyFont="1" applyFill="1" applyBorder="1" applyAlignment="1" applyProtection="1">
      <alignment horizontal="right" vertical="top"/>
      <protection locked="0"/>
    </xf>
    <xf numFmtId="49" fontId="5" fillId="0" borderId="0" xfId="0" applyNumberFormat="1" applyFont="1" applyBorder="1" applyAlignment="1" applyProtection="1">
      <alignment vertical="top"/>
      <protection locked="0"/>
    </xf>
    <xf numFmtId="2" fontId="5" fillId="0" borderId="0" xfId="0" applyNumberFormat="1" applyFont="1" applyBorder="1" applyAlignment="1" applyProtection="1">
      <alignment horizontal="center" vertical="top"/>
      <protection locked="0"/>
    </xf>
    <xf numFmtId="49" fontId="5" fillId="0" borderId="0" xfId="0" applyNumberFormat="1" applyFont="1" applyFill="1" applyBorder="1" applyAlignment="1" applyProtection="1">
      <alignment horizontal="center" vertical="top"/>
      <protection locked="0"/>
    </xf>
    <xf numFmtId="0" fontId="7" fillId="2" borderId="5" xfId="0" applyNumberFormat="1" applyFont="1" applyFill="1" applyBorder="1" applyAlignment="1" applyProtection="1">
      <alignment wrapText="1"/>
    </xf>
    <xf numFmtId="0" fontId="7" fillId="2" borderId="5" xfId="0" applyNumberFormat="1" applyFont="1" applyFill="1" applyBorder="1" applyAlignment="1" applyProtection="1">
      <alignment horizontal="center" wrapText="1"/>
    </xf>
    <xf numFmtId="0" fontId="7" fillId="0" borderId="5" xfId="0" applyNumberFormat="1" applyFont="1" applyFill="1" applyBorder="1" applyAlignment="1" applyProtection="1">
      <alignment vertical="center" wrapText="1"/>
    </xf>
    <xf numFmtId="0" fontId="7" fillId="0" borderId="5" xfId="0" applyNumberFormat="1" applyFont="1" applyFill="1" applyBorder="1" applyAlignment="1" applyProtection="1">
      <alignment horizontal="center" wrapText="1"/>
    </xf>
    <xf numFmtId="0" fontId="7" fillId="0" borderId="5" xfId="0" applyNumberFormat="1" applyFont="1" applyFill="1" applyBorder="1" applyAlignment="1" applyProtection="1">
      <alignment wrapText="1"/>
    </xf>
    <xf numFmtId="0" fontId="7" fillId="4" borderId="5" xfId="0" applyNumberFormat="1" applyFont="1" applyFill="1" applyBorder="1" applyAlignment="1" applyProtection="1">
      <alignment horizontal="center" wrapText="1"/>
    </xf>
    <xf numFmtId="4" fontId="8" fillId="0" borderId="5" xfId="0" applyNumberFormat="1" applyFont="1" applyFill="1" applyBorder="1" applyAlignment="1" applyProtection="1">
      <alignment wrapText="1"/>
    </xf>
    <xf numFmtId="4" fontId="13" fillId="0" borderId="5" xfId="0" applyNumberFormat="1" applyFont="1" applyFill="1" applyBorder="1" applyAlignment="1" applyProtection="1">
      <alignment wrapText="1"/>
    </xf>
    <xf numFmtId="4" fontId="7" fillId="2" borderId="5" xfId="0" applyNumberFormat="1" applyFont="1" applyFill="1" applyBorder="1" applyAlignment="1" applyProtection="1">
      <alignment wrapText="1"/>
    </xf>
    <xf numFmtId="0" fontId="7" fillId="0" borderId="5" xfId="0" applyNumberFormat="1" applyFont="1" applyFill="1" applyBorder="1" applyAlignment="1" applyProtection="1">
      <alignment vertical="top" wrapText="1"/>
    </xf>
    <xf numFmtId="0" fontId="14" fillId="0" borderId="5"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right" vertical="center" wrapText="1"/>
    </xf>
    <xf numFmtId="4" fontId="7" fillId="0" borderId="5" xfId="0" applyNumberFormat="1" applyFont="1" applyFill="1" applyBorder="1" applyAlignment="1" applyProtection="1">
      <alignment wrapText="1"/>
    </xf>
    <xf numFmtId="4" fontId="14" fillId="2" borderId="5" xfId="0" applyNumberFormat="1" applyFont="1" applyFill="1" applyBorder="1" applyAlignment="1" applyProtection="1">
      <alignment wrapText="1"/>
    </xf>
    <xf numFmtId="0" fontId="34" fillId="0" borderId="5" xfId="0" applyNumberFormat="1" applyFont="1" applyFill="1" applyBorder="1" applyAlignment="1" applyProtection="1">
      <alignment vertical="center" wrapText="1"/>
    </xf>
    <xf numFmtId="0" fontId="7" fillId="0" borderId="5" xfId="0" applyNumberFormat="1" applyFont="1" applyFill="1" applyBorder="1" applyAlignment="1" applyProtection="1">
      <alignment horizontal="left" vertical="center" wrapText="1"/>
    </xf>
    <xf numFmtId="0" fontId="13" fillId="0" borderId="5" xfId="0" quotePrefix="1" applyNumberFormat="1" applyFont="1" applyFill="1" applyBorder="1" applyAlignment="1" applyProtection="1">
      <alignment vertical="center" wrapText="1"/>
    </xf>
    <xf numFmtId="0" fontId="0" fillId="0" borderId="5" xfId="0" applyBorder="1" applyAlignment="1" applyProtection="1"/>
    <xf numFmtId="0" fontId="14" fillId="0" borderId="5" xfId="0" quotePrefix="1" applyNumberFormat="1" applyFont="1" applyFill="1" applyBorder="1" applyAlignment="1" applyProtection="1">
      <alignment vertical="center" wrapText="1"/>
    </xf>
    <xf numFmtId="0" fontId="34" fillId="0" borderId="5" xfId="0" applyNumberFormat="1" applyFont="1" applyFill="1" applyBorder="1" applyAlignment="1" applyProtection="1">
      <alignment horizontal="left" vertical="center" wrapText="1"/>
    </xf>
    <xf numFmtId="0" fontId="10" fillId="3" borderId="5" xfId="0" applyNumberFormat="1" applyFont="1" applyFill="1" applyBorder="1" applyAlignment="1" applyProtection="1">
      <alignment horizontal="center" vertical="center" wrapText="1"/>
    </xf>
    <xf numFmtId="0" fontId="13" fillId="3" borderId="5" xfId="0" applyNumberFormat="1" applyFont="1" applyFill="1" applyBorder="1" applyAlignment="1" applyProtection="1">
      <alignment horizontal="left" vertical="center" wrapText="1"/>
    </xf>
    <xf numFmtId="0" fontId="72" fillId="0" borderId="5" xfId="0" applyNumberFormat="1" applyFont="1" applyFill="1" applyBorder="1" applyAlignment="1" applyProtection="1">
      <alignment vertical="top" wrapText="1"/>
    </xf>
    <xf numFmtId="0" fontId="72" fillId="0" borderId="5" xfId="0" applyNumberFormat="1" applyFont="1" applyFill="1" applyBorder="1" applyAlignment="1" applyProtection="1">
      <alignment vertical="center" wrapText="1"/>
    </xf>
    <xf numFmtId="4" fontId="12" fillId="0" borderId="5" xfId="0" applyNumberFormat="1" applyFont="1" applyFill="1" applyBorder="1" applyAlignment="1" applyProtection="1">
      <alignment horizontal="right" wrapText="1"/>
    </xf>
    <xf numFmtId="0" fontId="8" fillId="0" borderId="18" xfId="0" applyNumberFormat="1" applyFont="1" applyFill="1" applyBorder="1" applyAlignment="1" applyProtection="1">
      <alignment horizontal="center" vertical="center" textRotation="90" wrapText="1"/>
    </xf>
    <xf numFmtId="0" fontId="8" fillId="0" borderId="5" xfId="0" applyNumberFormat="1" applyFont="1" applyFill="1" applyBorder="1" applyAlignment="1" applyProtection="1">
      <alignment horizontal="right" wrapText="1"/>
    </xf>
    <xf numFmtId="0" fontId="7" fillId="0" borderId="5" xfId="0" applyNumberFormat="1" applyFont="1" applyFill="1" applyBorder="1" applyAlignment="1" applyProtection="1">
      <alignment horizontal="right" wrapText="1"/>
    </xf>
    <xf numFmtId="4" fontId="70" fillId="0" borderId="5" xfId="0" applyNumberFormat="1" applyFont="1" applyFill="1" applyBorder="1" applyAlignment="1" applyProtection="1">
      <alignment horizontal="right" wrapText="1"/>
    </xf>
    <xf numFmtId="4" fontId="14" fillId="0" borderId="5" xfId="0" applyNumberFormat="1" applyFont="1" applyFill="1" applyBorder="1" applyAlignment="1" applyProtection="1">
      <alignment wrapText="1"/>
    </xf>
    <xf numFmtId="0" fontId="8" fillId="0" borderId="6" xfId="0" applyNumberFormat="1" applyFont="1" applyFill="1" applyBorder="1" applyAlignment="1" applyProtection="1">
      <alignment vertical="top" wrapText="1"/>
    </xf>
    <xf numFmtId="0" fontId="8" fillId="0" borderId="6" xfId="0" applyNumberFormat="1" applyFont="1" applyFill="1" applyBorder="1" applyAlignment="1" applyProtection="1">
      <alignment vertical="center" wrapText="1"/>
    </xf>
    <xf numFmtId="0" fontId="72" fillId="0" borderId="6" xfId="0" applyNumberFormat="1" applyFont="1" applyFill="1" applyBorder="1" applyAlignment="1" applyProtection="1">
      <alignment vertical="top" wrapText="1"/>
    </xf>
    <xf numFmtId="0" fontId="72" fillId="0" borderId="6" xfId="0" applyNumberFormat="1" applyFont="1" applyFill="1" applyBorder="1" applyAlignment="1" applyProtection="1">
      <alignment vertical="center" wrapText="1"/>
    </xf>
    <xf numFmtId="0" fontId="72" fillId="0" borderId="5" xfId="0" applyNumberFormat="1" applyFont="1" applyFill="1" applyBorder="1" applyAlignment="1" applyProtection="1">
      <alignment horizontal="center" wrapText="1"/>
    </xf>
    <xf numFmtId="2" fontId="72" fillId="0" borderId="5" xfId="0" applyNumberFormat="1" applyFont="1" applyFill="1" applyBorder="1" applyAlignment="1" applyProtection="1">
      <alignment wrapText="1"/>
    </xf>
    <xf numFmtId="4" fontId="72" fillId="0" borderId="5" xfId="0" applyNumberFormat="1" applyFont="1" applyFill="1" applyBorder="1" applyAlignment="1" applyProtection="1">
      <alignment wrapText="1"/>
    </xf>
    <xf numFmtId="0" fontId="14" fillId="0" borderId="5" xfId="0" applyNumberFormat="1" applyFont="1" applyFill="1" applyBorder="1" applyAlignment="1" applyProtection="1">
      <alignment wrapText="1"/>
    </xf>
    <xf numFmtId="0" fontId="14" fillId="0" borderId="16" xfId="0" applyNumberFormat="1" applyFont="1" applyFill="1" applyBorder="1" applyAlignment="1" applyProtection="1">
      <alignment wrapText="1"/>
    </xf>
    <xf numFmtId="0" fontId="13" fillId="0" borderId="16" xfId="0" applyNumberFormat="1" applyFont="1" applyFill="1" applyBorder="1" applyAlignment="1" applyProtection="1">
      <alignment horizontal="center" wrapText="1"/>
    </xf>
    <xf numFmtId="2" fontId="13" fillId="0" borderId="16" xfId="0" applyNumberFormat="1" applyFont="1" applyFill="1" applyBorder="1" applyAlignment="1" applyProtection="1">
      <alignment wrapText="1"/>
    </xf>
    <xf numFmtId="4" fontId="14" fillId="0" borderId="16" xfId="0" applyNumberFormat="1" applyFont="1" applyFill="1" applyBorder="1" applyAlignment="1" applyProtection="1">
      <alignment wrapText="1"/>
    </xf>
    <xf numFmtId="0" fontId="21" fillId="0" borderId="5" xfId="0" applyFont="1" applyFill="1" applyBorder="1" applyAlignment="1" applyProtection="1">
      <alignment horizontal="left" vertical="top" wrapText="1"/>
    </xf>
    <xf numFmtId="0" fontId="21" fillId="0" borderId="5" xfId="0" applyFont="1" applyFill="1" applyBorder="1" applyAlignment="1" applyProtection="1">
      <alignment vertical="top" wrapText="1"/>
    </xf>
    <xf numFmtId="0" fontId="20" fillId="0" borderId="5" xfId="0" applyFont="1" applyFill="1" applyBorder="1" applyAlignment="1" applyProtection="1">
      <alignment horizontal="center" wrapText="1"/>
    </xf>
    <xf numFmtId="4" fontId="21" fillId="0" borderId="5" xfId="0" applyNumberFormat="1" applyFont="1" applyFill="1" applyBorder="1" applyAlignment="1" applyProtection="1">
      <alignment horizontal="right" wrapText="1"/>
    </xf>
    <xf numFmtId="0" fontId="13" fillId="0" borderId="5" xfId="0" applyFont="1" applyFill="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5" xfId="0" applyFont="1" applyBorder="1" applyAlignment="1" applyProtection="1">
      <alignment horizontal="center" wrapText="1"/>
    </xf>
    <xf numFmtId="4" fontId="13" fillId="0" borderId="5" xfId="0" applyNumberFormat="1" applyFont="1" applyBorder="1" applyAlignment="1" applyProtection="1">
      <alignment horizontal="right" wrapText="1"/>
    </xf>
    <xf numFmtId="49" fontId="13" fillId="0" borderId="5" xfId="0" applyNumberFormat="1" applyFont="1" applyBorder="1" applyAlignment="1" applyProtection="1">
      <alignment horizontal="left" vertical="top" wrapText="1"/>
    </xf>
    <xf numFmtId="0" fontId="13" fillId="0" borderId="5" xfId="0" applyFont="1" applyBorder="1" applyAlignment="1" applyProtection="1">
      <alignment horizontal="justify" wrapText="1"/>
    </xf>
    <xf numFmtId="0" fontId="13" fillId="0" borderId="5" xfId="0" applyFont="1" applyBorder="1" applyAlignment="1" applyProtection="1">
      <alignment horizontal="center"/>
    </xf>
    <xf numFmtId="0" fontId="13" fillId="0" borderId="5" xfId="0" applyFont="1" applyBorder="1" applyAlignment="1" applyProtection="1">
      <alignment wrapText="1"/>
    </xf>
    <xf numFmtId="0" fontId="13" fillId="0" borderId="5" xfId="0" applyFont="1" applyBorder="1" applyAlignment="1" applyProtection="1">
      <alignment vertical="top" wrapText="1"/>
    </xf>
    <xf numFmtId="2" fontId="14" fillId="0" borderId="5" xfId="0" applyNumberFormat="1" applyFont="1" applyFill="1" applyBorder="1" applyAlignment="1" applyProtection="1">
      <alignment horizontal="right" wrapText="1"/>
    </xf>
    <xf numFmtId="2" fontId="13" fillId="0" borderId="5" xfId="0" applyNumberFormat="1" applyFont="1" applyFill="1" applyBorder="1" applyAlignment="1" applyProtection="1">
      <alignment horizontal="right" wrapText="1"/>
    </xf>
    <xf numFmtId="2" fontId="14" fillId="5" borderId="5" xfId="0" applyNumberFormat="1" applyFont="1" applyFill="1" applyBorder="1" applyAlignment="1" applyProtection="1">
      <alignment horizontal="right" wrapText="1"/>
    </xf>
    <xf numFmtId="0" fontId="21" fillId="0" borderId="5" xfId="0" applyFont="1" applyFill="1" applyBorder="1" applyAlignment="1" applyProtection="1">
      <alignment horizontal="center" vertical="top" wrapText="1"/>
    </xf>
    <xf numFmtId="0" fontId="20" fillId="0" borderId="5" xfId="0" applyFont="1" applyFill="1" applyBorder="1" applyAlignment="1" applyProtection="1">
      <alignment horizontal="center" vertical="top" wrapText="1"/>
    </xf>
    <xf numFmtId="0" fontId="72" fillId="0" borderId="5" xfId="0" applyFont="1" applyFill="1" applyBorder="1" applyAlignment="1" applyProtection="1">
      <alignment horizontal="center" vertical="top" wrapText="1"/>
    </xf>
    <xf numFmtId="0" fontId="72" fillId="0" borderId="5" xfId="0" applyFont="1" applyBorder="1" applyAlignment="1" applyProtection="1">
      <alignment horizontal="center" wrapText="1"/>
    </xf>
    <xf numFmtId="4" fontId="72" fillId="0" borderId="5" xfId="0" applyNumberFormat="1" applyFont="1" applyFill="1" applyBorder="1" applyAlignment="1" applyProtection="1">
      <alignment horizontal="right" wrapText="1"/>
    </xf>
    <xf numFmtId="0" fontId="72" fillId="0" borderId="5" xfId="0" applyFont="1" applyBorder="1" applyAlignment="1" applyProtection="1">
      <alignment horizontal="left" vertical="top" wrapText="1"/>
    </xf>
    <xf numFmtId="2" fontId="73" fillId="0" borderId="5" xfId="0" applyNumberFormat="1" applyFont="1" applyFill="1" applyBorder="1" applyAlignment="1" applyProtection="1">
      <alignment horizontal="right" wrapText="1"/>
    </xf>
    <xf numFmtId="2" fontId="72" fillId="0" borderId="5" xfId="0" applyNumberFormat="1" applyFont="1" applyFill="1" applyBorder="1" applyAlignment="1" applyProtection="1">
      <alignment horizontal="right" wrapText="1"/>
    </xf>
    <xf numFmtId="0" fontId="20" fillId="0" borderId="5" xfId="0" applyFont="1" applyFill="1" applyBorder="1" applyAlignment="1" applyProtection="1">
      <alignment horizontal="right" vertical="top" wrapText="1"/>
    </xf>
    <xf numFmtId="0" fontId="14" fillId="0" borderId="5" xfId="0" applyFont="1" applyBorder="1" applyAlignment="1" applyProtection="1">
      <alignment horizontal="left" vertical="top"/>
    </xf>
    <xf numFmtId="0" fontId="21" fillId="0" borderId="5" xfId="0" applyFont="1" applyFill="1" applyBorder="1" applyAlignment="1" applyProtection="1">
      <alignment horizontal="center" wrapText="1"/>
    </xf>
    <xf numFmtId="166" fontId="11" fillId="0" borderId="5" xfId="0" applyNumberFormat="1" applyFont="1" applyFill="1" applyBorder="1" applyAlignment="1" applyProtection="1">
      <alignment horizontal="right" wrapText="1"/>
    </xf>
    <xf numFmtId="0" fontId="25" fillId="0" borderId="5" xfId="0" applyFont="1" applyBorder="1" applyAlignment="1" applyProtection="1">
      <alignment horizontal="left" vertical="top"/>
    </xf>
    <xf numFmtId="0" fontId="13" fillId="0" borderId="5" xfId="0" applyFont="1" applyFill="1" applyBorder="1" applyAlignment="1" applyProtection="1">
      <alignment horizontal="center" vertical="top" wrapText="1"/>
    </xf>
    <xf numFmtId="0" fontId="13" fillId="0" borderId="5" xfId="0" applyFont="1" applyFill="1" applyBorder="1" applyAlignment="1" applyProtection="1">
      <alignment vertical="top" wrapText="1"/>
    </xf>
    <xf numFmtId="0" fontId="13" fillId="0" borderId="5" xfId="0" applyFont="1" applyFill="1" applyBorder="1" applyAlignment="1" applyProtection="1">
      <alignment horizontal="center" wrapText="1"/>
    </xf>
    <xf numFmtId="0" fontId="22" fillId="0" borderId="5" xfId="0" applyFont="1" applyFill="1" applyBorder="1" applyAlignment="1" applyProtection="1">
      <alignment horizontal="center" vertical="top"/>
    </xf>
    <xf numFmtId="0" fontId="24" fillId="0" borderId="5" xfId="0" applyFont="1" applyBorder="1" applyAlignment="1" applyProtection="1">
      <alignment vertical="top" wrapText="1"/>
    </xf>
    <xf numFmtId="0" fontId="23" fillId="0" borderId="5" xfId="0" applyFont="1" applyFill="1" applyBorder="1" applyAlignment="1" applyProtection="1">
      <alignment horizontal="center"/>
    </xf>
    <xf numFmtId="4" fontId="23" fillId="0" borderId="5" xfId="0" applyNumberFormat="1" applyFont="1" applyFill="1" applyBorder="1" applyAlignment="1" applyProtection="1">
      <alignment horizontal="right"/>
    </xf>
    <xf numFmtId="0" fontId="14" fillId="0" borderId="5" xfId="0" applyFont="1" applyFill="1" applyBorder="1" applyAlignment="1" applyProtection="1">
      <alignment vertical="top" wrapText="1"/>
    </xf>
    <xf numFmtId="0" fontId="73" fillId="0" borderId="5" xfId="0" applyFont="1" applyFill="1" applyBorder="1" applyAlignment="1" applyProtection="1">
      <alignment vertical="top" wrapText="1"/>
    </xf>
    <xf numFmtId="0" fontId="72" fillId="0" borderId="5" xfId="0" applyFont="1" applyFill="1" applyBorder="1" applyAlignment="1" applyProtection="1">
      <alignment horizontal="center" wrapText="1"/>
    </xf>
    <xf numFmtId="0" fontId="72" fillId="0" borderId="5" xfId="0" applyFont="1" applyBorder="1" applyAlignment="1" applyProtection="1">
      <alignment wrapText="1"/>
    </xf>
    <xf numFmtId="0" fontId="10" fillId="0" borderId="5" xfId="0" applyFont="1" applyFill="1" applyBorder="1" applyAlignment="1" applyProtection="1">
      <alignment horizontal="center" vertical="top" wrapText="1"/>
    </xf>
    <xf numFmtId="2" fontId="24" fillId="0" borderId="5" xfId="0" applyNumberFormat="1" applyFont="1" applyFill="1" applyBorder="1" applyAlignment="1" applyProtection="1">
      <alignment horizontal="right"/>
    </xf>
    <xf numFmtId="0" fontId="20" fillId="0" borderId="5" xfId="0" applyFont="1" applyFill="1" applyBorder="1" applyAlignment="1" applyProtection="1">
      <alignment horizontal="center" vertical="top"/>
    </xf>
    <xf numFmtId="0" fontId="21" fillId="0" borderId="5" xfId="0" applyFont="1" applyFill="1" applyBorder="1" applyAlignment="1" applyProtection="1">
      <alignment horizontal="center"/>
    </xf>
    <xf numFmtId="4" fontId="21" fillId="0" borderId="5" xfId="0" applyNumberFormat="1" applyFont="1" applyFill="1" applyBorder="1" applyAlignment="1" applyProtection="1">
      <alignment horizontal="right"/>
    </xf>
    <xf numFmtId="0" fontId="21" fillId="0" borderId="5" xfId="0" applyFont="1" applyFill="1" applyBorder="1" applyAlignment="1" applyProtection="1">
      <alignment horizontal="center" vertical="top"/>
    </xf>
    <xf numFmtId="49" fontId="14" fillId="0" borderId="5" xfId="0" applyNumberFormat="1" applyFont="1" applyBorder="1" applyAlignment="1" applyProtection="1">
      <alignment horizontal="left" vertical="top" wrapText="1"/>
    </xf>
    <xf numFmtId="0" fontId="27" fillId="0" borderId="5" xfId="0" applyFont="1" applyFill="1" applyBorder="1" applyAlignment="1" applyProtection="1">
      <alignment horizontal="center" vertical="top"/>
    </xf>
    <xf numFmtId="0" fontId="13" fillId="0" borderId="5" xfId="0" applyFont="1" applyFill="1" applyBorder="1" applyAlignment="1" applyProtection="1">
      <alignment vertical="top" wrapText="1"/>
    </xf>
    <xf numFmtId="2" fontId="13" fillId="0" borderId="5" xfId="0" applyNumberFormat="1" applyFont="1" applyFill="1" applyBorder="1" applyAlignment="1" applyProtection="1">
      <alignment horizontal="right"/>
    </xf>
    <xf numFmtId="0" fontId="24" fillId="0" borderId="5" xfId="0" applyFont="1" applyBorder="1" applyAlignment="1" applyProtection="1">
      <alignment horizontal="left" vertical="top" wrapText="1"/>
    </xf>
    <xf numFmtId="0" fontId="13" fillId="0" borderId="5" xfId="0" applyFont="1" applyFill="1" applyBorder="1" applyAlignment="1" applyProtection="1">
      <alignment horizontal="justify" vertical="top" wrapText="1"/>
    </xf>
    <xf numFmtId="0" fontId="13" fillId="0" borderId="5" xfId="0" applyFont="1" applyBorder="1" applyAlignment="1" applyProtection="1">
      <alignment horizontal="justify" vertical="top" wrapText="1" readingOrder="1"/>
    </xf>
    <xf numFmtId="0" fontId="13" fillId="0" borderId="5" xfId="0" applyFont="1" applyBorder="1" applyAlignment="1" applyProtection="1">
      <alignment horizontal="left"/>
    </xf>
    <xf numFmtId="49" fontId="13" fillId="0" borderId="5" xfId="0" applyNumberFormat="1" applyFont="1" applyBorder="1" applyAlignment="1" applyProtection="1">
      <alignment horizontal="justify" vertical="top" wrapText="1" readingOrder="1"/>
    </xf>
    <xf numFmtId="0" fontId="8" fillId="0" borderId="5" xfId="0" applyFont="1" applyBorder="1" applyAlignment="1" applyProtection="1">
      <alignment horizontal="justify" vertical="top"/>
    </xf>
    <xf numFmtId="0" fontId="8" fillId="0" borderId="5" xfId="0" applyFont="1" applyBorder="1" applyAlignment="1" applyProtection="1">
      <alignment horizontal="left" vertical="top" wrapText="1"/>
    </xf>
    <xf numFmtId="0" fontId="8" fillId="0" borderId="5" xfId="0" applyFont="1" applyBorder="1" applyAlignment="1" applyProtection="1">
      <alignment horizontal="center" wrapText="1"/>
    </xf>
    <xf numFmtId="4" fontId="8" fillId="0" borderId="5" xfId="0" applyNumberFormat="1" applyFont="1" applyBorder="1" applyAlignment="1" applyProtection="1">
      <alignment horizontal="right" wrapText="1"/>
    </xf>
    <xf numFmtId="0" fontId="8" fillId="0" borderId="5" xfId="0" applyFont="1" applyBorder="1" applyAlignment="1" applyProtection="1">
      <alignment horizontal="center"/>
    </xf>
    <xf numFmtId="4" fontId="8" fillId="0" borderId="5" xfId="0" applyNumberFormat="1" applyFont="1" applyBorder="1" applyAlignment="1" applyProtection="1">
      <alignment horizontal="right"/>
    </xf>
    <xf numFmtId="4" fontId="13" fillId="0" borderId="5" xfId="0" applyNumberFormat="1" applyFont="1" applyBorder="1" applyAlignment="1" applyProtection="1">
      <alignment horizontal="right"/>
    </xf>
    <xf numFmtId="4" fontId="13" fillId="0" borderId="5" xfId="0" applyNumberFormat="1" applyFont="1" applyBorder="1" applyAlignment="1" applyProtection="1">
      <alignment horizontal="center" wrapText="1"/>
    </xf>
    <xf numFmtId="4" fontId="13" fillId="0" borderId="5" xfId="0" applyNumberFormat="1" applyFont="1" applyFill="1" applyBorder="1" applyAlignment="1" applyProtection="1">
      <alignment horizontal="right" wrapText="1"/>
    </xf>
    <xf numFmtId="2" fontId="10" fillId="0" borderId="5" xfId="0" applyNumberFormat="1" applyFont="1" applyFill="1" applyBorder="1" applyAlignment="1" applyProtection="1">
      <alignment horizontal="right" wrapText="1"/>
    </xf>
    <xf numFmtId="0" fontId="14" fillId="0" borderId="16" xfId="0" applyNumberFormat="1" applyFont="1" applyFill="1" applyBorder="1" applyAlignment="1" applyProtection="1">
      <alignment vertical="top" wrapText="1"/>
    </xf>
    <xf numFmtId="4" fontId="13" fillId="0" borderId="16" xfId="0" applyNumberFormat="1" applyFont="1" applyFill="1" applyBorder="1" applyAlignment="1" applyProtection="1">
      <alignment horizontal="right" wrapText="1"/>
    </xf>
    <xf numFmtId="2" fontId="10" fillId="0" borderId="16" xfId="0" applyNumberFormat="1" applyFont="1" applyFill="1" applyBorder="1" applyAlignment="1" applyProtection="1">
      <alignment horizontal="right" wrapText="1"/>
    </xf>
    <xf numFmtId="2" fontId="14" fillId="0" borderId="16" xfId="0" applyNumberFormat="1" applyFont="1" applyFill="1" applyBorder="1" applyAlignment="1" applyProtection="1">
      <alignment horizontal="right" wrapText="1"/>
    </xf>
    <xf numFmtId="0" fontId="14" fillId="0" borderId="4" xfId="0" applyNumberFormat="1" applyFont="1" applyFill="1" applyBorder="1" applyAlignment="1" applyProtection="1">
      <alignment vertical="top" wrapText="1"/>
    </xf>
    <xf numFmtId="0" fontId="14" fillId="0" borderId="4" xfId="0" applyNumberFormat="1" applyFont="1" applyFill="1" applyBorder="1" applyAlignment="1" applyProtection="1">
      <alignment vertical="center" wrapText="1"/>
    </xf>
    <xf numFmtId="0" fontId="13" fillId="0" borderId="4" xfId="0" applyNumberFormat="1" applyFont="1" applyFill="1" applyBorder="1" applyAlignment="1" applyProtection="1">
      <alignment horizontal="center" wrapText="1"/>
    </xf>
    <xf numFmtId="4" fontId="13" fillId="0" borderId="4" xfId="0" applyNumberFormat="1" applyFont="1" applyFill="1" applyBorder="1" applyAlignment="1" applyProtection="1">
      <alignment horizontal="right" wrapText="1"/>
    </xf>
    <xf numFmtId="2" fontId="10" fillId="0" borderId="4" xfId="0" applyNumberFormat="1" applyFont="1" applyFill="1" applyBorder="1" applyAlignment="1" applyProtection="1">
      <alignment horizontal="right" wrapText="1"/>
    </xf>
    <xf numFmtId="2" fontId="14" fillId="0" borderId="4" xfId="0" applyNumberFormat="1" applyFont="1" applyFill="1" applyBorder="1" applyAlignment="1" applyProtection="1">
      <alignment horizontal="right" wrapText="1"/>
    </xf>
    <xf numFmtId="49" fontId="0" fillId="0" borderId="0" xfId="0" applyNumberFormat="1" applyAlignment="1" applyProtection="1">
      <alignment horizontal="left" vertical="top"/>
    </xf>
    <xf numFmtId="0" fontId="0" fillId="0" borderId="0" xfId="0" applyProtection="1"/>
    <xf numFmtId="0" fontId="0" fillId="0" borderId="0" xfId="0" applyAlignment="1" applyProtection="1">
      <alignment horizontal="center"/>
    </xf>
    <xf numFmtId="49" fontId="38" fillId="0" borderId="0" xfId="0" applyNumberFormat="1" applyFont="1" applyAlignment="1" applyProtection="1">
      <alignment horizontal="left" vertical="top"/>
    </xf>
    <xf numFmtId="0" fontId="40" fillId="0" borderId="0" xfId="0" applyFont="1" applyProtection="1"/>
    <xf numFmtId="49" fontId="0" fillId="0" borderId="0" xfId="0" applyNumberFormat="1" applyAlignment="1" applyProtection="1">
      <alignment vertical="top"/>
    </xf>
    <xf numFmtId="0" fontId="0" fillId="0" borderId="0" xfId="0" quotePrefix="1" applyAlignment="1" applyProtection="1"/>
    <xf numFmtId="0" fontId="38" fillId="0" borderId="0" xfId="0" applyFont="1" applyAlignment="1" applyProtection="1"/>
    <xf numFmtId="0" fontId="0" fillId="0" borderId="0" xfId="0" applyAlignment="1" applyProtection="1"/>
    <xf numFmtId="49" fontId="40" fillId="0" borderId="0" xfId="0" applyNumberFormat="1" applyFont="1" applyAlignment="1" applyProtection="1">
      <alignment horizontal="left"/>
    </xf>
    <xf numFmtId="49" fontId="0" fillId="0" borderId="0" xfId="0" applyNumberFormat="1" applyAlignment="1" applyProtection="1">
      <alignment horizontal="left"/>
    </xf>
    <xf numFmtId="0" fontId="2" fillId="0" borderId="0" xfId="0" applyFont="1" applyAlignment="1" applyProtection="1"/>
    <xf numFmtId="0" fontId="2" fillId="0" borderId="0" xfId="0" applyFont="1" applyAlignment="1" applyProtection="1">
      <alignment vertical="top" wrapText="1"/>
    </xf>
    <xf numFmtId="0" fontId="2" fillId="0" borderId="0" xfId="0" applyFont="1" applyAlignment="1" applyProtection="1">
      <alignment vertical="top"/>
    </xf>
    <xf numFmtId="49" fontId="2" fillId="0" borderId="0" xfId="0" applyNumberFormat="1" applyFont="1" applyAlignment="1" applyProtection="1">
      <alignment vertical="top"/>
    </xf>
    <xf numFmtId="49" fontId="40" fillId="0" borderId="0" xfId="0" applyNumberFormat="1" applyFont="1" applyFill="1" applyBorder="1" applyAlignment="1" applyProtection="1">
      <alignment horizontal="left" vertical="top"/>
    </xf>
    <xf numFmtId="49" fontId="40" fillId="0" borderId="0" xfId="0" quotePrefix="1" applyNumberFormat="1" applyFont="1" applyAlignment="1" applyProtection="1"/>
    <xf numFmtId="0" fontId="40" fillId="0" borderId="0" xfId="0" applyFont="1" applyAlignment="1" applyProtection="1">
      <alignment horizontal="center"/>
    </xf>
    <xf numFmtId="0" fontId="2" fillId="0" borderId="0" xfId="0" quotePrefix="1" applyFont="1" applyAlignment="1" applyProtection="1"/>
    <xf numFmtId="49" fontId="2" fillId="0" borderId="0" xfId="0" applyNumberFormat="1" applyFont="1" applyAlignment="1" applyProtection="1">
      <alignment horizontal="left" vertical="top"/>
    </xf>
    <xf numFmtId="49" fontId="2" fillId="0" borderId="0" xfId="0" applyNumberFormat="1" applyFont="1" applyAlignment="1" applyProtection="1"/>
    <xf numFmtId="49" fontId="0" fillId="0" borderId="0" xfId="0" applyNumberFormat="1" applyFont="1" applyAlignment="1" applyProtection="1"/>
    <xf numFmtId="49" fontId="40" fillId="0" borderId="0" xfId="0" applyNumberFormat="1" applyFont="1" applyAlignment="1" applyProtection="1">
      <alignment horizontal="left" vertical="top"/>
    </xf>
    <xf numFmtId="0" fontId="2" fillId="0" borderId="0" xfId="0" applyFont="1" applyProtection="1"/>
    <xf numFmtId="49" fontId="2" fillId="0" borderId="0" xfId="0" applyNumberFormat="1" applyFont="1" applyAlignment="1" applyProtection="1">
      <alignment vertical="top" wrapText="1"/>
    </xf>
    <xf numFmtId="0" fontId="0" fillId="0" borderId="0" xfId="0" quotePrefix="1" applyProtection="1"/>
    <xf numFmtId="0" fontId="2" fillId="0" borderId="0" xfId="0" quotePrefix="1" applyFont="1" applyProtection="1"/>
    <xf numFmtId="49" fontId="38" fillId="0" borderId="0" xfId="0" applyNumberFormat="1" applyFont="1" applyAlignment="1" applyProtection="1">
      <alignment vertical="top"/>
    </xf>
    <xf numFmtId="49" fontId="40" fillId="0" borderId="0" xfId="0" applyNumberFormat="1" applyFont="1" applyAlignment="1" applyProtection="1">
      <alignment vertical="top"/>
    </xf>
    <xf numFmtId="49" fontId="4" fillId="0" borderId="0" xfId="0" applyNumberFormat="1" applyFont="1" applyAlignment="1" applyProtection="1">
      <alignment horizontal="left" vertical="top"/>
    </xf>
    <xf numFmtId="0" fontId="4" fillId="0" borderId="0" xfId="0" applyFont="1" applyProtection="1"/>
    <xf numFmtId="0" fontId="2" fillId="0" borderId="0" xfId="0" applyFont="1" applyAlignment="1" applyProtection="1">
      <alignment horizontal="center"/>
    </xf>
    <xf numFmtId="49" fontId="0" fillId="0" borderId="0" xfId="0" applyNumberFormat="1" applyProtection="1"/>
    <xf numFmtId="49" fontId="2" fillId="0" borderId="0" xfId="0" applyNumberFormat="1" applyFont="1" applyProtection="1"/>
    <xf numFmtId="0" fontId="40" fillId="0" borderId="0" xfId="0" applyFont="1" applyAlignment="1" applyProtection="1"/>
    <xf numFmtId="49" fontId="2" fillId="0" borderId="0" xfId="0" applyNumberFormat="1" applyFont="1" applyFill="1" applyAlignment="1" applyProtection="1">
      <alignment horizontal="left" vertical="top"/>
    </xf>
    <xf numFmtId="49" fontId="40" fillId="0" borderId="0" xfId="0" applyNumberFormat="1" applyFont="1" applyProtection="1"/>
    <xf numFmtId="1" fontId="2" fillId="0" borderId="0" xfId="0" applyNumberFormat="1" applyFont="1" applyAlignment="1" applyProtection="1">
      <alignment horizontal="center"/>
    </xf>
    <xf numFmtId="0" fontId="2" fillId="0" borderId="0" xfId="0" applyFont="1" applyProtection="1"/>
    <xf numFmtId="49" fontId="0" fillId="0" borderId="0" xfId="0" quotePrefix="1" applyNumberFormat="1" applyProtection="1"/>
    <xf numFmtId="0" fontId="40" fillId="0" borderId="0" xfId="0" quotePrefix="1" applyFont="1" applyAlignment="1" applyProtection="1">
      <alignment horizontal="left" vertical="center"/>
    </xf>
    <xf numFmtId="0" fontId="40" fillId="0" borderId="0" xfId="0" applyFont="1" applyAlignment="1" applyProtection="1">
      <alignment horizontal="left" vertical="center"/>
    </xf>
    <xf numFmtId="0" fontId="4" fillId="0" borderId="0" xfId="0" applyFont="1" applyAlignment="1" applyProtection="1">
      <alignment horizontal="justify" vertical="top" wrapText="1"/>
    </xf>
    <xf numFmtId="0" fontId="18" fillId="0" borderId="0" xfId="0" applyFont="1" applyProtection="1"/>
    <xf numFmtId="49" fontId="2" fillId="0" borderId="0" xfId="0" applyNumberFormat="1" applyFont="1" applyAlignment="1" applyProtection="1">
      <alignment horizontal="left" vertical="center"/>
    </xf>
    <xf numFmtId="0" fontId="2" fillId="0" borderId="0" xfId="6" applyFont="1" applyFill="1" applyAlignment="1" applyProtection="1">
      <alignment horizontal="left" vertical="top"/>
    </xf>
    <xf numFmtId="0" fontId="18" fillId="0" borderId="0" xfId="0" applyFont="1" applyAlignment="1" applyProtection="1">
      <alignment horizontal="center"/>
    </xf>
    <xf numFmtId="0" fontId="2" fillId="0" borderId="0" xfId="0" applyNumberFormat="1" applyFont="1" applyAlignment="1" applyProtection="1">
      <alignment horizontal="left" vertical="center"/>
    </xf>
    <xf numFmtId="0" fontId="2" fillId="0" borderId="0" xfId="6" applyFont="1" applyFill="1" applyBorder="1" applyAlignment="1" applyProtection="1">
      <alignment horizontal="left" vertical="top"/>
    </xf>
    <xf numFmtId="0"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4" fillId="0" borderId="0" xfId="0" applyFont="1" applyAlignment="1" applyProtection="1">
      <alignment horizontal="justify"/>
    </xf>
    <xf numFmtId="0" fontId="18" fillId="0" borderId="0" xfId="0" applyFont="1" applyAlignment="1" applyProtection="1">
      <alignment vertical="top"/>
    </xf>
    <xf numFmtId="1" fontId="18" fillId="0" borderId="0" xfId="0" applyNumberFormat="1" applyFont="1" applyAlignment="1" applyProtection="1">
      <alignment horizontal="center"/>
    </xf>
    <xf numFmtId="0" fontId="2" fillId="0" borderId="0" xfId="0" applyFont="1" applyAlignment="1" applyProtection="1">
      <alignment horizontal="justify" vertical="top" wrapText="1"/>
    </xf>
    <xf numFmtId="0" fontId="2" fillId="0" borderId="0" xfId="0" applyFont="1" applyAlignment="1" applyProtection="1">
      <alignment horizontal="center" wrapText="1"/>
    </xf>
    <xf numFmtId="0" fontId="2" fillId="0" borderId="0" xfId="0" applyFont="1" applyAlignment="1" applyProtection="1">
      <alignment horizontal="center" vertical="top" wrapText="1"/>
    </xf>
    <xf numFmtId="0" fontId="4" fillId="0" borderId="0" xfId="0" applyFont="1" applyAlignment="1" applyProtection="1">
      <alignment horizontal="left" vertical="center"/>
    </xf>
    <xf numFmtId="49" fontId="18" fillId="0" borderId="0" xfId="0" applyNumberFormat="1" applyFont="1" applyAlignment="1" applyProtection="1">
      <alignment horizontal="left" vertical="top"/>
    </xf>
    <xf numFmtId="0" fontId="18" fillId="0" borderId="0" xfId="0" quotePrefix="1" applyFont="1" applyAlignment="1" applyProtection="1">
      <alignment horizontal="left" vertical="center"/>
    </xf>
    <xf numFmtId="0" fontId="18" fillId="0" borderId="0" xfId="0" quotePrefix="1" applyFont="1" applyProtection="1"/>
    <xf numFmtId="49" fontId="4" fillId="0" borderId="0" xfId="0" applyNumberFormat="1" applyFont="1" applyAlignment="1" applyProtection="1">
      <alignment vertical="top"/>
    </xf>
    <xf numFmtId="0" fontId="4" fillId="0" borderId="0" xfId="0" applyFont="1" applyAlignment="1" applyProtection="1"/>
    <xf numFmtId="0" fontId="47" fillId="0" borderId="0" xfId="0" applyFont="1" applyAlignment="1" applyProtection="1"/>
    <xf numFmtId="0" fontId="42" fillId="0" borderId="0" xfId="0" applyFont="1" applyProtection="1"/>
    <xf numFmtId="0" fontId="42" fillId="0" borderId="0" xfId="0" applyFont="1" applyAlignment="1" applyProtection="1">
      <alignment vertical="center"/>
    </xf>
    <xf numFmtId="0" fontId="48" fillId="0" borderId="0" xfId="0" applyFont="1" applyAlignment="1" applyProtection="1"/>
    <xf numFmtId="0" fontId="48" fillId="0" borderId="0" xfId="0" applyFont="1" applyAlignment="1" applyProtection="1">
      <alignment horizontal="center"/>
    </xf>
    <xf numFmtId="49" fontId="48" fillId="0" borderId="0" xfId="0" applyNumberFormat="1" applyFont="1" applyAlignment="1" applyProtection="1"/>
    <xf numFmtId="0" fontId="2" fillId="0" borderId="0" xfId="0" applyFont="1" applyAlignment="1" applyProtection="1">
      <alignment horizontal="justify" vertical="top"/>
    </xf>
    <xf numFmtId="0" fontId="36" fillId="0" borderId="0" xfId="0" applyFont="1" applyBorder="1" applyAlignment="1" applyProtection="1">
      <alignment vertical="top"/>
    </xf>
    <xf numFmtId="0" fontId="36" fillId="0" borderId="0" xfId="0" applyFont="1" applyBorder="1" applyAlignment="1" applyProtection="1">
      <alignment horizontal="center" vertical="top"/>
    </xf>
    <xf numFmtId="49" fontId="36" fillId="0" borderId="0" xfId="0" applyNumberFormat="1" applyFont="1" applyBorder="1" applyAlignment="1" applyProtection="1">
      <alignment vertical="top"/>
    </xf>
    <xf numFmtId="49" fontId="0" fillId="0" borderId="0" xfId="0" applyNumberFormat="1" applyFont="1" applyAlignment="1" applyProtection="1">
      <alignment horizontal="left" vertical="top"/>
    </xf>
    <xf numFmtId="0" fontId="0" fillId="0" borderId="0" xfId="0" applyFont="1" applyProtection="1"/>
    <xf numFmtId="49" fontId="0" fillId="0" borderId="0" xfId="0" applyNumberFormat="1" applyFont="1" applyProtection="1"/>
    <xf numFmtId="0" fontId="40" fillId="0" borderId="0" xfId="0" quotePrefix="1" applyFont="1" applyProtection="1"/>
    <xf numFmtId="49" fontId="50" fillId="0" borderId="0" xfId="0" applyNumberFormat="1" applyFont="1" applyAlignment="1" applyProtection="1">
      <alignment horizontal="left" vertical="top"/>
    </xf>
    <xf numFmtId="49" fontId="0" fillId="0" borderId="0" xfId="0" applyNumberFormat="1" applyAlignment="1" applyProtection="1">
      <alignment horizontal="center" vertical="top"/>
    </xf>
    <xf numFmtId="49" fontId="2" fillId="0" borderId="0" xfId="0" applyNumberFormat="1" applyFont="1" applyAlignment="1" applyProtection="1">
      <alignment horizontal="left"/>
    </xf>
    <xf numFmtId="2" fontId="2" fillId="0" borderId="0" xfId="0" applyNumberFormat="1" applyFont="1" applyAlignment="1" applyProtection="1">
      <alignment horizontal="center"/>
    </xf>
    <xf numFmtId="4" fontId="2" fillId="0" borderId="0" xfId="0" applyNumberFormat="1" applyFont="1" applyAlignment="1" applyProtection="1"/>
    <xf numFmtId="49" fontId="40" fillId="0" borderId="0" xfId="0" applyNumberFormat="1" applyFont="1" applyAlignment="1" applyProtection="1">
      <alignment horizontal="left" vertical="center"/>
    </xf>
    <xf numFmtId="0" fontId="0" fillId="0" borderId="0" xfId="0" applyFill="1" applyAlignment="1" applyProtection="1"/>
    <xf numFmtId="0" fontId="0" fillId="0" borderId="0" xfId="0" applyFill="1" applyAlignment="1" applyProtection="1">
      <alignment horizontal="center"/>
    </xf>
    <xf numFmtId="49" fontId="0" fillId="0" borderId="0" xfId="0" applyNumberFormat="1" applyFill="1" applyAlignment="1" applyProtection="1">
      <alignment horizontal="left" vertical="top"/>
    </xf>
    <xf numFmtId="0" fontId="2" fillId="0" borderId="0" xfId="0" applyFont="1" applyFill="1" applyAlignment="1" applyProtection="1"/>
    <xf numFmtId="0" fontId="0" fillId="0" borderId="0" xfId="0" quotePrefix="1" applyFill="1" applyAlignment="1" applyProtection="1"/>
    <xf numFmtId="0" fontId="38" fillId="0" borderId="0" xfId="0" applyFont="1" applyAlignment="1" applyProtection="1">
      <alignment horizontal="left" vertical="center"/>
    </xf>
    <xf numFmtId="0" fontId="38" fillId="0" borderId="0" xfId="0" applyFont="1" applyProtection="1"/>
    <xf numFmtId="0" fontId="4" fillId="0" borderId="0" xfId="0" applyFont="1" applyAlignment="1" applyProtection="1">
      <alignment vertical="top"/>
    </xf>
    <xf numFmtId="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center"/>
    </xf>
    <xf numFmtId="4" fontId="38" fillId="0" borderId="0" xfId="0" applyNumberFormat="1" applyFont="1" applyAlignment="1" applyProtection="1">
      <alignment horizontal="right"/>
    </xf>
    <xf numFmtId="4" fontId="2" fillId="0" borderId="0" xfId="0" applyNumberFormat="1" applyFont="1" applyProtection="1"/>
    <xf numFmtId="4" fontId="2" fillId="0" borderId="0" xfId="0" applyNumberFormat="1" applyFont="1" applyAlignment="1" applyProtection="1">
      <alignment horizontal="center"/>
    </xf>
    <xf numFmtId="4" fontId="40" fillId="0" borderId="0" xfId="0" applyNumberFormat="1" applyFont="1" applyAlignment="1" applyProtection="1">
      <alignment horizontal="center"/>
    </xf>
    <xf numFmtId="4" fontId="40" fillId="0" borderId="0" xfId="0" applyNumberFormat="1" applyFont="1" applyProtection="1"/>
    <xf numFmtId="4" fontId="40" fillId="0" borderId="0" xfId="0" applyNumberFormat="1" applyFont="1" applyAlignment="1" applyProtection="1">
      <alignment horizontal="right"/>
    </xf>
    <xf numFmtId="4" fontId="2" fillId="0" borderId="0" xfId="0" applyNumberFormat="1" applyFont="1" applyAlignment="1" applyProtection="1">
      <alignment horizontal="right"/>
    </xf>
    <xf numFmtId="2" fontId="40" fillId="0" borderId="0" xfId="0" applyNumberFormat="1" applyFont="1" applyAlignment="1" applyProtection="1">
      <alignment horizontal="center"/>
    </xf>
    <xf numFmtId="4" fontId="0" fillId="0" borderId="0" xfId="0" applyNumberFormat="1" applyProtection="1"/>
    <xf numFmtId="4" fontId="18" fillId="0" borderId="0" xfId="0" applyNumberFormat="1" applyFont="1" applyAlignment="1" applyProtection="1">
      <alignment horizontal="center"/>
    </xf>
    <xf numFmtId="4" fontId="18" fillId="0" borderId="0" xfId="0" applyNumberFormat="1" applyFont="1" applyAlignment="1" applyProtection="1">
      <alignment horizontal="right"/>
    </xf>
    <xf numFmtId="4" fontId="2" fillId="0" borderId="0" xfId="0" applyNumberFormat="1" applyFont="1" applyAlignment="1" applyProtection="1">
      <alignment horizontal="right" vertical="top" wrapText="1"/>
    </xf>
    <xf numFmtId="4" fontId="4" fillId="0" borderId="0" xfId="0" applyNumberFormat="1" applyFont="1" applyAlignment="1" applyProtection="1">
      <alignment horizontal="right"/>
    </xf>
    <xf numFmtId="4" fontId="4" fillId="0" borderId="0" xfId="0" applyNumberFormat="1" applyFont="1" applyProtection="1"/>
    <xf numFmtId="0" fontId="2" fillId="0" borderId="0" xfId="0" applyFont="1" applyAlignment="1" applyProtection="1">
      <alignment horizontal="right"/>
    </xf>
    <xf numFmtId="0" fontId="48" fillId="0" borderId="0" xfId="0" applyFont="1" applyAlignment="1" applyProtection="1">
      <alignment horizontal="right"/>
    </xf>
    <xf numFmtId="4" fontId="48" fillId="0" borderId="0" xfId="0" applyNumberFormat="1" applyFont="1" applyAlignment="1" applyProtection="1">
      <alignment horizontal="right"/>
    </xf>
    <xf numFmtId="4" fontId="36" fillId="0" borderId="0" xfId="0" applyNumberFormat="1" applyFont="1" applyBorder="1" applyAlignment="1" applyProtection="1"/>
    <xf numFmtId="4" fontId="4" fillId="0" borderId="0" xfId="0" applyNumberFormat="1" applyFont="1" applyAlignment="1" applyProtection="1"/>
    <xf numFmtId="4" fontId="38" fillId="0" borderId="0" xfId="0" applyNumberFormat="1" applyFont="1" applyProtection="1"/>
    <xf numFmtId="4" fontId="0" fillId="0" borderId="0" xfId="0" applyNumberFormat="1" applyFill="1" applyAlignment="1" applyProtection="1"/>
    <xf numFmtId="0" fontId="0" fillId="0" borderId="0" xfId="0" applyBorder="1" applyProtection="1"/>
    <xf numFmtId="4" fontId="4" fillId="0" borderId="0" xfId="0" applyNumberFormat="1" applyFont="1" applyBorder="1" applyProtection="1"/>
    <xf numFmtId="0" fontId="51" fillId="0" borderId="0" xfId="0" applyFont="1" applyAlignment="1" applyProtection="1">
      <alignment horizontal="center" vertical="top" wrapText="1"/>
    </xf>
    <xf numFmtId="0" fontId="53" fillId="0" borderId="0" xfId="0" applyFont="1" applyAlignment="1" applyProtection="1">
      <alignment vertical="center" wrapText="1"/>
    </xf>
    <xf numFmtId="0" fontId="51" fillId="0" borderId="0" xfId="0" applyFont="1" applyAlignment="1" applyProtection="1">
      <alignment horizontal="center" wrapText="1"/>
    </xf>
    <xf numFmtId="2" fontId="51" fillId="0" borderId="0" xfId="0" applyNumberFormat="1" applyFont="1" applyAlignment="1" applyProtection="1">
      <alignment horizontal="center" wrapText="1"/>
    </xf>
    <xf numFmtId="0" fontId="51" fillId="0" borderId="0" xfId="0" applyFont="1" applyFill="1" applyAlignment="1" applyProtection="1">
      <alignment horizontal="center" vertical="top" wrapText="1"/>
    </xf>
    <xf numFmtId="0" fontId="51" fillId="0" borderId="0" xfId="0" applyFont="1" applyFill="1" applyAlignment="1" applyProtection="1">
      <alignment vertical="center" wrapText="1"/>
    </xf>
    <xf numFmtId="0" fontId="51" fillId="0" borderId="0" xfId="0" applyFont="1" applyFill="1" applyAlignment="1" applyProtection="1">
      <alignment horizontal="center" wrapText="1"/>
    </xf>
    <xf numFmtId="2" fontId="51" fillId="0" borderId="0" xfId="0" applyNumberFormat="1" applyFont="1" applyFill="1" applyAlignment="1" applyProtection="1">
      <alignment horizontal="center" wrapText="1"/>
    </xf>
    <xf numFmtId="44" fontId="51" fillId="0" borderId="0" xfId="0" applyNumberFormat="1" applyFont="1" applyAlignment="1" applyProtection="1">
      <alignment horizontal="right" wrapText="1"/>
    </xf>
    <xf numFmtId="168" fontId="51" fillId="0" borderId="0" xfId="0" applyNumberFormat="1" applyFont="1" applyAlignment="1" applyProtection="1">
      <alignment horizontal="right" wrapText="1"/>
    </xf>
    <xf numFmtId="0" fontId="55" fillId="9" borderId="0" xfId="0" applyFont="1" applyFill="1" applyBorder="1" applyAlignment="1" applyProtection="1">
      <alignment horizontal="center" vertical="center"/>
    </xf>
    <xf numFmtId="0" fontId="55" fillId="9" borderId="0" xfId="0" applyFont="1" applyFill="1" applyBorder="1" applyAlignment="1" applyProtection="1">
      <alignment vertical="center"/>
    </xf>
    <xf numFmtId="0" fontId="56" fillId="9" borderId="0" xfId="0" applyFont="1" applyFill="1" applyBorder="1" applyAlignment="1" applyProtection="1">
      <alignment horizontal="center"/>
    </xf>
    <xf numFmtId="2" fontId="56" fillId="9" borderId="0" xfId="0" applyNumberFormat="1" applyFont="1" applyFill="1" applyBorder="1" applyAlignment="1" applyProtection="1">
      <alignment horizontal="center"/>
    </xf>
    <xf numFmtId="0" fontId="55" fillId="0" borderId="0" xfId="0" applyFont="1" applyFill="1" applyBorder="1" applyAlignment="1" applyProtection="1">
      <alignment horizontal="center" vertical="center"/>
    </xf>
    <xf numFmtId="0" fontId="55" fillId="0" borderId="0" xfId="0" applyFont="1" applyFill="1" applyBorder="1" applyAlignment="1" applyProtection="1">
      <alignment vertical="center"/>
    </xf>
    <xf numFmtId="0" fontId="56" fillId="0" borderId="0" xfId="0" applyFont="1" applyFill="1" applyBorder="1" applyAlignment="1" applyProtection="1">
      <alignment horizontal="center"/>
    </xf>
    <xf numFmtId="2" fontId="56" fillId="0" borderId="0" xfId="0" applyNumberFormat="1" applyFont="1" applyFill="1" applyBorder="1" applyAlignment="1" applyProtection="1">
      <alignment horizontal="center"/>
    </xf>
    <xf numFmtId="44" fontId="56" fillId="0" borderId="0" xfId="0" applyNumberFormat="1" applyFont="1" applyFill="1" applyBorder="1" applyAlignment="1" applyProtection="1"/>
    <xf numFmtId="0" fontId="53" fillId="10" borderId="0" xfId="0" applyFont="1" applyFill="1" applyBorder="1" applyAlignment="1" applyProtection="1">
      <alignment horizontal="center" vertical="top" wrapText="1"/>
    </xf>
    <xf numFmtId="0" fontId="52" fillId="0" borderId="0" xfId="0" applyFont="1" applyBorder="1" applyAlignment="1" applyProtection="1">
      <alignment wrapText="1"/>
    </xf>
    <xf numFmtId="0" fontId="53" fillId="0" borderId="0" xfId="0" applyFont="1" applyBorder="1" applyAlignment="1" applyProtection="1">
      <alignment horizontal="left" vertical="top" wrapText="1"/>
    </xf>
    <xf numFmtId="0" fontId="52" fillId="0" borderId="0" xfId="0" applyFont="1" applyBorder="1" applyAlignment="1" applyProtection="1">
      <alignment horizontal="center" wrapText="1"/>
    </xf>
    <xf numFmtId="2" fontId="54" fillId="0" borderId="0" xfId="0" applyNumberFormat="1" applyFont="1" applyBorder="1" applyAlignment="1" applyProtection="1">
      <alignment horizontal="center" wrapText="1"/>
    </xf>
    <xf numFmtId="44" fontId="52" fillId="0" borderId="0" xfId="0" applyNumberFormat="1" applyFont="1" applyBorder="1" applyAlignment="1" applyProtection="1">
      <alignment wrapText="1"/>
    </xf>
    <xf numFmtId="0" fontId="53" fillId="11" borderId="0" xfId="0" applyFont="1" applyFill="1" applyBorder="1" applyAlignment="1" applyProtection="1">
      <alignment horizontal="center" vertical="top" wrapText="1"/>
    </xf>
    <xf numFmtId="0" fontId="51" fillId="0" borderId="0" xfId="0" applyFont="1" applyAlignment="1" applyProtection="1">
      <alignment vertical="center" wrapText="1"/>
    </xf>
    <xf numFmtId="4" fontId="51" fillId="0" borderId="0" xfId="0" applyNumberFormat="1" applyFont="1" applyAlignment="1" applyProtection="1">
      <alignment horizontal="right" wrapText="1"/>
    </xf>
    <xf numFmtId="0" fontId="53" fillId="9" borderId="0" xfId="0" applyFont="1" applyFill="1" applyBorder="1" applyAlignment="1" applyProtection="1">
      <alignment horizontal="center" vertical="top" wrapText="1"/>
    </xf>
    <xf numFmtId="164" fontId="52" fillId="0" borderId="0" xfId="0" applyNumberFormat="1" applyFont="1" applyBorder="1" applyAlignment="1" applyProtection="1">
      <alignment wrapText="1"/>
    </xf>
    <xf numFmtId="49" fontId="53" fillId="7" borderId="33" xfId="0" applyNumberFormat="1" applyFont="1" applyFill="1" applyBorder="1" applyAlignment="1" applyProtection="1">
      <alignment horizontal="center" vertical="top"/>
    </xf>
    <xf numFmtId="0" fontId="53" fillId="7" borderId="33" xfId="0" applyFont="1" applyFill="1" applyBorder="1" applyAlignment="1" applyProtection="1">
      <alignment horizontal="left" vertical="top" wrapText="1"/>
    </xf>
    <xf numFmtId="0" fontId="53" fillId="7" borderId="33" xfId="0" applyFont="1" applyFill="1" applyBorder="1" applyAlignment="1" applyProtection="1">
      <alignment horizontal="center"/>
    </xf>
    <xf numFmtId="2" fontId="65" fillId="7" borderId="33" xfId="0" applyNumberFormat="1" applyFont="1" applyFill="1" applyBorder="1" applyAlignment="1" applyProtection="1">
      <alignment horizontal="center"/>
    </xf>
    <xf numFmtId="0" fontId="51" fillId="0" borderId="0" xfId="0" applyFont="1" applyAlignment="1" applyProtection="1">
      <alignment horizontal="justify" vertical="center" wrapText="1"/>
    </xf>
    <xf numFmtId="0" fontId="51" fillId="0" borderId="0" xfId="0" applyFont="1" applyBorder="1" applyAlignment="1" applyProtection="1">
      <alignment horizontal="center" vertical="top" wrapText="1"/>
    </xf>
    <xf numFmtId="0" fontId="51" fillId="0" borderId="0" xfId="0" applyFont="1" applyBorder="1" applyAlignment="1" applyProtection="1">
      <alignment vertical="top" wrapText="1"/>
    </xf>
    <xf numFmtId="0" fontId="51" fillId="0" borderId="0" xfId="0" applyFont="1" applyBorder="1" applyAlignment="1" applyProtection="1">
      <alignment horizontal="center" wrapText="1"/>
    </xf>
    <xf numFmtId="4" fontId="51" fillId="0" borderId="0" xfId="0" applyNumberFormat="1" applyFont="1" applyBorder="1" applyAlignment="1" applyProtection="1">
      <alignment horizontal="right" wrapText="1"/>
    </xf>
    <xf numFmtId="0" fontId="51" fillId="0" borderId="0" xfId="0" applyFont="1" applyAlignment="1" applyProtection="1">
      <alignment horizontal="justify" vertical="top" wrapText="1"/>
    </xf>
    <xf numFmtId="0" fontId="71" fillId="0" borderId="0" xfId="0" applyFont="1" applyAlignment="1" applyProtection="1">
      <alignment horizontal="justify" vertical="center" wrapText="1"/>
    </xf>
    <xf numFmtId="0" fontId="61" fillId="0" borderId="0" xfId="0" applyFont="1" applyFill="1" applyAlignment="1" applyProtection="1">
      <alignment vertical="center" wrapText="1"/>
    </xf>
    <xf numFmtId="0" fontId="61" fillId="0" borderId="0" xfId="0" applyFont="1" applyFill="1" applyAlignment="1" applyProtection="1">
      <alignment horizontal="center" wrapText="1"/>
    </xf>
    <xf numFmtId="4" fontId="61" fillId="0" borderId="0" xfId="0" applyNumberFormat="1" applyFont="1" applyFill="1" applyAlignment="1" applyProtection="1">
      <alignment horizontal="right" wrapText="1"/>
    </xf>
    <xf numFmtId="0" fontId="51" fillId="0" borderId="0" xfId="0" applyFont="1" applyBorder="1" applyAlignment="1" applyProtection="1">
      <alignment horizontal="justify" vertical="center" wrapText="1"/>
    </xf>
    <xf numFmtId="4" fontId="51" fillId="0" borderId="0" xfId="0" applyNumberFormat="1" applyFont="1" applyFill="1" applyAlignment="1" applyProtection="1">
      <alignment horizontal="right" wrapText="1"/>
    </xf>
    <xf numFmtId="0" fontId="14" fillId="0" borderId="0" xfId="0" applyFont="1" applyFill="1" applyAlignment="1" applyProtection="1">
      <alignment horizontal="center" wrapText="1"/>
    </xf>
    <xf numFmtId="4" fontId="14" fillId="0" borderId="0" xfId="0" applyNumberFormat="1" applyFont="1" applyFill="1" applyAlignment="1" applyProtection="1">
      <alignment horizontal="right" wrapText="1"/>
    </xf>
    <xf numFmtId="0" fontId="13" fillId="0" borderId="0" xfId="0" applyFont="1" applyFill="1" applyAlignment="1" applyProtection="1">
      <alignment horizontal="center" vertical="top" wrapText="1"/>
    </xf>
    <xf numFmtId="0" fontId="13" fillId="0" borderId="0" xfId="0" applyFont="1" applyAlignment="1" applyProtection="1">
      <alignment horizontal="center" vertical="top" wrapText="1"/>
    </xf>
    <xf numFmtId="0" fontId="13" fillId="0" borderId="0" xfId="0" applyFont="1" applyAlignment="1" applyProtection="1">
      <alignment horizontal="center" wrapText="1"/>
    </xf>
    <xf numFmtId="4" fontId="13" fillId="0" borderId="0" xfId="0" applyNumberFormat="1" applyFont="1" applyAlignment="1" applyProtection="1">
      <alignment horizontal="right" wrapText="1"/>
    </xf>
    <xf numFmtId="1" fontId="51" fillId="0" borderId="0" xfId="0" applyNumberFormat="1" applyFont="1" applyAlignment="1" applyProtection="1">
      <alignment horizontal="center" wrapText="1"/>
    </xf>
    <xf numFmtId="0" fontId="51" fillId="0" borderId="0" xfId="0" applyFont="1" applyProtection="1"/>
    <xf numFmtId="0" fontId="51" fillId="0" borderId="0" xfId="0" applyFont="1" applyAlignment="1" applyProtection="1"/>
    <xf numFmtId="44" fontId="61" fillId="0" borderId="0" xfId="0" applyNumberFormat="1" applyFont="1" applyFill="1" applyAlignment="1" applyProtection="1">
      <alignment horizontal="right" wrapText="1"/>
    </xf>
    <xf numFmtId="44" fontId="51" fillId="0" borderId="0" xfId="0" applyNumberFormat="1" applyFont="1" applyBorder="1" applyAlignment="1" applyProtection="1">
      <alignment horizontal="right" wrapText="1"/>
    </xf>
    <xf numFmtId="44" fontId="51" fillId="0" borderId="0" xfId="0" applyNumberFormat="1" applyFont="1" applyFill="1" applyAlignment="1" applyProtection="1">
      <alignment horizontal="right" wrapText="1"/>
    </xf>
    <xf numFmtId="44" fontId="14" fillId="0" borderId="0" xfId="0" applyNumberFormat="1" applyFont="1" applyFill="1" applyAlignment="1" applyProtection="1">
      <alignment horizontal="right" wrapText="1"/>
    </xf>
    <xf numFmtId="44" fontId="51" fillId="0" borderId="0" xfId="0" applyNumberFormat="1" applyFont="1" applyAlignment="1" applyProtection="1"/>
    <xf numFmtId="165" fontId="51" fillId="0" borderId="0" xfId="0" applyNumberFormat="1" applyFont="1" applyAlignment="1" applyProtection="1"/>
    <xf numFmtId="168" fontId="51" fillId="0" borderId="0" xfId="0" applyNumberFormat="1" applyFont="1" applyBorder="1" applyAlignment="1" applyProtection="1">
      <alignment horizontal="right" wrapText="1"/>
    </xf>
    <xf numFmtId="44" fontId="58" fillId="0" borderId="29" xfId="0" applyNumberFormat="1" applyFont="1" applyBorder="1" applyAlignment="1" applyProtection="1">
      <alignment horizontal="right" wrapText="1"/>
    </xf>
    <xf numFmtId="168" fontId="53" fillId="9" borderId="31" xfId="0" applyNumberFormat="1" applyFont="1" applyFill="1" applyBorder="1" applyAlignment="1" applyProtection="1">
      <alignment wrapText="1"/>
    </xf>
    <xf numFmtId="44" fontId="56" fillId="0" borderId="32" xfId="0" applyNumberFormat="1" applyFont="1" applyBorder="1" applyAlignment="1" applyProtection="1">
      <alignment horizontal="right" wrapText="1"/>
    </xf>
    <xf numFmtId="44" fontId="53" fillId="10" borderId="3" xfId="0" applyNumberFormat="1" applyFont="1" applyFill="1" applyBorder="1" applyAlignment="1" applyProtection="1">
      <alignment wrapText="1"/>
    </xf>
    <xf numFmtId="44" fontId="52" fillId="0" borderId="0" xfId="0" applyNumberFormat="1" applyFont="1" applyAlignment="1" applyProtection="1"/>
    <xf numFmtId="44" fontId="57" fillId="0" borderId="0" xfId="0" applyNumberFormat="1" applyFont="1" applyFill="1" applyAlignment="1" applyProtection="1"/>
    <xf numFmtId="44" fontId="72" fillId="0" borderId="0" xfId="0" applyNumberFormat="1" applyFont="1" applyFill="1" applyAlignment="1" applyProtection="1">
      <alignment horizontal="right" wrapText="1"/>
    </xf>
    <xf numFmtId="44" fontId="59" fillId="0" borderId="0" xfId="0" applyNumberFormat="1" applyFont="1" applyAlignment="1" applyProtection="1">
      <alignment horizontal="right" wrapText="1"/>
    </xf>
    <xf numFmtId="0" fontId="55" fillId="9" borderId="1" xfId="0" applyFont="1" applyFill="1" applyBorder="1" applyAlignment="1" applyProtection="1">
      <alignment horizontal="center" vertical="center"/>
    </xf>
    <xf numFmtId="0" fontId="55" fillId="9" borderId="28" xfId="0" applyFont="1" applyFill="1" applyBorder="1" applyAlignment="1" applyProtection="1">
      <alignment vertical="center"/>
    </xf>
    <xf numFmtId="0" fontId="56" fillId="9" borderId="2" xfId="0" applyFont="1" applyFill="1" applyBorder="1" applyAlignment="1" applyProtection="1">
      <alignment horizontal="center"/>
    </xf>
    <xf numFmtId="2" fontId="56" fillId="9" borderId="2" xfId="0" applyNumberFormat="1" applyFont="1" applyFill="1" applyBorder="1" applyAlignment="1" applyProtection="1">
      <alignment horizontal="center"/>
    </xf>
    <xf numFmtId="0" fontId="57" fillId="0" borderId="0" xfId="0" applyFont="1" applyAlignment="1" applyProtection="1">
      <alignment horizontal="center" vertical="top"/>
    </xf>
    <xf numFmtId="0" fontId="51" fillId="0" borderId="0" xfId="0" applyFont="1" applyAlignment="1" applyProtection="1">
      <alignment horizontal="center"/>
    </xf>
    <xf numFmtId="2" fontId="51" fillId="0" borderId="0" xfId="0" applyNumberFormat="1" applyFont="1" applyAlignment="1" applyProtection="1">
      <alignment horizontal="center"/>
    </xf>
    <xf numFmtId="0" fontId="51" fillId="0" borderId="0" xfId="0" applyFont="1" applyAlignment="1" applyProtection="1">
      <alignment wrapText="1"/>
    </xf>
    <xf numFmtId="2" fontId="57" fillId="0" borderId="0" xfId="0" applyNumberFormat="1" applyFont="1" applyAlignment="1" applyProtection="1">
      <alignment horizontal="center" wrapText="1"/>
    </xf>
    <xf numFmtId="0" fontId="57" fillId="0" borderId="0" xfId="0" applyFont="1" applyAlignment="1" applyProtection="1">
      <alignment horizontal="center" vertical="top" wrapText="1"/>
    </xf>
    <xf numFmtId="0" fontId="57" fillId="0" borderId="0" xfId="0" applyFont="1" applyBorder="1" applyAlignment="1" applyProtection="1">
      <alignment horizontal="center" vertical="top" wrapText="1"/>
    </xf>
    <xf numFmtId="0" fontId="51" fillId="0" borderId="0" xfId="0" applyFont="1" applyBorder="1" applyAlignment="1" applyProtection="1">
      <alignment wrapText="1"/>
    </xf>
    <xf numFmtId="2" fontId="57" fillId="0" borderId="0" xfId="0" applyNumberFormat="1" applyFont="1" applyBorder="1" applyAlignment="1" applyProtection="1">
      <alignment horizontal="center" wrapText="1"/>
    </xf>
    <xf numFmtId="2" fontId="58" fillId="0" borderId="0" xfId="0" applyNumberFormat="1" applyFont="1" applyBorder="1" applyAlignment="1" applyProtection="1">
      <alignment horizontal="center" wrapText="1"/>
    </xf>
    <xf numFmtId="0" fontId="58" fillId="0" borderId="29" xfId="0" applyFont="1" applyBorder="1" applyAlignment="1" applyProtection="1">
      <alignment horizontal="center" vertical="top" wrapText="1"/>
    </xf>
    <xf numFmtId="0" fontId="58" fillId="0" borderId="29" xfId="0" applyFont="1" applyBorder="1" applyAlignment="1" applyProtection="1">
      <alignment vertical="center" wrapText="1"/>
    </xf>
    <xf numFmtId="0" fontId="58" fillId="0" borderId="29" xfId="0" applyFont="1" applyBorder="1" applyAlignment="1" applyProtection="1">
      <alignment horizontal="center" wrapText="1"/>
    </xf>
    <xf numFmtId="2" fontId="58" fillId="0" borderId="29" xfId="0" applyNumberFormat="1" applyFont="1" applyBorder="1" applyAlignment="1" applyProtection="1">
      <alignment horizontal="center" wrapText="1"/>
    </xf>
    <xf numFmtId="0" fontId="53" fillId="10" borderId="2" xfId="0" applyFont="1" applyFill="1" applyBorder="1" applyAlignment="1" applyProtection="1">
      <alignment vertical="top" wrapText="1"/>
    </xf>
    <xf numFmtId="0" fontId="53" fillId="0" borderId="0" xfId="0" applyFont="1" applyFill="1" applyBorder="1" applyAlignment="1" applyProtection="1">
      <alignment vertical="top" wrapText="1"/>
    </xf>
    <xf numFmtId="0" fontId="57" fillId="0" borderId="0" xfId="0" applyFont="1" applyFill="1" applyBorder="1" applyAlignment="1" applyProtection="1">
      <alignment vertical="top" wrapText="1"/>
    </xf>
    <xf numFmtId="0" fontId="69" fillId="0" borderId="0" xfId="9" applyFont="1" applyBorder="1" applyAlignment="1" applyProtection="1">
      <alignment vertical="top" wrapText="1"/>
    </xf>
    <xf numFmtId="0" fontId="51" fillId="0" borderId="0" xfId="3" quotePrefix="1" applyNumberFormat="1" applyFont="1" applyFill="1" applyBorder="1" applyAlignment="1" applyProtection="1">
      <alignment vertical="top" wrapText="1"/>
    </xf>
    <xf numFmtId="0" fontId="69" fillId="0" borderId="0" xfId="9" applyFont="1" applyBorder="1" applyAlignment="1" applyProtection="1">
      <alignment wrapText="1"/>
    </xf>
    <xf numFmtId="0" fontId="51" fillId="0" borderId="0" xfId="0" applyFont="1" applyAlignment="1" applyProtection="1">
      <alignment horizontal="center" vertical="center" wrapText="1"/>
    </xf>
    <xf numFmtId="2" fontId="69" fillId="0" borderId="0" xfId="9" applyNumberFormat="1" applyFont="1" applyBorder="1" applyAlignment="1" applyProtection="1">
      <alignment horizontal="left" vertical="top" wrapText="1"/>
    </xf>
    <xf numFmtId="0" fontId="69" fillId="0" borderId="0" xfId="9" applyFont="1" applyBorder="1" applyProtection="1"/>
    <xf numFmtId="0" fontId="59" fillId="0" borderId="0" xfId="0" applyFont="1" applyAlignment="1" applyProtection="1">
      <alignment horizontal="center" vertical="top" wrapText="1"/>
    </xf>
    <xf numFmtId="0" fontId="59" fillId="0" borderId="0" xfId="0" applyFont="1" applyAlignment="1" applyProtection="1">
      <alignment vertical="center" wrapText="1"/>
    </xf>
    <xf numFmtId="0" fontId="59" fillId="0" borderId="0" xfId="0" applyFont="1" applyAlignment="1" applyProtection="1">
      <alignment horizontal="center" vertical="center" wrapText="1"/>
    </xf>
    <xf numFmtId="2" fontId="59" fillId="0" borderId="0" xfId="0" applyNumberFormat="1" applyFont="1" applyAlignment="1" applyProtection="1">
      <alignment horizontal="center" wrapText="1"/>
    </xf>
    <xf numFmtId="0" fontId="51" fillId="0" borderId="0" xfId="9" applyFont="1" applyBorder="1" applyAlignment="1" applyProtection="1">
      <alignment horizontal="left" vertical="top" wrapText="1"/>
    </xf>
    <xf numFmtId="0" fontId="13" fillId="0" borderId="0" xfId="0" applyFont="1" applyProtection="1"/>
    <xf numFmtId="0" fontId="13" fillId="0" borderId="0" xfId="0" applyFont="1" applyAlignment="1" applyProtection="1"/>
    <xf numFmtId="2" fontId="59" fillId="0" borderId="0" xfId="0" applyNumberFormat="1" applyFont="1" applyAlignment="1" applyProtection="1">
      <alignment horizontal="center" vertical="center" wrapText="1"/>
    </xf>
    <xf numFmtId="0" fontId="53" fillId="10" borderId="1" xfId="0" applyFont="1" applyFill="1" applyBorder="1" applyAlignment="1" applyProtection="1">
      <alignment horizontal="center" vertical="top" wrapText="1"/>
    </xf>
    <xf numFmtId="164" fontId="51" fillId="0" borderId="0" xfId="0" applyNumberFormat="1" applyFont="1" applyAlignment="1" applyProtection="1">
      <alignment horizontal="right" wrapText="1"/>
    </xf>
    <xf numFmtId="164" fontId="59" fillId="0" borderId="0" xfId="0" applyNumberFormat="1" applyFont="1" applyAlignment="1" applyProtection="1">
      <alignment horizontal="right" wrapText="1"/>
    </xf>
    <xf numFmtId="164" fontId="59" fillId="0" borderId="0" xfId="0" applyNumberFormat="1" applyFont="1" applyAlignment="1" applyProtection="1">
      <alignment horizontal="right" vertical="center" wrapText="1"/>
    </xf>
    <xf numFmtId="2" fontId="51" fillId="0" borderId="0" xfId="0" applyNumberFormat="1" applyFont="1" applyAlignment="1" applyProtection="1">
      <alignment horizontal="center" vertical="center" wrapText="1"/>
    </xf>
    <xf numFmtId="0" fontId="51" fillId="0" borderId="0" xfId="0" applyFont="1" applyFill="1" applyAlignment="1" applyProtection="1">
      <alignment horizontal="center" vertical="center" wrapText="1"/>
    </xf>
    <xf numFmtId="2" fontId="51" fillId="0" borderId="0" xfId="0" applyNumberFormat="1" applyFont="1" applyFill="1" applyAlignment="1" applyProtection="1">
      <alignment horizontal="center" vertical="center" wrapText="1"/>
    </xf>
    <xf numFmtId="4" fontId="51" fillId="0" borderId="0" xfId="0" applyNumberFormat="1" applyFont="1" applyAlignment="1" applyProtection="1">
      <alignment horizontal="right" vertical="center" wrapText="1"/>
    </xf>
    <xf numFmtId="164" fontId="51" fillId="0" borderId="0" xfId="0" applyNumberFormat="1" applyFont="1" applyAlignment="1" applyProtection="1">
      <alignment horizontal="right" vertical="center" wrapText="1"/>
    </xf>
    <xf numFmtId="44" fontId="51" fillId="0" borderId="0" xfId="0" applyNumberFormat="1" applyFont="1" applyAlignment="1" applyProtection="1">
      <alignment horizontal="right" vertical="center" wrapText="1"/>
    </xf>
    <xf numFmtId="0" fontId="53" fillId="7" borderId="33" xfId="0" applyFont="1" applyFill="1" applyBorder="1" applyAlignment="1" applyProtection="1">
      <alignment horizontal="center" vertical="top"/>
    </xf>
    <xf numFmtId="2" fontId="65" fillId="7" borderId="33" xfId="0" applyNumberFormat="1" applyFont="1" applyFill="1" applyBorder="1" applyAlignment="1" applyProtection="1">
      <alignment horizontal="center" vertical="top"/>
    </xf>
    <xf numFmtId="0" fontId="5" fillId="0" borderId="15" xfId="0" applyNumberFormat="1" applyFont="1" applyFill="1" applyBorder="1" applyAlignment="1" applyProtection="1">
      <alignment vertical="top"/>
    </xf>
    <xf numFmtId="0" fontId="6" fillId="0" borderId="15" xfId="0" applyNumberFormat="1" applyFont="1" applyFill="1" applyBorder="1" applyAlignment="1" applyProtection="1">
      <alignment vertical="top"/>
    </xf>
    <xf numFmtId="0" fontId="0" fillId="0" borderId="15" xfId="0" applyBorder="1" applyProtection="1"/>
    <xf numFmtId="4" fontId="6" fillId="0" borderId="15" xfId="0" applyNumberFormat="1" applyFont="1" applyBorder="1" applyAlignment="1" applyProtection="1">
      <alignment horizontal="right" vertical="top"/>
    </xf>
    <xf numFmtId="0" fontId="5" fillId="0" borderId="0" xfId="0" applyNumberFormat="1" applyFont="1" applyFill="1" applyBorder="1" applyAlignment="1" applyProtection="1">
      <alignment vertical="top"/>
    </xf>
    <xf numFmtId="165" fontId="5" fillId="0" borderId="0" xfId="0" applyNumberFormat="1" applyFont="1" applyFill="1" applyBorder="1" applyAlignment="1" applyProtection="1">
      <alignment horizontal="right" vertical="top"/>
    </xf>
    <xf numFmtId="0" fontId="6" fillId="0" borderId="0" xfId="0" applyNumberFormat="1" applyFont="1" applyFill="1" applyBorder="1" applyAlignment="1" applyProtection="1">
      <alignment vertical="top"/>
    </xf>
    <xf numFmtId="165" fontId="6" fillId="0" borderId="0" xfId="0" applyNumberFormat="1" applyFont="1" applyFill="1" applyBorder="1" applyAlignment="1" applyProtection="1">
      <alignment horizontal="right" vertical="top"/>
    </xf>
    <xf numFmtId="0" fontId="51" fillId="0" borderId="0" xfId="0" applyFont="1" applyFill="1" applyAlignment="1" applyProtection="1">
      <alignment horizontal="justify" vertical="center" wrapText="1"/>
    </xf>
    <xf numFmtId="0" fontId="51" fillId="0" borderId="0" xfId="0" applyFont="1" applyFill="1" applyAlignment="1" applyProtection="1">
      <alignment wrapText="1"/>
      <protection locked="0"/>
    </xf>
    <xf numFmtId="0" fontId="51" fillId="0" borderId="0" xfId="0" applyFont="1" applyFill="1" applyBorder="1" applyAlignment="1" applyProtection="1">
      <alignment wrapText="1"/>
    </xf>
    <xf numFmtId="0" fontId="51" fillId="0" borderId="0" xfId="0" applyFont="1" applyFill="1" applyAlignment="1" applyProtection="1">
      <alignment wrapText="1"/>
    </xf>
    <xf numFmtId="0" fontId="13" fillId="0" borderId="5" xfId="0" applyFont="1" applyFill="1" applyBorder="1" applyAlignment="1" applyProtection="1">
      <alignment horizontal="left" vertical="top" wrapText="1" readingOrder="1"/>
    </xf>
    <xf numFmtId="0" fontId="72" fillId="0" borderId="5" xfId="0" applyFont="1" applyFill="1" applyBorder="1" applyAlignment="1" applyProtection="1">
      <alignment vertical="top" wrapText="1"/>
    </xf>
    <xf numFmtId="49" fontId="2" fillId="0" borderId="0" xfId="0" applyNumberFormat="1" applyFont="1" applyFill="1" applyAlignment="1" applyProtection="1">
      <alignment vertical="top"/>
    </xf>
    <xf numFmtId="0" fontId="2" fillId="0" borderId="0" xfId="0" applyFont="1" applyFill="1" applyProtection="1"/>
    <xf numFmtId="0" fontId="2" fillId="0" borderId="0" xfId="0" applyNumberFormat="1" applyFont="1" applyFill="1" applyAlignment="1" applyProtection="1">
      <alignment horizontal="left" vertical="center"/>
    </xf>
    <xf numFmtId="49" fontId="2" fillId="0" borderId="0" xfId="0" applyNumberFormat="1" applyFont="1" applyFill="1" applyAlignment="1" applyProtection="1"/>
    <xf numFmtId="0" fontId="57" fillId="0" borderId="0" xfId="0" applyFont="1" applyFill="1" applyAlignment="1" applyProtection="1">
      <alignment horizontal="justify" vertical="center" wrapText="1"/>
    </xf>
    <xf numFmtId="0" fontId="57" fillId="0" borderId="0" xfId="0" applyFont="1" applyAlignment="1" applyProtection="1">
      <alignment horizontal="center" wrapText="1"/>
    </xf>
    <xf numFmtId="4" fontId="57" fillId="0" borderId="0" xfId="0" applyNumberFormat="1" applyFont="1" applyAlignment="1" applyProtection="1">
      <alignment horizontal="right" wrapText="1"/>
    </xf>
    <xf numFmtId="44" fontId="57" fillId="0" borderId="0" xfId="0" applyNumberFormat="1" applyFont="1" applyAlignment="1" applyProtection="1">
      <alignment horizontal="right" wrapText="1"/>
    </xf>
    <xf numFmtId="0" fontId="57" fillId="0" borderId="0" xfId="0" applyFont="1" applyAlignment="1" applyProtection="1">
      <alignment horizontal="justify" vertical="center" wrapText="1"/>
    </xf>
    <xf numFmtId="168" fontId="57" fillId="0" borderId="0" xfId="0" applyNumberFormat="1" applyFont="1" applyAlignment="1" applyProtection="1">
      <alignment horizontal="right" wrapText="1"/>
    </xf>
    <xf numFmtId="2" fontId="13" fillId="0" borderId="5" xfId="0" applyNumberFormat="1" applyFont="1" applyFill="1" applyBorder="1" applyAlignment="1" applyProtection="1">
      <alignment horizontal="right" wrapText="1"/>
    </xf>
    <xf numFmtId="168" fontId="53" fillId="7" borderId="33" xfId="0" applyNumberFormat="1" applyFont="1" applyFill="1" applyBorder="1" applyAlignment="1" applyProtection="1">
      <alignment vertical="center"/>
    </xf>
    <xf numFmtId="168" fontId="53" fillId="7" borderId="33" xfId="0" applyNumberFormat="1" applyFont="1" applyFill="1" applyBorder="1" applyAlignment="1" applyProtection="1">
      <alignment vertical="center"/>
      <protection locked="0"/>
    </xf>
    <xf numFmtId="0" fontId="29" fillId="0" borderId="4" xfId="0" applyNumberFormat="1" applyFont="1" applyFill="1" applyBorder="1" applyAlignment="1" applyProtection="1">
      <alignment horizontal="right" vertical="center" wrapText="1"/>
      <protection locked="0"/>
    </xf>
    <xf numFmtId="0" fontId="15" fillId="0" borderId="9" xfId="0" applyNumberFormat="1" applyFont="1" applyFill="1" applyBorder="1" applyAlignment="1" applyProtection="1">
      <alignment horizontal="center" wrapText="1"/>
      <protection locked="0"/>
    </xf>
    <xf numFmtId="0" fontId="15" fillId="0" borderId="10" xfId="0" applyNumberFormat="1" applyFont="1" applyFill="1" applyBorder="1" applyAlignment="1" applyProtection="1">
      <alignment horizontal="center" wrapText="1"/>
      <protection locked="0"/>
    </xf>
    <xf numFmtId="0" fontId="15" fillId="0" borderId="11" xfId="0" applyNumberFormat="1" applyFont="1" applyFill="1" applyBorder="1" applyAlignment="1" applyProtection="1">
      <alignment horizontal="center" wrapText="1"/>
      <protection locked="0"/>
    </xf>
    <xf numFmtId="0" fontId="15" fillId="0" borderId="12" xfId="0" applyNumberFormat="1" applyFont="1" applyFill="1" applyBorder="1" applyAlignment="1" applyProtection="1">
      <alignment horizontal="center" wrapText="1"/>
      <protection locked="0"/>
    </xf>
    <xf numFmtId="0" fontId="15" fillId="0" borderId="13" xfId="0" applyNumberFormat="1" applyFont="1" applyFill="1" applyBorder="1" applyAlignment="1" applyProtection="1">
      <alignment horizontal="center" wrapText="1"/>
      <protection locked="0"/>
    </xf>
    <xf numFmtId="0" fontId="15" fillId="0" borderId="14" xfId="0" applyNumberFormat="1"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10" fillId="3" borderId="5" xfId="0" applyNumberFormat="1" applyFont="1" applyFill="1" applyBorder="1" applyAlignment="1" applyProtection="1">
      <alignment horizontal="center" wrapText="1"/>
      <protection locked="0"/>
    </xf>
    <xf numFmtId="0" fontId="14" fillId="2" borderId="5" xfId="0" applyNumberFormat="1" applyFont="1" applyFill="1" applyBorder="1" applyAlignment="1" applyProtection="1">
      <alignment horizontal="right" wrapText="1"/>
      <protection locked="0"/>
    </xf>
    <xf numFmtId="0" fontId="8" fillId="0" borderId="16" xfId="0" applyNumberFormat="1" applyFont="1" applyFill="1" applyBorder="1" applyAlignment="1" applyProtection="1">
      <alignment horizontal="center" vertical="center" textRotation="90" wrapText="1"/>
    </xf>
    <xf numFmtId="0" fontId="8" fillId="0" borderId="17" xfId="0" applyNumberFormat="1" applyFont="1" applyFill="1" applyBorder="1" applyAlignment="1" applyProtection="1">
      <alignment horizontal="center" vertical="center" textRotation="90" wrapText="1"/>
    </xf>
    <xf numFmtId="0" fontId="8" fillId="0" borderId="18" xfId="0" applyNumberFormat="1" applyFont="1" applyFill="1" applyBorder="1" applyAlignment="1" applyProtection="1">
      <alignment horizontal="center" vertical="center" textRotation="90" wrapText="1"/>
    </xf>
    <xf numFmtId="0" fontId="8" fillId="0" borderId="5" xfId="0" applyNumberFormat="1" applyFont="1" applyFill="1" applyBorder="1" applyAlignment="1" applyProtection="1">
      <alignment horizontal="center" wrapText="1"/>
      <protection locked="0"/>
    </xf>
    <xf numFmtId="0" fontId="15" fillId="0" borderId="5" xfId="0" applyNumberFormat="1" applyFont="1" applyFill="1" applyBorder="1" applyAlignment="1" applyProtection="1">
      <alignment horizontal="center" wrapText="1"/>
      <protection locked="0"/>
    </xf>
    <xf numFmtId="0" fontId="0" fillId="0" borderId="0" xfId="0" applyBorder="1" applyAlignment="1" applyProtection="1">
      <alignment horizontal="center"/>
      <protection locked="0"/>
    </xf>
    <xf numFmtId="0" fontId="7" fillId="2" borderId="5" xfId="0" applyNumberFormat="1" applyFont="1" applyFill="1" applyBorder="1" applyAlignment="1" applyProtection="1">
      <alignment horizontal="right" wrapText="1"/>
      <protection locked="0"/>
    </xf>
    <xf numFmtId="0" fontId="29" fillId="0" borderId="5" xfId="0" applyNumberFormat="1" applyFont="1" applyFill="1" applyBorder="1" applyAlignment="1" applyProtection="1">
      <alignment horizontal="center" vertical="center" wrapText="1"/>
      <protection locked="0"/>
    </xf>
    <xf numFmtId="0" fontId="30" fillId="0" borderId="5"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3" borderId="5"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protection locked="0"/>
    </xf>
    <xf numFmtId="0" fontId="29" fillId="0" borderId="4" xfId="0" applyNumberFormat="1" applyFont="1" applyFill="1" applyBorder="1" applyAlignment="1" applyProtection="1">
      <alignment horizontal="right" wrapText="1"/>
      <protection locked="0"/>
    </xf>
    <xf numFmtId="0" fontId="8" fillId="0" borderId="4" xfId="0" applyNumberFormat="1" applyFont="1" applyFill="1" applyBorder="1" applyAlignment="1" applyProtection="1">
      <alignment horizontal="center" wrapText="1"/>
      <protection locked="0"/>
    </xf>
    <xf numFmtId="0" fontId="8" fillId="0" borderId="7" xfId="0" applyNumberFormat="1" applyFont="1" applyFill="1" applyBorder="1" applyAlignment="1" applyProtection="1">
      <alignment horizontal="center" wrapText="1"/>
      <protection locked="0"/>
    </xf>
    <xf numFmtId="0" fontId="8" fillId="0" borderId="6" xfId="0" applyNumberFormat="1" applyFont="1" applyFill="1" applyBorder="1" applyAlignment="1" applyProtection="1">
      <alignment horizontal="center" wrapText="1"/>
      <protection locked="0"/>
    </xf>
    <xf numFmtId="0" fontId="8" fillId="0" borderId="8" xfId="0" applyNumberFormat="1" applyFont="1" applyFill="1" applyBorder="1" applyAlignment="1" applyProtection="1">
      <alignment horizontal="center" wrapText="1"/>
      <protection locked="0"/>
    </xf>
    <xf numFmtId="0" fontId="20" fillId="5" borderId="5" xfId="0" applyFont="1" applyFill="1" applyBorder="1" applyAlignment="1" applyProtection="1">
      <alignment horizontal="right" vertical="top" wrapText="1"/>
      <protection locked="0"/>
    </xf>
    <xf numFmtId="4" fontId="13" fillId="0" borderId="5" xfId="2" applyNumberFormat="1" applyFont="1" applyFill="1" applyBorder="1" applyAlignment="1" applyProtection="1">
      <alignment horizontal="right" wrapText="1"/>
    </xf>
    <xf numFmtId="2" fontId="13" fillId="0" borderId="5" xfId="0" applyNumberFormat="1" applyFont="1" applyFill="1" applyBorder="1" applyAlignment="1" applyProtection="1">
      <alignment horizontal="right" wrapText="1"/>
      <protection locked="0"/>
    </xf>
    <xf numFmtId="0" fontId="7" fillId="0" borderId="4" xfId="0" applyNumberFormat="1" applyFont="1" applyFill="1" applyBorder="1" applyAlignment="1" applyProtection="1">
      <alignment horizontal="right" vertical="center" wrapText="1"/>
      <protection locked="0"/>
    </xf>
    <xf numFmtId="0" fontId="20" fillId="5" borderId="5" xfId="0" applyFont="1" applyFill="1" applyBorder="1" applyAlignment="1" applyProtection="1">
      <alignment horizontal="right" wrapText="1"/>
      <protection locked="0"/>
    </xf>
    <xf numFmtId="0" fontId="21" fillId="0" borderId="5" xfId="0" applyFont="1" applyFill="1" applyBorder="1" applyAlignment="1" applyProtection="1">
      <alignment horizontal="center" vertical="top" wrapText="1"/>
      <protection locked="0"/>
    </xf>
    <xf numFmtId="0" fontId="26" fillId="0" borderId="5" xfId="0" applyFont="1" applyBorder="1" applyAlignment="1" applyProtection="1">
      <alignment horizontal="center" vertical="top" wrapText="1"/>
      <protection locked="0"/>
    </xf>
    <xf numFmtId="0" fontId="13" fillId="0" borderId="5" xfId="0" applyFont="1" applyFill="1" applyBorder="1" applyAlignment="1" applyProtection="1">
      <alignment horizontal="center" wrapText="1"/>
    </xf>
    <xf numFmtId="2" fontId="13" fillId="0" borderId="5" xfId="0" applyNumberFormat="1" applyFont="1" applyFill="1" applyBorder="1" applyAlignment="1" applyProtection="1">
      <alignment horizontal="right" wrapText="1"/>
    </xf>
    <xf numFmtId="0" fontId="13" fillId="0" borderId="5" xfId="0" applyFont="1" applyFill="1" applyBorder="1" applyAlignment="1" applyProtection="1">
      <alignment horizontal="center" vertical="top" wrapText="1"/>
    </xf>
    <xf numFmtId="0" fontId="20" fillId="0" borderId="5" xfId="0" applyFont="1" applyFill="1" applyBorder="1" applyAlignment="1" applyProtection="1">
      <alignment horizontal="center" wrapText="1"/>
      <protection locked="0"/>
    </xf>
    <xf numFmtId="0" fontId="13" fillId="0" borderId="5" xfId="0" applyFont="1" applyFill="1" applyBorder="1" applyAlignment="1" applyProtection="1">
      <alignment horizontal="justify" vertical="top" wrapText="1"/>
    </xf>
    <xf numFmtId="0" fontId="13" fillId="0" borderId="5" xfId="0" applyFont="1" applyFill="1" applyBorder="1" applyAlignment="1" applyProtection="1">
      <alignment vertical="top" wrapText="1"/>
    </xf>
    <xf numFmtId="0" fontId="31" fillId="0" borderId="5" xfId="0" applyNumberFormat="1" applyFont="1" applyFill="1" applyBorder="1" applyAlignment="1" applyProtection="1">
      <alignment horizontal="center" vertical="center" wrapText="1"/>
      <protection locked="0"/>
    </xf>
    <xf numFmtId="0" fontId="32" fillId="0" borderId="5" xfId="0" applyNumberFormat="1" applyFont="1" applyFill="1" applyBorder="1" applyAlignment="1" applyProtection="1">
      <alignment horizontal="center" vertical="center" wrapText="1"/>
      <protection locked="0"/>
    </xf>
    <xf numFmtId="0" fontId="14" fillId="0" borderId="5" xfId="0" applyFont="1" applyBorder="1" applyAlignment="1" applyProtection="1">
      <alignment horizontal="left" vertical="top" wrapText="1"/>
    </xf>
    <xf numFmtId="0" fontId="13" fillId="0" borderId="5" xfId="0" applyFont="1" applyBorder="1" applyAlignment="1" applyProtection="1">
      <alignment wrapText="1"/>
    </xf>
    <xf numFmtId="0" fontId="10" fillId="0" borderId="5" xfId="0" applyFont="1" applyFill="1" applyBorder="1" applyAlignment="1" applyProtection="1">
      <alignment horizontal="center" vertical="top" wrapText="1"/>
    </xf>
    <xf numFmtId="0" fontId="10" fillId="0" borderId="5" xfId="0" applyFont="1" applyFill="1" applyBorder="1" applyAlignment="1" applyProtection="1">
      <alignment horizontal="center" wrapText="1"/>
    </xf>
    <xf numFmtId="4" fontId="10" fillId="0" borderId="5" xfId="0" applyNumberFormat="1" applyFont="1" applyFill="1" applyBorder="1" applyAlignment="1" applyProtection="1">
      <alignment horizontal="right" wrapText="1"/>
    </xf>
    <xf numFmtId="166" fontId="10" fillId="0" borderId="5" xfId="0" applyNumberFormat="1" applyFont="1" applyFill="1" applyBorder="1" applyAlignment="1" applyProtection="1">
      <alignment horizontal="right" wrapText="1"/>
      <protection locked="0"/>
    </xf>
    <xf numFmtId="0" fontId="4" fillId="0" borderId="0" xfId="0" applyFont="1" applyAlignment="1" applyProtection="1">
      <alignment vertical="top"/>
    </xf>
    <xf numFmtId="0" fontId="40" fillId="0" borderId="0" xfId="0" applyFont="1" applyAlignment="1" applyProtection="1">
      <alignment horizontal="left"/>
    </xf>
    <xf numFmtId="0" fontId="2" fillId="0" borderId="0" xfId="0" applyFont="1" applyProtection="1"/>
    <xf numFmtId="168" fontId="53" fillId="9" borderId="2" xfId="0" applyNumberFormat="1" applyFont="1" applyFill="1" applyBorder="1" applyAlignment="1" applyProtection="1">
      <alignment horizontal="right" vertical="top" wrapText="1"/>
    </xf>
    <xf numFmtId="168" fontId="53" fillId="9" borderId="3" xfId="0" applyNumberFormat="1" applyFont="1" applyFill="1" applyBorder="1" applyAlignment="1" applyProtection="1">
      <alignment horizontal="right" vertical="top" wrapText="1"/>
    </xf>
    <xf numFmtId="0" fontId="53" fillId="9" borderId="2" xfId="0" applyFont="1" applyFill="1" applyBorder="1" applyAlignment="1" applyProtection="1">
      <alignment horizontal="left" vertical="top" wrapText="1"/>
      <protection locked="0"/>
    </xf>
    <xf numFmtId="0" fontId="53" fillId="0" borderId="29" xfId="0" applyFont="1" applyFill="1" applyBorder="1" applyAlignment="1" applyProtection="1">
      <alignment horizontal="left" vertical="top" wrapText="1"/>
      <protection locked="0"/>
    </xf>
    <xf numFmtId="44" fontId="53" fillId="0" borderId="29" xfId="0" applyNumberFormat="1" applyFont="1" applyFill="1" applyBorder="1" applyAlignment="1" applyProtection="1">
      <alignment horizontal="right" vertical="top" wrapText="1"/>
      <protection locked="0"/>
    </xf>
    <xf numFmtId="44" fontId="53" fillId="9" borderId="2" xfId="0" applyNumberFormat="1" applyFont="1" applyFill="1" applyBorder="1" applyAlignment="1" applyProtection="1">
      <alignment horizontal="right" vertical="top" wrapText="1"/>
      <protection locked="0"/>
    </xf>
    <xf numFmtId="44" fontId="53" fillId="9" borderId="3" xfId="0" applyNumberFormat="1" applyFont="1" applyFill="1" applyBorder="1" applyAlignment="1" applyProtection="1">
      <alignment horizontal="right" vertical="top" wrapText="1"/>
      <protection locked="0"/>
    </xf>
    <xf numFmtId="0" fontId="53" fillId="10" borderId="2" xfId="0" applyFont="1" applyFill="1" applyBorder="1" applyAlignment="1" applyProtection="1">
      <alignment horizontal="left" vertical="top" wrapText="1"/>
      <protection locked="0"/>
    </xf>
    <xf numFmtId="0" fontId="53" fillId="7" borderId="19" xfId="0" applyFont="1" applyFill="1" applyBorder="1" applyAlignment="1" applyProtection="1">
      <alignment horizontal="center" vertical="center" wrapText="1"/>
      <protection locked="0"/>
    </xf>
    <xf numFmtId="0" fontId="53" fillId="7" borderId="20" xfId="0" applyFont="1" applyFill="1" applyBorder="1" applyAlignment="1" applyProtection="1">
      <alignment horizontal="center" vertical="center" wrapText="1"/>
      <protection locked="0"/>
    </xf>
    <xf numFmtId="0" fontId="53" fillId="7" borderId="21" xfId="0" applyFont="1" applyFill="1" applyBorder="1" applyAlignment="1" applyProtection="1">
      <alignment horizontal="center" vertical="center" wrapText="1"/>
      <protection locked="0"/>
    </xf>
    <xf numFmtId="0" fontId="53" fillId="7" borderId="22" xfId="0" applyFont="1" applyFill="1" applyBorder="1" applyAlignment="1" applyProtection="1">
      <alignment horizontal="center" vertical="center" wrapText="1"/>
      <protection locked="0"/>
    </xf>
    <xf numFmtId="0" fontId="53" fillId="7" borderId="15" xfId="0" applyFont="1" applyFill="1" applyBorder="1" applyAlignment="1" applyProtection="1">
      <alignment horizontal="center" vertical="center" wrapText="1"/>
      <protection locked="0"/>
    </xf>
    <xf numFmtId="0" fontId="53" fillId="7" borderId="23" xfId="0" applyFont="1" applyFill="1" applyBorder="1" applyAlignment="1" applyProtection="1">
      <alignment horizontal="center" vertical="center" wrapText="1"/>
      <protection locked="0"/>
    </xf>
    <xf numFmtId="49" fontId="53" fillId="8" borderId="24" xfId="0" applyNumberFormat="1" applyFont="1" applyFill="1" applyBorder="1" applyAlignment="1" applyProtection="1">
      <alignment horizontal="center" vertical="center"/>
      <protection locked="0"/>
    </xf>
    <xf numFmtId="49" fontId="53" fillId="8" borderId="27" xfId="0" applyNumberFormat="1" applyFont="1" applyFill="1" applyBorder="1" applyAlignment="1" applyProtection="1">
      <alignment horizontal="center" vertical="center"/>
      <protection locked="0"/>
    </xf>
    <xf numFmtId="0" fontId="53" fillId="8" borderId="24" xfId="0" applyFont="1" applyFill="1" applyBorder="1" applyAlignment="1" applyProtection="1">
      <alignment horizontal="center" vertical="justify"/>
      <protection locked="0"/>
    </xf>
    <xf numFmtId="0" fontId="53" fillId="8" borderId="27" xfId="0" applyFont="1" applyFill="1" applyBorder="1" applyAlignment="1" applyProtection="1">
      <alignment horizontal="center" vertical="justify"/>
      <protection locked="0"/>
    </xf>
    <xf numFmtId="0" fontId="53" fillId="8" borderId="24" xfId="0" applyFont="1" applyFill="1" applyBorder="1" applyAlignment="1" applyProtection="1">
      <alignment horizontal="center"/>
      <protection locked="0"/>
    </xf>
    <xf numFmtId="0" fontId="53" fillId="8" borderId="27" xfId="0" applyFont="1" applyFill="1" applyBorder="1" applyAlignment="1" applyProtection="1">
      <alignment horizontal="center"/>
      <protection locked="0"/>
    </xf>
    <xf numFmtId="2" fontId="53" fillId="8" borderId="24" xfId="0" applyNumberFormat="1" applyFont="1" applyFill="1" applyBorder="1" applyAlignment="1" applyProtection="1">
      <alignment horizontal="center"/>
      <protection locked="0"/>
    </xf>
    <xf numFmtId="2" fontId="53" fillId="8" borderId="27" xfId="0" applyNumberFormat="1" applyFont="1" applyFill="1" applyBorder="1" applyAlignment="1" applyProtection="1">
      <alignment horizontal="center"/>
      <protection locked="0"/>
    </xf>
    <xf numFmtId="0" fontId="53" fillId="8" borderId="25" xfId="0" applyFont="1" applyFill="1" applyBorder="1" applyAlignment="1" applyProtection="1">
      <alignment horizontal="center" vertical="center"/>
      <protection locked="0"/>
    </xf>
    <xf numFmtId="0" fontId="53" fillId="8" borderId="26" xfId="0" applyFont="1" applyFill="1" applyBorder="1" applyAlignment="1" applyProtection="1">
      <alignment horizontal="center" vertical="center"/>
      <protection locked="0"/>
    </xf>
    <xf numFmtId="168" fontId="53" fillId="10" borderId="2" xfId="0" applyNumberFormat="1" applyFont="1" applyFill="1" applyBorder="1" applyAlignment="1" applyProtection="1">
      <alignment horizontal="right" vertical="top" wrapText="1"/>
      <protection locked="0"/>
    </xf>
    <xf numFmtId="168" fontId="53" fillId="10" borderId="3" xfId="0" applyNumberFormat="1" applyFont="1" applyFill="1" applyBorder="1" applyAlignment="1" applyProtection="1">
      <alignment horizontal="right" vertical="top" wrapText="1"/>
      <protection locked="0"/>
    </xf>
    <xf numFmtId="0" fontId="53" fillId="11" borderId="2" xfId="0" applyFont="1" applyFill="1" applyBorder="1" applyAlignment="1" applyProtection="1">
      <alignment horizontal="left" vertical="top" wrapText="1"/>
      <protection locked="0"/>
    </xf>
    <xf numFmtId="44" fontId="53" fillId="11" borderId="2" xfId="0" applyNumberFormat="1" applyFont="1" applyFill="1" applyBorder="1" applyAlignment="1" applyProtection="1">
      <alignment horizontal="right" vertical="top" wrapText="1"/>
      <protection locked="0"/>
    </xf>
    <xf numFmtId="44" fontId="53" fillId="11" borderId="3" xfId="0" applyNumberFormat="1" applyFont="1" applyFill="1" applyBorder="1" applyAlignment="1" applyProtection="1">
      <alignment horizontal="right" vertical="top" wrapText="1"/>
      <protection locked="0"/>
    </xf>
    <xf numFmtId="168" fontId="53" fillId="11" borderId="2" xfId="0" applyNumberFormat="1" applyFont="1" applyFill="1" applyBorder="1" applyAlignment="1" applyProtection="1">
      <alignment horizontal="right" vertical="top" wrapText="1"/>
    </xf>
    <xf numFmtId="168" fontId="53" fillId="11" borderId="3" xfId="0" applyNumberFormat="1" applyFont="1" applyFill="1" applyBorder="1" applyAlignment="1" applyProtection="1">
      <alignment horizontal="right" vertical="top" wrapText="1"/>
    </xf>
    <xf numFmtId="0" fontId="77" fillId="0" borderId="0" xfId="0" applyFont="1" applyAlignment="1" applyProtection="1">
      <alignment horizontal="left" vertical="top"/>
      <protection locked="0"/>
    </xf>
    <xf numFmtId="0" fontId="67" fillId="0" borderId="0" xfId="0" applyFont="1" applyAlignment="1" applyProtection="1">
      <alignment horizontal="left" vertical="top" wrapText="1"/>
      <protection locked="0"/>
    </xf>
    <xf numFmtId="0" fontId="51" fillId="0" borderId="0" xfId="0" applyFont="1" applyAlignment="1" applyProtection="1">
      <alignment horizontal="left" vertical="top" wrapText="1"/>
      <protection locked="0"/>
    </xf>
    <xf numFmtId="0" fontId="53" fillId="9" borderId="0" xfId="0" applyFont="1" applyFill="1" applyBorder="1" applyAlignment="1" applyProtection="1">
      <alignment horizontal="left" vertical="top" wrapText="1"/>
    </xf>
    <xf numFmtId="168" fontId="53" fillId="9" borderId="0" xfId="0" applyNumberFormat="1" applyFont="1" applyFill="1" applyBorder="1" applyAlignment="1" applyProtection="1">
      <alignment horizontal="right" vertical="top" wrapText="1"/>
    </xf>
    <xf numFmtId="0" fontId="53" fillId="10" borderId="0" xfId="0" applyFont="1" applyFill="1" applyBorder="1" applyAlignment="1" applyProtection="1">
      <alignment horizontal="left" vertical="top" wrapText="1"/>
    </xf>
    <xf numFmtId="168" fontId="53" fillId="10" borderId="0" xfId="0" applyNumberFormat="1" applyFont="1" applyFill="1" applyBorder="1" applyAlignment="1" applyProtection="1">
      <alignment horizontal="right" vertical="top" wrapText="1"/>
    </xf>
    <xf numFmtId="0" fontId="53" fillId="12" borderId="0" xfId="0" applyFont="1" applyFill="1" applyBorder="1" applyAlignment="1" applyProtection="1">
      <alignment horizontal="left" vertical="top" wrapText="1"/>
    </xf>
    <xf numFmtId="168" fontId="53" fillId="12" borderId="0" xfId="0" applyNumberFormat="1" applyFont="1" applyFill="1" applyBorder="1" applyAlignment="1" applyProtection="1">
      <alignment horizontal="right" vertical="top" wrapText="1"/>
    </xf>
    <xf numFmtId="0" fontId="53" fillId="7" borderId="19" xfId="0" applyFont="1" applyFill="1" applyBorder="1" applyAlignment="1" applyProtection="1">
      <alignment horizontal="center" vertical="top" wrapText="1"/>
      <protection locked="0"/>
    </xf>
    <xf numFmtId="0" fontId="53" fillId="7" borderId="20" xfId="0" applyFont="1" applyFill="1" applyBorder="1" applyAlignment="1" applyProtection="1">
      <alignment horizontal="center" vertical="top" wrapText="1"/>
      <protection locked="0"/>
    </xf>
    <xf numFmtId="0" fontId="53" fillId="7" borderId="21" xfId="0" applyFont="1" applyFill="1" applyBorder="1" applyAlignment="1" applyProtection="1">
      <alignment horizontal="center" vertical="top" wrapText="1"/>
      <protection locked="0"/>
    </xf>
    <xf numFmtId="0" fontId="53" fillId="7" borderId="22" xfId="0" applyFont="1" applyFill="1" applyBorder="1" applyAlignment="1" applyProtection="1">
      <alignment horizontal="center" vertical="top" wrapText="1"/>
      <protection locked="0"/>
    </xf>
    <xf numFmtId="0" fontId="53" fillId="7" borderId="15" xfId="0" applyFont="1" applyFill="1" applyBorder="1" applyAlignment="1" applyProtection="1">
      <alignment horizontal="center" vertical="top" wrapText="1"/>
      <protection locked="0"/>
    </xf>
    <xf numFmtId="0" fontId="53" fillId="7" borderId="23" xfId="0" applyFont="1" applyFill="1" applyBorder="1" applyAlignment="1" applyProtection="1">
      <alignment horizontal="center" vertical="top" wrapText="1"/>
      <protection locked="0"/>
    </xf>
    <xf numFmtId="0" fontId="53" fillId="10" borderId="2" xfId="0" applyFont="1" applyFill="1" applyBorder="1" applyAlignment="1" applyProtection="1">
      <alignment horizontal="center" wrapText="1"/>
      <protection locked="0"/>
    </xf>
    <xf numFmtId="0" fontId="53" fillId="8" borderId="24" xfId="0" applyFont="1" applyFill="1" applyBorder="1" applyAlignment="1" applyProtection="1">
      <alignment horizontal="center" vertical="center"/>
      <protection locked="0"/>
    </xf>
    <xf numFmtId="0" fontId="53" fillId="8" borderId="27" xfId="0" applyFont="1" applyFill="1" applyBorder="1" applyAlignment="1" applyProtection="1">
      <alignment horizontal="center" vertical="center"/>
      <protection locked="0"/>
    </xf>
    <xf numFmtId="2" fontId="53" fillId="8" borderId="24" xfId="0" applyNumberFormat="1" applyFont="1" applyFill="1" applyBorder="1" applyAlignment="1" applyProtection="1">
      <alignment horizontal="center" vertical="center"/>
      <protection locked="0"/>
    </xf>
    <xf numFmtId="2" fontId="53" fillId="8" borderId="27" xfId="0" applyNumberFormat="1" applyFont="1" applyFill="1" applyBorder="1" applyAlignment="1" applyProtection="1">
      <alignment horizontal="center" vertical="center"/>
      <protection locked="0"/>
    </xf>
    <xf numFmtId="0" fontId="53" fillId="10" borderId="2" xfId="0" applyFont="1" applyFill="1" applyBorder="1" applyAlignment="1" applyProtection="1">
      <alignment horizontal="center" vertical="top" wrapText="1"/>
    </xf>
    <xf numFmtId="168" fontId="53" fillId="10" borderId="2" xfId="0" applyNumberFormat="1" applyFont="1" applyFill="1" applyBorder="1" applyAlignment="1" applyProtection="1">
      <alignment horizontal="right" vertical="top" wrapText="1"/>
    </xf>
    <xf numFmtId="168" fontId="53" fillId="10" borderId="3" xfId="0" applyNumberFormat="1" applyFont="1" applyFill="1" applyBorder="1" applyAlignment="1" applyProtection="1">
      <alignment horizontal="right" vertical="top" wrapText="1"/>
    </xf>
    <xf numFmtId="0" fontId="3" fillId="0" borderId="0" xfId="0" applyNumberFormat="1" applyFont="1" applyBorder="1" applyAlignment="1" applyProtection="1">
      <alignment horizontal="left" vertical="top"/>
      <protection locked="0"/>
    </xf>
    <xf numFmtId="0" fontId="5" fillId="0" borderId="0" xfId="0" applyNumberFormat="1" applyFont="1" applyFill="1" applyBorder="1" applyAlignment="1" applyProtection="1">
      <alignment horizontal="right"/>
    </xf>
    <xf numFmtId="49" fontId="5" fillId="0" borderId="0" xfId="0" applyNumberFormat="1" applyFont="1" applyBorder="1" applyAlignment="1" applyProtection="1">
      <alignment horizontal="right"/>
      <protection locked="0"/>
    </xf>
    <xf numFmtId="49" fontId="5" fillId="0" borderId="1" xfId="0" applyNumberFormat="1" applyFont="1" applyBorder="1" applyAlignment="1" applyProtection="1">
      <alignment horizontal="right"/>
      <protection locked="0"/>
    </xf>
    <xf numFmtId="49" fontId="5" fillId="0" borderId="2" xfId="0" applyNumberFormat="1" applyFont="1" applyBorder="1" applyAlignment="1" applyProtection="1">
      <alignment horizontal="right"/>
      <protection locked="0"/>
    </xf>
    <xf numFmtId="49" fontId="38" fillId="0" borderId="0" xfId="0" applyNumberFormat="1" applyFont="1" applyAlignment="1" applyProtection="1">
      <alignment horizontal="left" vertical="top"/>
      <protection locked="0"/>
    </xf>
  </cellXfs>
  <cellStyles count="10">
    <cellStyle name="Excel Built-in Normal" xfId="1" xr:uid="{00000000-0005-0000-0000-000001000000}"/>
    <cellStyle name="Excel Built-in Normal 1" xfId="4" xr:uid="{00000000-0005-0000-0000-000002000000}"/>
    <cellStyle name="Hiperveza" xfId="8" builtinId="8"/>
    <cellStyle name="Normal 2" xfId="9" xr:uid="{00000000-0005-0000-0000-000005000000}"/>
    <cellStyle name="Normal 5" xfId="5" xr:uid="{00000000-0005-0000-0000-000006000000}"/>
    <cellStyle name="Normalno" xfId="0" builtinId="0"/>
    <cellStyle name="Normalno 2" xfId="3" xr:uid="{00000000-0005-0000-0000-000007000000}"/>
    <cellStyle name="Normalno 3" xfId="7" xr:uid="{00000000-0005-0000-0000-000008000000}"/>
    <cellStyle name="Style 1" xfId="6" xr:uid="{00000000-0005-0000-0000-000009000000}"/>
    <cellStyle name="Zarez" xfId="2" builtinId="3"/>
  </cellStyles>
  <dxfs count="0"/>
  <tableStyles count="0" defaultTableStyle="TableStyleMedium2"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43"/>
  <sheetViews>
    <sheetView zoomScale="140" zoomScaleNormal="140" zoomScaleSheetLayoutView="85" workbookViewId="0">
      <selection activeCell="F195" sqref="F195"/>
    </sheetView>
  </sheetViews>
  <sheetFormatPr defaultColWidth="9.140625" defaultRowHeight="12.75" x14ac:dyDescent="0.2"/>
  <cols>
    <col min="1" max="1" width="6.7109375" style="91" customWidth="1"/>
    <col min="2" max="2" width="40.7109375" style="92" customWidth="1"/>
    <col min="3" max="4" width="12.7109375" style="62" customWidth="1"/>
    <col min="5" max="5" width="12.7109375" style="63" customWidth="1"/>
    <col min="6" max="6" width="12.7109375" style="62" customWidth="1"/>
    <col min="7" max="16384" width="9.140625" style="20"/>
  </cols>
  <sheetData>
    <row r="1" spans="1:6" ht="15" customHeight="1" x14ac:dyDescent="0.2">
      <c r="A1" s="810" t="s">
        <v>73</v>
      </c>
      <c r="B1" s="811"/>
      <c r="C1" s="811"/>
      <c r="D1" s="811"/>
      <c r="E1" s="811"/>
      <c r="F1" s="811"/>
    </row>
    <row r="2" spans="1:6" ht="15" customHeight="1" x14ac:dyDescent="0.2">
      <c r="A2" s="814"/>
      <c r="B2" s="814"/>
      <c r="C2" s="814"/>
      <c r="D2" s="814"/>
      <c r="E2" s="814"/>
      <c r="F2" s="814"/>
    </row>
    <row r="3" spans="1:6" ht="15" customHeight="1" x14ac:dyDescent="0.2">
      <c r="A3" s="21" t="s">
        <v>46</v>
      </c>
      <c r="B3" s="22" t="s">
        <v>47</v>
      </c>
      <c r="C3" s="23" t="s">
        <v>48</v>
      </c>
      <c r="D3" s="23" t="s">
        <v>49</v>
      </c>
      <c r="E3" s="24" t="s">
        <v>50</v>
      </c>
      <c r="F3" s="419" t="s">
        <v>7</v>
      </c>
    </row>
    <row r="4" spans="1:6" s="28" customFormat="1" ht="15" customHeight="1" x14ac:dyDescent="0.2">
      <c r="A4" s="414" t="s">
        <v>2</v>
      </c>
      <c r="B4" s="414" t="s">
        <v>51</v>
      </c>
      <c r="C4" s="415"/>
      <c r="D4" s="414"/>
      <c r="E4" s="27"/>
      <c r="F4" s="414"/>
    </row>
    <row r="5" spans="1:6" x14ac:dyDescent="0.2">
      <c r="A5" s="13"/>
      <c r="B5" s="416"/>
      <c r="C5" s="417"/>
      <c r="D5" s="418"/>
      <c r="E5" s="31"/>
      <c r="F5" s="418"/>
    </row>
    <row r="6" spans="1:6" ht="15" customHeight="1" x14ac:dyDescent="0.2">
      <c r="A6" s="5" t="s">
        <v>0</v>
      </c>
      <c r="B6" s="6" t="s">
        <v>109</v>
      </c>
      <c r="C6" s="7" t="s">
        <v>52</v>
      </c>
      <c r="D6" s="8">
        <v>1</v>
      </c>
      <c r="E6" s="33">
        <v>0</v>
      </c>
      <c r="F6" s="420">
        <f>SUM(D6*E6)</f>
        <v>0</v>
      </c>
    </row>
    <row r="7" spans="1:6" s="37" customFormat="1" ht="30" customHeight="1" x14ac:dyDescent="0.2">
      <c r="A7" s="9" t="s">
        <v>80</v>
      </c>
      <c r="B7" s="10" t="s">
        <v>260</v>
      </c>
      <c r="C7" s="11" t="s">
        <v>98</v>
      </c>
      <c r="D7" s="12">
        <v>1</v>
      </c>
      <c r="E7" s="36">
        <v>0</v>
      </c>
      <c r="F7" s="421">
        <f>SUM(D7*E7)</f>
        <v>0</v>
      </c>
    </row>
    <row r="8" spans="1:6" ht="83.25" customHeight="1" x14ac:dyDescent="0.2">
      <c r="A8" s="5" t="s">
        <v>81</v>
      </c>
      <c r="B8" s="6" t="s">
        <v>108</v>
      </c>
      <c r="C8" s="7" t="s">
        <v>52</v>
      </c>
      <c r="D8" s="8">
        <v>1</v>
      </c>
      <c r="E8" s="33">
        <v>0</v>
      </c>
      <c r="F8" s="420">
        <f>SUM(D8*E8)</f>
        <v>0</v>
      </c>
    </row>
    <row r="9" spans="1:6" ht="30" customHeight="1" x14ac:dyDescent="0.2">
      <c r="A9" s="13" t="s">
        <v>99</v>
      </c>
      <c r="B9" s="6" t="s">
        <v>261</v>
      </c>
      <c r="C9" s="7" t="s">
        <v>107</v>
      </c>
      <c r="D9" s="8">
        <f>1367.79*0.2</f>
        <v>273.55799999999999</v>
      </c>
      <c r="E9" s="33">
        <v>0</v>
      </c>
      <c r="F9" s="420">
        <f>SUM(D9*E9)</f>
        <v>0</v>
      </c>
    </row>
    <row r="10" spans="1:6" s="39" customFormat="1" ht="15" customHeight="1" x14ac:dyDescent="0.2">
      <c r="A10" s="38"/>
      <c r="B10" s="809" t="s">
        <v>113</v>
      </c>
      <c r="C10" s="809"/>
      <c r="D10" s="809"/>
      <c r="E10" s="809"/>
      <c r="F10" s="422">
        <f>SUM(F6:F9)</f>
        <v>0</v>
      </c>
    </row>
    <row r="11" spans="1:6" s="40" customFormat="1" ht="12.75" customHeight="1" x14ac:dyDescent="0.2">
      <c r="A11" s="812"/>
      <c r="B11" s="812"/>
      <c r="C11" s="812"/>
      <c r="D11" s="812"/>
      <c r="E11" s="812"/>
      <c r="F11" s="812"/>
    </row>
    <row r="12" spans="1:6" x14ac:dyDescent="0.2">
      <c r="A12" s="812"/>
      <c r="B12" s="812"/>
      <c r="C12" s="812"/>
      <c r="D12" s="812"/>
      <c r="E12" s="812"/>
      <c r="F12" s="812"/>
    </row>
    <row r="13" spans="1:6" s="39" customFormat="1" ht="15" customHeight="1" x14ac:dyDescent="0.2">
      <c r="A13" s="25" t="s">
        <v>3</v>
      </c>
      <c r="B13" s="25" t="s">
        <v>1</v>
      </c>
      <c r="C13" s="26"/>
      <c r="D13" s="25"/>
      <c r="E13" s="27"/>
      <c r="F13" s="41"/>
    </row>
    <row r="14" spans="1:6" s="40" customFormat="1" ht="15" customHeight="1" x14ac:dyDescent="0.2">
      <c r="A14" s="423"/>
      <c r="B14" s="416"/>
      <c r="C14" s="417"/>
      <c r="D14" s="418"/>
      <c r="E14" s="31"/>
      <c r="F14" s="420"/>
    </row>
    <row r="15" spans="1:6" ht="99" customHeight="1" x14ac:dyDescent="0.2">
      <c r="A15" s="13" t="s">
        <v>9</v>
      </c>
      <c r="B15" s="6" t="s">
        <v>230</v>
      </c>
      <c r="C15" s="7" t="s">
        <v>53</v>
      </c>
      <c r="D15" s="8">
        <f>565.87*0.15</f>
        <v>84.880499999999998</v>
      </c>
      <c r="E15" s="33">
        <v>0</v>
      </c>
      <c r="F15" s="420">
        <f>SUM(D15*E15)</f>
        <v>0</v>
      </c>
    </row>
    <row r="16" spans="1:6" ht="91.5" customHeight="1" x14ac:dyDescent="0.2">
      <c r="A16" s="13" t="s">
        <v>10</v>
      </c>
      <c r="B16" s="6" t="s">
        <v>239</v>
      </c>
      <c r="C16" s="7" t="s">
        <v>53</v>
      </c>
      <c r="D16" s="8">
        <f>565.87*0.15</f>
        <v>84.880499999999998</v>
      </c>
      <c r="E16" s="33">
        <v>0</v>
      </c>
      <c r="F16" s="420">
        <f>SUM(D16*E16)</f>
        <v>0</v>
      </c>
    </row>
    <row r="17" spans="1:7" ht="78.75" customHeight="1" x14ac:dyDescent="0.2">
      <c r="A17" s="13" t="s">
        <v>11</v>
      </c>
      <c r="B17" s="6" t="s">
        <v>262</v>
      </c>
      <c r="C17" s="7" t="s">
        <v>53</v>
      </c>
      <c r="D17" s="8">
        <f>(1.4*2.2*12+1*1.4*11+1.8*1.8*2)*0.8</f>
        <v>47.072000000000003</v>
      </c>
      <c r="E17" s="33">
        <v>0</v>
      </c>
      <c r="F17" s="420">
        <f>SUM(D17*E17)</f>
        <v>0</v>
      </c>
    </row>
    <row r="18" spans="1:7" s="37" customFormat="1" ht="87" customHeight="1" x14ac:dyDescent="0.2">
      <c r="A18" s="14" t="s">
        <v>54</v>
      </c>
      <c r="B18" s="15" t="s">
        <v>231</v>
      </c>
      <c r="C18" s="7" t="s">
        <v>53</v>
      </c>
      <c r="D18" s="12">
        <f>36.03*0.8</f>
        <v>28.824000000000002</v>
      </c>
      <c r="E18" s="36">
        <v>0</v>
      </c>
      <c r="F18" s="420">
        <f>SUM(D18*E18)</f>
        <v>0</v>
      </c>
    </row>
    <row r="19" spans="1:7" ht="28.5" customHeight="1" x14ac:dyDescent="0.2">
      <c r="A19" s="13" t="s">
        <v>95</v>
      </c>
      <c r="B19" s="16" t="s">
        <v>232</v>
      </c>
      <c r="C19" s="7" t="s">
        <v>8</v>
      </c>
      <c r="D19" s="8">
        <v>565.87</v>
      </c>
      <c r="E19" s="33">
        <v>0</v>
      </c>
      <c r="F19" s="420">
        <f>SUM(D19*E19)</f>
        <v>0</v>
      </c>
    </row>
    <row r="20" spans="1:7" ht="89.25" customHeight="1" x14ac:dyDescent="0.2">
      <c r="A20" s="13" t="s">
        <v>96</v>
      </c>
      <c r="B20" s="6" t="s">
        <v>986</v>
      </c>
      <c r="C20" s="7"/>
      <c r="D20" s="8"/>
      <c r="E20" s="33"/>
      <c r="F20" s="420"/>
    </row>
    <row r="21" spans="1:7" ht="15" x14ac:dyDescent="0.2">
      <c r="A21" s="13"/>
      <c r="B21" s="17" t="s">
        <v>55</v>
      </c>
      <c r="C21" s="7" t="s">
        <v>53</v>
      </c>
      <c r="D21" s="8">
        <f>(36.03+58.84)*0.1</f>
        <v>9.4870000000000001</v>
      </c>
      <c r="E21" s="33">
        <v>0</v>
      </c>
      <c r="F21" s="420">
        <f t="shared" ref="F21:F27" si="0">SUM(D21*E21)</f>
        <v>0</v>
      </c>
    </row>
    <row r="22" spans="1:7" ht="15" x14ac:dyDescent="0.2">
      <c r="A22" s="13"/>
      <c r="B22" s="17" t="s">
        <v>56</v>
      </c>
      <c r="C22" s="7" t="s">
        <v>53</v>
      </c>
      <c r="D22" s="8">
        <f>(36.03+58.84)*0.1</f>
        <v>9.4870000000000001</v>
      </c>
      <c r="E22" s="33">
        <v>0</v>
      </c>
      <c r="F22" s="420">
        <f t="shared" si="0"/>
        <v>0</v>
      </c>
    </row>
    <row r="23" spans="1:7" ht="102.75" customHeight="1" x14ac:dyDescent="0.2">
      <c r="A23" s="13" t="s">
        <v>97</v>
      </c>
      <c r="B23" s="18" t="s">
        <v>987</v>
      </c>
      <c r="C23" s="7" t="s">
        <v>53</v>
      </c>
      <c r="D23" s="12">
        <f>496.43*0.4</f>
        <v>198.572</v>
      </c>
      <c r="E23" s="36">
        <v>0</v>
      </c>
      <c r="F23" s="420">
        <f t="shared" si="0"/>
        <v>0</v>
      </c>
      <c r="G23" s="43"/>
    </row>
    <row r="24" spans="1:7" s="37" customFormat="1" ht="54" customHeight="1" x14ac:dyDescent="0.2">
      <c r="A24" s="14" t="s">
        <v>100</v>
      </c>
      <c r="B24" s="19" t="s">
        <v>988</v>
      </c>
      <c r="C24" s="11" t="s">
        <v>94</v>
      </c>
      <c r="D24" s="12">
        <f>421.53*0.1</f>
        <v>42.152999999999999</v>
      </c>
      <c r="E24" s="36">
        <v>0</v>
      </c>
      <c r="F24" s="421">
        <f t="shared" si="0"/>
        <v>0</v>
      </c>
    </row>
    <row r="25" spans="1:7" s="37" customFormat="1" ht="69" customHeight="1" x14ac:dyDescent="0.2">
      <c r="A25" s="14" t="s">
        <v>229</v>
      </c>
      <c r="B25" s="19" t="s">
        <v>971</v>
      </c>
      <c r="C25" s="11" t="s">
        <v>83</v>
      </c>
      <c r="D25" s="12">
        <v>421.53</v>
      </c>
      <c r="E25" s="36">
        <v>0</v>
      </c>
      <c r="F25" s="421">
        <f t="shared" si="0"/>
        <v>0</v>
      </c>
      <c r="G25" s="43"/>
    </row>
    <row r="26" spans="1:7" s="37" customFormat="1" ht="76.5" customHeight="1" x14ac:dyDescent="0.2">
      <c r="A26" s="14" t="s">
        <v>233</v>
      </c>
      <c r="B26" s="19" t="s">
        <v>240</v>
      </c>
      <c r="C26" s="11" t="s">
        <v>94</v>
      </c>
      <c r="D26" s="12">
        <f>1719.62*0.3</f>
        <v>515.88599999999997</v>
      </c>
      <c r="E26" s="36">
        <v>0</v>
      </c>
      <c r="F26" s="421">
        <f t="shared" si="0"/>
        <v>0</v>
      </c>
    </row>
    <row r="27" spans="1:7" s="37" customFormat="1" ht="55.5" customHeight="1" x14ac:dyDescent="0.2">
      <c r="A27" s="14" t="s">
        <v>263</v>
      </c>
      <c r="B27" s="19" t="s">
        <v>241</v>
      </c>
      <c r="C27" s="11" t="s">
        <v>94</v>
      </c>
      <c r="D27" s="12">
        <f>1719.62*0.2</f>
        <v>343.92399999999998</v>
      </c>
      <c r="E27" s="36">
        <v>0</v>
      </c>
      <c r="F27" s="421">
        <f t="shared" si="0"/>
        <v>0</v>
      </c>
    </row>
    <row r="28" spans="1:7" ht="15" customHeight="1" x14ac:dyDescent="0.2">
      <c r="A28" s="13"/>
      <c r="B28" s="6"/>
      <c r="C28" s="7"/>
      <c r="D28" s="8"/>
      <c r="E28" s="33"/>
      <c r="F28" s="420"/>
    </row>
    <row r="29" spans="1:7" s="39" customFormat="1" ht="15" customHeight="1" x14ac:dyDescent="0.2">
      <c r="A29" s="38"/>
      <c r="B29" s="809" t="s">
        <v>112</v>
      </c>
      <c r="C29" s="809"/>
      <c r="D29" s="809"/>
      <c r="E29" s="809"/>
      <c r="F29" s="422">
        <f>SUM(F15:F27)</f>
        <v>0</v>
      </c>
    </row>
    <row r="30" spans="1:7" ht="15" customHeight="1" x14ac:dyDescent="0.2">
      <c r="A30" s="813"/>
      <c r="B30" s="813"/>
      <c r="C30" s="813"/>
      <c r="D30" s="813"/>
      <c r="E30" s="813"/>
      <c r="F30" s="813"/>
    </row>
    <row r="31" spans="1:7" ht="15" customHeight="1" x14ac:dyDescent="0.2">
      <c r="A31" s="813"/>
      <c r="B31" s="813"/>
      <c r="C31" s="813"/>
      <c r="D31" s="813"/>
      <c r="E31" s="813"/>
      <c r="F31" s="813"/>
    </row>
    <row r="32" spans="1:7" s="39" customFormat="1" ht="15" customHeight="1" x14ac:dyDescent="0.2">
      <c r="A32" s="25" t="s">
        <v>5</v>
      </c>
      <c r="B32" s="25" t="s">
        <v>57</v>
      </c>
      <c r="C32" s="44"/>
      <c r="D32" s="45"/>
      <c r="E32" s="41"/>
      <c r="F32" s="41"/>
    </row>
    <row r="33" spans="1:6" s="40" customFormat="1" ht="15" customHeight="1" x14ac:dyDescent="0.2">
      <c r="A33" s="423"/>
      <c r="B33" s="423"/>
      <c r="C33" s="7"/>
      <c r="D33" s="8"/>
      <c r="E33" s="33"/>
      <c r="F33" s="420"/>
    </row>
    <row r="34" spans="1:6" ht="106.15" customHeight="1" x14ac:dyDescent="0.2">
      <c r="A34" s="13" t="s">
        <v>12</v>
      </c>
      <c r="B34" s="6" t="s">
        <v>983</v>
      </c>
      <c r="C34" s="7"/>
      <c r="D34" s="8"/>
      <c r="E34" s="33"/>
      <c r="F34" s="420"/>
    </row>
    <row r="35" spans="1:6" ht="15" customHeight="1" x14ac:dyDescent="0.2">
      <c r="A35" s="13"/>
      <c r="B35" s="17"/>
      <c r="C35" s="7" t="s">
        <v>53</v>
      </c>
      <c r="D35" s="8">
        <f>36.03*0.8</f>
        <v>28.824000000000002</v>
      </c>
      <c r="E35" s="33">
        <v>0</v>
      </c>
      <c r="F35" s="420">
        <f>SUM(D35*E35)</f>
        <v>0</v>
      </c>
    </row>
    <row r="36" spans="1:6" ht="117" customHeight="1" x14ac:dyDescent="0.2">
      <c r="A36" s="13" t="s">
        <v>13</v>
      </c>
      <c r="B36" s="6" t="s">
        <v>984</v>
      </c>
      <c r="C36" s="7"/>
      <c r="D36" s="8"/>
      <c r="E36" s="33"/>
      <c r="F36" s="420"/>
    </row>
    <row r="37" spans="1:6" ht="15" x14ac:dyDescent="0.2">
      <c r="A37" s="13"/>
      <c r="B37" s="17"/>
      <c r="C37" s="7" t="s">
        <v>53</v>
      </c>
      <c r="D37" s="8">
        <f>58.84*0.8</f>
        <v>47.072000000000003</v>
      </c>
      <c r="E37" s="33">
        <v>0</v>
      </c>
      <c r="F37" s="420">
        <f>SUM(D37*E37)</f>
        <v>0</v>
      </c>
    </row>
    <row r="38" spans="1:6" ht="105" customHeight="1" x14ac:dyDescent="0.2">
      <c r="A38" s="13" t="s">
        <v>14</v>
      </c>
      <c r="B38" s="6" t="s">
        <v>985</v>
      </c>
      <c r="C38" s="7"/>
      <c r="D38" s="8"/>
      <c r="E38" s="33"/>
      <c r="F38" s="420"/>
    </row>
    <row r="39" spans="1:6" ht="15" x14ac:dyDescent="0.2">
      <c r="A39" s="13" t="s">
        <v>58</v>
      </c>
      <c r="B39" s="6" t="s">
        <v>59</v>
      </c>
      <c r="C39" s="7" t="s">
        <v>53</v>
      </c>
      <c r="D39" s="8">
        <f>36.03*0.3</f>
        <v>10.808999999999999</v>
      </c>
      <c r="E39" s="33">
        <v>0</v>
      </c>
      <c r="F39" s="420">
        <f>SUM(D39*E39)</f>
        <v>0</v>
      </c>
    </row>
    <row r="40" spans="1:6" s="37" customFormat="1" ht="15" x14ac:dyDescent="0.2">
      <c r="A40" s="14" t="s">
        <v>61</v>
      </c>
      <c r="B40" s="15" t="s">
        <v>62</v>
      </c>
      <c r="C40" s="11" t="s">
        <v>83</v>
      </c>
      <c r="D40" s="12">
        <f>94.25*0.3+91.05*0.3+14.8*0.3*4+5.83*0.3*2</f>
        <v>76.847999999999999</v>
      </c>
      <c r="E40" s="36">
        <v>0</v>
      </c>
      <c r="F40" s="421">
        <f>SUM(D40*E40)</f>
        <v>0</v>
      </c>
    </row>
    <row r="41" spans="1:6" ht="173.25" customHeight="1" x14ac:dyDescent="0.2">
      <c r="A41" s="13" t="s">
        <v>15</v>
      </c>
      <c r="B41" s="13" t="s">
        <v>264</v>
      </c>
      <c r="C41" s="7"/>
      <c r="D41" s="8"/>
      <c r="E41" s="33"/>
      <c r="F41" s="420"/>
    </row>
    <row r="42" spans="1:6" ht="15" x14ac:dyDescent="0.2">
      <c r="A42" s="13" t="s">
        <v>58</v>
      </c>
      <c r="B42" s="6" t="s">
        <v>59</v>
      </c>
      <c r="C42" s="7" t="s">
        <v>53</v>
      </c>
      <c r="D42" s="8">
        <f>15.68*31.66*0.2</f>
        <v>99.285759999999996</v>
      </c>
      <c r="E42" s="33">
        <v>0</v>
      </c>
      <c r="F42" s="420">
        <f>SUM(D42*E42)</f>
        <v>0</v>
      </c>
    </row>
    <row r="43" spans="1:6" ht="15" x14ac:dyDescent="0.2">
      <c r="A43" s="13" t="s">
        <v>61</v>
      </c>
      <c r="B43" s="6" t="s">
        <v>62</v>
      </c>
      <c r="C43" s="7" t="s">
        <v>60</v>
      </c>
      <c r="D43" s="8">
        <f>94.68*0.2</f>
        <v>18.936000000000003</v>
      </c>
      <c r="E43" s="33">
        <v>0</v>
      </c>
      <c r="F43" s="420">
        <f>SUM(D43*E43)</f>
        <v>0</v>
      </c>
    </row>
    <row r="44" spans="1:6" s="37" customFormat="1" ht="80.25" customHeight="1" x14ac:dyDescent="0.2">
      <c r="A44" s="14" t="s">
        <v>16</v>
      </c>
      <c r="B44" s="14" t="s">
        <v>265</v>
      </c>
      <c r="C44" s="11"/>
      <c r="D44" s="12"/>
      <c r="E44" s="36"/>
      <c r="F44" s="421"/>
    </row>
    <row r="45" spans="1:6" ht="15" x14ac:dyDescent="0.2">
      <c r="A45" s="14" t="s">
        <v>58</v>
      </c>
      <c r="B45" s="15" t="s">
        <v>59</v>
      </c>
      <c r="C45" s="7" t="s">
        <v>53</v>
      </c>
      <c r="D45" s="8">
        <f>88.38*0.14</f>
        <v>12.373200000000001</v>
      </c>
      <c r="E45" s="33">
        <v>0</v>
      </c>
      <c r="F45" s="420">
        <f>SUM(D45*E45)</f>
        <v>0</v>
      </c>
    </row>
    <row r="46" spans="1:6" ht="15" x14ac:dyDescent="0.2">
      <c r="A46" s="13" t="s">
        <v>61</v>
      </c>
      <c r="B46" s="6" t="s">
        <v>62</v>
      </c>
      <c r="C46" s="7" t="s">
        <v>60</v>
      </c>
      <c r="D46" s="8">
        <f>41.34*0.14+88.38</f>
        <v>94.167599999999993</v>
      </c>
      <c r="E46" s="33">
        <v>0</v>
      </c>
      <c r="F46" s="420">
        <f>SUM(D46*E46)</f>
        <v>0</v>
      </c>
    </row>
    <row r="47" spans="1:6" ht="38.25" x14ac:dyDescent="0.2">
      <c r="A47" s="13" t="s">
        <v>20</v>
      </c>
      <c r="B47" s="6" t="s">
        <v>266</v>
      </c>
      <c r="C47" s="7" t="s">
        <v>53</v>
      </c>
      <c r="D47" s="8">
        <f>(1.4*2.2*12+1*1.4*11+1.8*1.8*2)*0.1</f>
        <v>5.8840000000000003</v>
      </c>
      <c r="E47" s="33">
        <v>0</v>
      </c>
      <c r="F47" s="8">
        <f>D47*E47</f>
        <v>0</v>
      </c>
    </row>
    <row r="48" spans="1:6" ht="15" customHeight="1" x14ac:dyDescent="0.2">
      <c r="A48" s="13"/>
      <c r="B48" s="6"/>
      <c r="C48" s="7"/>
      <c r="D48" s="8"/>
      <c r="E48" s="33"/>
      <c r="F48" s="420"/>
    </row>
    <row r="49" spans="1:7" s="39" customFormat="1" ht="15" customHeight="1" x14ac:dyDescent="0.2">
      <c r="A49" s="38"/>
      <c r="B49" s="809" t="s">
        <v>114</v>
      </c>
      <c r="C49" s="809"/>
      <c r="D49" s="809"/>
      <c r="E49" s="809"/>
      <c r="F49" s="422">
        <f>SUM(F35:F47)</f>
        <v>0</v>
      </c>
    </row>
    <row r="50" spans="1:7" ht="15" customHeight="1" x14ac:dyDescent="0.2">
      <c r="A50" s="799"/>
      <c r="B50" s="799"/>
      <c r="C50" s="799"/>
      <c r="D50" s="799"/>
      <c r="E50" s="799"/>
      <c r="F50" s="799"/>
    </row>
    <row r="51" spans="1:7" ht="15" customHeight="1" x14ac:dyDescent="0.2">
      <c r="A51" s="799"/>
      <c r="B51" s="799"/>
      <c r="C51" s="799"/>
      <c r="D51" s="799"/>
      <c r="E51" s="799"/>
      <c r="F51" s="799"/>
    </row>
    <row r="52" spans="1:7" s="50" customFormat="1" ht="15" customHeight="1" x14ac:dyDescent="0.2">
      <c r="A52" s="46" t="s">
        <v>19</v>
      </c>
      <c r="B52" s="46" t="s">
        <v>63</v>
      </c>
      <c r="C52" s="47"/>
      <c r="D52" s="48"/>
      <c r="E52" s="49"/>
      <c r="F52" s="49"/>
    </row>
    <row r="53" spans="1:7" s="51" customFormat="1" ht="15" customHeight="1" x14ac:dyDescent="0.2">
      <c r="A53" s="424"/>
      <c r="B53" s="424"/>
      <c r="C53" s="11"/>
      <c r="D53" s="12"/>
      <c r="E53" s="36"/>
      <c r="F53" s="421"/>
    </row>
    <row r="54" spans="1:7" s="52" customFormat="1" ht="30" customHeight="1" x14ac:dyDescent="0.2">
      <c r="A54" s="14" t="s">
        <v>17</v>
      </c>
      <c r="B54" s="14" t="s">
        <v>989</v>
      </c>
      <c r="C54" s="11"/>
      <c r="D54" s="12"/>
      <c r="E54" s="36"/>
      <c r="F54" s="421"/>
    </row>
    <row r="55" spans="1:7" s="37" customFormat="1" x14ac:dyDescent="0.2">
      <c r="A55" s="14"/>
      <c r="B55" s="425"/>
      <c r="C55" s="11" t="s">
        <v>4</v>
      </c>
      <c r="D55" s="12">
        <f>(D47+D45+D42+D39+D37+D35)*110</f>
        <v>22467.275600000001</v>
      </c>
      <c r="E55" s="36">
        <v>0</v>
      </c>
      <c r="F55" s="421">
        <f>SUM(D55*E55)</f>
        <v>0</v>
      </c>
      <c r="G55" s="43"/>
    </row>
    <row r="56" spans="1:7" s="37" customFormat="1" ht="25.5" x14ac:dyDescent="0.2">
      <c r="A56" s="14" t="s">
        <v>18</v>
      </c>
      <c r="B56" s="14" t="s">
        <v>990</v>
      </c>
      <c r="C56" s="11"/>
      <c r="D56" s="12"/>
      <c r="E56" s="36"/>
      <c r="F56" s="421"/>
      <c r="G56" s="43"/>
    </row>
    <row r="57" spans="1:7" s="37" customFormat="1" ht="15" customHeight="1" x14ac:dyDescent="0.2">
      <c r="A57" s="14"/>
      <c r="B57" s="425"/>
      <c r="C57" s="11" t="s">
        <v>4</v>
      </c>
      <c r="D57" s="12">
        <f>D55</f>
        <v>22467.275600000001</v>
      </c>
      <c r="E57" s="36">
        <v>0</v>
      </c>
      <c r="F57" s="421">
        <f>SUM(D57*E57)</f>
        <v>0</v>
      </c>
      <c r="G57" s="43"/>
    </row>
    <row r="58" spans="1:7" s="52" customFormat="1" ht="15" customHeight="1" x14ac:dyDescent="0.2">
      <c r="A58" s="14"/>
      <c r="B58" s="15"/>
      <c r="C58" s="11"/>
      <c r="D58" s="12"/>
      <c r="E58" s="36"/>
      <c r="F58" s="421"/>
    </row>
    <row r="59" spans="1:7" s="50" customFormat="1" ht="15" customHeight="1" x14ac:dyDescent="0.2">
      <c r="A59" s="53"/>
      <c r="B59" s="802" t="s">
        <v>115</v>
      </c>
      <c r="C59" s="802"/>
      <c r="D59" s="802"/>
      <c r="E59" s="802"/>
      <c r="F59" s="427">
        <f>SUM(F55:F57)</f>
        <v>0</v>
      </c>
    </row>
    <row r="60" spans="1:7" s="39" customFormat="1" ht="15" customHeight="1" x14ac:dyDescent="0.2">
      <c r="A60" s="806"/>
      <c r="B60" s="806"/>
      <c r="C60" s="806"/>
      <c r="D60" s="806"/>
      <c r="E60" s="806"/>
      <c r="F60" s="806"/>
    </row>
    <row r="61" spans="1:7" s="39" customFormat="1" ht="15" customHeight="1" x14ac:dyDescent="0.2">
      <c r="A61" s="806"/>
      <c r="B61" s="806"/>
      <c r="C61" s="806"/>
      <c r="D61" s="806"/>
      <c r="E61" s="806"/>
      <c r="F61" s="806"/>
    </row>
    <row r="62" spans="1:7" s="39" customFormat="1" ht="15" customHeight="1" x14ac:dyDescent="0.2">
      <c r="A62" s="25" t="s">
        <v>23</v>
      </c>
      <c r="B62" s="25" t="s">
        <v>6</v>
      </c>
      <c r="C62" s="44"/>
      <c r="D62" s="45"/>
      <c r="E62" s="41"/>
      <c r="F62" s="27"/>
    </row>
    <row r="63" spans="1:7" s="55" customFormat="1" ht="15" customHeight="1" x14ac:dyDescent="0.2">
      <c r="A63" s="418"/>
      <c r="B63" s="418"/>
      <c r="C63" s="7"/>
      <c r="D63" s="8"/>
      <c r="E63" s="33"/>
      <c r="F63" s="426"/>
    </row>
    <row r="64" spans="1:7" ht="182.25" customHeight="1" x14ac:dyDescent="0.2">
      <c r="A64" s="13" t="s">
        <v>24</v>
      </c>
      <c r="B64" s="14" t="s">
        <v>921</v>
      </c>
      <c r="C64" s="7" t="s">
        <v>60</v>
      </c>
      <c r="D64" s="8">
        <v>88.38</v>
      </c>
      <c r="E64" s="33">
        <v>0</v>
      </c>
      <c r="F64" s="420">
        <f>SUM(D64*E64)</f>
        <v>0</v>
      </c>
      <c r="G64" s="43"/>
    </row>
    <row r="65" spans="1:6" ht="15" customHeight="1" x14ac:dyDescent="0.2">
      <c r="A65" s="13"/>
      <c r="B65" s="14"/>
      <c r="C65" s="7"/>
      <c r="D65" s="8"/>
      <c r="E65" s="33"/>
      <c r="F65" s="420"/>
    </row>
    <row r="66" spans="1:6" s="39" customFormat="1" ht="15" customHeight="1" x14ac:dyDescent="0.2">
      <c r="A66" s="38"/>
      <c r="B66" s="809" t="s">
        <v>116</v>
      </c>
      <c r="C66" s="809"/>
      <c r="D66" s="809"/>
      <c r="E66" s="809"/>
      <c r="F66" s="422">
        <f>SUM(F64)</f>
        <v>0</v>
      </c>
    </row>
    <row r="67" spans="1:6" s="39" customFormat="1" ht="15" customHeight="1" x14ac:dyDescent="0.2">
      <c r="A67" s="806"/>
      <c r="B67" s="806"/>
      <c r="C67" s="806"/>
      <c r="D67" s="806"/>
      <c r="E67" s="806"/>
      <c r="F67" s="806"/>
    </row>
    <row r="68" spans="1:6" s="39" customFormat="1" ht="15" customHeight="1" x14ac:dyDescent="0.2">
      <c r="A68" s="806"/>
      <c r="B68" s="806"/>
      <c r="C68" s="806"/>
      <c r="D68" s="806"/>
      <c r="E68" s="806"/>
      <c r="F68" s="806"/>
    </row>
    <row r="69" spans="1:6" s="39" customFormat="1" ht="15" customHeight="1" x14ac:dyDescent="0.2">
      <c r="A69" s="46" t="s">
        <v>27</v>
      </c>
      <c r="B69" s="46" t="s">
        <v>22</v>
      </c>
      <c r="C69" s="47"/>
      <c r="D69" s="48"/>
      <c r="E69" s="49"/>
      <c r="F69" s="54"/>
    </row>
    <row r="70" spans="1:6" s="40" customFormat="1" ht="15" customHeight="1" x14ac:dyDescent="0.2">
      <c r="A70" s="424"/>
      <c r="B70" s="424"/>
      <c r="C70" s="11"/>
      <c r="D70" s="12"/>
      <c r="E70" s="36"/>
      <c r="F70" s="56"/>
    </row>
    <row r="71" spans="1:6" ht="53.25" customHeight="1" x14ac:dyDescent="0.2">
      <c r="A71" s="14" t="s">
        <v>28</v>
      </c>
      <c r="B71" s="14" t="s">
        <v>270</v>
      </c>
      <c r="C71" s="11"/>
      <c r="D71" s="12"/>
      <c r="E71" s="36"/>
      <c r="F71" s="421"/>
    </row>
    <row r="72" spans="1:6" ht="42" customHeight="1" x14ac:dyDescent="0.2">
      <c r="A72" s="14"/>
      <c r="B72" s="14" t="s">
        <v>267</v>
      </c>
      <c r="C72" s="11"/>
      <c r="D72" s="12"/>
      <c r="E72" s="36"/>
      <c r="F72" s="421"/>
    </row>
    <row r="73" spans="1:6" ht="64.5" customHeight="1" x14ac:dyDescent="0.2">
      <c r="A73" s="14"/>
      <c r="B73" s="14" t="s">
        <v>268</v>
      </c>
      <c r="C73" s="11"/>
      <c r="D73" s="12"/>
      <c r="E73" s="36"/>
      <c r="F73" s="421"/>
    </row>
    <row r="74" spans="1:6" ht="43.5" customHeight="1" x14ac:dyDescent="0.2">
      <c r="A74" s="14"/>
      <c r="B74" s="15" t="s">
        <v>267</v>
      </c>
      <c r="C74" s="11"/>
      <c r="D74" s="12"/>
      <c r="E74" s="36"/>
      <c r="F74" s="421"/>
    </row>
    <row r="75" spans="1:6" ht="58.5" customHeight="1" x14ac:dyDescent="0.2">
      <c r="A75" s="14"/>
      <c r="B75" s="15" t="s">
        <v>269</v>
      </c>
      <c r="C75" s="11" t="s">
        <v>83</v>
      </c>
      <c r="D75" s="12">
        <v>496.43</v>
      </c>
      <c r="E75" s="36">
        <v>0</v>
      </c>
      <c r="F75" s="421">
        <f t="shared" ref="F75:F80" si="1">SUM(D75*E75)</f>
        <v>0</v>
      </c>
    </row>
    <row r="76" spans="1:6" ht="112.5" customHeight="1" x14ac:dyDescent="0.2">
      <c r="A76" s="14" t="s">
        <v>82</v>
      </c>
      <c r="B76" s="15" t="s">
        <v>991</v>
      </c>
      <c r="C76" s="11" t="s">
        <v>83</v>
      </c>
      <c r="D76" s="12">
        <f>3.45+13.32+3.46+4.74</f>
        <v>24.97</v>
      </c>
      <c r="E76" s="36">
        <v>0</v>
      </c>
      <c r="F76" s="421">
        <f t="shared" si="1"/>
        <v>0</v>
      </c>
    </row>
    <row r="77" spans="1:6" ht="87" customHeight="1" x14ac:dyDescent="0.2">
      <c r="A77" s="14" t="s">
        <v>84</v>
      </c>
      <c r="B77" s="15" t="s">
        <v>272</v>
      </c>
      <c r="C77" s="11" t="s">
        <v>83</v>
      </c>
      <c r="D77" s="12">
        <v>88.38</v>
      </c>
      <c r="E77" s="36">
        <v>0</v>
      </c>
      <c r="F77" s="421">
        <f t="shared" si="1"/>
        <v>0</v>
      </c>
    </row>
    <row r="78" spans="1:6" s="37" customFormat="1" ht="60.75" customHeight="1" x14ac:dyDescent="0.2">
      <c r="A78" s="14" t="s">
        <v>85</v>
      </c>
      <c r="B78" s="15" t="s">
        <v>227</v>
      </c>
      <c r="C78" s="11" t="s">
        <v>83</v>
      </c>
      <c r="D78" s="12">
        <f>(19.54+9.23+13.82+15.08+20.96+11.87+9.36+11.94+6.15)*0.15</f>
        <v>17.692499999999999</v>
      </c>
      <c r="E78" s="36">
        <v>0</v>
      </c>
      <c r="F78" s="421">
        <f t="shared" si="1"/>
        <v>0</v>
      </c>
    </row>
    <row r="79" spans="1:6" s="57" customFormat="1" ht="57" customHeight="1" x14ac:dyDescent="0.2">
      <c r="A79" s="14" t="s">
        <v>86</v>
      </c>
      <c r="B79" s="15" t="s">
        <v>271</v>
      </c>
      <c r="C79" s="11" t="s">
        <v>83</v>
      </c>
      <c r="D79" s="12">
        <v>88.38</v>
      </c>
      <c r="E79" s="36">
        <v>0</v>
      </c>
      <c r="F79" s="421">
        <f t="shared" si="1"/>
        <v>0</v>
      </c>
    </row>
    <row r="80" spans="1:6" s="37" customFormat="1" ht="42" customHeight="1" x14ac:dyDescent="0.2">
      <c r="A80" s="14" t="s">
        <v>87</v>
      </c>
      <c r="B80" s="15" t="s">
        <v>228</v>
      </c>
      <c r="C80" s="11" t="s">
        <v>83</v>
      </c>
      <c r="D80" s="12">
        <v>88.38</v>
      </c>
      <c r="E80" s="36">
        <v>0</v>
      </c>
      <c r="F80" s="421">
        <f t="shared" si="1"/>
        <v>0</v>
      </c>
    </row>
    <row r="81" spans="1:9" s="37" customFormat="1" ht="15" customHeight="1" x14ac:dyDescent="0.2">
      <c r="A81" s="14"/>
      <c r="B81" s="15"/>
      <c r="C81" s="11"/>
      <c r="D81" s="12"/>
      <c r="E81" s="36"/>
      <c r="F81" s="421"/>
    </row>
    <row r="82" spans="1:9" s="39" customFormat="1" ht="15" customHeight="1" x14ac:dyDescent="0.2">
      <c r="A82" s="58"/>
      <c r="B82" s="802" t="s">
        <v>117</v>
      </c>
      <c r="C82" s="802"/>
      <c r="D82" s="802"/>
      <c r="E82" s="802"/>
      <c r="F82" s="427">
        <f>SUM(F71:F80)</f>
        <v>0</v>
      </c>
    </row>
    <row r="83" spans="1:9" s="55" customFormat="1" ht="15" customHeight="1" x14ac:dyDescent="0.2">
      <c r="A83" s="807"/>
      <c r="B83" s="807"/>
      <c r="C83" s="807"/>
      <c r="D83" s="807"/>
      <c r="E83" s="807"/>
      <c r="F83" s="807"/>
    </row>
    <row r="84" spans="1:9" s="55" customFormat="1" ht="15" customHeight="1" x14ac:dyDescent="0.2">
      <c r="A84" s="807"/>
      <c r="B84" s="807"/>
      <c r="C84" s="807"/>
      <c r="D84" s="807"/>
      <c r="E84" s="807"/>
      <c r="F84" s="807"/>
    </row>
    <row r="85" spans="1:9" s="39" customFormat="1" ht="15" customHeight="1" x14ac:dyDescent="0.2">
      <c r="A85" s="25" t="s">
        <v>101</v>
      </c>
      <c r="B85" s="25" t="s">
        <v>273</v>
      </c>
      <c r="C85" s="44"/>
      <c r="D85" s="45"/>
      <c r="E85" s="41"/>
      <c r="F85" s="27"/>
    </row>
    <row r="86" spans="1:9" s="40" customFormat="1" ht="15" customHeight="1" x14ac:dyDescent="0.2">
      <c r="A86" s="423"/>
      <c r="B86" s="423"/>
      <c r="C86" s="7"/>
      <c r="D86" s="8"/>
      <c r="E86" s="33"/>
      <c r="F86" s="426"/>
    </row>
    <row r="87" spans="1:9" ht="54" customHeight="1" x14ac:dyDescent="0.2">
      <c r="A87" s="14" t="s">
        <v>29</v>
      </c>
      <c r="B87" s="19" t="s">
        <v>280</v>
      </c>
      <c r="C87" s="11"/>
      <c r="D87" s="12"/>
      <c r="E87" s="36"/>
      <c r="F87" s="421"/>
    </row>
    <row r="88" spans="1:9" ht="52.5" customHeight="1" x14ac:dyDescent="0.2">
      <c r="A88" s="14"/>
      <c r="B88" s="19" t="s">
        <v>275</v>
      </c>
      <c r="C88" s="11"/>
      <c r="D88" s="12"/>
      <c r="E88" s="36"/>
      <c r="F88" s="421"/>
    </row>
    <row r="89" spans="1:9" ht="42" customHeight="1" x14ac:dyDescent="0.2">
      <c r="A89" s="14"/>
      <c r="B89" s="19" t="s">
        <v>276</v>
      </c>
      <c r="C89" s="11"/>
      <c r="D89" s="12"/>
      <c r="E89" s="36"/>
      <c r="F89" s="421"/>
    </row>
    <row r="90" spans="1:9" ht="41.25" customHeight="1" x14ac:dyDescent="0.2">
      <c r="A90" s="14"/>
      <c r="B90" s="19" t="s">
        <v>277</v>
      </c>
      <c r="C90" s="11"/>
      <c r="D90" s="12"/>
      <c r="E90" s="36"/>
      <c r="F90" s="421"/>
    </row>
    <row r="91" spans="1:9" ht="78.75" customHeight="1" x14ac:dyDescent="0.2">
      <c r="A91" s="14"/>
      <c r="B91" s="19" t="s">
        <v>278</v>
      </c>
      <c r="C91" s="11"/>
      <c r="D91" s="12"/>
      <c r="E91" s="36"/>
      <c r="F91" s="421"/>
    </row>
    <row r="92" spans="1:9" ht="25.5" x14ac:dyDescent="0.2">
      <c r="A92" s="14"/>
      <c r="B92" s="15" t="s">
        <v>279</v>
      </c>
      <c r="C92" s="11" t="s">
        <v>83</v>
      </c>
      <c r="D92" s="12">
        <v>69.459999999999994</v>
      </c>
      <c r="E92" s="36">
        <v>0</v>
      </c>
      <c r="F92" s="421">
        <f>SUM(D92*E92)</f>
        <v>0</v>
      </c>
    </row>
    <row r="93" spans="1:9" ht="87.75" customHeight="1" x14ac:dyDescent="0.2">
      <c r="A93" s="14" t="s">
        <v>30</v>
      </c>
      <c r="B93" s="15" t="s">
        <v>281</v>
      </c>
      <c r="C93" s="11" t="s">
        <v>83</v>
      </c>
      <c r="D93" s="12">
        <f xml:space="preserve"> (3.8*2+1*2)*3.53+(6.4+4.9+2*1.05+4.77+1.3+2.58+3.5+4.77+4.77+1+1+1.92+8.54+1.64+7.58)*2.6+(14.33+16.79+1.64*3.12+4.9*2.02)</f>
        <v>227.62479999999999</v>
      </c>
      <c r="E93" s="36">
        <v>0</v>
      </c>
      <c r="F93" s="421">
        <f>SUM(D93*E93)</f>
        <v>0</v>
      </c>
    </row>
    <row r="94" spans="1:9" ht="53.25" customHeight="1" x14ac:dyDescent="0.2">
      <c r="A94" s="14" t="s">
        <v>171</v>
      </c>
      <c r="B94" s="15" t="s">
        <v>282</v>
      </c>
      <c r="C94" s="11"/>
      <c r="D94" s="12"/>
      <c r="E94" s="36"/>
      <c r="F94" s="421"/>
    </row>
    <row r="95" spans="1:9" ht="30" customHeight="1" x14ac:dyDescent="0.2">
      <c r="A95" s="14" t="s">
        <v>58</v>
      </c>
      <c r="B95" s="15" t="s">
        <v>288</v>
      </c>
      <c r="C95" s="11" t="s">
        <v>83</v>
      </c>
      <c r="D95" s="12">
        <f xml:space="preserve">  (19.54+13.82+(15.08-4.76)+6.15+(20.96-3.48-0.8*2-1.3*2)+4.9+5.5+1.64+7.58)*2.6+14.33+16.79+1.64*3.12+4.9*2.02</f>
        <v>261.23280000000005</v>
      </c>
      <c r="E95" s="36">
        <v>0</v>
      </c>
      <c r="F95" s="421">
        <f>SUM(D95*E95)</f>
        <v>0</v>
      </c>
      <c r="G95" s="40"/>
      <c r="H95" s="40"/>
      <c r="I95" s="40"/>
    </row>
    <row r="96" spans="1:9" ht="15" customHeight="1" x14ac:dyDescent="0.2">
      <c r="A96" s="14" t="s">
        <v>61</v>
      </c>
      <c r="B96" s="15" t="s">
        <v>287</v>
      </c>
      <c r="C96" s="11" t="s">
        <v>83</v>
      </c>
      <c r="D96" s="12">
        <f>21.56+3.45+7.49+13.23+13.32+2.21+3.46+4.74</f>
        <v>69.459999999999994</v>
      </c>
      <c r="E96" s="36">
        <v>0</v>
      </c>
      <c r="F96" s="421">
        <f>SUM(D96*E96)</f>
        <v>0</v>
      </c>
      <c r="G96" s="40"/>
      <c r="H96" s="40"/>
      <c r="I96" s="40"/>
    </row>
    <row r="97" spans="1:9" ht="15" customHeight="1" x14ac:dyDescent="0.2">
      <c r="A97" s="14"/>
      <c r="B97" s="428"/>
      <c r="C97" s="11"/>
      <c r="D97" s="12"/>
      <c r="E97" s="36"/>
      <c r="F97" s="421"/>
      <c r="G97" s="40"/>
      <c r="H97" s="40"/>
      <c r="I97" s="40"/>
    </row>
    <row r="98" spans="1:9" s="39" customFormat="1" ht="15" customHeight="1" x14ac:dyDescent="0.2">
      <c r="A98" s="59"/>
      <c r="B98" s="802" t="s">
        <v>274</v>
      </c>
      <c r="C98" s="802"/>
      <c r="D98" s="802"/>
      <c r="E98" s="802"/>
      <c r="F98" s="427">
        <f>SUM(F87:F96)</f>
        <v>0</v>
      </c>
      <c r="G98" s="55"/>
      <c r="H98" s="55"/>
      <c r="I98" s="55"/>
    </row>
    <row r="99" spans="1:9" s="39" customFormat="1" ht="15" customHeight="1" x14ac:dyDescent="0.2">
      <c r="A99" s="808"/>
      <c r="B99" s="808"/>
      <c r="C99" s="808"/>
      <c r="D99" s="808"/>
      <c r="E99" s="808"/>
      <c r="F99" s="808"/>
    </row>
    <row r="100" spans="1:9" s="39" customFormat="1" ht="15" customHeight="1" x14ac:dyDescent="0.2">
      <c r="A100" s="808"/>
      <c r="B100" s="808"/>
      <c r="C100" s="808"/>
      <c r="D100" s="808"/>
      <c r="E100" s="808"/>
      <c r="F100" s="808"/>
    </row>
    <row r="101" spans="1:9" s="39" customFormat="1" ht="15" customHeight="1" x14ac:dyDescent="0.2">
      <c r="A101" s="25" t="s">
        <v>102</v>
      </c>
      <c r="B101" s="60" t="s">
        <v>243</v>
      </c>
      <c r="C101" s="44"/>
      <c r="D101" s="45"/>
      <c r="E101" s="41"/>
      <c r="F101" s="27"/>
    </row>
    <row r="102" spans="1:9" s="40" customFormat="1" ht="15" customHeight="1" x14ac:dyDescent="0.2">
      <c r="A102" s="423"/>
      <c r="B102" s="429"/>
      <c r="C102" s="7"/>
      <c r="D102" s="8"/>
      <c r="E102" s="33"/>
      <c r="F102" s="426"/>
    </row>
    <row r="103" spans="1:9" ht="45" customHeight="1" x14ac:dyDescent="0.2">
      <c r="A103" s="14"/>
      <c r="B103" s="15" t="s">
        <v>283</v>
      </c>
      <c r="C103" s="11"/>
      <c r="D103" s="12"/>
      <c r="E103" s="36"/>
      <c r="F103" s="421"/>
    </row>
    <row r="104" spans="1:9" ht="102.75" customHeight="1" x14ac:dyDescent="0.2">
      <c r="A104" s="14" t="s">
        <v>37</v>
      </c>
      <c r="B104" s="430" t="s">
        <v>992</v>
      </c>
      <c r="C104" s="11"/>
      <c r="D104" s="431"/>
      <c r="F104" s="431"/>
    </row>
    <row r="105" spans="1:9" ht="15" customHeight="1" x14ac:dyDescent="0.2">
      <c r="A105" s="14" t="s">
        <v>58</v>
      </c>
      <c r="B105" s="432" t="s">
        <v>285</v>
      </c>
      <c r="C105" s="11" t="s">
        <v>83</v>
      </c>
      <c r="D105" s="12">
        <f xml:space="preserve">  (19.54+13.82+(15.08-4.76)+6.15+(20.96-3.48-0.8*2-1.3*2)+4.9+5.5+1.64+7.58)*2.6+14.33+16.79+1.64*3.12+4.9*2.02</f>
        <v>261.23280000000005</v>
      </c>
      <c r="E105" s="36">
        <v>0</v>
      </c>
      <c r="F105" s="421">
        <f>SUM(D105*E105)</f>
        <v>0</v>
      </c>
    </row>
    <row r="106" spans="1:9" ht="15" customHeight="1" x14ac:dyDescent="0.2">
      <c r="A106" s="14" t="s">
        <v>61</v>
      </c>
      <c r="B106" s="10" t="s">
        <v>286</v>
      </c>
      <c r="C106" s="11" t="s">
        <v>83</v>
      </c>
      <c r="D106" s="12">
        <f>21.56+3.45+7.49+13.23+13.32+2.21+3.46+4.74+88.38</f>
        <v>157.83999999999997</v>
      </c>
      <c r="E106" s="36">
        <v>0</v>
      </c>
      <c r="F106" s="421">
        <f>SUM(D106*E106)</f>
        <v>0</v>
      </c>
    </row>
    <row r="107" spans="1:9" ht="15" customHeight="1" x14ac:dyDescent="0.2">
      <c r="A107" s="14"/>
      <c r="B107" s="433"/>
      <c r="C107" s="11"/>
      <c r="D107" s="12"/>
      <c r="E107" s="36"/>
      <c r="F107" s="421"/>
    </row>
    <row r="108" spans="1:9" s="39" customFormat="1" ht="15" customHeight="1" x14ac:dyDescent="0.2">
      <c r="A108" s="58"/>
      <c r="B108" s="802" t="s">
        <v>284</v>
      </c>
      <c r="C108" s="802"/>
      <c r="D108" s="802"/>
      <c r="E108" s="802"/>
      <c r="F108" s="427">
        <f>SUM(F103:F106)</f>
        <v>0</v>
      </c>
    </row>
    <row r="109" spans="1:9" s="39" customFormat="1" ht="15" customHeight="1" x14ac:dyDescent="0.2">
      <c r="A109" s="801"/>
      <c r="B109" s="801"/>
      <c r="C109" s="801"/>
      <c r="D109" s="801"/>
      <c r="E109" s="801"/>
      <c r="F109" s="801"/>
    </row>
    <row r="110" spans="1:9" s="39" customFormat="1" ht="15" customHeight="1" x14ac:dyDescent="0.2">
      <c r="A110" s="801"/>
      <c r="B110" s="801"/>
      <c r="C110" s="801"/>
      <c r="D110" s="801"/>
      <c r="E110" s="801"/>
      <c r="F110" s="801"/>
    </row>
    <row r="111" spans="1:9" s="39" customFormat="1" ht="15" customHeight="1" x14ac:dyDescent="0.2">
      <c r="A111" s="25" t="s">
        <v>31</v>
      </c>
      <c r="B111" s="25" t="s">
        <v>289</v>
      </c>
      <c r="C111" s="44"/>
      <c r="D111" s="45"/>
      <c r="E111" s="41"/>
      <c r="F111" s="27"/>
    </row>
    <row r="112" spans="1:9" ht="15" customHeight="1" x14ac:dyDescent="0.2">
      <c r="A112" s="434"/>
      <c r="B112" s="434"/>
      <c r="C112" s="434"/>
      <c r="D112" s="434"/>
      <c r="E112" s="64"/>
      <c r="F112" s="434"/>
    </row>
    <row r="113" spans="1:6" ht="88.5" customHeight="1" x14ac:dyDescent="0.2">
      <c r="A113" s="9" t="s">
        <v>38</v>
      </c>
      <c r="B113" s="435" t="s">
        <v>290</v>
      </c>
      <c r="C113" s="434"/>
      <c r="D113" s="434"/>
      <c r="E113" s="64"/>
      <c r="F113" s="434"/>
    </row>
    <row r="114" spans="1:6" ht="65.25" customHeight="1" x14ac:dyDescent="0.2">
      <c r="A114" s="434"/>
      <c r="B114" s="435" t="s">
        <v>291</v>
      </c>
      <c r="C114" s="11" t="s">
        <v>83</v>
      </c>
      <c r="D114" s="12">
        <f>3.64+21.56+3.45+7.49+13.23+13.32+2.21+3.46+4.74+11.43</f>
        <v>84.53</v>
      </c>
      <c r="E114" s="36">
        <v>0</v>
      </c>
      <c r="F114" s="421">
        <f>SUM(D114*E114)</f>
        <v>0</v>
      </c>
    </row>
    <row r="115" spans="1:6" ht="63.75" customHeight="1" x14ac:dyDescent="0.2">
      <c r="A115" s="9" t="s">
        <v>89</v>
      </c>
      <c r="B115" s="19" t="s">
        <v>292</v>
      </c>
      <c r="C115" s="434"/>
      <c r="D115" s="434"/>
      <c r="E115" s="64"/>
      <c r="F115" s="434"/>
    </row>
    <row r="116" spans="1:6" ht="64.5" customHeight="1" x14ac:dyDescent="0.2">
      <c r="A116" s="434"/>
      <c r="B116" s="19" t="s">
        <v>291</v>
      </c>
      <c r="C116" s="11" t="s">
        <v>83</v>
      </c>
      <c r="D116" s="12">
        <f>9.73*3.53+(9.23+4.76+3.5+1.6+2.6+9.36+11.94)*2.6</f>
        <v>146.12090000000001</v>
      </c>
      <c r="E116" s="36">
        <v>0</v>
      </c>
      <c r="F116" s="421">
        <f>SUM(D116*E116)</f>
        <v>0</v>
      </c>
    </row>
    <row r="117" spans="1:6" ht="63.75" x14ac:dyDescent="0.2">
      <c r="A117" s="9" t="s">
        <v>91</v>
      </c>
      <c r="B117" s="19" t="s">
        <v>993</v>
      </c>
      <c r="C117" s="11" t="s">
        <v>90</v>
      </c>
      <c r="D117" s="12">
        <f>19.54+13.82+15.08+11.87+6.15+20.96</f>
        <v>87.419999999999987</v>
      </c>
      <c r="E117" s="36">
        <v>0</v>
      </c>
      <c r="F117" s="421">
        <f>SUM(D117*E117)</f>
        <v>0</v>
      </c>
    </row>
    <row r="118" spans="1:6" ht="15" customHeight="1" x14ac:dyDescent="0.2">
      <c r="A118" s="434"/>
      <c r="B118" s="433"/>
      <c r="C118" s="434"/>
      <c r="D118" s="434"/>
      <c r="E118" s="64"/>
      <c r="F118" s="434"/>
    </row>
    <row r="119" spans="1:6" s="39" customFormat="1" ht="15" customHeight="1" x14ac:dyDescent="0.2">
      <c r="A119" s="58"/>
      <c r="B119" s="802" t="s">
        <v>293</v>
      </c>
      <c r="C119" s="802"/>
      <c r="D119" s="802"/>
      <c r="E119" s="802"/>
      <c r="F119" s="427">
        <f>SUM(F114:F117)</f>
        <v>0</v>
      </c>
    </row>
    <row r="120" spans="1:6" s="39" customFormat="1" ht="15" customHeight="1" x14ac:dyDescent="0.2">
      <c r="A120" s="793"/>
      <c r="B120" s="794"/>
      <c r="C120" s="794"/>
      <c r="D120" s="794"/>
      <c r="E120" s="794"/>
      <c r="F120" s="795"/>
    </row>
    <row r="121" spans="1:6" s="39" customFormat="1" ht="15" customHeight="1" x14ac:dyDescent="0.2">
      <c r="A121" s="796"/>
      <c r="B121" s="797"/>
      <c r="C121" s="797"/>
      <c r="D121" s="797"/>
      <c r="E121" s="797"/>
      <c r="F121" s="798"/>
    </row>
    <row r="122" spans="1:6" s="39" customFormat="1" ht="15" customHeight="1" x14ac:dyDescent="0.2">
      <c r="A122" s="25" t="s">
        <v>32</v>
      </c>
      <c r="B122" s="25" t="s">
        <v>294</v>
      </c>
      <c r="C122" s="44"/>
      <c r="D122" s="45"/>
      <c r="E122" s="41"/>
      <c r="F122" s="27"/>
    </row>
    <row r="123" spans="1:6" s="40" customFormat="1" ht="15" customHeight="1" x14ac:dyDescent="0.2">
      <c r="A123" s="423"/>
      <c r="B123" s="423"/>
      <c r="C123" s="7"/>
      <c r="D123" s="8"/>
      <c r="E123" s="33"/>
      <c r="F123" s="426"/>
    </row>
    <row r="124" spans="1:6" ht="66" customHeight="1" x14ac:dyDescent="0.2">
      <c r="A124" s="9" t="s">
        <v>39</v>
      </c>
      <c r="B124" s="430" t="s">
        <v>922</v>
      </c>
      <c r="C124" s="11" t="s">
        <v>83</v>
      </c>
      <c r="D124" s="12">
        <v>501</v>
      </c>
      <c r="E124" s="36">
        <v>0</v>
      </c>
      <c r="F124" s="421">
        <f t="shared" ref="F124:F134" si="2">SUM(D124*E124)</f>
        <v>0</v>
      </c>
    </row>
    <row r="125" spans="1:6" s="37" customFormat="1" ht="61.5" customHeight="1" x14ac:dyDescent="0.2">
      <c r="A125" s="9" t="s">
        <v>92</v>
      </c>
      <c r="B125" s="430" t="s">
        <v>910</v>
      </c>
      <c r="C125" s="11" t="s">
        <v>90</v>
      </c>
      <c r="D125" s="12">
        <v>64</v>
      </c>
      <c r="E125" s="36">
        <v>0</v>
      </c>
      <c r="F125" s="421">
        <f t="shared" si="2"/>
        <v>0</v>
      </c>
    </row>
    <row r="126" spans="1:6" ht="98.25" customHeight="1" x14ac:dyDescent="0.2">
      <c r="A126" s="14" t="s">
        <v>295</v>
      </c>
      <c r="B126" s="430" t="s">
        <v>911</v>
      </c>
      <c r="C126" s="11" t="s">
        <v>90</v>
      </c>
      <c r="D126" s="12">
        <v>32</v>
      </c>
      <c r="E126" s="36">
        <v>0</v>
      </c>
      <c r="F126" s="421">
        <f t="shared" si="2"/>
        <v>0</v>
      </c>
    </row>
    <row r="127" spans="1:6" ht="88.5" customHeight="1" x14ac:dyDescent="0.2">
      <c r="A127" s="14" t="s">
        <v>296</v>
      </c>
      <c r="B127" s="430" t="s">
        <v>912</v>
      </c>
      <c r="C127" s="11" t="s">
        <v>90</v>
      </c>
      <c r="D127" s="12">
        <v>95</v>
      </c>
      <c r="E127" s="36">
        <v>0</v>
      </c>
      <c r="F127" s="421">
        <f t="shared" si="2"/>
        <v>0</v>
      </c>
    </row>
    <row r="128" spans="1:6" ht="67.5" customHeight="1" x14ac:dyDescent="0.2">
      <c r="A128" s="14" t="s">
        <v>297</v>
      </c>
      <c r="B128" s="430" t="s">
        <v>913</v>
      </c>
      <c r="C128" s="11" t="s">
        <v>90</v>
      </c>
      <c r="D128" s="12">
        <v>64</v>
      </c>
      <c r="E128" s="36">
        <v>0</v>
      </c>
      <c r="F128" s="421">
        <f t="shared" si="2"/>
        <v>0</v>
      </c>
    </row>
    <row r="129" spans="1:6" ht="75.75" customHeight="1" x14ac:dyDescent="0.2">
      <c r="A129" s="14" t="s">
        <v>298</v>
      </c>
      <c r="B129" s="430" t="s">
        <v>914</v>
      </c>
      <c r="C129" s="11" t="s">
        <v>90</v>
      </c>
      <c r="D129" s="12">
        <v>32</v>
      </c>
      <c r="E129" s="36">
        <v>0</v>
      </c>
      <c r="F129" s="421">
        <f t="shared" si="2"/>
        <v>0</v>
      </c>
    </row>
    <row r="130" spans="1:6" ht="64.5" customHeight="1" x14ac:dyDescent="0.2">
      <c r="A130" s="14" t="s">
        <v>299</v>
      </c>
      <c r="B130" s="430" t="s">
        <v>915</v>
      </c>
      <c r="C130" s="11" t="s">
        <v>90</v>
      </c>
      <c r="D130" s="12">
        <v>32</v>
      </c>
      <c r="E130" s="36">
        <v>0</v>
      </c>
      <c r="F130" s="421">
        <f t="shared" si="2"/>
        <v>0</v>
      </c>
    </row>
    <row r="131" spans="1:6" ht="64.5" customHeight="1" x14ac:dyDescent="0.2">
      <c r="A131" s="14" t="s">
        <v>300</v>
      </c>
      <c r="B131" s="430" t="s">
        <v>967</v>
      </c>
      <c r="C131" s="11" t="s">
        <v>83</v>
      </c>
      <c r="D131" s="12">
        <v>767</v>
      </c>
      <c r="E131" s="36">
        <v>0</v>
      </c>
      <c r="F131" s="421">
        <f t="shared" si="2"/>
        <v>0</v>
      </c>
    </row>
    <row r="132" spans="1:6" ht="58.5" customHeight="1" x14ac:dyDescent="0.2">
      <c r="A132" s="14" t="s">
        <v>301</v>
      </c>
      <c r="B132" s="430" t="s">
        <v>916</v>
      </c>
      <c r="C132" s="11" t="s">
        <v>90</v>
      </c>
      <c r="D132" s="12">
        <v>82</v>
      </c>
      <c r="E132" s="36">
        <v>0</v>
      </c>
      <c r="F132" s="421">
        <f t="shared" si="2"/>
        <v>0</v>
      </c>
    </row>
    <row r="133" spans="1:6" ht="64.5" customHeight="1" x14ac:dyDescent="0.2">
      <c r="A133" s="14" t="s">
        <v>302</v>
      </c>
      <c r="B133" s="430" t="s">
        <v>917</v>
      </c>
      <c r="C133" s="11" t="s">
        <v>90</v>
      </c>
      <c r="D133" s="12">
        <v>104</v>
      </c>
      <c r="E133" s="36">
        <v>0</v>
      </c>
      <c r="F133" s="421">
        <f t="shared" si="2"/>
        <v>0</v>
      </c>
    </row>
    <row r="134" spans="1:6" ht="72.75" customHeight="1" x14ac:dyDescent="0.2">
      <c r="A134" s="14" t="s">
        <v>303</v>
      </c>
      <c r="B134" s="430" t="s">
        <v>918</v>
      </c>
      <c r="C134" s="11" t="s">
        <v>90</v>
      </c>
      <c r="D134" s="12">
        <v>108</v>
      </c>
      <c r="E134" s="36">
        <v>0</v>
      </c>
      <c r="F134" s="421">
        <f t="shared" si="2"/>
        <v>0</v>
      </c>
    </row>
    <row r="135" spans="1:6" ht="15" customHeight="1" x14ac:dyDescent="0.2">
      <c r="A135" s="42"/>
      <c r="B135" s="61"/>
      <c r="C135" s="34"/>
      <c r="D135" s="35"/>
      <c r="E135" s="36"/>
      <c r="F135" s="421"/>
    </row>
    <row r="136" spans="1:6" s="39" customFormat="1" ht="15" customHeight="1" x14ac:dyDescent="0.2">
      <c r="A136" s="58"/>
      <c r="B136" s="802" t="s">
        <v>304</v>
      </c>
      <c r="C136" s="802"/>
      <c r="D136" s="802"/>
      <c r="E136" s="802"/>
      <c r="F136" s="427">
        <f>SUM(F124:F134)</f>
        <v>0</v>
      </c>
    </row>
    <row r="137" spans="1:6" s="39" customFormat="1" ht="15" customHeight="1" x14ac:dyDescent="0.2">
      <c r="A137" s="801"/>
      <c r="B137" s="801"/>
      <c r="C137" s="801"/>
      <c r="D137" s="801"/>
      <c r="E137" s="801"/>
      <c r="F137" s="801"/>
    </row>
    <row r="138" spans="1:6" s="39" customFormat="1" ht="15" customHeight="1" x14ac:dyDescent="0.2">
      <c r="A138" s="801"/>
      <c r="B138" s="801"/>
      <c r="C138" s="801"/>
      <c r="D138" s="801"/>
      <c r="E138" s="801"/>
      <c r="F138" s="801"/>
    </row>
    <row r="139" spans="1:6" s="55" customFormat="1" ht="15" customHeight="1" x14ac:dyDescent="0.2">
      <c r="A139" s="25" t="s">
        <v>33</v>
      </c>
      <c r="B139" s="25" t="s">
        <v>76</v>
      </c>
      <c r="C139" s="44"/>
      <c r="D139" s="45"/>
      <c r="E139" s="41"/>
      <c r="F139" s="27"/>
    </row>
    <row r="140" spans="1:6" s="40" customFormat="1" ht="15" customHeight="1" x14ac:dyDescent="0.2">
      <c r="A140" s="423"/>
      <c r="B140" s="423"/>
      <c r="C140" s="7"/>
      <c r="D140" s="8"/>
      <c r="E140" s="33"/>
      <c r="F140" s="426"/>
    </row>
    <row r="141" spans="1:6" s="40" customFormat="1" ht="93" customHeight="1" x14ac:dyDescent="0.2">
      <c r="A141" s="423"/>
      <c r="B141" s="13" t="s">
        <v>305</v>
      </c>
      <c r="C141" s="7"/>
      <c r="D141" s="8"/>
      <c r="E141" s="33"/>
      <c r="F141" s="426"/>
    </row>
    <row r="142" spans="1:6" s="40" customFormat="1" ht="69" customHeight="1" x14ac:dyDescent="0.2">
      <c r="A142" s="423"/>
      <c r="B142" s="13" t="s">
        <v>968</v>
      </c>
      <c r="C142" s="7"/>
      <c r="D142" s="8"/>
      <c r="E142" s="33"/>
      <c r="F142" s="426"/>
    </row>
    <row r="143" spans="1:6" s="40" customFormat="1" ht="104.25" customHeight="1" x14ac:dyDescent="0.2">
      <c r="A143" s="13" t="s">
        <v>40</v>
      </c>
      <c r="B143" s="13" t="s">
        <v>923</v>
      </c>
      <c r="C143" s="7"/>
      <c r="D143" s="8"/>
      <c r="E143" s="33"/>
      <c r="F143" s="426"/>
    </row>
    <row r="144" spans="1:6" s="40" customFormat="1" ht="30" customHeight="1" x14ac:dyDescent="0.2">
      <c r="A144" s="13" t="s">
        <v>58</v>
      </c>
      <c r="B144" s="13" t="s">
        <v>306</v>
      </c>
      <c r="C144" s="7" t="s">
        <v>36</v>
      </c>
      <c r="D144" s="8">
        <v>16</v>
      </c>
      <c r="E144" s="33">
        <v>0</v>
      </c>
      <c r="F144" s="421">
        <f t="shared" ref="F144:F150" si="3">SUM(D144*E144)</f>
        <v>0</v>
      </c>
    </row>
    <row r="145" spans="1:7" s="40" customFormat="1" ht="15" customHeight="1" x14ac:dyDescent="0.2">
      <c r="A145" s="13" t="s">
        <v>61</v>
      </c>
      <c r="B145" s="13" t="s">
        <v>307</v>
      </c>
      <c r="C145" s="7" t="s">
        <v>36</v>
      </c>
      <c r="D145" s="8">
        <v>3</v>
      </c>
      <c r="E145" s="33">
        <v>0</v>
      </c>
      <c r="F145" s="421">
        <f t="shared" si="3"/>
        <v>0</v>
      </c>
    </row>
    <row r="146" spans="1:7" s="40" customFormat="1" ht="30" customHeight="1" x14ac:dyDescent="0.2">
      <c r="A146" s="13" t="s">
        <v>310</v>
      </c>
      <c r="B146" s="436" t="s">
        <v>308</v>
      </c>
      <c r="C146" s="7" t="s">
        <v>36</v>
      </c>
      <c r="D146" s="8">
        <v>13</v>
      </c>
      <c r="E146" s="33">
        <v>0</v>
      </c>
      <c r="F146" s="421">
        <f t="shared" si="3"/>
        <v>0</v>
      </c>
      <c r="G146" s="65"/>
    </row>
    <row r="147" spans="1:7" s="40" customFormat="1" ht="30" customHeight="1" x14ac:dyDescent="0.2">
      <c r="A147" s="13" t="s">
        <v>311</v>
      </c>
      <c r="B147" s="13" t="s">
        <v>309</v>
      </c>
      <c r="C147" s="7" t="s">
        <v>36</v>
      </c>
      <c r="D147" s="8">
        <v>1</v>
      </c>
      <c r="E147" s="33">
        <v>0</v>
      </c>
      <c r="F147" s="421">
        <f t="shared" si="3"/>
        <v>0</v>
      </c>
    </row>
    <row r="148" spans="1:7" s="40" customFormat="1" ht="136.5" customHeight="1" x14ac:dyDescent="0.2">
      <c r="A148" s="13" t="s">
        <v>312</v>
      </c>
      <c r="B148" s="13" t="s">
        <v>924</v>
      </c>
      <c r="C148" s="7" t="s">
        <v>36</v>
      </c>
      <c r="D148" s="8">
        <v>4</v>
      </c>
      <c r="E148" s="33">
        <v>0</v>
      </c>
      <c r="F148" s="421">
        <f t="shared" si="3"/>
        <v>0</v>
      </c>
    </row>
    <row r="149" spans="1:7" s="40" customFormat="1" ht="104.25" customHeight="1" x14ac:dyDescent="0.2">
      <c r="A149" s="13" t="s">
        <v>103</v>
      </c>
      <c r="B149" s="436" t="s">
        <v>976</v>
      </c>
      <c r="C149" s="7" t="s">
        <v>36</v>
      </c>
      <c r="D149" s="8">
        <v>15</v>
      </c>
      <c r="E149" s="33">
        <v>0</v>
      </c>
      <c r="F149" s="420">
        <f t="shared" si="3"/>
        <v>0</v>
      </c>
      <c r="G149" s="65"/>
    </row>
    <row r="150" spans="1:7" s="40" customFormat="1" ht="49.5" customHeight="1" x14ac:dyDescent="0.2">
      <c r="A150" s="13" t="s">
        <v>313</v>
      </c>
      <c r="B150" s="437" t="s">
        <v>977</v>
      </c>
      <c r="C150" s="11" t="s">
        <v>90</v>
      </c>
      <c r="D150" s="438">
        <f>2.73+14.12+6.53</f>
        <v>23.38</v>
      </c>
      <c r="E150" s="66">
        <v>0</v>
      </c>
      <c r="F150" s="438">
        <f t="shared" si="3"/>
        <v>0</v>
      </c>
    </row>
    <row r="151" spans="1:7" s="40" customFormat="1" ht="135" customHeight="1" x14ac:dyDescent="0.2">
      <c r="A151" s="13" t="s">
        <v>314</v>
      </c>
      <c r="B151" s="437" t="s">
        <v>994</v>
      </c>
      <c r="C151" s="11"/>
      <c r="D151" s="438"/>
      <c r="E151" s="66"/>
      <c r="F151" s="438"/>
    </row>
    <row r="152" spans="1:7" s="40" customFormat="1" ht="23.25" customHeight="1" x14ac:dyDescent="0.2">
      <c r="A152" s="803" t="s">
        <v>321</v>
      </c>
      <c r="B152" s="6" t="s">
        <v>315</v>
      </c>
      <c r="C152" s="11" t="s">
        <v>4</v>
      </c>
      <c r="D152" s="438">
        <f>12*8.83*88.3</f>
        <v>9356.268</v>
      </c>
      <c r="E152" s="67"/>
      <c r="F152" s="442"/>
    </row>
    <row r="153" spans="1:7" s="40" customFormat="1" ht="30" customHeight="1" x14ac:dyDescent="0.2">
      <c r="A153" s="804"/>
      <c r="B153" s="6" t="s">
        <v>316</v>
      </c>
      <c r="C153" s="11" t="s">
        <v>4</v>
      </c>
      <c r="D153" s="438">
        <f>5.72*17.19</f>
        <v>98.326800000000006</v>
      </c>
      <c r="E153" s="67"/>
      <c r="F153" s="442"/>
    </row>
    <row r="154" spans="1:7" s="40" customFormat="1" ht="15" customHeight="1" x14ac:dyDescent="0.2">
      <c r="A154" s="804"/>
      <c r="B154" s="6" t="s">
        <v>317</v>
      </c>
      <c r="C154" s="11" t="s">
        <v>4</v>
      </c>
      <c r="D154" s="438">
        <f>2*3.74*68.2</f>
        <v>510.13600000000002</v>
      </c>
      <c r="E154" s="67"/>
      <c r="F154" s="442"/>
    </row>
    <row r="155" spans="1:7" s="40" customFormat="1" ht="15" customHeight="1" x14ac:dyDescent="0.2">
      <c r="A155" s="804"/>
      <c r="B155" s="6" t="s">
        <v>318</v>
      </c>
      <c r="C155" s="11" t="s">
        <v>4</v>
      </c>
      <c r="D155" s="438">
        <f>9.5*26.2</f>
        <v>248.9</v>
      </c>
      <c r="E155" s="67"/>
      <c r="F155" s="442"/>
    </row>
    <row r="156" spans="1:7" s="40" customFormat="1" ht="15" customHeight="1" x14ac:dyDescent="0.2">
      <c r="A156" s="804"/>
      <c r="B156" s="6" t="s">
        <v>319</v>
      </c>
      <c r="C156" s="11" t="s">
        <v>4</v>
      </c>
      <c r="D156" s="438">
        <f>(10*8.73+2*8.7)*18.8</f>
        <v>1968.3600000000004</v>
      </c>
      <c r="E156" s="67"/>
      <c r="F156" s="442"/>
    </row>
    <row r="157" spans="1:7" s="40" customFormat="1" ht="59.25" customHeight="1" x14ac:dyDescent="0.2">
      <c r="A157" s="805"/>
      <c r="B157" s="6" t="s">
        <v>320</v>
      </c>
      <c r="C157" s="11" t="s">
        <v>4</v>
      </c>
      <c r="D157" s="438">
        <f>(2*4.88+2*3.13+3.23)*18.17</f>
        <v>349.77250000000004</v>
      </c>
      <c r="E157" s="67"/>
      <c r="F157" s="442"/>
    </row>
    <row r="158" spans="1:7" s="40" customFormat="1" ht="49.5" customHeight="1" x14ac:dyDescent="0.2">
      <c r="A158" s="803" t="s">
        <v>326</v>
      </c>
      <c r="B158" s="6" t="s">
        <v>322</v>
      </c>
      <c r="C158" s="11" t="s">
        <v>4</v>
      </c>
      <c r="D158" s="438">
        <f>6*7.6*2*42.2</f>
        <v>3848.64</v>
      </c>
      <c r="E158" s="67"/>
      <c r="F158" s="442"/>
    </row>
    <row r="159" spans="1:7" s="40" customFormat="1" ht="49.5" customHeight="1" x14ac:dyDescent="0.2">
      <c r="A159" s="804"/>
      <c r="B159" s="6" t="s">
        <v>323</v>
      </c>
      <c r="C159" s="11" t="s">
        <v>4</v>
      </c>
      <c r="D159" s="438">
        <f>5*2*9.38*12.99</f>
        <v>1218.4620000000002</v>
      </c>
      <c r="E159" s="67"/>
      <c r="F159" s="442"/>
    </row>
    <row r="160" spans="1:7" s="40" customFormat="1" ht="49.5" customHeight="1" x14ac:dyDescent="0.2">
      <c r="A160" s="805"/>
      <c r="B160" s="6" t="s">
        <v>324</v>
      </c>
      <c r="C160" s="11" t="s">
        <v>4</v>
      </c>
      <c r="D160" s="438">
        <f>5*2*(11.04+11.04)*18.17</f>
        <v>4011.9360000000001</v>
      </c>
      <c r="E160" s="67"/>
      <c r="F160" s="442"/>
    </row>
    <row r="161" spans="1:6" s="40" customFormat="1" ht="30" customHeight="1" x14ac:dyDescent="0.2">
      <c r="A161" s="439"/>
      <c r="B161" s="6" t="s">
        <v>325</v>
      </c>
      <c r="C161" s="11" t="s">
        <v>4</v>
      </c>
      <c r="D161" s="438">
        <f>10*1.7*5.55</f>
        <v>94.35</v>
      </c>
      <c r="E161" s="67"/>
      <c r="F161" s="442"/>
    </row>
    <row r="162" spans="1:6" s="40" customFormat="1" ht="30" customHeight="1" x14ac:dyDescent="0.2">
      <c r="A162" s="439" t="s">
        <v>328</v>
      </c>
      <c r="B162" s="6" t="s">
        <v>327</v>
      </c>
      <c r="C162" s="11" t="s">
        <v>4</v>
      </c>
      <c r="D162" s="438">
        <f>2*24.61*97.6</f>
        <v>4803.8719999999994</v>
      </c>
      <c r="E162" s="67"/>
      <c r="F162" s="442"/>
    </row>
    <row r="163" spans="1:6" s="40" customFormat="1" ht="30" customHeight="1" x14ac:dyDescent="0.2">
      <c r="A163" s="803" t="s">
        <v>333</v>
      </c>
      <c r="B163" s="6" t="s">
        <v>329</v>
      </c>
      <c r="C163" s="11" t="s">
        <v>4</v>
      </c>
      <c r="D163" s="438">
        <f>7*5.93*36.1</f>
        <v>1498.511</v>
      </c>
      <c r="E163" s="67"/>
      <c r="F163" s="442"/>
    </row>
    <row r="164" spans="1:6" s="40" customFormat="1" ht="30" customHeight="1" x14ac:dyDescent="0.2">
      <c r="A164" s="804"/>
      <c r="B164" s="6" t="s">
        <v>330</v>
      </c>
      <c r="C164" s="11" t="s">
        <v>4</v>
      </c>
      <c r="D164" s="438">
        <f>2*14.9*88.3</f>
        <v>2631.34</v>
      </c>
      <c r="E164" s="67"/>
      <c r="F164" s="442"/>
    </row>
    <row r="165" spans="1:6" s="40" customFormat="1" ht="45" customHeight="1" x14ac:dyDescent="0.2">
      <c r="A165" s="804"/>
      <c r="B165" s="6" t="s">
        <v>331</v>
      </c>
      <c r="C165" s="11" t="s">
        <v>4</v>
      </c>
      <c r="D165" s="438">
        <f>7.1*((3.75*2+3.56*2)*2+2*8*2.92)</f>
        <v>539.31600000000003</v>
      </c>
      <c r="E165" s="67"/>
      <c r="F165" s="442"/>
    </row>
    <row r="166" spans="1:6" s="40" customFormat="1" ht="45" customHeight="1" x14ac:dyDescent="0.2">
      <c r="A166" s="805"/>
      <c r="B166" s="6" t="s">
        <v>332</v>
      </c>
      <c r="C166" s="11" t="s">
        <v>4</v>
      </c>
      <c r="D166" s="438">
        <f>5.93*18.17</f>
        <v>107.74810000000001</v>
      </c>
      <c r="E166" s="67"/>
      <c r="F166" s="442"/>
    </row>
    <row r="167" spans="1:6" s="40" customFormat="1" ht="45" customHeight="1" x14ac:dyDescent="0.2">
      <c r="A167" s="439" t="s">
        <v>335</v>
      </c>
      <c r="B167" s="6" t="s">
        <v>334</v>
      </c>
      <c r="C167" s="11" t="s">
        <v>4</v>
      </c>
      <c r="D167" s="438">
        <f>8.37*(2*(2.95*2+8.82*2))</f>
        <v>394.05959999999993</v>
      </c>
      <c r="E167" s="67"/>
      <c r="F167" s="442"/>
    </row>
    <row r="168" spans="1:6" s="40" customFormat="1" ht="30" customHeight="1" x14ac:dyDescent="0.2">
      <c r="A168" s="803" t="s">
        <v>336</v>
      </c>
      <c r="B168" s="6" t="s">
        <v>337</v>
      </c>
      <c r="C168" s="11" t="s">
        <v>4</v>
      </c>
      <c r="D168" s="438">
        <f>7.22*28*1.36</f>
        <v>274.93760000000003</v>
      </c>
      <c r="E168" s="67"/>
      <c r="F168" s="442"/>
    </row>
    <row r="169" spans="1:6" s="40" customFormat="1" ht="45" customHeight="1" x14ac:dyDescent="0.2">
      <c r="A169" s="804"/>
      <c r="B169" s="6" t="s">
        <v>338</v>
      </c>
      <c r="C169" s="11" t="s">
        <v>4</v>
      </c>
      <c r="D169" s="438">
        <f>2.09*4*1.295</f>
        <v>10.826199999999998</v>
      </c>
      <c r="E169" s="67"/>
      <c r="F169" s="442"/>
    </row>
    <row r="170" spans="1:6" s="40" customFormat="1" ht="30" customHeight="1" x14ac:dyDescent="0.2">
      <c r="A170" s="805"/>
      <c r="B170" s="6" t="s">
        <v>339</v>
      </c>
      <c r="C170" s="11" t="s">
        <v>4</v>
      </c>
      <c r="D170" s="438">
        <f>(0.75*2+1.42)*4*1.36</f>
        <v>15.8848</v>
      </c>
      <c r="E170" s="67"/>
      <c r="F170" s="442"/>
    </row>
    <row r="171" spans="1:6" s="40" customFormat="1" ht="15" customHeight="1" x14ac:dyDescent="0.2">
      <c r="A171" s="439"/>
      <c r="B171" s="440" t="s">
        <v>340</v>
      </c>
      <c r="C171" s="11" t="s">
        <v>4</v>
      </c>
      <c r="D171" s="438">
        <f>SUM(D152:D170)</f>
        <v>31981.6466</v>
      </c>
      <c r="E171" s="67"/>
      <c r="F171" s="442"/>
    </row>
    <row r="172" spans="1:6" s="40" customFormat="1" ht="15" customHeight="1" x14ac:dyDescent="0.2">
      <c r="A172" s="439"/>
      <c r="B172" s="440" t="s">
        <v>341</v>
      </c>
      <c r="C172" s="11" t="s">
        <v>4</v>
      </c>
      <c r="D172" s="438">
        <f>D171*7/100</f>
        <v>2238.7152619999997</v>
      </c>
      <c r="E172" s="67"/>
      <c r="F172" s="442"/>
    </row>
    <row r="173" spans="1:6" s="40" customFormat="1" ht="15" customHeight="1" x14ac:dyDescent="0.2">
      <c r="A173" s="439"/>
      <c r="B173" s="441" t="s">
        <v>342</v>
      </c>
      <c r="C173" s="11" t="s">
        <v>4</v>
      </c>
      <c r="D173" s="438">
        <f>SUM(D171:D172)</f>
        <v>34220.361861999998</v>
      </c>
      <c r="E173" s="66">
        <v>0</v>
      </c>
      <c r="F173" s="438">
        <f t="shared" ref="F173:F175" si="4">SUM(D173*E173)</f>
        <v>0</v>
      </c>
    </row>
    <row r="174" spans="1:6" s="40" customFormat="1" ht="30" customHeight="1" x14ac:dyDescent="0.2">
      <c r="A174" s="14" t="s">
        <v>343</v>
      </c>
      <c r="B174" s="6" t="s">
        <v>346</v>
      </c>
      <c r="C174" s="11" t="s">
        <v>36</v>
      </c>
      <c r="D174" s="438">
        <v>1</v>
      </c>
      <c r="E174" s="66">
        <v>0</v>
      </c>
      <c r="F174" s="438">
        <f t="shared" si="4"/>
        <v>0</v>
      </c>
    </row>
    <row r="175" spans="1:6" s="40" customFormat="1" ht="15" customHeight="1" x14ac:dyDescent="0.2">
      <c r="A175" s="14" t="s">
        <v>344</v>
      </c>
      <c r="B175" s="6" t="s">
        <v>345</v>
      </c>
      <c r="C175" s="11" t="s">
        <v>4</v>
      </c>
      <c r="D175" s="438">
        <v>4000</v>
      </c>
      <c r="E175" s="66">
        <v>0</v>
      </c>
      <c r="F175" s="438">
        <f t="shared" si="4"/>
        <v>0</v>
      </c>
    </row>
    <row r="176" spans="1:6" s="40" customFormat="1" ht="15" customHeight="1" x14ac:dyDescent="0.2">
      <c r="A176" s="14"/>
      <c r="B176" s="6"/>
      <c r="C176" s="11"/>
      <c r="D176" s="438"/>
      <c r="E176" s="66"/>
      <c r="F176" s="438"/>
    </row>
    <row r="177" spans="1:6" s="55" customFormat="1" ht="15" customHeight="1" x14ac:dyDescent="0.2">
      <c r="A177" s="58"/>
      <c r="B177" s="802" t="s">
        <v>349</v>
      </c>
      <c r="C177" s="802"/>
      <c r="D177" s="802"/>
      <c r="E177" s="802"/>
      <c r="F177" s="427">
        <f>SUM(F144:F150)+F173+F174+F175</f>
        <v>0</v>
      </c>
    </row>
    <row r="178" spans="1:6" ht="41.25" customHeight="1" x14ac:dyDescent="0.2">
      <c r="A178" s="799"/>
      <c r="B178" s="799"/>
      <c r="C178" s="799"/>
      <c r="D178" s="799"/>
      <c r="E178" s="799"/>
      <c r="F178" s="799"/>
    </row>
    <row r="179" spans="1:6" ht="15" customHeight="1" x14ac:dyDescent="0.2">
      <c r="A179" s="68"/>
      <c r="B179" s="69" t="s">
        <v>41</v>
      </c>
      <c r="C179" s="70"/>
      <c r="D179" s="71"/>
      <c r="E179" s="72"/>
      <c r="F179" s="72"/>
    </row>
    <row r="180" spans="1:6" ht="15" customHeight="1" x14ac:dyDescent="0.2">
      <c r="A180" s="73"/>
      <c r="B180" s="74"/>
      <c r="C180" s="75"/>
      <c r="D180" s="76"/>
      <c r="E180" s="77"/>
      <c r="F180" s="78"/>
    </row>
    <row r="181" spans="1:6" ht="15" customHeight="1" x14ac:dyDescent="0.2">
      <c r="A181" s="424" t="s">
        <v>2</v>
      </c>
      <c r="B181" s="424" t="s">
        <v>66</v>
      </c>
      <c r="C181" s="11"/>
      <c r="D181" s="12"/>
      <c r="E181" s="421"/>
      <c r="F181" s="443">
        <f>F10</f>
        <v>0</v>
      </c>
    </row>
    <row r="182" spans="1:6" ht="15" customHeight="1" x14ac:dyDescent="0.2">
      <c r="A182" s="424" t="s">
        <v>3</v>
      </c>
      <c r="B182" s="10" t="s">
        <v>67</v>
      </c>
      <c r="C182" s="11"/>
      <c r="D182" s="12"/>
      <c r="E182" s="421"/>
      <c r="F182" s="443">
        <f>F29</f>
        <v>0</v>
      </c>
    </row>
    <row r="183" spans="1:6" ht="15" customHeight="1" x14ac:dyDescent="0.2">
      <c r="A183" s="424" t="s">
        <v>5</v>
      </c>
      <c r="B183" s="424" t="s">
        <v>68</v>
      </c>
      <c r="C183" s="11"/>
      <c r="D183" s="12"/>
      <c r="E183" s="421"/>
      <c r="F183" s="443">
        <f>F49</f>
        <v>0</v>
      </c>
    </row>
    <row r="184" spans="1:6" ht="15" customHeight="1" x14ac:dyDescent="0.2">
      <c r="A184" s="424" t="s">
        <v>19</v>
      </c>
      <c r="B184" s="10" t="s">
        <v>69</v>
      </c>
      <c r="C184" s="11"/>
      <c r="D184" s="12"/>
      <c r="E184" s="421"/>
      <c r="F184" s="443">
        <f>F59</f>
        <v>0</v>
      </c>
    </row>
    <row r="185" spans="1:6" ht="15" customHeight="1" x14ac:dyDescent="0.2">
      <c r="A185" s="424" t="s">
        <v>23</v>
      </c>
      <c r="B185" s="424" t="s">
        <v>70</v>
      </c>
      <c r="C185" s="11"/>
      <c r="D185" s="12"/>
      <c r="E185" s="421"/>
      <c r="F185" s="443">
        <f>F66</f>
        <v>0</v>
      </c>
    </row>
    <row r="186" spans="1:6" ht="15" customHeight="1" x14ac:dyDescent="0.2">
      <c r="A186" s="424" t="s">
        <v>27</v>
      </c>
      <c r="B186" s="10" t="s">
        <v>71</v>
      </c>
      <c r="C186" s="11"/>
      <c r="D186" s="12"/>
      <c r="E186" s="421"/>
      <c r="F186" s="443">
        <f>F82</f>
        <v>0</v>
      </c>
    </row>
    <row r="187" spans="1:6" ht="15" customHeight="1" x14ac:dyDescent="0.2">
      <c r="A187" s="424" t="s">
        <v>101</v>
      </c>
      <c r="B187" s="10" t="s">
        <v>347</v>
      </c>
      <c r="C187" s="11"/>
      <c r="D187" s="12"/>
      <c r="E187" s="421"/>
      <c r="F187" s="443">
        <f>F98</f>
        <v>0</v>
      </c>
    </row>
    <row r="188" spans="1:6" ht="15" customHeight="1" x14ac:dyDescent="0.2">
      <c r="A188" s="424" t="s">
        <v>102</v>
      </c>
      <c r="B188" s="10" t="s">
        <v>245</v>
      </c>
      <c r="C188" s="11"/>
      <c r="D188" s="12"/>
      <c r="E188" s="421"/>
      <c r="F188" s="443">
        <f>F108</f>
        <v>0</v>
      </c>
    </row>
    <row r="189" spans="1:6" ht="15" customHeight="1" x14ac:dyDescent="0.2">
      <c r="A189" s="424" t="s">
        <v>31</v>
      </c>
      <c r="B189" s="10" t="s">
        <v>74</v>
      </c>
      <c r="C189" s="11"/>
      <c r="D189" s="12"/>
      <c r="E189" s="421"/>
      <c r="F189" s="443">
        <f>F119</f>
        <v>0</v>
      </c>
    </row>
    <row r="190" spans="1:6" ht="15" customHeight="1" x14ac:dyDescent="0.2">
      <c r="A190" s="424" t="s">
        <v>32</v>
      </c>
      <c r="B190" s="10" t="s">
        <v>348</v>
      </c>
      <c r="C190" s="11"/>
      <c r="D190" s="12"/>
      <c r="E190" s="421"/>
      <c r="F190" s="443">
        <f>F136</f>
        <v>0</v>
      </c>
    </row>
    <row r="191" spans="1:6" ht="15" customHeight="1" x14ac:dyDescent="0.2">
      <c r="A191" s="424" t="s">
        <v>33</v>
      </c>
      <c r="B191" s="10" t="s">
        <v>75</v>
      </c>
      <c r="C191" s="11"/>
      <c r="D191" s="12"/>
      <c r="E191" s="421"/>
      <c r="F191" s="443">
        <f>F177</f>
        <v>0</v>
      </c>
    </row>
    <row r="192" spans="1:6" ht="15" customHeight="1" x14ac:dyDescent="0.2">
      <c r="A192" s="800"/>
      <c r="B192" s="800"/>
      <c r="C192" s="800"/>
      <c r="D192" s="800"/>
      <c r="E192" s="800"/>
      <c r="F192" s="800"/>
    </row>
    <row r="193" spans="1:6" s="81" customFormat="1" ht="15" customHeight="1" x14ac:dyDescent="0.25">
      <c r="A193" s="792" t="s">
        <v>43</v>
      </c>
      <c r="B193" s="792"/>
      <c r="C193" s="792"/>
      <c r="D193" s="792"/>
      <c r="E193" s="79"/>
      <c r="F193" s="80">
        <f>SUM(F181:F191)</f>
        <v>0</v>
      </c>
    </row>
    <row r="194" spans="1:6" s="81" customFormat="1" ht="15" customHeight="1" x14ac:dyDescent="0.25">
      <c r="A194" s="792" t="s">
        <v>72</v>
      </c>
      <c r="B194" s="792"/>
      <c r="C194" s="792"/>
      <c r="D194" s="792"/>
      <c r="E194" s="79"/>
      <c r="F194" s="80">
        <f>0.25*F193</f>
        <v>0</v>
      </c>
    </row>
    <row r="195" spans="1:6" s="81" customFormat="1" ht="15" customHeight="1" x14ac:dyDescent="0.25">
      <c r="A195" s="792" t="s">
        <v>45</v>
      </c>
      <c r="B195" s="792"/>
      <c r="C195" s="792"/>
      <c r="D195" s="792"/>
      <c r="E195" s="82"/>
      <c r="F195" s="80">
        <f>F193+F194</f>
        <v>0</v>
      </c>
    </row>
    <row r="196" spans="1:6" x14ac:dyDescent="0.2">
      <c r="A196" s="83"/>
      <c r="B196" s="84"/>
      <c r="C196" s="85"/>
      <c r="D196" s="86"/>
      <c r="E196" s="87"/>
      <c r="F196" s="88"/>
    </row>
    <row r="197" spans="1:6" x14ac:dyDescent="0.2">
      <c r="A197" s="89"/>
      <c r="B197" s="20"/>
      <c r="C197" s="39"/>
      <c r="D197" s="39"/>
      <c r="E197" s="90"/>
      <c r="F197" s="39"/>
    </row>
    <row r="198" spans="1:6" x14ac:dyDescent="0.2">
      <c r="A198" s="89"/>
      <c r="B198" s="20"/>
      <c r="C198" s="39"/>
      <c r="D198" s="39"/>
      <c r="E198" s="90"/>
      <c r="F198" s="39"/>
    </row>
    <row r="199" spans="1:6" x14ac:dyDescent="0.2">
      <c r="A199" s="89"/>
      <c r="B199" s="20"/>
      <c r="C199" s="39"/>
      <c r="D199" s="39"/>
      <c r="E199" s="90"/>
      <c r="F199" s="39"/>
    </row>
    <row r="200" spans="1:6" x14ac:dyDescent="0.2">
      <c r="A200" s="89"/>
      <c r="B200" s="20"/>
      <c r="C200" s="39"/>
      <c r="D200" s="39"/>
      <c r="E200" s="90"/>
      <c r="F200" s="39"/>
    </row>
    <row r="201" spans="1:6" x14ac:dyDescent="0.2">
      <c r="A201" s="89"/>
      <c r="B201" s="20"/>
      <c r="C201" s="39"/>
      <c r="D201" s="39"/>
      <c r="E201" s="90"/>
      <c r="F201" s="39"/>
    </row>
    <row r="202" spans="1:6" x14ac:dyDescent="0.2">
      <c r="A202" s="89"/>
      <c r="B202" s="20"/>
      <c r="C202" s="39"/>
      <c r="D202" s="39"/>
      <c r="E202" s="90"/>
      <c r="F202" s="39"/>
    </row>
    <row r="203" spans="1:6" x14ac:dyDescent="0.2">
      <c r="A203" s="89"/>
      <c r="B203" s="20"/>
      <c r="C203" s="39"/>
      <c r="D203" s="39"/>
      <c r="E203" s="90"/>
      <c r="F203" s="39"/>
    </row>
    <row r="204" spans="1:6" x14ac:dyDescent="0.2">
      <c r="A204" s="89"/>
      <c r="B204" s="20"/>
      <c r="C204" s="39"/>
      <c r="D204" s="39"/>
      <c r="E204" s="90"/>
      <c r="F204" s="39"/>
    </row>
    <row r="205" spans="1:6" x14ac:dyDescent="0.2">
      <c r="A205" s="89"/>
      <c r="B205" s="20"/>
      <c r="C205" s="39"/>
      <c r="D205" s="39"/>
      <c r="E205" s="90"/>
      <c r="F205" s="39"/>
    </row>
    <row r="206" spans="1:6" x14ac:dyDescent="0.2">
      <c r="A206" s="89"/>
      <c r="B206" s="20"/>
      <c r="C206" s="39"/>
      <c r="D206" s="39"/>
      <c r="E206" s="90"/>
      <c r="F206" s="39"/>
    </row>
    <row r="207" spans="1:6" x14ac:dyDescent="0.2">
      <c r="A207" s="89"/>
      <c r="B207" s="20"/>
      <c r="C207" s="39"/>
      <c r="D207" s="39"/>
      <c r="E207" s="90"/>
      <c r="F207" s="39"/>
    </row>
    <row r="208" spans="1:6" x14ac:dyDescent="0.2">
      <c r="A208" s="89"/>
      <c r="B208" s="20"/>
      <c r="C208" s="39"/>
      <c r="D208" s="39"/>
      <c r="E208" s="90"/>
      <c r="F208" s="39"/>
    </row>
    <row r="209" spans="1:6" x14ac:dyDescent="0.2">
      <c r="A209" s="89"/>
      <c r="B209" s="20"/>
      <c r="C209" s="39"/>
      <c r="D209" s="39"/>
      <c r="E209" s="90"/>
      <c r="F209" s="39"/>
    </row>
    <row r="210" spans="1:6" x14ac:dyDescent="0.2">
      <c r="A210" s="89"/>
      <c r="B210" s="20"/>
      <c r="C210" s="39"/>
      <c r="D210" s="39"/>
      <c r="E210" s="90"/>
      <c r="F210" s="39"/>
    </row>
    <row r="211" spans="1:6" x14ac:dyDescent="0.2">
      <c r="A211" s="89"/>
      <c r="B211" s="20"/>
      <c r="C211" s="39"/>
      <c r="D211" s="39"/>
      <c r="E211" s="90"/>
      <c r="F211" s="39"/>
    </row>
    <row r="212" spans="1:6" x14ac:dyDescent="0.2">
      <c r="A212" s="89"/>
      <c r="B212" s="20"/>
      <c r="C212" s="39"/>
      <c r="D212" s="39"/>
      <c r="E212" s="90"/>
      <c r="F212" s="39"/>
    </row>
    <row r="213" spans="1:6" x14ac:dyDescent="0.2">
      <c r="A213" s="89"/>
      <c r="B213" s="20"/>
      <c r="C213" s="39"/>
      <c r="D213" s="39"/>
      <c r="E213" s="90"/>
      <c r="F213" s="39"/>
    </row>
    <row r="214" spans="1:6" x14ac:dyDescent="0.2">
      <c r="A214" s="89"/>
      <c r="B214" s="20"/>
      <c r="C214" s="39"/>
      <c r="D214" s="39"/>
      <c r="E214" s="90"/>
      <c r="F214" s="39"/>
    </row>
    <row r="215" spans="1:6" x14ac:dyDescent="0.2">
      <c r="A215" s="89"/>
      <c r="B215" s="20"/>
      <c r="C215" s="39"/>
      <c r="D215" s="39"/>
      <c r="E215" s="90"/>
      <c r="F215" s="39"/>
    </row>
    <row r="216" spans="1:6" x14ac:dyDescent="0.2">
      <c r="A216" s="89"/>
      <c r="B216" s="20"/>
      <c r="C216" s="39"/>
      <c r="D216" s="39"/>
      <c r="E216" s="90"/>
      <c r="F216" s="39"/>
    </row>
    <row r="217" spans="1:6" x14ac:dyDescent="0.2">
      <c r="A217" s="89"/>
      <c r="B217" s="20"/>
      <c r="C217" s="39"/>
      <c r="D217" s="39"/>
      <c r="E217" s="90"/>
      <c r="F217" s="39"/>
    </row>
    <row r="218" spans="1:6" x14ac:dyDescent="0.2">
      <c r="A218" s="89"/>
      <c r="B218" s="20"/>
      <c r="C218" s="39"/>
      <c r="D218" s="39"/>
      <c r="E218" s="90"/>
      <c r="F218" s="39"/>
    </row>
    <row r="219" spans="1:6" x14ac:dyDescent="0.2">
      <c r="A219" s="89"/>
      <c r="B219" s="20"/>
      <c r="C219" s="39"/>
      <c r="D219" s="39"/>
      <c r="E219" s="90"/>
      <c r="F219" s="39"/>
    </row>
    <row r="220" spans="1:6" x14ac:dyDescent="0.2">
      <c r="A220" s="89"/>
      <c r="B220" s="20"/>
      <c r="C220" s="39"/>
      <c r="D220" s="39"/>
      <c r="E220" s="90"/>
      <c r="F220" s="39"/>
    </row>
    <row r="221" spans="1:6" x14ac:dyDescent="0.2">
      <c r="A221" s="89"/>
      <c r="B221" s="20"/>
      <c r="C221" s="39"/>
      <c r="D221" s="39"/>
      <c r="E221" s="90"/>
      <c r="F221" s="39"/>
    </row>
    <row r="222" spans="1:6" x14ac:dyDescent="0.2">
      <c r="A222" s="89"/>
      <c r="B222" s="20"/>
      <c r="C222" s="39"/>
      <c r="D222" s="39"/>
      <c r="E222" s="90"/>
      <c r="F222" s="39"/>
    </row>
    <row r="223" spans="1:6" x14ac:dyDescent="0.2">
      <c r="A223" s="89"/>
      <c r="B223" s="20"/>
      <c r="C223" s="39"/>
      <c r="D223" s="39"/>
      <c r="E223" s="90"/>
      <c r="F223" s="39"/>
    </row>
    <row r="224" spans="1:6" x14ac:dyDescent="0.2">
      <c r="A224" s="89"/>
      <c r="B224" s="20"/>
      <c r="C224" s="39"/>
      <c r="D224" s="39"/>
      <c r="E224" s="90"/>
      <c r="F224" s="39"/>
    </row>
    <row r="225" spans="1:6" x14ac:dyDescent="0.2">
      <c r="A225" s="89"/>
      <c r="B225" s="20"/>
      <c r="C225" s="39"/>
      <c r="D225" s="39"/>
      <c r="E225" s="90"/>
      <c r="F225" s="39"/>
    </row>
    <row r="226" spans="1:6" x14ac:dyDescent="0.2">
      <c r="A226" s="89"/>
      <c r="B226" s="20"/>
      <c r="C226" s="39"/>
      <c r="D226" s="39"/>
      <c r="E226" s="90"/>
      <c r="F226" s="39"/>
    </row>
    <row r="227" spans="1:6" x14ac:dyDescent="0.2">
      <c r="A227" s="89"/>
      <c r="B227" s="20"/>
      <c r="C227" s="39"/>
      <c r="D227" s="39"/>
      <c r="E227" s="90"/>
      <c r="F227" s="39"/>
    </row>
    <row r="228" spans="1:6" x14ac:dyDescent="0.2">
      <c r="A228" s="89"/>
      <c r="B228" s="20"/>
      <c r="C228" s="39"/>
      <c r="D228" s="39"/>
      <c r="E228" s="90"/>
      <c r="F228" s="39"/>
    </row>
    <row r="229" spans="1:6" x14ac:dyDescent="0.2">
      <c r="A229" s="89"/>
      <c r="B229" s="20"/>
      <c r="C229" s="39"/>
      <c r="D229" s="39"/>
      <c r="E229" s="90"/>
      <c r="F229" s="39"/>
    </row>
    <row r="230" spans="1:6" x14ac:dyDescent="0.2">
      <c r="A230" s="89"/>
      <c r="B230" s="20"/>
      <c r="C230" s="39"/>
      <c r="D230" s="39"/>
      <c r="E230" s="90"/>
      <c r="F230" s="39"/>
    </row>
    <row r="231" spans="1:6" x14ac:dyDescent="0.2">
      <c r="A231" s="89"/>
      <c r="B231" s="20"/>
      <c r="C231" s="39"/>
      <c r="D231" s="39"/>
      <c r="E231" s="90"/>
      <c r="F231" s="39"/>
    </row>
    <row r="232" spans="1:6" x14ac:dyDescent="0.2">
      <c r="A232" s="89"/>
      <c r="B232" s="20"/>
      <c r="C232" s="39"/>
      <c r="D232" s="39"/>
      <c r="E232" s="90"/>
      <c r="F232" s="39"/>
    </row>
    <row r="233" spans="1:6" x14ac:dyDescent="0.2">
      <c r="A233" s="89"/>
      <c r="B233" s="20"/>
      <c r="C233" s="39"/>
      <c r="D233" s="39"/>
      <c r="E233" s="90"/>
      <c r="F233" s="39"/>
    </row>
    <row r="234" spans="1:6" x14ac:dyDescent="0.2">
      <c r="A234" s="89"/>
      <c r="B234" s="20"/>
      <c r="C234" s="39"/>
      <c r="D234" s="39"/>
      <c r="E234" s="90"/>
      <c r="F234" s="39"/>
    </row>
    <row r="235" spans="1:6" x14ac:dyDescent="0.2">
      <c r="A235" s="89"/>
      <c r="B235" s="20"/>
      <c r="C235" s="39"/>
      <c r="D235" s="39"/>
      <c r="E235" s="90"/>
      <c r="F235" s="39"/>
    </row>
    <row r="236" spans="1:6" x14ac:dyDescent="0.2">
      <c r="A236" s="89"/>
      <c r="B236" s="20"/>
      <c r="C236" s="39"/>
      <c r="D236" s="39"/>
      <c r="E236" s="90"/>
      <c r="F236" s="39"/>
    </row>
    <row r="237" spans="1:6" x14ac:dyDescent="0.2">
      <c r="A237" s="89"/>
      <c r="B237" s="20"/>
      <c r="C237" s="39"/>
      <c r="D237" s="39"/>
      <c r="E237" s="90"/>
      <c r="F237" s="39"/>
    </row>
    <row r="238" spans="1:6" x14ac:dyDescent="0.2">
      <c r="A238" s="89"/>
      <c r="B238" s="20"/>
      <c r="C238" s="39"/>
      <c r="D238" s="39"/>
      <c r="E238" s="90"/>
      <c r="F238" s="39"/>
    </row>
    <row r="239" spans="1:6" x14ac:dyDescent="0.2">
      <c r="A239" s="89"/>
      <c r="B239" s="20"/>
      <c r="C239" s="39"/>
      <c r="D239" s="39"/>
      <c r="E239" s="90"/>
      <c r="F239" s="39"/>
    </row>
    <row r="240" spans="1:6" x14ac:dyDescent="0.2">
      <c r="A240" s="89"/>
      <c r="B240" s="20"/>
      <c r="C240" s="39"/>
      <c r="D240" s="39"/>
      <c r="E240" s="90"/>
      <c r="F240" s="39"/>
    </row>
    <row r="241" spans="1:6" x14ac:dyDescent="0.2">
      <c r="A241" s="89"/>
      <c r="B241" s="20"/>
      <c r="C241" s="39"/>
      <c r="D241" s="39"/>
      <c r="E241" s="90"/>
      <c r="F241" s="39"/>
    </row>
    <row r="242" spans="1:6" x14ac:dyDescent="0.2">
      <c r="A242" s="89"/>
      <c r="B242" s="20"/>
      <c r="C242" s="39"/>
      <c r="D242" s="39"/>
      <c r="E242" s="90"/>
      <c r="F242" s="39"/>
    </row>
    <row r="243" spans="1:6" x14ac:dyDescent="0.2">
      <c r="A243" s="89"/>
      <c r="B243" s="20"/>
      <c r="C243" s="39"/>
      <c r="D243" s="39"/>
      <c r="E243" s="90"/>
      <c r="F243" s="39"/>
    </row>
    <row r="244" spans="1:6" x14ac:dyDescent="0.2">
      <c r="A244" s="89"/>
      <c r="B244" s="20"/>
      <c r="C244" s="39"/>
      <c r="D244" s="39"/>
      <c r="E244" s="90"/>
      <c r="F244" s="39"/>
    </row>
    <row r="245" spans="1:6" x14ac:dyDescent="0.2">
      <c r="A245" s="89"/>
      <c r="B245" s="20"/>
      <c r="C245" s="39"/>
      <c r="D245" s="39"/>
      <c r="E245" s="90"/>
      <c r="F245" s="39"/>
    </row>
    <row r="246" spans="1:6" x14ac:dyDescent="0.2">
      <c r="A246" s="89"/>
      <c r="B246" s="20"/>
      <c r="C246" s="39"/>
      <c r="D246" s="39"/>
      <c r="E246" s="90"/>
      <c r="F246" s="39"/>
    </row>
    <row r="247" spans="1:6" x14ac:dyDescent="0.2">
      <c r="A247" s="89"/>
      <c r="B247" s="20"/>
      <c r="C247" s="39"/>
      <c r="D247" s="39"/>
      <c r="E247" s="90"/>
      <c r="F247" s="39"/>
    </row>
    <row r="248" spans="1:6" x14ac:dyDescent="0.2">
      <c r="A248" s="89"/>
      <c r="B248" s="20"/>
      <c r="C248" s="39"/>
      <c r="D248" s="39"/>
      <c r="E248" s="90"/>
      <c r="F248" s="39"/>
    </row>
    <row r="249" spans="1:6" x14ac:dyDescent="0.2">
      <c r="A249" s="89"/>
      <c r="B249" s="20"/>
      <c r="C249" s="39"/>
      <c r="D249" s="39"/>
      <c r="E249" s="90"/>
      <c r="F249" s="39"/>
    </row>
    <row r="250" spans="1:6" x14ac:dyDescent="0.2">
      <c r="A250" s="89"/>
      <c r="B250" s="20"/>
      <c r="C250" s="39"/>
      <c r="D250" s="39"/>
      <c r="E250" s="90"/>
      <c r="F250" s="39"/>
    </row>
    <row r="251" spans="1:6" x14ac:dyDescent="0.2">
      <c r="A251" s="89"/>
      <c r="B251" s="20"/>
      <c r="C251" s="39"/>
      <c r="D251" s="39"/>
      <c r="E251" s="90"/>
      <c r="F251" s="39"/>
    </row>
    <row r="252" spans="1:6" x14ac:dyDescent="0.2">
      <c r="A252" s="89"/>
      <c r="B252" s="20"/>
      <c r="C252" s="39"/>
      <c r="D252" s="39"/>
      <c r="E252" s="90"/>
      <c r="F252" s="39"/>
    </row>
    <row r="253" spans="1:6" x14ac:dyDescent="0.2">
      <c r="A253" s="89"/>
      <c r="B253" s="20"/>
      <c r="C253" s="39"/>
      <c r="D253" s="39"/>
      <c r="E253" s="90"/>
      <c r="F253" s="39"/>
    </row>
    <row r="254" spans="1:6" x14ac:dyDescent="0.2">
      <c r="A254" s="89"/>
      <c r="B254" s="20"/>
      <c r="C254" s="39"/>
      <c r="D254" s="39"/>
      <c r="E254" s="90"/>
      <c r="F254" s="39"/>
    </row>
    <row r="255" spans="1:6" x14ac:dyDescent="0.2">
      <c r="A255" s="89"/>
      <c r="B255" s="20"/>
      <c r="C255" s="39"/>
      <c r="D255" s="39"/>
      <c r="E255" s="90"/>
      <c r="F255" s="39"/>
    </row>
    <row r="256" spans="1:6" x14ac:dyDescent="0.2">
      <c r="A256" s="89"/>
      <c r="B256" s="20"/>
      <c r="C256" s="39"/>
      <c r="D256" s="39"/>
      <c r="E256" s="90"/>
      <c r="F256" s="39"/>
    </row>
    <row r="257" spans="1:6" x14ac:dyDescent="0.2">
      <c r="A257" s="89"/>
      <c r="B257" s="20"/>
      <c r="C257" s="39"/>
      <c r="D257" s="39"/>
      <c r="E257" s="90"/>
      <c r="F257" s="39"/>
    </row>
    <row r="258" spans="1:6" x14ac:dyDescent="0.2">
      <c r="A258" s="89"/>
      <c r="B258" s="20"/>
      <c r="C258" s="39"/>
      <c r="D258" s="39"/>
      <c r="E258" s="90"/>
      <c r="F258" s="39"/>
    </row>
    <row r="259" spans="1:6" x14ac:dyDescent="0.2">
      <c r="A259" s="89"/>
      <c r="B259" s="20"/>
      <c r="C259" s="39"/>
      <c r="D259" s="39"/>
      <c r="E259" s="90"/>
      <c r="F259" s="39"/>
    </row>
    <row r="260" spans="1:6" x14ac:dyDescent="0.2">
      <c r="A260" s="89"/>
      <c r="B260" s="20"/>
      <c r="C260" s="39"/>
      <c r="D260" s="39"/>
      <c r="E260" s="90"/>
      <c r="F260" s="39"/>
    </row>
    <row r="261" spans="1:6" x14ac:dyDescent="0.2">
      <c r="A261" s="89"/>
      <c r="B261" s="20"/>
      <c r="C261" s="39"/>
      <c r="D261" s="39"/>
      <c r="E261" s="90"/>
      <c r="F261" s="39"/>
    </row>
    <row r="262" spans="1:6" x14ac:dyDescent="0.2">
      <c r="A262" s="89"/>
      <c r="B262" s="20"/>
      <c r="C262" s="39"/>
      <c r="D262" s="39"/>
      <c r="E262" s="90"/>
      <c r="F262" s="39"/>
    </row>
    <row r="263" spans="1:6" x14ac:dyDescent="0.2">
      <c r="A263" s="89"/>
      <c r="B263" s="20"/>
      <c r="C263" s="39"/>
      <c r="D263" s="39"/>
      <c r="E263" s="90"/>
      <c r="F263" s="39"/>
    </row>
    <row r="264" spans="1:6" x14ac:dyDescent="0.2">
      <c r="A264" s="89"/>
      <c r="B264" s="20"/>
      <c r="C264" s="39"/>
      <c r="D264" s="39"/>
      <c r="E264" s="90"/>
      <c r="F264" s="39"/>
    </row>
    <row r="265" spans="1:6" x14ac:dyDescent="0.2">
      <c r="A265" s="89"/>
      <c r="B265" s="20"/>
      <c r="C265" s="39"/>
      <c r="D265" s="39"/>
      <c r="E265" s="90"/>
      <c r="F265" s="39"/>
    </row>
    <row r="266" spans="1:6" x14ac:dyDescent="0.2">
      <c r="A266" s="89"/>
      <c r="B266" s="20"/>
      <c r="C266" s="39"/>
      <c r="D266" s="39"/>
      <c r="E266" s="90"/>
      <c r="F266" s="39"/>
    </row>
    <row r="267" spans="1:6" x14ac:dyDescent="0.2">
      <c r="A267" s="89"/>
      <c r="B267" s="20"/>
      <c r="C267" s="39"/>
      <c r="D267" s="39"/>
      <c r="E267" s="90"/>
      <c r="F267" s="39"/>
    </row>
    <row r="268" spans="1:6" x14ac:dyDescent="0.2">
      <c r="A268" s="89"/>
      <c r="B268" s="20"/>
      <c r="C268" s="39"/>
      <c r="D268" s="39"/>
      <c r="E268" s="90"/>
      <c r="F268" s="39"/>
    </row>
    <row r="269" spans="1:6" x14ac:dyDescent="0.2">
      <c r="A269" s="89"/>
      <c r="B269" s="20"/>
      <c r="C269" s="39"/>
      <c r="D269" s="39"/>
      <c r="E269" s="90"/>
      <c r="F269" s="39"/>
    </row>
    <row r="270" spans="1:6" x14ac:dyDescent="0.2">
      <c r="A270" s="89"/>
      <c r="B270" s="20"/>
      <c r="C270" s="39"/>
      <c r="D270" s="39"/>
      <c r="E270" s="90"/>
      <c r="F270" s="39"/>
    </row>
    <row r="271" spans="1:6" x14ac:dyDescent="0.2">
      <c r="A271" s="89"/>
      <c r="B271" s="20"/>
      <c r="C271" s="39"/>
      <c r="D271" s="39"/>
      <c r="E271" s="90"/>
      <c r="F271" s="39"/>
    </row>
    <row r="272" spans="1:6" x14ac:dyDescent="0.2">
      <c r="A272" s="89"/>
      <c r="B272" s="20"/>
      <c r="C272" s="39"/>
      <c r="D272" s="39"/>
      <c r="E272" s="90"/>
      <c r="F272" s="39"/>
    </row>
    <row r="273" spans="1:6" x14ac:dyDescent="0.2">
      <c r="A273" s="89"/>
      <c r="B273" s="20"/>
      <c r="C273" s="39"/>
      <c r="D273" s="39"/>
      <c r="E273" s="90"/>
      <c r="F273" s="39"/>
    </row>
    <row r="274" spans="1:6" x14ac:dyDescent="0.2">
      <c r="A274" s="89"/>
      <c r="B274" s="20"/>
      <c r="C274" s="39"/>
      <c r="D274" s="39"/>
      <c r="E274" s="90"/>
      <c r="F274" s="39"/>
    </row>
    <row r="275" spans="1:6" x14ac:dyDescent="0.2">
      <c r="A275" s="89"/>
      <c r="B275" s="20"/>
      <c r="C275" s="39"/>
      <c r="D275" s="39"/>
      <c r="E275" s="90"/>
      <c r="F275" s="39"/>
    </row>
    <row r="276" spans="1:6" x14ac:dyDescent="0.2">
      <c r="A276" s="89"/>
      <c r="B276" s="20"/>
      <c r="C276" s="39"/>
      <c r="D276" s="39"/>
      <c r="E276" s="90"/>
      <c r="F276" s="39"/>
    </row>
    <row r="277" spans="1:6" x14ac:dyDescent="0.2">
      <c r="A277" s="89"/>
      <c r="B277" s="20"/>
      <c r="C277" s="39"/>
      <c r="D277" s="39"/>
      <c r="E277" s="90"/>
      <c r="F277" s="39"/>
    </row>
    <row r="278" spans="1:6" x14ac:dyDescent="0.2">
      <c r="A278" s="89"/>
      <c r="B278" s="20"/>
      <c r="C278" s="39"/>
      <c r="D278" s="39"/>
      <c r="E278" s="90"/>
      <c r="F278" s="39"/>
    </row>
    <row r="279" spans="1:6" x14ac:dyDescent="0.2">
      <c r="A279" s="89"/>
      <c r="B279" s="20"/>
      <c r="C279" s="39"/>
      <c r="D279" s="39"/>
      <c r="E279" s="90"/>
      <c r="F279" s="39"/>
    </row>
    <row r="280" spans="1:6" x14ac:dyDescent="0.2">
      <c r="A280" s="89"/>
      <c r="B280" s="20"/>
      <c r="C280" s="39"/>
      <c r="D280" s="39"/>
      <c r="E280" s="90"/>
      <c r="F280" s="39"/>
    </row>
    <row r="281" spans="1:6" x14ac:dyDescent="0.2">
      <c r="A281" s="89"/>
      <c r="B281" s="20"/>
      <c r="C281" s="39"/>
      <c r="D281" s="39"/>
      <c r="E281" s="90"/>
      <c r="F281" s="39"/>
    </row>
    <row r="282" spans="1:6" x14ac:dyDescent="0.2">
      <c r="A282" s="89"/>
      <c r="B282" s="20"/>
      <c r="C282" s="39"/>
      <c r="D282" s="39"/>
      <c r="E282" s="90"/>
      <c r="F282" s="39"/>
    </row>
    <row r="283" spans="1:6" x14ac:dyDescent="0.2">
      <c r="A283" s="89"/>
      <c r="B283" s="20"/>
      <c r="C283" s="39"/>
      <c r="D283" s="39"/>
      <c r="E283" s="90"/>
      <c r="F283" s="39"/>
    </row>
    <row r="284" spans="1:6" x14ac:dyDescent="0.2">
      <c r="A284" s="89"/>
      <c r="B284" s="20"/>
      <c r="C284" s="39"/>
      <c r="D284" s="39"/>
      <c r="E284" s="90"/>
      <c r="F284" s="39"/>
    </row>
    <row r="285" spans="1:6" x14ac:dyDescent="0.2">
      <c r="A285" s="89"/>
      <c r="B285" s="20"/>
      <c r="C285" s="39"/>
      <c r="D285" s="39"/>
      <c r="E285" s="90"/>
      <c r="F285" s="39"/>
    </row>
    <row r="286" spans="1:6" x14ac:dyDescent="0.2">
      <c r="A286" s="89"/>
      <c r="B286" s="20"/>
      <c r="C286" s="39"/>
      <c r="D286" s="39"/>
      <c r="E286" s="90"/>
      <c r="F286" s="39"/>
    </row>
    <row r="287" spans="1:6" x14ac:dyDescent="0.2">
      <c r="A287" s="89"/>
      <c r="B287" s="20"/>
      <c r="C287" s="39"/>
      <c r="D287" s="39"/>
      <c r="E287" s="90"/>
      <c r="F287" s="39"/>
    </row>
    <row r="288" spans="1:6" x14ac:dyDescent="0.2">
      <c r="A288" s="89"/>
      <c r="B288" s="20"/>
      <c r="C288" s="39"/>
      <c r="D288" s="39"/>
      <c r="E288" s="90"/>
      <c r="F288" s="39"/>
    </row>
    <row r="289" spans="1:6" x14ac:dyDescent="0.2">
      <c r="A289" s="89"/>
      <c r="B289" s="20"/>
      <c r="C289" s="39"/>
      <c r="D289" s="39"/>
      <c r="E289" s="90"/>
      <c r="F289" s="39"/>
    </row>
    <row r="290" spans="1:6" x14ac:dyDescent="0.2">
      <c r="A290" s="89"/>
      <c r="B290" s="20"/>
      <c r="C290" s="39"/>
      <c r="D290" s="39"/>
      <c r="E290" s="90"/>
      <c r="F290" s="39"/>
    </row>
    <row r="291" spans="1:6" x14ac:dyDescent="0.2">
      <c r="A291" s="89"/>
      <c r="B291" s="20"/>
      <c r="C291" s="39"/>
      <c r="D291" s="39"/>
      <c r="E291" s="90"/>
      <c r="F291" s="39"/>
    </row>
    <row r="292" spans="1:6" x14ac:dyDescent="0.2">
      <c r="A292" s="89"/>
      <c r="B292" s="20"/>
      <c r="C292" s="39"/>
      <c r="D292" s="39"/>
      <c r="E292" s="90"/>
      <c r="F292" s="39"/>
    </row>
    <row r="293" spans="1:6" x14ac:dyDescent="0.2">
      <c r="A293" s="89"/>
      <c r="B293" s="20"/>
      <c r="C293" s="39"/>
      <c r="D293" s="39"/>
      <c r="E293" s="90"/>
      <c r="F293" s="39"/>
    </row>
    <row r="294" spans="1:6" x14ac:dyDescent="0.2">
      <c r="A294" s="89"/>
      <c r="B294" s="20"/>
      <c r="C294" s="39"/>
      <c r="D294" s="39"/>
      <c r="E294" s="90"/>
      <c r="F294" s="39"/>
    </row>
    <row r="295" spans="1:6" x14ac:dyDescent="0.2">
      <c r="A295" s="89"/>
      <c r="B295" s="20"/>
      <c r="C295" s="39"/>
      <c r="D295" s="39"/>
      <c r="E295" s="90"/>
      <c r="F295" s="39"/>
    </row>
    <row r="296" spans="1:6" x14ac:dyDescent="0.2">
      <c r="A296" s="89"/>
      <c r="B296" s="20"/>
      <c r="C296" s="39"/>
      <c r="D296" s="39"/>
      <c r="E296" s="90"/>
      <c r="F296" s="39"/>
    </row>
    <row r="297" spans="1:6" x14ac:dyDescent="0.2">
      <c r="A297" s="89"/>
      <c r="B297" s="20"/>
      <c r="C297" s="39"/>
      <c r="D297" s="39"/>
      <c r="E297" s="90"/>
      <c r="F297" s="39"/>
    </row>
    <row r="298" spans="1:6" x14ac:dyDescent="0.2">
      <c r="A298" s="89"/>
      <c r="B298" s="20"/>
      <c r="C298" s="39"/>
      <c r="D298" s="39"/>
      <c r="E298" s="90"/>
      <c r="F298" s="39"/>
    </row>
    <row r="299" spans="1:6" x14ac:dyDescent="0.2">
      <c r="A299" s="89"/>
      <c r="B299" s="20"/>
      <c r="C299" s="39"/>
      <c r="D299" s="39"/>
      <c r="E299" s="90"/>
      <c r="F299" s="39"/>
    </row>
    <row r="300" spans="1:6" x14ac:dyDescent="0.2">
      <c r="A300" s="89"/>
      <c r="B300" s="20"/>
      <c r="C300" s="39"/>
      <c r="D300" s="39"/>
      <c r="E300" s="90"/>
      <c r="F300" s="39"/>
    </row>
    <row r="301" spans="1:6" x14ac:dyDescent="0.2">
      <c r="A301" s="89"/>
      <c r="B301" s="20"/>
      <c r="C301" s="39"/>
      <c r="D301" s="39"/>
      <c r="E301" s="90"/>
      <c r="F301" s="39"/>
    </row>
    <row r="302" spans="1:6" x14ac:dyDescent="0.2">
      <c r="A302" s="89"/>
      <c r="B302" s="20"/>
      <c r="C302" s="39"/>
      <c r="D302" s="39"/>
      <c r="E302" s="90"/>
      <c r="F302" s="39"/>
    </row>
    <row r="303" spans="1:6" x14ac:dyDescent="0.2">
      <c r="A303" s="89"/>
      <c r="B303" s="20"/>
      <c r="C303" s="39"/>
      <c r="D303" s="39"/>
      <c r="E303" s="90"/>
      <c r="F303" s="39"/>
    </row>
    <row r="304" spans="1:6" x14ac:dyDescent="0.2">
      <c r="A304" s="89"/>
      <c r="B304" s="20"/>
      <c r="C304" s="39"/>
      <c r="D304" s="39"/>
      <c r="E304" s="90"/>
      <c r="F304" s="39"/>
    </row>
    <row r="305" spans="1:6" x14ac:dyDescent="0.2">
      <c r="A305" s="89"/>
      <c r="B305" s="20"/>
      <c r="C305" s="39"/>
      <c r="D305" s="39"/>
      <c r="E305" s="90"/>
      <c r="F305" s="39"/>
    </row>
    <row r="306" spans="1:6" x14ac:dyDescent="0.2">
      <c r="A306" s="89"/>
      <c r="B306" s="20"/>
      <c r="C306" s="39"/>
      <c r="D306" s="39"/>
      <c r="E306" s="90"/>
      <c r="F306" s="39"/>
    </row>
    <row r="307" spans="1:6" x14ac:dyDescent="0.2">
      <c r="A307" s="89"/>
      <c r="B307" s="20"/>
      <c r="C307" s="39"/>
      <c r="D307" s="39"/>
      <c r="E307" s="90"/>
      <c r="F307" s="39"/>
    </row>
    <row r="308" spans="1:6" x14ac:dyDescent="0.2">
      <c r="A308" s="89"/>
      <c r="B308" s="20"/>
      <c r="C308" s="39"/>
      <c r="D308" s="39"/>
      <c r="E308" s="90"/>
      <c r="F308" s="39"/>
    </row>
    <row r="309" spans="1:6" x14ac:dyDescent="0.2">
      <c r="A309" s="89"/>
      <c r="B309" s="20"/>
      <c r="C309" s="39"/>
      <c r="D309" s="39"/>
      <c r="E309" s="90"/>
      <c r="F309" s="39"/>
    </row>
    <row r="310" spans="1:6" x14ac:dyDescent="0.2">
      <c r="A310" s="89"/>
      <c r="B310" s="20"/>
      <c r="C310" s="39"/>
      <c r="D310" s="39"/>
      <c r="E310" s="90"/>
      <c r="F310" s="39"/>
    </row>
    <row r="311" spans="1:6" x14ac:dyDescent="0.2">
      <c r="A311" s="89"/>
      <c r="B311" s="20"/>
      <c r="C311" s="39"/>
      <c r="D311" s="39"/>
      <c r="E311" s="90"/>
      <c r="F311" s="39"/>
    </row>
    <row r="312" spans="1:6" x14ac:dyDescent="0.2">
      <c r="A312" s="89"/>
      <c r="B312" s="20"/>
      <c r="C312" s="39"/>
      <c r="D312" s="39"/>
      <c r="E312" s="90"/>
      <c r="F312" s="39"/>
    </row>
    <row r="313" spans="1:6" x14ac:dyDescent="0.2">
      <c r="A313" s="89"/>
      <c r="B313" s="20"/>
      <c r="C313" s="39"/>
      <c r="D313" s="39"/>
      <c r="E313" s="90"/>
      <c r="F313" s="39"/>
    </row>
    <row r="314" spans="1:6" x14ac:dyDescent="0.2">
      <c r="A314" s="89"/>
      <c r="B314" s="20"/>
      <c r="C314" s="39"/>
      <c r="D314" s="39"/>
      <c r="E314" s="90"/>
      <c r="F314" s="39"/>
    </row>
    <row r="315" spans="1:6" x14ac:dyDescent="0.2">
      <c r="A315" s="89"/>
      <c r="B315" s="20"/>
      <c r="C315" s="39"/>
      <c r="D315" s="39"/>
      <c r="E315" s="90"/>
      <c r="F315" s="39"/>
    </row>
    <row r="316" spans="1:6" x14ac:dyDescent="0.2">
      <c r="A316" s="89"/>
      <c r="B316" s="20"/>
      <c r="C316" s="39"/>
      <c r="D316" s="39"/>
      <c r="E316" s="90"/>
      <c r="F316" s="39"/>
    </row>
    <row r="317" spans="1:6" x14ac:dyDescent="0.2">
      <c r="A317" s="89"/>
      <c r="B317" s="20"/>
      <c r="C317" s="39"/>
      <c r="D317" s="39"/>
      <c r="E317" s="90"/>
      <c r="F317" s="39"/>
    </row>
    <row r="318" spans="1:6" x14ac:dyDescent="0.2">
      <c r="A318" s="89"/>
      <c r="B318" s="20"/>
      <c r="C318" s="39"/>
      <c r="D318" s="39"/>
      <c r="E318" s="90"/>
      <c r="F318" s="39"/>
    </row>
    <row r="319" spans="1:6" x14ac:dyDescent="0.2">
      <c r="A319" s="89"/>
      <c r="B319" s="20"/>
      <c r="C319" s="39"/>
      <c r="D319" s="39"/>
      <c r="E319" s="90"/>
      <c r="F319" s="39"/>
    </row>
    <row r="320" spans="1:6" x14ac:dyDescent="0.2">
      <c r="A320" s="89"/>
      <c r="B320" s="20"/>
      <c r="C320" s="39"/>
      <c r="D320" s="39"/>
      <c r="E320" s="90"/>
      <c r="F320" s="39"/>
    </row>
    <row r="321" spans="1:6" x14ac:dyDescent="0.2">
      <c r="A321" s="89"/>
      <c r="B321" s="20"/>
      <c r="C321" s="39"/>
      <c r="D321" s="39"/>
      <c r="E321" s="90"/>
      <c r="F321" s="39"/>
    </row>
    <row r="322" spans="1:6" x14ac:dyDescent="0.2">
      <c r="A322" s="89"/>
      <c r="B322" s="20"/>
      <c r="C322" s="39"/>
      <c r="D322" s="39"/>
      <c r="E322" s="90"/>
      <c r="F322" s="39"/>
    </row>
    <row r="323" spans="1:6" x14ac:dyDescent="0.2">
      <c r="A323" s="89"/>
      <c r="B323" s="20"/>
      <c r="C323" s="39"/>
      <c r="D323" s="39"/>
      <c r="E323" s="90"/>
      <c r="F323" s="39"/>
    </row>
    <row r="324" spans="1:6" x14ac:dyDescent="0.2">
      <c r="A324" s="89"/>
      <c r="B324" s="20"/>
      <c r="C324" s="39"/>
      <c r="D324" s="39"/>
      <c r="E324" s="90"/>
      <c r="F324" s="39"/>
    </row>
    <row r="325" spans="1:6" x14ac:dyDescent="0.2">
      <c r="A325" s="89"/>
      <c r="B325" s="20"/>
      <c r="C325" s="39"/>
      <c r="D325" s="39"/>
      <c r="E325" s="90"/>
      <c r="F325" s="39"/>
    </row>
    <row r="326" spans="1:6" x14ac:dyDescent="0.2">
      <c r="A326" s="89"/>
      <c r="B326" s="20"/>
      <c r="C326" s="39"/>
      <c r="D326" s="39"/>
      <c r="E326" s="90"/>
      <c r="F326" s="39"/>
    </row>
    <row r="327" spans="1:6" x14ac:dyDescent="0.2">
      <c r="A327" s="89"/>
      <c r="B327" s="20"/>
      <c r="C327" s="39"/>
      <c r="D327" s="39"/>
      <c r="E327" s="90"/>
      <c r="F327" s="39"/>
    </row>
    <row r="328" spans="1:6" x14ac:dyDescent="0.2">
      <c r="A328" s="89"/>
      <c r="B328" s="20"/>
      <c r="C328" s="39"/>
      <c r="D328" s="39"/>
      <c r="E328" s="90"/>
      <c r="F328" s="39"/>
    </row>
    <row r="329" spans="1:6" x14ac:dyDescent="0.2">
      <c r="A329" s="89"/>
      <c r="B329" s="20"/>
      <c r="C329" s="39"/>
      <c r="D329" s="39"/>
      <c r="E329" s="90"/>
      <c r="F329" s="39"/>
    </row>
    <row r="330" spans="1:6" x14ac:dyDescent="0.2">
      <c r="A330" s="89"/>
      <c r="B330" s="20"/>
      <c r="C330" s="39"/>
      <c r="D330" s="39"/>
      <c r="E330" s="90"/>
      <c r="F330" s="39"/>
    </row>
    <row r="331" spans="1:6" x14ac:dyDescent="0.2">
      <c r="A331" s="89"/>
      <c r="B331" s="20"/>
      <c r="C331" s="39"/>
      <c r="D331" s="39"/>
      <c r="E331" s="90"/>
      <c r="F331" s="39"/>
    </row>
    <row r="332" spans="1:6" x14ac:dyDescent="0.2">
      <c r="A332" s="89"/>
      <c r="B332" s="20"/>
      <c r="C332" s="39"/>
      <c r="D332" s="39"/>
      <c r="E332" s="90"/>
      <c r="F332" s="39"/>
    </row>
    <row r="333" spans="1:6" x14ac:dyDescent="0.2">
      <c r="A333" s="89"/>
      <c r="B333" s="20"/>
      <c r="C333" s="39"/>
      <c r="D333" s="39"/>
      <c r="E333" s="90"/>
      <c r="F333" s="39"/>
    </row>
    <row r="334" spans="1:6" x14ac:dyDescent="0.2">
      <c r="A334" s="89"/>
      <c r="B334" s="20"/>
      <c r="C334" s="39"/>
      <c r="D334" s="39"/>
      <c r="E334" s="90"/>
      <c r="F334" s="39"/>
    </row>
    <row r="335" spans="1:6" x14ac:dyDescent="0.2">
      <c r="A335" s="89"/>
      <c r="B335" s="20"/>
      <c r="C335" s="39"/>
      <c r="D335" s="39"/>
      <c r="E335" s="90"/>
      <c r="F335" s="39"/>
    </row>
    <row r="336" spans="1:6" x14ac:dyDescent="0.2">
      <c r="A336" s="89"/>
      <c r="B336" s="20"/>
      <c r="C336" s="39"/>
      <c r="D336" s="39"/>
      <c r="E336" s="90"/>
      <c r="F336" s="39"/>
    </row>
    <row r="337" spans="1:6" x14ac:dyDescent="0.2">
      <c r="A337" s="89"/>
      <c r="B337" s="20"/>
      <c r="C337" s="39"/>
      <c r="D337" s="39"/>
      <c r="E337" s="90"/>
      <c r="F337" s="39"/>
    </row>
    <row r="338" spans="1:6" x14ac:dyDescent="0.2">
      <c r="A338" s="89"/>
      <c r="B338" s="20"/>
      <c r="C338" s="39"/>
      <c r="D338" s="39"/>
      <c r="E338" s="90"/>
      <c r="F338" s="39"/>
    </row>
    <row r="339" spans="1:6" x14ac:dyDescent="0.2">
      <c r="A339" s="89"/>
      <c r="B339" s="20"/>
      <c r="C339" s="39"/>
      <c r="D339" s="39"/>
      <c r="E339" s="90"/>
      <c r="F339" s="39"/>
    </row>
    <row r="340" spans="1:6" x14ac:dyDescent="0.2">
      <c r="A340" s="89"/>
      <c r="B340" s="20"/>
      <c r="C340" s="39"/>
      <c r="D340" s="39"/>
      <c r="E340" s="90"/>
      <c r="F340" s="39"/>
    </row>
    <row r="341" spans="1:6" x14ac:dyDescent="0.2">
      <c r="A341" s="89"/>
      <c r="B341" s="20"/>
      <c r="C341" s="39"/>
      <c r="D341" s="39"/>
      <c r="E341" s="90"/>
      <c r="F341" s="39"/>
    </row>
    <row r="342" spans="1:6" x14ac:dyDescent="0.2">
      <c r="A342" s="89"/>
      <c r="B342" s="20"/>
      <c r="C342" s="39"/>
      <c r="D342" s="39"/>
      <c r="E342" s="90"/>
      <c r="F342" s="39"/>
    </row>
    <row r="343" spans="1:6" x14ac:dyDescent="0.2">
      <c r="A343" s="89"/>
      <c r="B343" s="20"/>
      <c r="C343" s="39"/>
      <c r="D343" s="39"/>
      <c r="E343" s="90"/>
      <c r="F343" s="39"/>
    </row>
    <row r="344" spans="1:6" x14ac:dyDescent="0.2">
      <c r="A344" s="89"/>
      <c r="B344" s="20"/>
      <c r="C344" s="39"/>
      <c r="D344" s="39"/>
      <c r="E344" s="90"/>
      <c r="F344" s="39"/>
    </row>
    <row r="345" spans="1:6" x14ac:dyDescent="0.2">
      <c r="A345" s="89"/>
      <c r="B345" s="20"/>
      <c r="C345" s="39"/>
      <c r="D345" s="39"/>
      <c r="E345" s="90"/>
      <c r="F345" s="39"/>
    </row>
    <row r="346" spans="1:6" x14ac:dyDescent="0.2">
      <c r="A346" s="89"/>
      <c r="B346" s="20"/>
      <c r="C346" s="39"/>
      <c r="D346" s="39"/>
      <c r="E346" s="90"/>
      <c r="F346" s="39"/>
    </row>
    <row r="347" spans="1:6" x14ac:dyDescent="0.2">
      <c r="A347" s="89"/>
      <c r="B347" s="20"/>
      <c r="C347" s="39"/>
      <c r="D347" s="39"/>
      <c r="E347" s="90"/>
      <c r="F347" s="39"/>
    </row>
    <row r="348" spans="1:6" x14ac:dyDescent="0.2">
      <c r="A348" s="89"/>
      <c r="B348" s="20"/>
      <c r="C348" s="39"/>
      <c r="D348" s="39"/>
      <c r="E348" s="90"/>
      <c r="F348" s="39"/>
    </row>
    <row r="349" spans="1:6" x14ac:dyDescent="0.2">
      <c r="A349" s="89"/>
      <c r="B349" s="20"/>
      <c r="C349" s="39"/>
      <c r="D349" s="39"/>
      <c r="E349" s="90"/>
      <c r="F349" s="39"/>
    </row>
    <row r="350" spans="1:6" x14ac:dyDescent="0.2">
      <c r="A350" s="89"/>
      <c r="B350" s="20"/>
      <c r="C350" s="39"/>
      <c r="D350" s="39"/>
      <c r="E350" s="90"/>
      <c r="F350" s="39"/>
    </row>
    <row r="351" spans="1:6" x14ac:dyDescent="0.2">
      <c r="A351" s="89"/>
      <c r="B351" s="20"/>
      <c r="C351" s="39"/>
      <c r="D351" s="39"/>
      <c r="E351" s="90"/>
      <c r="F351" s="39"/>
    </row>
    <row r="352" spans="1:6" x14ac:dyDescent="0.2">
      <c r="A352" s="89"/>
      <c r="B352" s="20"/>
      <c r="C352" s="39"/>
      <c r="D352" s="39"/>
      <c r="E352" s="90"/>
      <c r="F352" s="39"/>
    </row>
    <row r="353" spans="1:6" x14ac:dyDescent="0.2">
      <c r="A353" s="89"/>
      <c r="B353" s="20"/>
      <c r="C353" s="39"/>
      <c r="D353" s="39"/>
      <c r="E353" s="90"/>
      <c r="F353" s="39"/>
    </row>
    <row r="354" spans="1:6" x14ac:dyDescent="0.2">
      <c r="A354" s="89"/>
      <c r="B354" s="20"/>
      <c r="C354" s="39"/>
      <c r="D354" s="39"/>
      <c r="E354" s="90"/>
      <c r="F354" s="39"/>
    </row>
    <row r="355" spans="1:6" x14ac:dyDescent="0.2">
      <c r="A355" s="89"/>
      <c r="B355" s="20"/>
      <c r="C355" s="39"/>
      <c r="D355" s="39"/>
      <c r="E355" s="90"/>
      <c r="F355" s="39"/>
    </row>
    <row r="356" spans="1:6" x14ac:dyDescent="0.2">
      <c r="A356" s="89"/>
      <c r="B356" s="20"/>
      <c r="C356" s="39"/>
      <c r="D356" s="39"/>
      <c r="E356" s="90"/>
      <c r="F356" s="39"/>
    </row>
    <row r="357" spans="1:6" x14ac:dyDescent="0.2">
      <c r="A357" s="89"/>
      <c r="B357" s="20"/>
      <c r="C357" s="39"/>
      <c r="D357" s="39"/>
      <c r="E357" s="90"/>
      <c r="F357" s="39"/>
    </row>
    <row r="358" spans="1:6" x14ac:dyDescent="0.2">
      <c r="A358" s="89"/>
      <c r="B358" s="20"/>
      <c r="C358" s="39"/>
      <c r="D358" s="39"/>
      <c r="E358" s="90"/>
      <c r="F358" s="39"/>
    </row>
    <row r="359" spans="1:6" x14ac:dyDescent="0.2">
      <c r="A359" s="89"/>
      <c r="B359" s="20"/>
      <c r="C359" s="39"/>
      <c r="D359" s="39"/>
      <c r="E359" s="90"/>
      <c r="F359" s="39"/>
    </row>
    <row r="360" spans="1:6" x14ac:dyDescent="0.2">
      <c r="A360" s="89"/>
      <c r="B360" s="20"/>
      <c r="C360" s="39"/>
      <c r="D360" s="39"/>
      <c r="E360" s="90"/>
      <c r="F360" s="39"/>
    </row>
    <row r="361" spans="1:6" x14ac:dyDescent="0.2">
      <c r="A361" s="89"/>
      <c r="B361" s="20"/>
      <c r="C361" s="39"/>
      <c r="D361" s="39"/>
      <c r="E361" s="90"/>
      <c r="F361" s="39"/>
    </row>
    <row r="362" spans="1:6" x14ac:dyDescent="0.2">
      <c r="A362" s="89"/>
      <c r="B362" s="20"/>
      <c r="C362" s="39"/>
      <c r="D362" s="39"/>
      <c r="E362" s="90"/>
      <c r="F362" s="39"/>
    </row>
    <row r="363" spans="1:6" x14ac:dyDescent="0.2">
      <c r="A363" s="89"/>
      <c r="B363" s="20"/>
      <c r="C363" s="39"/>
      <c r="D363" s="39"/>
      <c r="E363" s="90"/>
      <c r="F363" s="39"/>
    </row>
    <row r="364" spans="1:6" x14ac:dyDescent="0.2">
      <c r="A364" s="89"/>
      <c r="B364" s="20"/>
      <c r="C364" s="39"/>
      <c r="D364" s="39"/>
      <c r="E364" s="90"/>
      <c r="F364" s="39"/>
    </row>
    <row r="365" spans="1:6" x14ac:dyDescent="0.2">
      <c r="A365" s="89"/>
      <c r="B365" s="20"/>
      <c r="C365" s="39"/>
      <c r="D365" s="39"/>
      <c r="E365" s="90"/>
      <c r="F365" s="39"/>
    </row>
    <row r="366" spans="1:6" x14ac:dyDescent="0.2">
      <c r="A366" s="89"/>
      <c r="B366" s="20"/>
      <c r="C366" s="39"/>
      <c r="D366" s="39"/>
      <c r="E366" s="90"/>
      <c r="F366" s="39"/>
    </row>
    <row r="367" spans="1:6" x14ac:dyDescent="0.2">
      <c r="A367" s="89"/>
      <c r="B367" s="20"/>
      <c r="C367" s="39"/>
      <c r="D367" s="39"/>
      <c r="E367" s="90"/>
      <c r="F367" s="39"/>
    </row>
    <row r="368" spans="1:6" x14ac:dyDescent="0.2">
      <c r="A368" s="89"/>
      <c r="B368" s="20"/>
      <c r="C368" s="39"/>
      <c r="D368" s="39"/>
      <c r="E368" s="90"/>
      <c r="F368" s="39"/>
    </row>
    <row r="369" spans="1:6" x14ac:dyDescent="0.2">
      <c r="A369" s="89"/>
      <c r="B369" s="20"/>
      <c r="C369" s="39"/>
      <c r="D369" s="39"/>
      <c r="E369" s="90"/>
      <c r="F369" s="39"/>
    </row>
    <row r="370" spans="1:6" x14ac:dyDescent="0.2">
      <c r="A370" s="89"/>
      <c r="B370" s="20"/>
      <c r="C370" s="39"/>
      <c r="D370" s="39"/>
      <c r="E370" s="90"/>
      <c r="F370" s="39"/>
    </row>
    <row r="371" spans="1:6" x14ac:dyDescent="0.2">
      <c r="A371" s="89"/>
      <c r="B371" s="20"/>
      <c r="C371" s="39"/>
      <c r="D371" s="39"/>
      <c r="E371" s="90"/>
      <c r="F371" s="39"/>
    </row>
    <row r="372" spans="1:6" x14ac:dyDescent="0.2">
      <c r="A372" s="89"/>
      <c r="B372" s="20"/>
      <c r="C372" s="39"/>
      <c r="D372" s="39"/>
      <c r="E372" s="90"/>
      <c r="F372" s="39"/>
    </row>
    <row r="373" spans="1:6" x14ac:dyDescent="0.2">
      <c r="A373" s="89"/>
      <c r="B373" s="20"/>
      <c r="C373" s="39"/>
      <c r="D373" s="39"/>
      <c r="E373" s="90"/>
      <c r="F373" s="39"/>
    </row>
    <row r="374" spans="1:6" x14ac:dyDescent="0.2">
      <c r="A374" s="89"/>
      <c r="B374" s="20"/>
      <c r="C374" s="39"/>
      <c r="D374" s="39"/>
      <c r="E374" s="90"/>
      <c r="F374" s="39"/>
    </row>
    <row r="375" spans="1:6" x14ac:dyDescent="0.2">
      <c r="A375" s="89"/>
      <c r="B375" s="20"/>
      <c r="C375" s="39"/>
      <c r="D375" s="39"/>
      <c r="E375" s="90"/>
      <c r="F375" s="39"/>
    </row>
    <row r="376" spans="1:6" x14ac:dyDescent="0.2">
      <c r="A376" s="89"/>
      <c r="B376" s="20"/>
      <c r="C376" s="39"/>
      <c r="D376" s="39"/>
      <c r="E376" s="90"/>
      <c r="F376" s="39"/>
    </row>
    <row r="377" spans="1:6" x14ac:dyDescent="0.2">
      <c r="A377" s="89"/>
      <c r="B377" s="20"/>
      <c r="C377" s="39"/>
      <c r="D377" s="39"/>
      <c r="E377" s="90"/>
      <c r="F377" s="39"/>
    </row>
    <row r="378" spans="1:6" x14ac:dyDescent="0.2">
      <c r="A378" s="89"/>
      <c r="B378" s="20"/>
      <c r="C378" s="39"/>
      <c r="D378" s="39"/>
      <c r="E378" s="90"/>
      <c r="F378" s="39"/>
    </row>
    <row r="379" spans="1:6" x14ac:dyDescent="0.2">
      <c r="A379" s="89"/>
      <c r="B379" s="20"/>
      <c r="C379" s="39"/>
      <c r="D379" s="39"/>
      <c r="E379" s="90"/>
      <c r="F379" s="39"/>
    </row>
    <row r="380" spans="1:6" x14ac:dyDescent="0.2">
      <c r="A380" s="89"/>
      <c r="B380" s="20"/>
      <c r="C380" s="39"/>
      <c r="D380" s="39"/>
      <c r="E380" s="90"/>
      <c r="F380" s="39"/>
    </row>
    <row r="381" spans="1:6" x14ac:dyDescent="0.2">
      <c r="A381" s="89"/>
      <c r="B381" s="20"/>
      <c r="C381" s="39"/>
      <c r="D381" s="39"/>
      <c r="E381" s="90"/>
      <c r="F381" s="39"/>
    </row>
    <row r="382" spans="1:6" x14ac:dyDescent="0.2">
      <c r="A382" s="89"/>
      <c r="B382" s="20"/>
      <c r="C382" s="39"/>
      <c r="D382" s="39"/>
      <c r="E382" s="90"/>
      <c r="F382" s="39"/>
    </row>
    <row r="383" spans="1:6" x14ac:dyDescent="0.2">
      <c r="A383" s="89"/>
      <c r="B383" s="20"/>
      <c r="C383" s="39"/>
      <c r="D383" s="39"/>
      <c r="E383" s="90"/>
      <c r="F383" s="39"/>
    </row>
    <row r="384" spans="1:6" x14ac:dyDescent="0.2">
      <c r="A384" s="89"/>
      <c r="B384" s="20"/>
      <c r="C384" s="39"/>
      <c r="D384" s="39"/>
      <c r="E384" s="90"/>
      <c r="F384" s="39"/>
    </row>
    <row r="385" spans="1:6" x14ac:dyDescent="0.2">
      <c r="A385" s="89"/>
      <c r="B385" s="20"/>
      <c r="C385" s="39"/>
      <c r="D385" s="39"/>
      <c r="E385" s="90"/>
      <c r="F385" s="39"/>
    </row>
    <row r="386" spans="1:6" x14ac:dyDescent="0.2">
      <c r="A386" s="89"/>
      <c r="B386" s="20"/>
      <c r="C386" s="39"/>
      <c r="D386" s="39"/>
      <c r="E386" s="90"/>
      <c r="F386" s="39"/>
    </row>
    <row r="387" spans="1:6" x14ac:dyDescent="0.2">
      <c r="A387" s="89"/>
      <c r="B387" s="20"/>
      <c r="C387" s="39"/>
      <c r="D387" s="39"/>
      <c r="E387" s="90"/>
      <c r="F387" s="39"/>
    </row>
    <row r="388" spans="1:6" x14ac:dyDescent="0.2">
      <c r="A388" s="89"/>
      <c r="B388" s="20"/>
      <c r="C388" s="39"/>
      <c r="D388" s="39"/>
      <c r="E388" s="90"/>
      <c r="F388" s="39"/>
    </row>
    <row r="389" spans="1:6" x14ac:dyDescent="0.2">
      <c r="A389" s="89"/>
      <c r="B389" s="20"/>
      <c r="C389" s="39"/>
      <c r="D389" s="39"/>
      <c r="E389" s="90"/>
      <c r="F389" s="39"/>
    </row>
    <row r="390" spans="1:6" x14ac:dyDescent="0.2">
      <c r="A390" s="89"/>
      <c r="B390" s="20"/>
      <c r="C390" s="39"/>
      <c r="D390" s="39"/>
      <c r="E390" s="90"/>
      <c r="F390" s="39"/>
    </row>
    <row r="391" spans="1:6" x14ac:dyDescent="0.2">
      <c r="A391" s="89"/>
      <c r="B391" s="20"/>
      <c r="C391" s="39"/>
      <c r="D391" s="39"/>
      <c r="E391" s="90"/>
      <c r="F391" s="39"/>
    </row>
    <row r="392" spans="1:6" x14ac:dyDescent="0.2">
      <c r="A392" s="89"/>
      <c r="B392" s="20"/>
      <c r="C392" s="39"/>
      <c r="D392" s="39"/>
      <c r="E392" s="90"/>
      <c r="F392" s="39"/>
    </row>
    <row r="393" spans="1:6" x14ac:dyDescent="0.2">
      <c r="A393" s="89"/>
      <c r="B393" s="20"/>
      <c r="C393" s="39"/>
      <c r="D393" s="39"/>
      <c r="E393" s="90"/>
      <c r="F393" s="39"/>
    </row>
    <row r="394" spans="1:6" x14ac:dyDescent="0.2">
      <c r="A394" s="89"/>
      <c r="B394" s="20"/>
      <c r="C394" s="39"/>
      <c r="D394" s="39"/>
      <c r="E394" s="90"/>
      <c r="F394" s="39"/>
    </row>
    <row r="395" spans="1:6" x14ac:dyDescent="0.2">
      <c r="A395" s="89"/>
      <c r="B395" s="20"/>
      <c r="C395" s="39"/>
      <c r="D395" s="39"/>
      <c r="E395" s="90"/>
      <c r="F395" s="39"/>
    </row>
    <row r="396" spans="1:6" x14ac:dyDescent="0.2">
      <c r="A396" s="89"/>
      <c r="B396" s="20"/>
      <c r="C396" s="39"/>
      <c r="D396" s="39"/>
      <c r="E396" s="90"/>
      <c r="F396" s="39"/>
    </row>
    <row r="397" spans="1:6" x14ac:dyDescent="0.2">
      <c r="A397" s="89"/>
      <c r="B397" s="20"/>
      <c r="C397" s="39"/>
      <c r="D397" s="39"/>
      <c r="E397" s="90"/>
      <c r="F397" s="39"/>
    </row>
    <row r="398" spans="1:6" x14ac:dyDescent="0.2">
      <c r="A398" s="89"/>
      <c r="B398" s="20"/>
      <c r="C398" s="39"/>
      <c r="D398" s="39"/>
      <c r="E398" s="90"/>
      <c r="F398" s="39"/>
    </row>
    <row r="399" spans="1:6" x14ac:dyDescent="0.2">
      <c r="A399" s="89"/>
      <c r="B399" s="20"/>
      <c r="C399" s="39"/>
      <c r="D399" s="39"/>
      <c r="E399" s="90"/>
      <c r="F399" s="39"/>
    </row>
    <row r="400" spans="1:6" x14ac:dyDescent="0.2">
      <c r="A400" s="89"/>
      <c r="B400" s="20"/>
      <c r="C400" s="39"/>
      <c r="D400" s="39"/>
      <c r="E400" s="90"/>
      <c r="F400" s="39"/>
    </row>
    <row r="401" spans="1:6" x14ac:dyDescent="0.2">
      <c r="A401" s="89"/>
      <c r="B401" s="20"/>
      <c r="C401" s="39"/>
      <c r="D401" s="39"/>
      <c r="E401" s="90"/>
      <c r="F401" s="39"/>
    </row>
    <row r="402" spans="1:6" x14ac:dyDescent="0.2">
      <c r="A402" s="89"/>
      <c r="B402" s="20"/>
      <c r="C402" s="39"/>
      <c r="D402" s="39"/>
      <c r="E402" s="90"/>
      <c r="F402" s="39"/>
    </row>
    <row r="403" spans="1:6" x14ac:dyDescent="0.2">
      <c r="A403" s="89"/>
      <c r="B403" s="20"/>
      <c r="C403" s="39"/>
      <c r="D403" s="39"/>
      <c r="E403" s="90"/>
      <c r="F403" s="39"/>
    </row>
    <row r="404" spans="1:6" x14ac:dyDescent="0.2">
      <c r="A404" s="89"/>
      <c r="B404" s="20"/>
      <c r="C404" s="39"/>
      <c r="D404" s="39"/>
      <c r="E404" s="90"/>
      <c r="F404" s="39"/>
    </row>
    <row r="405" spans="1:6" x14ac:dyDescent="0.2">
      <c r="A405" s="89"/>
      <c r="B405" s="20"/>
      <c r="C405" s="39"/>
      <c r="D405" s="39"/>
      <c r="E405" s="90"/>
      <c r="F405" s="39"/>
    </row>
    <row r="406" spans="1:6" x14ac:dyDescent="0.2">
      <c r="A406" s="89"/>
      <c r="B406" s="20"/>
      <c r="C406" s="39"/>
      <c r="D406" s="39"/>
      <c r="E406" s="90"/>
      <c r="F406" s="39"/>
    </row>
    <row r="407" spans="1:6" x14ac:dyDescent="0.2">
      <c r="A407" s="89"/>
      <c r="B407" s="20"/>
      <c r="C407" s="39"/>
      <c r="D407" s="39"/>
      <c r="E407" s="90"/>
      <c r="F407" s="39"/>
    </row>
    <row r="408" spans="1:6" x14ac:dyDescent="0.2">
      <c r="A408" s="89"/>
      <c r="B408" s="20"/>
      <c r="C408" s="39"/>
      <c r="D408" s="39"/>
      <c r="E408" s="90"/>
      <c r="F408" s="39"/>
    </row>
    <row r="409" spans="1:6" x14ac:dyDescent="0.2">
      <c r="A409" s="89"/>
      <c r="B409" s="20"/>
      <c r="C409" s="39"/>
      <c r="D409" s="39"/>
      <c r="E409" s="90"/>
      <c r="F409" s="39"/>
    </row>
    <row r="410" spans="1:6" x14ac:dyDescent="0.2">
      <c r="A410" s="89"/>
      <c r="B410" s="20"/>
      <c r="C410" s="39"/>
      <c r="D410" s="39"/>
      <c r="E410" s="90"/>
      <c r="F410" s="39"/>
    </row>
    <row r="411" spans="1:6" x14ac:dyDescent="0.2">
      <c r="A411" s="89"/>
      <c r="B411" s="20"/>
      <c r="C411" s="39"/>
      <c r="D411" s="39"/>
      <c r="E411" s="90"/>
      <c r="F411" s="39"/>
    </row>
    <row r="412" spans="1:6" x14ac:dyDescent="0.2">
      <c r="A412" s="89"/>
      <c r="B412" s="20"/>
      <c r="C412" s="39"/>
      <c r="D412" s="39"/>
      <c r="E412" s="90"/>
      <c r="F412" s="39"/>
    </row>
    <row r="413" spans="1:6" x14ac:dyDescent="0.2">
      <c r="A413" s="89"/>
      <c r="B413" s="20"/>
      <c r="C413" s="39"/>
      <c r="D413" s="39"/>
      <c r="E413" s="90"/>
      <c r="F413" s="39"/>
    </row>
    <row r="414" spans="1:6" x14ac:dyDescent="0.2">
      <c r="A414" s="89"/>
      <c r="B414" s="20"/>
      <c r="C414" s="39"/>
      <c r="D414" s="39"/>
      <c r="E414" s="90"/>
      <c r="F414" s="39"/>
    </row>
    <row r="415" spans="1:6" x14ac:dyDescent="0.2">
      <c r="A415" s="89"/>
      <c r="B415" s="20"/>
      <c r="C415" s="39"/>
      <c r="D415" s="39"/>
      <c r="E415" s="90"/>
      <c r="F415" s="39"/>
    </row>
    <row r="416" spans="1:6" x14ac:dyDescent="0.2">
      <c r="A416" s="89"/>
      <c r="B416" s="20"/>
      <c r="C416" s="39"/>
      <c r="D416" s="39"/>
      <c r="E416" s="90"/>
      <c r="F416" s="39"/>
    </row>
    <row r="417" spans="1:6" x14ac:dyDescent="0.2">
      <c r="A417" s="89"/>
      <c r="B417" s="20"/>
      <c r="C417" s="39"/>
      <c r="D417" s="39"/>
      <c r="E417" s="90"/>
      <c r="F417" s="39"/>
    </row>
    <row r="418" spans="1:6" x14ac:dyDescent="0.2">
      <c r="A418" s="89"/>
      <c r="B418" s="20"/>
      <c r="C418" s="39"/>
      <c r="D418" s="39"/>
      <c r="E418" s="90"/>
      <c r="F418" s="39"/>
    </row>
    <row r="419" spans="1:6" x14ac:dyDescent="0.2">
      <c r="A419" s="89"/>
      <c r="B419" s="20"/>
      <c r="C419" s="39"/>
      <c r="D419" s="39"/>
      <c r="E419" s="90"/>
      <c r="F419" s="39"/>
    </row>
    <row r="420" spans="1:6" x14ac:dyDescent="0.2">
      <c r="A420" s="89"/>
      <c r="B420" s="20"/>
      <c r="C420" s="39"/>
      <c r="D420" s="39"/>
      <c r="E420" s="90"/>
      <c r="F420" s="39"/>
    </row>
    <row r="421" spans="1:6" x14ac:dyDescent="0.2">
      <c r="A421" s="89"/>
      <c r="B421" s="20"/>
      <c r="C421" s="39"/>
      <c r="D421" s="39"/>
      <c r="E421" s="90"/>
      <c r="F421" s="39"/>
    </row>
    <row r="422" spans="1:6" x14ac:dyDescent="0.2">
      <c r="A422" s="89"/>
      <c r="B422" s="20"/>
      <c r="C422" s="39"/>
      <c r="D422" s="39"/>
      <c r="E422" s="90"/>
      <c r="F422" s="39"/>
    </row>
    <row r="423" spans="1:6" x14ac:dyDescent="0.2">
      <c r="A423" s="89"/>
      <c r="B423" s="20"/>
      <c r="C423" s="39"/>
      <c r="D423" s="39"/>
      <c r="E423" s="90"/>
      <c r="F423" s="39"/>
    </row>
    <row r="424" spans="1:6" x14ac:dyDescent="0.2">
      <c r="A424" s="89"/>
      <c r="B424" s="20"/>
      <c r="C424" s="39"/>
      <c r="D424" s="39"/>
      <c r="E424" s="90"/>
      <c r="F424" s="39"/>
    </row>
    <row r="425" spans="1:6" x14ac:dyDescent="0.2">
      <c r="A425" s="89"/>
      <c r="B425" s="20"/>
      <c r="C425" s="39"/>
      <c r="D425" s="39"/>
      <c r="E425" s="90"/>
      <c r="F425" s="39"/>
    </row>
    <row r="426" spans="1:6" x14ac:dyDescent="0.2">
      <c r="A426" s="89"/>
      <c r="B426" s="20"/>
      <c r="C426" s="39"/>
      <c r="D426" s="39"/>
      <c r="E426" s="90"/>
      <c r="F426" s="39"/>
    </row>
    <row r="427" spans="1:6" x14ac:dyDescent="0.2">
      <c r="A427" s="89"/>
      <c r="B427" s="20"/>
      <c r="C427" s="39"/>
      <c r="D427" s="39"/>
      <c r="E427" s="90"/>
      <c r="F427" s="39"/>
    </row>
    <row r="428" spans="1:6" x14ac:dyDescent="0.2">
      <c r="A428" s="89"/>
      <c r="B428" s="20"/>
      <c r="C428" s="39"/>
      <c r="D428" s="39"/>
      <c r="E428" s="90"/>
      <c r="F428" s="39"/>
    </row>
    <row r="429" spans="1:6" x14ac:dyDescent="0.2">
      <c r="A429" s="89"/>
      <c r="B429" s="20"/>
      <c r="C429" s="39"/>
      <c r="D429" s="39"/>
      <c r="E429" s="90"/>
      <c r="F429" s="39"/>
    </row>
    <row r="430" spans="1:6" x14ac:dyDescent="0.2">
      <c r="A430" s="89"/>
      <c r="B430" s="20"/>
      <c r="C430" s="39"/>
      <c r="D430" s="39"/>
      <c r="E430" s="90"/>
      <c r="F430" s="39"/>
    </row>
    <row r="431" spans="1:6" x14ac:dyDescent="0.2">
      <c r="A431" s="89"/>
      <c r="B431" s="20"/>
      <c r="C431" s="39"/>
      <c r="D431" s="39"/>
      <c r="E431" s="90"/>
      <c r="F431" s="39"/>
    </row>
    <row r="432" spans="1:6" x14ac:dyDescent="0.2">
      <c r="A432" s="89"/>
      <c r="B432" s="20"/>
      <c r="C432" s="39"/>
      <c r="D432" s="39"/>
      <c r="E432" s="90"/>
      <c r="F432" s="39"/>
    </row>
    <row r="433" spans="1:6" x14ac:dyDescent="0.2">
      <c r="A433" s="89"/>
      <c r="B433" s="20"/>
      <c r="C433" s="39"/>
      <c r="D433" s="39"/>
      <c r="E433" s="90"/>
      <c r="F433" s="39"/>
    </row>
    <row r="434" spans="1:6" x14ac:dyDescent="0.2">
      <c r="A434" s="89"/>
      <c r="B434" s="20"/>
      <c r="C434" s="39"/>
      <c r="D434" s="39"/>
      <c r="E434" s="90"/>
      <c r="F434" s="39"/>
    </row>
    <row r="435" spans="1:6" x14ac:dyDescent="0.2">
      <c r="A435" s="89"/>
      <c r="B435" s="20"/>
      <c r="C435" s="39"/>
      <c r="D435" s="39"/>
      <c r="E435" s="90"/>
      <c r="F435" s="39"/>
    </row>
    <row r="436" spans="1:6" x14ac:dyDescent="0.2">
      <c r="A436" s="89"/>
      <c r="B436" s="20"/>
      <c r="C436" s="39"/>
      <c r="D436" s="39"/>
      <c r="E436" s="90"/>
      <c r="F436" s="39"/>
    </row>
    <row r="437" spans="1:6" x14ac:dyDescent="0.2">
      <c r="A437" s="89"/>
      <c r="B437" s="20"/>
      <c r="C437" s="39"/>
      <c r="D437" s="39"/>
      <c r="E437" s="90"/>
      <c r="F437" s="39"/>
    </row>
    <row r="438" spans="1:6" x14ac:dyDescent="0.2">
      <c r="A438" s="89"/>
      <c r="B438" s="20"/>
      <c r="C438" s="39"/>
      <c r="D438" s="39"/>
      <c r="E438" s="90"/>
      <c r="F438" s="39"/>
    </row>
    <row r="439" spans="1:6" x14ac:dyDescent="0.2">
      <c r="A439" s="89"/>
      <c r="B439" s="20"/>
      <c r="C439" s="39"/>
      <c r="D439" s="39"/>
      <c r="E439" s="90"/>
      <c r="F439" s="39"/>
    </row>
    <row r="440" spans="1:6" x14ac:dyDescent="0.2">
      <c r="A440" s="89"/>
      <c r="B440" s="20"/>
      <c r="C440" s="39"/>
      <c r="D440" s="39"/>
      <c r="E440" s="90"/>
      <c r="F440" s="39"/>
    </row>
    <row r="441" spans="1:6" x14ac:dyDescent="0.2">
      <c r="A441" s="89"/>
      <c r="B441" s="20"/>
      <c r="C441" s="39"/>
      <c r="D441" s="39"/>
      <c r="E441" s="90"/>
      <c r="F441" s="39"/>
    </row>
    <row r="442" spans="1:6" x14ac:dyDescent="0.2">
      <c r="A442" s="89"/>
      <c r="B442" s="20"/>
      <c r="C442" s="39"/>
      <c r="D442" s="39"/>
      <c r="E442" s="90"/>
      <c r="F442" s="39"/>
    </row>
    <row r="443" spans="1:6" x14ac:dyDescent="0.2">
      <c r="A443" s="89"/>
      <c r="B443" s="20"/>
      <c r="C443" s="39"/>
      <c r="D443" s="39"/>
      <c r="E443" s="90"/>
      <c r="F443" s="39"/>
    </row>
    <row r="444" spans="1:6" x14ac:dyDescent="0.2">
      <c r="A444" s="89"/>
      <c r="B444" s="20"/>
      <c r="C444" s="39"/>
      <c r="D444" s="39"/>
      <c r="E444" s="90"/>
      <c r="F444" s="39"/>
    </row>
    <row r="445" spans="1:6" x14ac:dyDescent="0.2">
      <c r="A445" s="89"/>
      <c r="B445" s="20"/>
      <c r="C445" s="39"/>
      <c r="D445" s="39"/>
      <c r="E445" s="90"/>
      <c r="F445" s="39"/>
    </row>
    <row r="446" spans="1:6" x14ac:dyDescent="0.2">
      <c r="A446" s="89"/>
      <c r="B446" s="20"/>
      <c r="C446" s="39"/>
      <c r="D446" s="39"/>
      <c r="E446" s="90"/>
      <c r="F446" s="39"/>
    </row>
    <row r="447" spans="1:6" x14ac:dyDescent="0.2">
      <c r="A447" s="89"/>
      <c r="B447" s="20"/>
      <c r="C447" s="39"/>
      <c r="D447" s="39"/>
      <c r="E447" s="90"/>
      <c r="F447" s="39"/>
    </row>
    <row r="448" spans="1:6" x14ac:dyDescent="0.2">
      <c r="A448" s="89"/>
      <c r="B448" s="20"/>
      <c r="C448" s="39"/>
      <c r="D448" s="39"/>
      <c r="E448" s="90"/>
      <c r="F448" s="39"/>
    </row>
    <row r="449" spans="1:6" x14ac:dyDescent="0.2">
      <c r="A449" s="89"/>
      <c r="B449" s="20"/>
      <c r="C449" s="39"/>
      <c r="D449" s="39"/>
      <c r="E449" s="90"/>
      <c r="F449" s="39"/>
    </row>
    <row r="450" spans="1:6" x14ac:dyDescent="0.2">
      <c r="A450" s="89"/>
      <c r="B450" s="20"/>
      <c r="C450" s="39"/>
      <c r="D450" s="39"/>
      <c r="E450" s="90"/>
      <c r="F450" s="39"/>
    </row>
    <row r="451" spans="1:6" x14ac:dyDescent="0.2">
      <c r="A451" s="89"/>
      <c r="B451" s="20"/>
      <c r="C451" s="39"/>
      <c r="D451" s="39"/>
      <c r="E451" s="90"/>
      <c r="F451" s="39"/>
    </row>
    <row r="452" spans="1:6" x14ac:dyDescent="0.2">
      <c r="A452" s="89"/>
      <c r="B452" s="20"/>
      <c r="C452" s="39"/>
      <c r="D452" s="39"/>
      <c r="E452" s="90"/>
      <c r="F452" s="39"/>
    </row>
    <row r="453" spans="1:6" x14ac:dyDescent="0.2">
      <c r="A453" s="89"/>
      <c r="B453" s="20"/>
      <c r="C453" s="39"/>
      <c r="D453" s="39"/>
      <c r="E453" s="90"/>
      <c r="F453" s="39"/>
    </row>
    <row r="454" spans="1:6" x14ac:dyDescent="0.2">
      <c r="A454" s="89"/>
      <c r="B454" s="20"/>
      <c r="C454" s="39"/>
      <c r="D454" s="39"/>
      <c r="E454" s="90"/>
      <c r="F454" s="39"/>
    </row>
    <row r="455" spans="1:6" x14ac:dyDescent="0.2">
      <c r="A455" s="89"/>
      <c r="B455" s="20"/>
      <c r="C455" s="39"/>
      <c r="D455" s="39"/>
      <c r="E455" s="90"/>
      <c r="F455" s="39"/>
    </row>
    <row r="456" spans="1:6" x14ac:dyDescent="0.2">
      <c r="A456" s="89"/>
      <c r="B456" s="20"/>
      <c r="C456" s="39"/>
      <c r="D456" s="39"/>
      <c r="E456" s="90"/>
      <c r="F456" s="39"/>
    </row>
    <row r="457" spans="1:6" x14ac:dyDescent="0.2">
      <c r="A457" s="89"/>
      <c r="B457" s="20"/>
      <c r="C457" s="39"/>
      <c r="D457" s="39"/>
      <c r="E457" s="90"/>
      <c r="F457" s="39"/>
    </row>
    <row r="458" spans="1:6" x14ac:dyDescent="0.2">
      <c r="A458" s="89"/>
      <c r="B458" s="20"/>
      <c r="C458" s="39"/>
      <c r="D458" s="39"/>
      <c r="E458" s="90"/>
      <c r="F458" s="39"/>
    </row>
    <row r="459" spans="1:6" x14ac:dyDescent="0.2">
      <c r="A459" s="89"/>
      <c r="B459" s="20"/>
      <c r="C459" s="39"/>
      <c r="D459" s="39"/>
      <c r="E459" s="90"/>
      <c r="F459" s="39"/>
    </row>
    <row r="460" spans="1:6" x14ac:dyDescent="0.2">
      <c r="A460" s="89"/>
      <c r="B460" s="20"/>
      <c r="C460" s="39"/>
      <c r="D460" s="39"/>
      <c r="E460" s="90"/>
      <c r="F460" s="39"/>
    </row>
    <row r="461" spans="1:6" x14ac:dyDescent="0.2">
      <c r="A461" s="89"/>
      <c r="B461" s="20"/>
      <c r="C461" s="39"/>
      <c r="D461" s="39"/>
      <c r="E461" s="90"/>
      <c r="F461" s="39"/>
    </row>
    <row r="462" spans="1:6" x14ac:dyDescent="0.2">
      <c r="A462" s="89"/>
      <c r="B462" s="20"/>
      <c r="C462" s="39"/>
      <c r="D462" s="39"/>
      <c r="E462" s="90"/>
      <c r="F462" s="39"/>
    </row>
    <row r="463" spans="1:6" x14ac:dyDescent="0.2">
      <c r="A463" s="89"/>
      <c r="B463" s="20"/>
      <c r="C463" s="39"/>
      <c r="D463" s="39"/>
      <c r="E463" s="90"/>
      <c r="F463" s="39"/>
    </row>
    <row r="464" spans="1:6" x14ac:dyDescent="0.2">
      <c r="A464" s="89"/>
      <c r="B464" s="20"/>
      <c r="C464" s="39"/>
      <c r="D464" s="39"/>
      <c r="E464" s="90"/>
      <c r="F464" s="39"/>
    </row>
    <row r="465" spans="1:6" x14ac:dyDescent="0.2">
      <c r="A465" s="89"/>
      <c r="B465" s="20"/>
      <c r="C465" s="39"/>
      <c r="D465" s="39"/>
      <c r="E465" s="90"/>
      <c r="F465" s="39"/>
    </row>
    <row r="466" spans="1:6" x14ac:dyDescent="0.2">
      <c r="A466" s="89"/>
      <c r="B466" s="20"/>
      <c r="C466" s="39"/>
      <c r="D466" s="39"/>
      <c r="E466" s="90"/>
      <c r="F466" s="39"/>
    </row>
    <row r="467" spans="1:6" x14ac:dyDescent="0.2">
      <c r="A467" s="89"/>
      <c r="B467" s="20"/>
      <c r="C467" s="39"/>
      <c r="D467" s="39"/>
      <c r="E467" s="90"/>
      <c r="F467" s="39"/>
    </row>
    <row r="468" spans="1:6" x14ac:dyDescent="0.2">
      <c r="A468" s="89"/>
      <c r="B468" s="20"/>
      <c r="C468" s="39"/>
      <c r="D468" s="39"/>
      <c r="E468" s="90"/>
      <c r="F468" s="39"/>
    </row>
    <row r="469" spans="1:6" x14ac:dyDescent="0.2">
      <c r="A469" s="89"/>
      <c r="B469" s="20"/>
      <c r="C469" s="39"/>
      <c r="D469" s="39"/>
      <c r="E469" s="90"/>
      <c r="F469" s="39"/>
    </row>
    <row r="470" spans="1:6" x14ac:dyDescent="0.2">
      <c r="A470" s="89"/>
      <c r="B470" s="20"/>
      <c r="C470" s="39"/>
      <c r="D470" s="39"/>
      <c r="E470" s="90"/>
      <c r="F470" s="39"/>
    </row>
    <row r="471" spans="1:6" x14ac:dyDescent="0.2">
      <c r="A471" s="89"/>
      <c r="B471" s="20"/>
      <c r="C471" s="39"/>
      <c r="D471" s="39"/>
      <c r="E471" s="90"/>
      <c r="F471" s="39"/>
    </row>
    <row r="472" spans="1:6" x14ac:dyDescent="0.2">
      <c r="A472" s="89"/>
      <c r="B472" s="20"/>
      <c r="C472" s="39"/>
      <c r="D472" s="39"/>
      <c r="E472" s="90"/>
      <c r="F472" s="39"/>
    </row>
    <row r="473" spans="1:6" x14ac:dyDescent="0.2">
      <c r="A473" s="89"/>
      <c r="B473" s="20"/>
      <c r="C473" s="39"/>
      <c r="D473" s="39"/>
      <c r="E473" s="90"/>
      <c r="F473" s="39"/>
    </row>
    <row r="474" spans="1:6" x14ac:dyDescent="0.2">
      <c r="A474" s="89"/>
      <c r="B474" s="20"/>
      <c r="C474" s="39"/>
      <c r="D474" s="39"/>
      <c r="E474" s="90"/>
      <c r="F474" s="39"/>
    </row>
    <row r="475" spans="1:6" x14ac:dyDescent="0.2">
      <c r="A475" s="89"/>
      <c r="B475" s="20"/>
      <c r="C475" s="39"/>
      <c r="D475" s="39"/>
      <c r="E475" s="90"/>
      <c r="F475" s="39"/>
    </row>
    <row r="476" spans="1:6" x14ac:dyDescent="0.2">
      <c r="A476" s="89"/>
      <c r="B476" s="20"/>
      <c r="C476" s="39"/>
      <c r="D476" s="39"/>
      <c r="E476" s="90"/>
      <c r="F476" s="39"/>
    </row>
    <row r="477" spans="1:6" x14ac:dyDescent="0.2">
      <c r="A477" s="89"/>
      <c r="B477" s="20"/>
      <c r="C477" s="39"/>
      <c r="D477" s="39"/>
      <c r="E477" s="90"/>
      <c r="F477" s="39"/>
    </row>
    <row r="478" spans="1:6" x14ac:dyDescent="0.2">
      <c r="A478" s="89"/>
      <c r="B478" s="20"/>
      <c r="C478" s="39"/>
      <c r="D478" s="39"/>
      <c r="E478" s="90"/>
      <c r="F478" s="39"/>
    </row>
    <row r="479" spans="1:6" x14ac:dyDescent="0.2">
      <c r="A479" s="89"/>
      <c r="B479" s="20"/>
      <c r="C479" s="39"/>
      <c r="D479" s="39"/>
      <c r="E479" s="90"/>
      <c r="F479" s="39"/>
    </row>
    <row r="480" spans="1:6" x14ac:dyDescent="0.2">
      <c r="A480" s="89"/>
      <c r="B480" s="20"/>
      <c r="C480" s="39"/>
      <c r="D480" s="39"/>
      <c r="E480" s="90"/>
      <c r="F480" s="39"/>
    </row>
    <row r="481" spans="1:6" x14ac:dyDescent="0.2">
      <c r="A481" s="89"/>
      <c r="B481" s="20"/>
      <c r="C481" s="39"/>
      <c r="D481" s="39"/>
      <c r="E481" s="90"/>
      <c r="F481" s="39"/>
    </row>
    <row r="482" spans="1:6" x14ac:dyDescent="0.2">
      <c r="A482" s="89"/>
      <c r="B482" s="20"/>
      <c r="C482" s="39"/>
      <c r="D482" s="39"/>
      <c r="E482" s="90"/>
      <c r="F482" s="39"/>
    </row>
    <row r="483" spans="1:6" x14ac:dyDescent="0.2">
      <c r="A483" s="89"/>
      <c r="B483" s="20"/>
      <c r="C483" s="39"/>
      <c r="D483" s="39"/>
      <c r="E483" s="90"/>
      <c r="F483" s="39"/>
    </row>
    <row r="484" spans="1:6" x14ac:dyDescent="0.2">
      <c r="A484" s="89"/>
      <c r="B484" s="20"/>
      <c r="C484" s="39"/>
      <c r="D484" s="39"/>
      <c r="E484" s="90"/>
      <c r="F484" s="39"/>
    </row>
    <row r="485" spans="1:6" x14ac:dyDescent="0.2">
      <c r="A485" s="89"/>
      <c r="B485" s="20"/>
      <c r="C485" s="39"/>
      <c r="D485" s="39"/>
      <c r="E485" s="90"/>
      <c r="F485" s="39"/>
    </row>
    <row r="486" spans="1:6" x14ac:dyDescent="0.2">
      <c r="A486" s="89"/>
      <c r="B486" s="20"/>
      <c r="C486" s="39"/>
      <c r="D486" s="39"/>
      <c r="E486" s="90"/>
      <c r="F486" s="39"/>
    </row>
    <row r="487" spans="1:6" x14ac:dyDescent="0.2">
      <c r="A487" s="89"/>
      <c r="B487" s="20"/>
      <c r="C487" s="39"/>
      <c r="D487" s="39"/>
      <c r="E487" s="90"/>
      <c r="F487" s="39"/>
    </row>
    <row r="488" spans="1:6" x14ac:dyDescent="0.2">
      <c r="A488" s="89"/>
      <c r="B488" s="20"/>
      <c r="C488" s="39"/>
      <c r="D488" s="39"/>
      <c r="E488" s="90"/>
      <c r="F488" s="39"/>
    </row>
    <row r="489" spans="1:6" x14ac:dyDescent="0.2">
      <c r="A489" s="89"/>
      <c r="B489" s="20"/>
      <c r="C489" s="39"/>
      <c r="D489" s="39"/>
      <c r="E489" s="90"/>
      <c r="F489" s="39"/>
    </row>
    <row r="490" spans="1:6" x14ac:dyDescent="0.2">
      <c r="A490" s="89"/>
      <c r="B490" s="20"/>
      <c r="C490" s="39"/>
      <c r="D490" s="39"/>
      <c r="E490" s="90"/>
      <c r="F490" s="39"/>
    </row>
    <row r="491" spans="1:6" x14ac:dyDescent="0.2">
      <c r="A491" s="89"/>
      <c r="B491" s="20"/>
      <c r="C491" s="39"/>
      <c r="D491" s="39"/>
      <c r="E491" s="90"/>
      <c r="F491" s="39"/>
    </row>
    <row r="492" spans="1:6" x14ac:dyDescent="0.2">
      <c r="A492" s="89"/>
      <c r="B492" s="20"/>
      <c r="C492" s="39"/>
      <c r="D492" s="39"/>
      <c r="E492" s="90"/>
      <c r="F492" s="39"/>
    </row>
    <row r="493" spans="1:6" x14ac:dyDescent="0.2">
      <c r="A493" s="89"/>
      <c r="B493" s="20"/>
      <c r="C493" s="39"/>
      <c r="D493" s="39"/>
      <c r="E493" s="90"/>
      <c r="F493" s="39"/>
    </row>
    <row r="494" spans="1:6" x14ac:dyDescent="0.2">
      <c r="A494" s="89"/>
      <c r="B494" s="20"/>
      <c r="C494" s="39"/>
      <c r="D494" s="39"/>
      <c r="E494" s="90"/>
      <c r="F494" s="39"/>
    </row>
    <row r="495" spans="1:6" x14ac:dyDescent="0.2">
      <c r="A495" s="89"/>
      <c r="B495" s="20"/>
      <c r="C495" s="39"/>
      <c r="D495" s="39"/>
      <c r="E495" s="90"/>
      <c r="F495" s="39"/>
    </row>
    <row r="496" spans="1:6" x14ac:dyDescent="0.2">
      <c r="A496" s="89"/>
      <c r="B496" s="20"/>
      <c r="C496" s="39"/>
      <c r="D496" s="39"/>
      <c r="E496" s="90"/>
      <c r="F496" s="39"/>
    </row>
    <row r="497" spans="1:6" x14ac:dyDescent="0.2">
      <c r="A497" s="89"/>
      <c r="B497" s="20"/>
      <c r="C497" s="39"/>
      <c r="D497" s="39"/>
      <c r="E497" s="90"/>
      <c r="F497" s="39"/>
    </row>
    <row r="498" spans="1:6" x14ac:dyDescent="0.2">
      <c r="A498" s="89"/>
      <c r="B498" s="20"/>
      <c r="C498" s="39"/>
      <c r="D498" s="39"/>
      <c r="E498" s="90"/>
      <c r="F498" s="39"/>
    </row>
    <row r="499" spans="1:6" x14ac:dyDescent="0.2">
      <c r="A499" s="89"/>
      <c r="B499" s="20"/>
      <c r="C499" s="39"/>
      <c r="D499" s="39"/>
      <c r="E499" s="90"/>
      <c r="F499" s="39"/>
    </row>
    <row r="500" spans="1:6" x14ac:dyDescent="0.2">
      <c r="A500" s="89"/>
      <c r="B500" s="20"/>
      <c r="C500" s="39"/>
      <c r="D500" s="39"/>
      <c r="E500" s="90"/>
      <c r="F500" s="39"/>
    </row>
    <row r="501" spans="1:6" x14ac:dyDescent="0.2">
      <c r="A501" s="89"/>
      <c r="B501" s="20"/>
      <c r="C501" s="39"/>
      <c r="D501" s="39"/>
      <c r="E501" s="90"/>
      <c r="F501" s="39"/>
    </row>
    <row r="502" spans="1:6" x14ac:dyDescent="0.2">
      <c r="A502" s="89"/>
      <c r="B502" s="20"/>
      <c r="C502" s="39"/>
      <c r="D502" s="39"/>
      <c r="E502" s="90"/>
      <c r="F502" s="39"/>
    </row>
    <row r="503" spans="1:6" x14ac:dyDescent="0.2">
      <c r="A503" s="89"/>
      <c r="B503" s="20"/>
      <c r="C503" s="39"/>
      <c r="D503" s="39"/>
      <c r="E503" s="90"/>
      <c r="F503" s="39"/>
    </row>
    <row r="504" spans="1:6" x14ac:dyDescent="0.2">
      <c r="A504" s="89"/>
      <c r="B504" s="20"/>
      <c r="C504" s="39"/>
      <c r="D504" s="39"/>
      <c r="E504" s="90"/>
      <c r="F504" s="39"/>
    </row>
    <row r="505" spans="1:6" x14ac:dyDescent="0.2">
      <c r="A505" s="89"/>
      <c r="B505" s="20"/>
      <c r="C505" s="39"/>
      <c r="D505" s="39"/>
      <c r="E505" s="90"/>
      <c r="F505" s="39"/>
    </row>
    <row r="506" spans="1:6" x14ac:dyDescent="0.2">
      <c r="A506" s="89"/>
      <c r="B506" s="20"/>
      <c r="C506" s="39"/>
      <c r="D506" s="39"/>
      <c r="E506" s="90"/>
      <c r="F506" s="39"/>
    </row>
    <row r="507" spans="1:6" x14ac:dyDescent="0.2">
      <c r="A507" s="89"/>
      <c r="B507" s="20"/>
      <c r="C507" s="39"/>
      <c r="D507" s="39"/>
      <c r="E507" s="90"/>
      <c r="F507" s="39"/>
    </row>
    <row r="508" spans="1:6" x14ac:dyDescent="0.2">
      <c r="A508" s="89"/>
      <c r="B508" s="20"/>
      <c r="C508" s="39"/>
      <c r="D508" s="39"/>
      <c r="E508" s="90"/>
      <c r="F508" s="39"/>
    </row>
    <row r="509" spans="1:6" x14ac:dyDescent="0.2">
      <c r="A509" s="89"/>
      <c r="B509" s="20"/>
      <c r="C509" s="39"/>
      <c r="D509" s="39"/>
      <c r="E509" s="90"/>
      <c r="F509" s="39"/>
    </row>
    <row r="510" spans="1:6" x14ac:dyDescent="0.2">
      <c r="A510" s="89"/>
      <c r="B510" s="20"/>
      <c r="C510" s="39"/>
      <c r="D510" s="39"/>
      <c r="E510" s="90"/>
      <c r="F510" s="39"/>
    </row>
    <row r="511" spans="1:6" x14ac:dyDescent="0.2">
      <c r="A511" s="89"/>
      <c r="B511" s="20"/>
      <c r="C511" s="39"/>
      <c r="D511" s="39"/>
      <c r="E511" s="90"/>
      <c r="F511" s="39"/>
    </row>
    <row r="512" spans="1:6" x14ac:dyDescent="0.2">
      <c r="A512" s="89"/>
      <c r="B512" s="20"/>
      <c r="C512" s="39"/>
      <c r="D512" s="39"/>
      <c r="E512" s="90"/>
      <c r="F512" s="39"/>
    </row>
    <row r="513" spans="1:6" x14ac:dyDescent="0.2">
      <c r="A513" s="89"/>
      <c r="B513" s="20"/>
      <c r="C513" s="39"/>
      <c r="D513" s="39"/>
      <c r="E513" s="90"/>
      <c r="F513" s="39"/>
    </row>
    <row r="514" spans="1:6" x14ac:dyDescent="0.2">
      <c r="A514" s="89"/>
      <c r="B514" s="20"/>
      <c r="C514" s="39"/>
      <c r="D514" s="39"/>
      <c r="E514" s="90"/>
      <c r="F514" s="39"/>
    </row>
    <row r="515" spans="1:6" x14ac:dyDescent="0.2">
      <c r="A515" s="89"/>
      <c r="B515" s="20"/>
      <c r="C515" s="39"/>
      <c r="D515" s="39"/>
      <c r="E515" s="90"/>
      <c r="F515" s="39"/>
    </row>
    <row r="516" spans="1:6" x14ac:dyDescent="0.2">
      <c r="A516" s="89"/>
      <c r="B516" s="20"/>
      <c r="C516" s="39"/>
      <c r="D516" s="39"/>
      <c r="E516" s="90"/>
      <c r="F516" s="39"/>
    </row>
    <row r="517" spans="1:6" x14ac:dyDescent="0.2">
      <c r="A517" s="89"/>
      <c r="B517" s="20"/>
      <c r="C517" s="39"/>
      <c r="D517" s="39"/>
      <c r="E517" s="90"/>
      <c r="F517" s="39"/>
    </row>
    <row r="518" spans="1:6" x14ac:dyDescent="0.2">
      <c r="A518" s="89"/>
      <c r="B518" s="20"/>
      <c r="C518" s="39"/>
      <c r="D518" s="39"/>
      <c r="E518" s="90"/>
      <c r="F518" s="39"/>
    </row>
    <row r="519" spans="1:6" x14ac:dyDescent="0.2">
      <c r="A519" s="89"/>
      <c r="B519" s="20"/>
      <c r="C519" s="39"/>
      <c r="D519" s="39"/>
      <c r="E519" s="90"/>
      <c r="F519" s="39"/>
    </row>
    <row r="520" spans="1:6" x14ac:dyDescent="0.2">
      <c r="A520" s="89"/>
      <c r="B520" s="20"/>
      <c r="C520" s="39"/>
      <c r="D520" s="39"/>
      <c r="E520" s="90"/>
      <c r="F520" s="39"/>
    </row>
    <row r="521" spans="1:6" x14ac:dyDescent="0.2">
      <c r="A521" s="89"/>
      <c r="B521" s="20"/>
      <c r="C521" s="39"/>
      <c r="D521" s="39"/>
      <c r="E521" s="90"/>
      <c r="F521" s="39"/>
    </row>
    <row r="522" spans="1:6" x14ac:dyDescent="0.2">
      <c r="A522" s="89"/>
      <c r="B522" s="20"/>
      <c r="C522" s="39"/>
      <c r="D522" s="39"/>
      <c r="E522" s="90"/>
      <c r="F522" s="39"/>
    </row>
    <row r="523" spans="1:6" x14ac:dyDescent="0.2">
      <c r="A523" s="89"/>
      <c r="B523" s="20"/>
      <c r="C523" s="39"/>
      <c r="D523" s="39"/>
      <c r="E523" s="90"/>
      <c r="F523" s="39"/>
    </row>
    <row r="524" spans="1:6" x14ac:dyDescent="0.2">
      <c r="A524" s="89"/>
      <c r="B524" s="20"/>
      <c r="C524" s="39"/>
      <c r="D524" s="39"/>
      <c r="E524" s="90"/>
      <c r="F524" s="39"/>
    </row>
    <row r="525" spans="1:6" x14ac:dyDescent="0.2">
      <c r="A525" s="89"/>
      <c r="B525" s="20"/>
      <c r="C525" s="39"/>
      <c r="D525" s="39"/>
      <c r="E525" s="90"/>
      <c r="F525" s="39"/>
    </row>
    <row r="526" spans="1:6" x14ac:dyDescent="0.2">
      <c r="A526" s="89"/>
      <c r="B526" s="20"/>
      <c r="C526" s="39"/>
      <c r="D526" s="39"/>
      <c r="E526" s="90"/>
      <c r="F526" s="39"/>
    </row>
    <row r="527" spans="1:6" x14ac:dyDescent="0.2">
      <c r="A527" s="89"/>
      <c r="B527" s="20"/>
      <c r="C527" s="39"/>
      <c r="D527" s="39"/>
      <c r="E527" s="90"/>
      <c r="F527" s="39"/>
    </row>
    <row r="528" spans="1:6" x14ac:dyDescent="0.2">
      <c r="A528" s="89"/>
      <c r="B528" s="20"/>
      <c r="C528" s="39"/>
      <c r="D528" s="39"/>
      <c r="E528" s="90"/>
      <c r="F528" s="39"/>
    </row>
    <row r="529" spans="1:6" x14ac:dyDescent="0.2">
      <c r="A529" s="89"/>
      <c r="B529" s="20"/>
      <c r="C529" s="39"/>
      <c r="D529" s="39"/>
      <c r="E529" s="90"/>
      <c r="F529" s="39"/>
    </row>
    <row r="530" spans="1:6" x14ac:dyDescent="0.2">
      <c r="A530" s="89"/>
      <c r="B530" s="20"/>
      <c r="C530" s="39"/>
      <c r="D530" s="39"/>
      <c r="E530" s="90"/>
      <c r="F530" s="39"/>
    </row>
    <row r="531" spans="1:6" x14ac:dyDescent="0.2">
      <c r="A531" s="89"/>
      <c r="B531" s="20"/>
      <c r="C531" s="39"/>
      <c r="D531" s="39"/>
      <c r="E531" s="90"/>
      <c r="F531" s="39"/>
    </row>
    <row r="532" spans="1:6" x14ac:dyDescent="0.2">
      <c r="A532" s="89"/>
      <c r="B532" s="20"/>
      <c r="C532" s="39"/>
      <c r="D532" s="39"/>
      <c r="E532" s="90"/>
      <c r="F532" s="39"/>
    </row>
    <row r="533" spans="1:6" x14ac:dyDescent="0.2">
      <c r="A533" s="89"/>
      <c r="B533" s="20"/>
      <c r="C533" s="39"/>
      <c r="D533" s="39"/>
      <c r="E533" s="90"/>
      <c r="F533" s="39"/>
    </row>
    <row r="534" spans="1:6" x14ac:dyDescent="0.2">
      <c r="A534" s="89"/>
      <c r="B534" s="20"/>
      <c r="C534" s="39"/>
      <c r="D534" s="39"/>
      <c r="E534" s="90"/>
      <c r="F534" s="39"/>
    </row>
    <row r="535" spans="1:6" x14ac:dyDescent="0.2">
      <c r="A535" s="89"/>
      <c r="B535" s="20"/>
      <c r="C535" s="39"/>
      <c r="D535" s="39"/>
      <c r="E535" s="90"/>
      <c r="F535" s="39"/>
    </row>
    <row r="536" spans="1:6" x14ac:dyDescent="0.2">
      <c r="A536" s="89"/>
      <c r="B536" s="20"/>
      <c r="C536" s="39"/>
      <c r="D536" s="39"/>
      <c r="E536" s="90"/>
      <c r="F536" s="39"/>
    </row>
    <row r="537" spans="1:6" x14ac:dyDescent="0.2">
      <c r="A537" s="89"/>
      <c r="B537" s="20"/>
      <c r="C537" s="39"/>
      <c r="D537" s="39"/>
      <c r="E537" s="90"/>
      <c r="F537" s="39"/>
    </row>
    <row r="538" spans="1:6" x14ac:dyDescent="0.2">
      <c r="A538" s="89"/>
      <c r="B538" s="20"/>
      <c r="C538" s="39"/>
      <c r="D538" s="39"/>
      <c r="E538" s="90"/>
      <c r="F538" s="39"/>
    </row>
    <row r="539" spans="1:6" x14ac:dyDescent="0.2">
      <c r="A539" s="89"/>
      <c r="B539" s="20"/>
      <c r="C539" s="39"/>
      <c r="D539" s="39"/>
      <c r="E539" s="90"/>
      <c r="F539" s="39"/>
    </row>
    <row r="540" spans="1:6" x14ac:dyDescent="0.2">
      <c r="A540" s="89"/>
      <c r="B540" s="20"/>
      <c r="C540" s="39"/>
      <c r="D540" s="39"/>
      <c r="E540" s="90"/>
      <c r="F540" s="39"/>
    </row>
    <row r="541" spans="1:6" x14ac:dyDescent="0.2">
      <c r="A541" s="89"/>
      <c r="B541" s="20"/>
      <c r="C541" s="39"/>
      <c r="D541" s="39"/>
      <c r="E541" s="90"/>
      <c r="F541" s="39"/>
    </row>
    <row r="542" spans="1:6" x14ac:dyDescent="0.2">
      <c r="A542" s="89"/>
      <c r="B542" s="20"/>
      <c r="C542" s="39"/>
      <c r="D542" s="39"/>
      <c r="E542" s="90"/>
      <c r="F542" s="39"/>
    </row>
    <row r="543" spans="1:6" x14ac:dyDescent="0.2">
      <c r="A543" s="89"/>
      <c r="B543" s="20"/>
      <c r="C543" s="39"/>
      <c r="D543" s="39"/>
      <c r="E543" s="90"/>
      <c r="F543" s="39"/>
    </row>
    <row r="544" spans="1:6" x14ac:dyDescent="0.2">
      <c r="A544" s="89"/>
      <c r="B544" s="20"/>
      <c r="C544" s="39"/>
      <c r="D544" s="39"/>
      <c r="E544" s="90"/>
      <c r="F544" s="39"/>
    </row>
    <row r="545" spans="1:6" x14ac:dyDescent="0.2">
      <c r="A545" s="89"/>
      <c r="B545" s="20"/>
      <c r="C545" s="39"/>
      <c r="D545" s="39"/>
      <c r="E545" s="90"/>
      <c r="F545" s="39"/>
    </row>
    <row r="546" spans="1:6" x14ac:dyDescent="0.2">
      <c r="A546" s="89"/>
      <c r="B546" s="20"/>
      <c r="C546" s="39"/>
      <c r="D546" s="39"/>
      <c r="E546" s="90"/>
      <c r="F546" s="39"/>
    </row>
    <row r="547" spans="1:6" x14ac:dyDescent="0.2">
      <c r="A547" s="89"/>
      <c r="B547" s="20"/>
      <c r="C547" s="39"/>
      <c r="D547" s="39"/>
      <c r="E547" s="90"/>
      <c r="F547" s="39"/>
    </row>
    <row r="548" spans="1:6" x14ac:dyDescent="0.2">
      <c r="A548" s="89"/>
      <c r="B548" s="20"/>
      <c r="C548" s="39"/>
      <c r="D548" s="39"/>
      <c r="E548" s="90"/>
      <c r="F548" s="39"/>
    </row>
    <row r="549" spans="1:6" x14ac:dyDescent="0.2">
      <c r="A549" s="89"/>
      <c r="B549" s="20"/>
      <c r="C549" s="39"/>
      <c r="D549" s="39"/>
      <c r="E549" s="90"/>
      <c r="F549" s="39"/>
    </row>
    <row r="550" spans="1:6" x14ac:dyDescent="0.2">
      <c r="A550" s="89"/>
      <c r="B550" s="20"/>
      <c r="C550" s="39"/>
      <c r="D550" s="39"/>
      <c r="E550" s="90"/>
      <c r="F550" s="39"/>
    </row>
    <row r="551" spans="1:6" x14ac:dyDescent="0.2">
      <c r="A551" s="89"/>
      <c r="B551" s="20"/>
      <c r="C551" s="39"/>
      <c r="D551" s="39"/>
      <c r="E551" s="90"/>
      <c r="F551" s="39"/>
    </row>
    <row r="552" spans="1:6" x14ac:dyDescent="0.2">
      <c r="A552" s="89"/>
      <c r="B552" s="20"/>
      <c r="C552" s="39"/>
      <c r="D552" s="39"/>
      <c r="E552" s="90"/>
      <c r="F552" s="39"/>
    </row>
    <row r="553" spans="1:6" x14ac:dyDescent="0.2">
      <c r="A553" s="89"/>
      <c r="B553" s="20"/>
      <c r="C553" s="39"/>
      <c r="D553" s="39"/>
      <c r="E553" s="90"/>
      <c r="F553" s="39"/>
    </row>
    <row r="554" spans="1:6" x14ac:dyDescent="0.2">
      <c r="A554" s="89"/>
      <c r="B554" s="20"/>
      <c r="C554" s="39"/>
      <c r="D554" s="39"/>
      <c r="E554" s="90"/>
      <c r="F554" s="39"/>
    </row>
    <row r="555" spans="1:6" x14ac:dyDescent="0.2">
      <c r="A555" s="89"/>
      <c r="B555" s="20"/>
      <c r="C555" s="39"/>
      <c r="D555" s="39"/>
      <c r="E555" s="90"/>
      <c r="F555" s="39"/>
    </row>
    <row r="556" spans="1:6" x14ac:dyDescent="0.2">
      <c r="A556" s="89"/>
      <c r="B556" s="20"/>
      <c r="C556" s="39"/>
      <c r="D556" s="39"/>
      <c r="E556" s="90"/>
      <c r="F556" s="39"/>
    </row>
    <row r="557" spans="1:6" x14ac:dyDescent="0.2">
      <c r="A557" s="89"/>
      <c r="B557" s="20"/>
      <c r="C557" s="39"/>
      <c r="D557" s="39"/>
      <c r="E557" s="90"/>
      <c r="F557" s="39"/>
    </row>
    <row r="558" spans="1:6" x14ac:dyDescent="0.2">
      <c r="A558" s="89"/>
      <c r="B558" s="20"/>
      <c r="C558" s="39"/>
      <c r="D558" s="39"/>
      <c r="E558" s="90"/>
      <c r="F558" s="39"/>
    </row>
    <row r="559" spans="1:6" x14ac:dyDescent="0.2">
      <c r="A559" s="89"/>
      <c r="B559" s="20"/>
      <c r="C559" s="39"/>
      <c r="D559" s="39"/>
      <c r="E559" s="90"/>
      <c r="F559" s="39"/>
    </row>
    <row r="560" spans="1:6" x14ac:dyDescent="0.2">
      <c r="A560" s="89"/>
      <c r="B560" s="20"/>
      <c r="C560" s="39"/>
      <c r="D560" s="39"/>
      <c r="E560" s="90"/>
      <c r="F560" s="39"/>
    </row>
    <row r="561" spans="1:6" x14ac:dyDescent="0.2">
      <c r="A561" s="89"/>
      <c r="B561" s="20"/>
      <c r="C561" s="39"/>
      <c r="D561" s="39"/>
      <c r="E561" s="90"/>
      <c r="F561" s="39"/>
    </row>
    <row r="562" spans="1:6" x14ac:dyDescent="0.2">
      <c r="A562" s="89"/>
      <c r="B562" s="20"/>
      <c r="C562" s="39"/>
      <c r="D562" s="39"/>
      <c r="E562" s="90"/>
      <c r="F562" s="39"/>
    </row>
    <row r="563" spans="1:6" x14ac:dyDescent="0.2">
      <c r="A563" s="89"/>
      <c r="B563" s="20"/>
      <c r="C563" s="39"/>
      <c r="D563" s="39"/>
      <c r="E563" s="90"/>
      <c r="F563" s="39"/>
    </row>
    <row r="564" spans="1:6" x14ac:dyDescent="0.2">
      <c r="A564" s="89"/>
      <c r="B564" s="20"/>
      <c r="C564" s="39"/>
      <c r="D564" s="39"/>
      <c r="E564" s="90"/>
      <c r="F564" s="39"/>
    </row>
    <row r="565" spans="1:6" x14ac:dyDescent="0.2">
      <c r="A565" s="89"/>
      <c r="B565" s="20"/>
      <c r="C565" s="39"/>
      <c r="D565" s="39"/>
      <c r="E565" s="90"/>
      <c r="F565" s="39"/>
    </row>
    <row r="566" spans="1:6" x14ac:dyDescent="0.2">
      <c r="A566" s="89"/>
      <c r="B566" s="20"/>
      <c r="C566" s="39"/>
      <c r="D566" s="39"/>
      <c r="E566" s="90"/>
      <c r="F566" s="39"/>
    </row>
    <row r="567" spans="1:6" x14ac:dyDescent="0.2">
      <c r="A567" s="89"/>
      <c r="B567" s="20"/>
      <c r="C567" s="39"/>
      <c r="D567" s="39"/>
      <c r="E567" s="90"/>
      <c r="F567" s="39"/>
    </row>
    <row r="568" spans="1:6" x14ac:dyDescent="0.2">
      <c r="A568" s="89"/>
      <c r="B568" s="20"/>
      <c r="C568" s="39"/>
      <c r="D568" s="39"/>
      <c r="E568" s="90"/>
      <c r="F568" s="39"/>
    </row>
    <row r="569" spans="1:6" x14ac:dyDescent="0.2">
      <c r="A569" s="89"/>
      <c r="B569" s="20"/>
      <c r="C569" s="39"/>
      <c r="D569" s="39"/>
      <c r="E569" s="90"/>
      <c r="F569" s="39"/>
    </row>
    <row r="570" spans="1:6" x14ac:dyDescent="0.2">
      <c r="A570" s="89"/>
      <c r="B570" s="20"/>
      <c r="C570" s="39"/>
      <c r="D570" s="39"/>
      <c r="E570" s="90"/>
      <c r="F570" s="39"/>
    </row>
    <row r="571" spans="1:6" x14ac:dyDescent="0.2">
      <c r="A571" s="89"/>
      <c r="B571" s="20"/>
      <c r="C571" s="39"/>
      <c r="D571" s="39"/>
      <c r="E571" s="90"/>
      <c r="F571" s="39"/>
    </row>
    <row r="572" spans="1:6" x14ac:dyDescent="0.2">
      <c r="A572" s="89"/>
      <c r="B572" s="20"/>
      <c r="C572" s="39"/>
      <c r="D572" s="39"/>
      <c r="E572" s="90"/>
      <c r="F572" s="39"/>
    </row>
    <row r="573" spans="1:6" x14ac:dyDescent="0.2">
      <c r="A573" s="89"/>
      <c r="B573" s="20"/>
      <c r="C573" s="39"/>
      <c r="D573" s="39"/>
      <c r="E573" s="90"/>
      <c r="F573" s="39"/>
    </row>
    <row r="574" spans="1:6" x14ac:dyDescent="0.2">
      <c r="A574" s="89"/>
      <c r="B574" s="20"/>
      <c r="C574" s="39"/>
      <c r="D574" s="39"/>
      <c r="E574" s="90"/>
      <c r="F574" s="39"/>
    </row>
    <row r="575" spans="1:6" x14ac:dyDescent="0.2">
      <c r="A575" s="89"/>
      <c r="B575" s="20"/>
      <c r="C575" s="39"/>
      <c r="D575" s="39"/>
      <c r="E575" s="90"/>
      <c r="F575" s="39"/>
    </row>
    <row r="576" spans="1:6" x14ac:dyDescent="0.2">
      <c r="A576" s="89"/>
      <c r="B576" s="20"/>
      <c r="C576" s="39"/>
      <c r="D576" s="39"/>
      <c r="E576" s="90"/>
      <c r="F576" s="39"/>
    </row>
    <row r="577" spans="1:6" x14ac:dyDescent="0.2">
      <c r="A577" s="89"/>
      <c r="B577" s="20"/>
      <c r="C577" s="39"/>
      <c r="D577" s="39"/>
      <c r="E577" s="90"/>
      <c r="F577" s="39"/>
    </row>
    <row r="578" spans="1:6" x14ac:dyDescent="0.2">
      <c r="A578" s="89"/>
      <c r="B578" s="20"/>
      <c r="C578" s="39"/>
      <c r="D578" s="39"/>
      <c r="E578" s="90"/>
      <c r="F578" s="39"/>
    </row>
    <row r="579" spans="1:6" x14ac:dyDescent="0.2">
      <c r="A579" s="89"/>
      <c r="B579" s="20"/>
      <c r="C579" s="39"/>
      <c r="D579" s="39"/>
      <c r="E579" s="90"/>
      <c r="F579" s="39"/>
    </row>
    <row r="580" spans="1:6" x14ac:dyDescent="0.2">
      <c r="A580" s="89"/>
      <c r="B580" s="20"/>
      <c r="C580" s="39"/>
      <c r="D580" s="39"/>
      <c r="E580" s="90"/>
      <c r="F580" s="39"/>
    </row>
    <row r="581" spans="1:6" x14ac:dyDescent="0.2">
      <c r="A581" s="89"/>
      <c r="B581" s="20"/>
      <c r="C581" s="39"/>
      <c r="D581" s="39"/>
      <c r="E581" s="90"/>
      <c r="F581" s="39"/>
    </row>
    <row r="582" spans="1:6" x14ac:dyDescent="0.2">
      <c r="A582" s="89"/>
      <c r="B582" s="20"/>
      <c r="C582" s="39"/>
      <c r="D582" s="39"/>
      <c r="E582" s="90"/>
      <c r="F582" s="39"/>
    </row>
    <row r="583" spans="1:6" x14ac:dyDescent="0.2">
      <c r="A583" s="89"/>
      <c r="B583" s="20"/>
      <c r="C583" s="39"/>
      <c r="D583" s="39"/>
      <c r="E583" s="90"/>
      <c r="F583" s="39"/>
    </row>
    <row r="584" spans="1:6" x14ac:dyDescent="0.2">
      <c r="A584" s="89"/>
      <c r="B584" s="20"/>
      <c r="C584" s="39"/>
      <c r="D584" s="39"/>
      <c r="E584" s="90"/>
      <c r="F584" s="39"/>
    </row>
    <row r="585" spans="1:6" x14ac:dyDescent="0.2">
      <c r="A585" s="89"/>
      <c r="B585" s="20"/>
      <c r="C585" s="39"/>
      <c r="D585" s="39"/>
      <c r="E585" s="90"/>
      <c r="F585" s="39"/>
    </row>
    <row r="586" spans="1:6" x14ac:dyDescent="0.2">
      <c r="A586" s="89"/>
      <c r="B586" s="20"/>
      <c r="C586" s="39"/>
      <c r="D586" s="39"/>
      <c r="E586" s="90"/>
      <c r="F586" s="39"/>
    </row>
    <row r="587" spans="1:6" x14ac:dyDescent="0.2">
      <c r="A587" s="89"/>
      <c r="B587" s="20"/>
      <c r="C587" s="39"/>
      <c r="D587" s="39"/>
      <c r="E587" s="90"/>
      <c r="F587" s="39"/>
    </row>
    <row r="588" spans="1:6" x14ac:dyDescent="0.2">
      <c r="A588" s="89"/>
      <c r="B588" s="20"/>
      <c r="C588" s="39"/>
      <c r="D588" s="39"/>
      <c r="E588" s="90"/>
      <c r="F588" s="39"/>
    </row>
    <row r="589" spans="1:6" x14ac:dyDescent="0.2">
      <c r="A589" s="89"/>
      <c r="B589" s="20"/>
      <c r="C589" s="39"/>
      <c r="D589" s="39"/>
      <c r="E589" s="90"/>
      <c r="F589" s="39"/>
    </row>
    <row r="590" spans="1:6" x14ac:dyDescent="0.2">
      <c r="A590" s="89"/>
      <c r="B590" s="20"/>
      <c r="C590" s="39"/>
      <c r="D590" s="39"/>
      <c r="E590" s="90"/>
      <c r="F590" s="39"/>
    </row>
    <row r="591" spans="1:6" x14ac:dyDescent="0.2">
      <c r="A591" s="89"/>
      <c r="B591" s="20"/>
      <c r="C591" s="39"/>
      <c r="D591" s="39"/>
      <c r="E591" s="90"/>
      <c r="F591" s="39"/>
    </row>
    <row r="592" spans="1:6" x14ac:dyDescent="0.2">
      <c r="A592" s="89"/>
      <c r="B592" s="20"/>
      <c r="C592" s="39"/>
      <c r="D592" s="39"/>
      <c r="E592" s="90"/>
      <c r="F592" s="39"/>
    </row>
    <row r="593" spans="1:6" x14ac:dyDescent="0.2">
      <c r="A593" s="89"/>
      <c r="B593" s="20"/>
      <c r="C593" s="39"/>
      <c r="D593" s="39"/>
      <c r="E593" s="90"/>
      <c r="F593" s="39"/>
    </row>
    <row r="594" spans="1:6" x14ac:dyDescent="0.2">
      <c r="A594" s="89"/>
      <c r="B594" s="20"/>
      <c r="C594" s="39"/>
      <c r="D594" s="39"/>
      <c r="E594" s="90"/>
      <c r="F594" s="39"/>
    </row>
    <row r="595" spans="1:6" x14ac:dyDescent="0.2">
      <c r="A595" s="89"/>
      <c r="B595" s="20"/>
      <c r="C595" s="39"/>
      <c r="D595" s="39"/>
      <c r="E595" s="90"/>
      <c r="F595" s="39"/>
    </row>
    <row r="596" spans="1:6" x14ac:dyDescent="0.2">
      <c r="A596" s="89"/>
      <c r="B596" s="20"/>
      <c r="C596" s="39"/>
      <c r="D596" s="39"/>
      <c r="E596" s="90"/>
      <c r="F596" s="39"/>
    </row>
    <row r="597" spans="1:6" x14ac:dyDescent="0.2">
      <c r="A597" s="89"/>
      <c r="B597" s="20"/>
      <c r="C597" s="39"/>
      <c r="D597" s="39"/>
      <c r="E597" s="90"/>
      <c r="F597" s="39"/>
    </row>
    <row r="598" spans="1:6" x14ac:dyDescent="0.2">
      <c r="A598" s="89"/>
      <c r="B598" s="20"/>
      <c r="C598" s="39"/>
      <c r="D598" s="39"/>
      <c r="E598" s="90"/>
      <c r="F598" s="39"/>
    </row>
    <row r="599" spans="1:6" x14ac:dyDescent="0.2">
      <c r="A599" s="89"/>
      <c r="B599" s="20"/>
      <c r="C599" s="39"/>
      <c r="D599" s="39"/>
      <c r="E599" s="90"/>
      <c r="F599" s="39"/>
    </row>
    <row r="600" spans="1:6" x14ac:dyDescent="0.2">
      <c r="A600" s="89"/>
      <c r="B600" s="20"/>
      <c r="C600" s="39"/>
      <c r="D600" s="39"/>
      <c r="E600" s="90"/>
      <c r="F600" s="39"/>
    </row>
    <row r="601" spans="1:6" x14ac:dyDescent="0.2">
      <c r="A601" s="89"/>
      <c r="B601" s="20"/>
      <c r="C601" s="39"/>
      <c r="D601" s="39"/>
      <c r="E601" s="90"/>
      <c r="F601" s="39"/>
    </row>
    <row r="602" spans="1:6" x14ac:dyDescent="0.2">
      <c r="A602" s="89"/>
      <c r="B602" s="20"/>
      <c r="C602" s="39"/>
      <c r="D602" s="39"/>
      <c r="E602" s="90"/>
      <c r="F602" s="39"/>
    </row>
    <row r="603" spans="1:6" x14ac:dyDescent="0.2">
      <c r="A603" s="89"/>
      <c r="B603" s="20"/>
      <c r="C603" s="39"/>
      <c r="D603" s="39"/>
      <c r="E603" s="90"/>
      <c r="F603" s="39"/>
    </row>
    <row r="604" spans="1:6" x14ac:dyDescent="0.2">
      <c r="A604" s="89"/>
      <c r="B604" s="20"/>
      <c r="C604" s="39"/>
      <c r="D604" s="39"/>
      <c r="E604" s="90"/>
      <c r="F604" s="39"/>
    </row>
    <row r="605" spans="1:6" x14ac:dyDescent="0.2">
      <c r="A605" s="89"/>
      <c r="B605" s="20"/>
      <c r="C605" s="39"/>
      <c r="D605" s="39"/>
      <c r="E605" s="90"/>
      <c r="F605" s="39"/>
    </row>
    <row r="606" spans="1:6" x14ac:dyDescent="0.2">
      <c r="A606" s="89"/>
      <c r="B606" s="20"/>
      <c r="C606" s="39"/>
      <c r="D606" s="39"/>
      <c r="E606" s="90"/>
      <c r="F606" s="39"/>
    </row>
    <row r="607" spans="1:6" x14ac:dyDescent="0.2">
      <c r="A607" s="89"/>
      <c r="B607" s="20"/>
      <c r="C607" s="39"/>
      <c r="D607" s="39"/>
      <c r="E607" s="90"/>
      <c r="F607" s="39"/>
    </row>
    <row r="608" spans="1:6" x14ac:dyDescent="0.2">
      <c r="A608" s="89"/>
      <c r="B608" s="20"/>
      <c r="C608" s="39"/>
      <c r="D608" s="39"/>
      <c r="E608" s="90"/>
      <c r="F608" s="39"/>
    </row>
    <row r="609" spans="1:6" x14ac:dyDescent="0.2">
      <c r="A609" s="89"/>
      <c r="B609" s="20"/>
      <c r="C609" s="39"/>
      <c r="D609" s="39"/>
      <c r="E609" s="90"/>
      <c r="F609" s="39"/>
    </row>
    <row r="610" spans="1:6" x14ac:dyDescent="0.2">
      <c r="A610" s="89"/>
      <c r="B610" s="20"/>
      <c r="C610" s="39"/>
      <c r="D610" s="39"/>
      <c r="E610" s="90"/>
      <c r="F610" s="39"/>
    </row>
    <row r="611" spans="1:6" x14ac:dyDescent="0.2">
      <c r="A611" s="89"/>
      <c r="B611" s="20"/>
      <c r="C611" s="39"/>
      <c r="D611" s="39"/>
      <c r="E611" s="90"/>
      <c r="F611" s="39"/>
    </row>
    <row r="612" spans="1:6" x14ac:dyDescent="0.2">
      <c r="A612" s="89"/>
      <c r="B612" s="20"/>
      <c r="C612" s="39"/>
      <c r="D612" s="39"/>
      <c r="E612" s="90"/>
      <c r="F612" s="39"/>
    </row>
    <row r="613" spans="1:6" x14ac:dyDescent="0.2">
      <c r="A613" s="89"/>
      <c r="B613" s="20"/>
      <c r="C613" s="39"/>
      <c r="D613" s="39"/>
      <c r="E613" s="90"/>
      <c r="F613" s="39"/>
    </row>
    <row r="614" spans="1:6" x14ac:dyDescent="0.2">
      <c r="A614" s="89"/>
      <c r="B614" s="20"/>
      <c r="C614" s="39"/>
      <c r="D614" s="39"/>
      <c r="E614" s="90"/>
      <c r="F614" s="39"/>
    </row>
    <row r="615" spans="1:6" x14ac:dyDescent="0.2">
      <c r="A615" s="89"/>
      <c r="B615" s="20"/>
      <c r="C615" s="39"/>
      <c r="D615" s="39"/>
      <c r="E615" s="90"/>
      <c r="F615" s="39"/>
    </row>
    <row r="616" spans="1:6" x14ac:dyDescent="0.2">
      <c r="A616" s="89"/>
      <c r="B616" s="20"/>
      <c r="C616" s="39"/>
      <c r="D616" s="39"/>
      <c r="E616" s="90"/>
      <c r="F616" s="39"/>
    </row>
    <row r="617" spans="1:6" x14ac:dyDescent="0.2">
      <c r="A617" s="89"/>
      <c r="B617" s="20"/>
      <c r="C617" s="39"/>
      <c r="D617" s="39"/>
      <c r="E617" s="90"/>
      <c r="F617" s="39"/>
    </row>
    <row r="618" spans="1:6" x14ac:dyDescent="0.2">
      <c r="A618" s="89"/>
      <c r="B618" s="20"/>
      <c r="C618" s="39"/>
      <c r="D618" s="39"/>
      <c r="E618" s="90"/>
      <c r="F618" s="39"/>
    </row>
    <row r="619" spans="1:6" x14ac:dyDescent="0.2">
      <c r="A619" s="89"/>
      <c r="B619" s="20"/>
      <c r="C619" s="39"/>
      <c r="D619" s="39"/>
      <c r="E619" s="90"/>
      <c r="F619" s="39"/>
    </row>
    <row r="620" spans="1:6" x14ac:dyDescent="0.2">
      <c r="A620" s="89"/>
      <c r="B620" s="20"/>
      <c r="C620" s="39"/>
      <c r="D620" s="39"/>
      <c r="E620" s="90"/>
      <c r="F620" s="39"/>
    </row>
    <row r="621" spans="1:6" x14ac:dyDescent="0.2">
      <c r="A621" s="89"/>
      <c r="B621" s="20"/>
      <c r="C621" s="39"/>
      <c r="D621" s="39"/>
      <c r="E621" s="90"/>
      <c r="F621" s="39"/>
    </row>
    <row r="622" spans="1:6" x14ac:dyDescent="0.2">
      <c r="A622" s="89"/>
      <c r="B622" s="20"/>
      <c r="C622" s="39"/>
      <c r="D622" s="39"/>
      <c r="E622" s="90"/>
      <c r="F622" s="39"/>
    </row>
    <row r="623" spans="1:6" x14ac:dyDescent="0.2">
      <c r="A623" s="89"/>
      <c r="B623" s="20"/>
      <c r="C623" s="39"/>
      <c r="D623" s="39"/>
      <c r="E623" s="90"/>
      <c r="F623" s="39"/>
    </row>
    <row r="624" spans="1:6" x14ac:dyDescent="0.2">
      <c r="A624" s="89"/>
      <c r="B624" s="20"/>
      <c r="C624" s="39"/>
      <c r="D624" s="39"/>
      <c r="E624" s="90"/>
      <c r="F624" s="39"/>
    </row>
    <row r="625" spans="1:6" x14ac:dyDescent="0.2">
      <c r="A625" s="89"/>
      <c r="B625" s="20"/>
      <c r="C625" s="39"/>
      <c r="D625" s="39"/>
      <c r="E625" s="90"/>
      <c r="F625" s="39"/>
    </row>
    <row r="626" spans="1:6" x14ac:dyDescent="0.2">
      <c r="A626" s="89"/>
      <c r="B626" s="20"/>
      <c r="C626" s="39"/>
      <c r="D626" s="39"/>
      <c r="E626" s="90"/>
      <c r="F626" s="39"/>
    </row>
    <row r="627" spans="1:6" x14ac:dyDescent="0.2">
      <c r="A627" s="89"/>
      <c r="B627" s="20"/>
      <c r="C627" s="39"/>
      <c r="D627" s="39"/>
      <c r="E627" s="90"/>
      <c r="F627" s="39"/>
    </row>
    <row r="628" spans="1:6" x14ac:dyDescent="0.2">
      <c r="A628" s="89"/>
      <c r="B628" s="20"/>
      <c r="C628" s="39"/>
      <c r="D628" s="39"/>
      <c r="E628" s="90"/>
      <c r="F628" s="39"/>
    </row>
    <row r="629" spans="1:6" x14ac:dyDescent="0.2">
      <c r="A629" s="89"/>
      <c r="B629" s="20"/>
      <c r="C629" s="39"/>
      <c r="D629" s="39"/>
      <c r="E629" s="90"/>
      <c r="F629" s="39"/>
    </row>
    <row r="630" spans="1:6" x14ac:dyDescent="0.2">
      <c r="A630" s="89"/>
      <c r="B630" s="20"/>
      <c r="C630" s="39"/>
      <c r="D630" s="39"/>
      <c r="E630" s="90"/>
      <c r="F630" s="39"/>
    </row>
    <row r="631" spans="1:6" x14ac:dyDescent="0.2">
      <c r="A631" s="89"/>
      <c r="B631" s="20"/>
      <c r="C631" s="39"/>
      <c r="D631" s="39"/>
      <c r="E631" s="90"/>
      <c r="F631" s="39"/>
    </row>
    <row r="632" spans="1:6" x14ac:dyDescent="0.2">
      <c r="A632" s="89"/>
      <c r="B632" s="20"/>
      <c r="C632" s="39"/>
      <c r="D632" s="39"/>
      <c r="E632" s="90"/>
      <c r="F632" s="39"/>
    </row>
    <row r="633" spans="1:6" x14ac:dyDescent="0.2">
      <c r="A633" s="89"/>
      <c r="B633" s="20"/>
      <c r="C633" s="39"/>
      <c r="D633" s="39"/>
      <c r="E633" s="90"/>
      <c r="F633" s="39"/>
    </row>
    <row r="634" spans="1:6" x14ac:dyDescent="0.2">
      <c r="A634" s="89"/>
      <c r="B634" s="20"/>
      <c r="C634" s="39"/>
      <c r="D634" s="39"/>
      <c r="E634" s="90"/>
      <c r="F634" s="39"/>
    </row>
    <row r="635" spans="1:6" x14ac:dyDescent="0.2">
      <c r="A635" s="89"/>
      <c r="B635" s="20"/>
      <c r="C635" s="39"/>
      <c r="D635" s="39"/>
      <c r="E635" s="90"/>
      <c r="F635" s="39"/>
    </row>
    <row r="636" spans="1:6" x14ac:dyDescent="0.2">
      <c r="A636" s="89"/>
      <c r="B636" s="20"/>
      <c r="C636" s="39"/>
      <c r="D636" s="39"/>
      <c r="E636" s="90"/>
      <c r="F636" s="39"/>
    </row>
    <row r="637" spans="1:6" x14ac:dyDescent="0.2">
      <c r="A637" s="89"/>
      <c r="B637" s="20"/>
      <c r="C637" s="39"/>
      <c r="D637" s="39"/>
      <c r="E637" s="90"/>
      <c r="F637" s="39"/>
    </row>
    <row r="638" spans="1:6" x14ac:dyDescent="0.2">
      <c r="A638" s="89"/>
      <c r="B638" s="20"/>
      <c r="C638" s="39"/>
      <c r="D638" s="39"/>
      <c r="E638" s="90"/>
      <c r="F638" s="39"/>
    </row>
    <row r="639" spans="1:6" x14ac:dyDescent="0.2">
      <c r="A639" s="89"/>
      <c r="B639" s="20"/>
      <c r="C639" s="39"/>
      <c r="D639" s="39"/>
      <c r="E639" s="90"/>
      <c r="F639" s="39"/>
    </row>
    <row r="640" spans="1:6" x14ac:dyDescent="0.2">
      <c r="A640" s="89"/>
      <c r="B640" s="20"/>
      <c r="C640" s="39"/>
      <c r="D640" s="39"/>
      <c r="E640" s="90"/>
      <c r="F640" s="39"/>
    </row>
    <row r="641" spans="1:6" x14ac:dyDescent="0.2">
      <c r="A641" s="89"/>
      <c r="B641" s="20"/>
      <c r="C641" s="39"/>
      <c r="D641" s="39"/>
      <c r="E641" s="90"/>
      <c r="F641" s="39"/>
    </row>
    <row r="642" spans="1:6" x14ac:dyDescent="0.2">
      <c r="A642" s="89"/>
      <c r="B642" s="20"/>
      <c r="C642" s="39"/>
      <c r="D642" s="39"/>
      <c r="E642" s="90"/>
      <c r="F642" s="39"/>
    </row>
    <row r="643" spans="1:6" x14ac:dyDescent="0.2">
      <c r="A643" s="89"/>
      <c r="B643" s="20"/>
      <c r="C643" s="39"/>
      <c r="D643" s="39"/>
      <c r="E643" s="90"/>
      <c r="F643" s="39"/>
    </row>
    <row r="644" spans="1:6" x14ac:dyDescent="0.2">
      <c r="A644" s="89"/>
      <c r="B644" s="20"/>
      <c r="C644" s="39"/>
      <c r="D644" s="39"/>
      <c r="E644" s="90"/>
      <c r="F644" s="39"/>
    </row>
    <row r="645" spans="1:6" x14ac:dyDescent="0.2">
      <c r="A645" s="89"/>
      <c r="B645" s="20"/>
      <c r="C645" s="39"/>
      <c r="D645" s="39"/>
      <c r="E645" s="90"/>
      <c r="F645" s="39"/>
    </row>
    <row r="646" spans="1:6" x14ac:dyDescent="0.2">
      <c r="A646" s="89"/>
      <c r="B646" s="20"/>
      <c r="C646" s="39"/>
      <c r="D646" s="39"/>
      <c r="E646" s="90"/>
      <c r="F646" s="39"/>
    </row>
    <row r="647" spans="1:6" x14ac:dyDescent="0.2">
      <c r="A647" s="89"/>
      <c r="B647" s="20"/>
      <c r="C647" s="39"/>
      <c r="D647" s="39"/>
      <c r="E647" s="90"/>
      <c r="F647" s="39"/>
    </row>
    <row r="648" spans="1:6" x14ac:dyDescent="0.2">
      <c r="A648" s="89"/>
      <c r="B648" s="20"/>
      <c r="C648" s="39"/>
      <c r="D648" s="39"/>
      <c r="E648" s="90"/>
      <c r="F648" s="39"/>
    </row>
    <row r="649" spans="1:6" x14ac:dyDescent="0.2">
      <c r="A649" s="89"/>
      <c r="B649" s="20"/>
      <c r="C649" s="39"/>
      <c r="D649" s="39"/>
      <c r="E649" s="90"/>
      <c r="F649" s="39"/>
    </row>
    <row r="650" spans="1:6" x14ac:dyDescent="0.2">
      <c r="A650" s="89"/>
      <c r="B650" s="20"/>
      <c r="C650" s="39"/>
      <c r="D650" s="39"/>
      <c r="E650" s="90"/>
      <c r="F650" s="39"/>
    </row>
    <row r="651" spans="1:6" x14ac:dyDescent="0.2">
      <c r="A651" s="89"/>
      <c r="B651" s="20"/>
      <c r="C651" s="39"/>
      <c r="D651" s="39"/>
      <c r="E651" s="90"/>
      <c r="F651" s="39"/>
    </row>
    <row r="652" spans="1:6" x14ac:dyDescent="0.2">
      <c r="A652" s="89"/>
      <c r="B652" s="20"/>
      <c r="C652" s="39"/>
      <c r="D652" s="39"/>
      <c r="E652" s="90"/>
      <c r="F652" s="39"/>
    </row>
    <row r="653" spans="1:6" x14ac:dyDescent="0.2">
      <c r="A653" s="89"/>
      <c r="B653" s="20"/>
      <c r="C653" s="39"/>
      <c r="D653" s="39"/>
      <c r="E653" s="90"/>
      <c r="F653" s="39"/>
    </row>
    <row r="654" spans="1:6" x14ac:dyDescent="0.2">
      <c r="A654" s="89"/>
      <c r="B654" s="20"/>
      <c r="C654" s="39"/>
      <c r="D654" s="39"/>
      <c r="E654" s="90"/>
      <c r="F654" s="39"/>
    </row>
    <row r="655" spans="1:6" x14ac:dyDescent="0.2">
      <c r="A655" s="89"/>
      <c r="B655" s="20"/>
      <c r="C655" s="39"/>
      <c r="D655" s="39"/>
      <c r="E655" s="90"/>
      <c r="F655" s="39"/>
    </row>
    <row r="656" spans="1:6" x14ac:dyDescent="0.2">
      <c r="A656" s="89"/>
      <c r="B656" s="20"/>
      <c r="C656" s="39"/>
      <c r="D656" s="39"/>
      <c r="E656" s="90"/>
      <c r="F656" s="39"/>
    </row>
    <row r="657" spans="1:6" x14ac:dyDescent="0.2">
      <c r="A657" s="89"/>
      <c r="B657" s="20"/>
      <c r="C657" s="39"/>
      <c r="D657" s="39"/>
      <c r="E657" s="90"/>
      <c r="F657" s="39"/>
    </row>
    <row r="658" spans="1:6" x14ac:dyDescent="0.2">
      <c r="A658" s="89"/>
      <c r="B658" s="20"/>
      <c r="C658" s="39"/>
      <c r="D658" s="39"/>
      <c r="E658" s="90"/>
      <c r="F658" s="39"/>
    </row>
    <row r="659" spans="1:6" x14ac:dyDescent="0.2">
      <c r="A659" s="89"/>
      <c r="B659" s="20"/>
      <c r="C659" s="39"/>
      <c r="D659" s="39"/>
      <c r="E659" s="90"/>
      <c r="F659" s="39"/>
    </row>
    <row r="660" spans="1:6" x14ac:dyDescent="0.2">
      <c r="A660" s="89"/>
      <c r="B660" s="20"/>
      <c r="C660" s="39"/>
      <c r="D660" s="39"/>
      <c r="E660" s="90"/>
      <c r="F660" s="39"/>
    </row>
    <row r="661" spans="1:6" x14ac:dyDescent="0.2">
      <c r="A661" s="89"/>
      <c r="B661" s="20"/>
      <c r="C661" s="39"/>
      <c r="D661" s="39"/>
      <c r="E661" s="90"/>
      <c r="F661" s="39"/>
    </row>
    <row r="662" spans="1:6" x14ac:dyDescent="0.2">
      <c r="A662" s="89"/>
      <c r="B662" s="20"/>
      <c r="C662" s="39"/>
      <c r="D662" s="39"/>
      <c r="E662" s="90"/>
      <c r="F662" s="39"/>
    </row>
    <row r="663" spans="1:6" x14ac:dyDescent="0.2">
      <c r="A663" s="89"/>
      <c r="B663" s="20"/>
      <c r="C663" s="39"/>
      <c r="D663" s="39"/>
      <c r="E663" s="90"/>
      <c r="F663" s="39"/>
    </row>
    <row r="664" spans="1:6" x14ac:dyDescent="0.2">
      <c r="A664" s="89"/>
      <c r="B664" s="20"/>
      <c r="C664" s="39"/>
      <c r="D664" s="39"/>
      <c r="E664" s="90"/>
      <c r="F664" s="39"/>
    </row>
    <row r="665" spans="1:6" x14ac:dyDescent="0.2">
      <c r="A665" s="89"/>
      <c r="B665" s="20"/>
      <c r="C665" s="39"/>
      <c r="D665" s="39"/>
      <c r="E665" s="90"/>
      <c r="F665" s="39"/>
    </row>
    <row r="666" spans="1:6" x14ac:dyDescent="0.2">
      <c r="A666" s="89"/>
      <c r="B666" s="20"/>
      <c r="C666" s="39"/>
      <c r="D666" s="39"/>
      <c r="E666" s="90"/>
      <c r="F666" s="39"/>
    </row>
    <row r="667" spans="1:6" x14ac:dyDescent="0.2">
      <c r="A667" s="89"/>
      <c r="B667" s="20"/>
      <c r="C667" s="39"/>
      <c r="D667" s="39"/>
      <c r="E667" s="90"/>
      <c r="F667" s="39"/>
    </row>
    <row r="668" spans="1:6" x14ac:dyDescent="0.2">
      <c r="A668" s="89"/>
      <c r="B668" s="20"/>
      <c r="C668" s="39"/>
      <c r="D668" s="39"/>
      <c r="E668" s="90"/>
      <c r="F668" s="39"/>
    </row>
    <row r="669" spans="1:6" x14ac:dyDescent="0.2">
      <c r="A669" s="89"/>
      <c r="B669" s="20"/>
      <c r="C669" s="39"/>
      <c r="D669" s="39"/>
      <c r="E669" s="90"/>
      <c r="F669" s="39"/>
    </row>
    <row r="670" spans="1:6" x14ac:dyDescent="0.2">
      <c r="A670" s="89"/>
      <c r="B670" s="20"/>
      <c r="C670" s="39"/>
      <c r="D670" s="39"/>
      <c r="E670" s="90"/>
      <c r="F670" s="39"/>
    </row>
    <row r="671" spans="1:6" x14ac:dyDescent="0.2">
      <c r="A671" s="89"/>
      <c r="B671" s="20"/>
      <c r="C671" s="39"/>
      <c r="D671" s="39"/>
      <c r="E671" s="90"/>
      <c r="F671" s="39"/>
    </row>
    <row r="672" spans="1:6" x14ac:dyDescent="0.2">
      <c r="A672" s="89"/>
      <c r="B672" s="20"/>
      <c r="C672" s="39"/>
      <c r="D672" s="39"/>
      <c r="E672" s="90"/>
      <c r="F672" s="39"/>
    </row>
    <row r="673" spans="1:6" x14ac:dyDescent="0.2">
      <c r="A673" s="89"/>
      <c r="B673" s="20"/>
      <c r="C673" s="39"/>
      <c r="D673" s="39"/>
      <c r="E673" s="90"/>
      <c r="F673" s="39"/>
    </row>
    <row r="674" spans="1:6" x14ac:dyDescent="0.2">
      <c r="A674" s="89"/>
      <c r="B674" s="20"/>
      <c r="C674" s="39"/>
      <c r="D674" s="39"/>
      <c r="E674" s="90"/>
      <c r="F674" s="39"/>
    </row>
    <row r="675" spans="1:6" x14ac:dyDescent="0.2">
      <c r="A675" s="89"/>
      <c r="B675" s="20"/>
      <c r="C675" s="39"/>
      <c r="D675" s="39"/>
      <c r="E675" s="90"/>
      <c r="F675" s="39"/>
    </row>
    <row r="676" spans="1:6" x14ac:dyDescent="0.2">
      <c r="A676" s="89"/>
      <c r="B676" s="20"/>
      <c r="C676" s="39"/>
      <c r="D676" s="39"/>
      <c r="E676" s="90"/>
      <c r="F676" s="39"/>
    </row>
    <row r="677" spans="1:6" x14ac:dyDescent="0.2">
      <c r="A677" s="89"/>
      <c r="B677" s="20"/>
      <c r="C677" s="39"/>
      <c r="D677" s="39"/>
      <c r="E677" s="90"/>
      <c r="F677" s="39"/>
    </row>
    <row r="678" spans="1:6" x14ac:dyDescent="0.2">
      <c r="A678" s="89"/>
      <c r="B678" s="20"/>
      <c r="C678" s="39"/>
      <c r="D678" s="39"/>
      <c r="E678" s="90"/>
      <c r="F678" s="39"/>
    </row>
    <row r="679" spans="1:6" x14ac:dyDescent="0.2">
      <c r="A679" s="89"/>
      <c r="B679" s="20"/>
      <c r="C679" s="39"/>
      <c r="D679" s="39"/>
      <c r="E679" s="90"/>
      <c r="F679" s="39"/>
    </row>
    <row r="680" spans="1:6" x14ac:dyDescent="0.2">
      <c r="A680" s="89"/>
      <c r="B680" s="20"/>
      <c r="C680" s="39"/>
      <c r="D680" s="39"/>
      <c r="E680" s="90"/>
      <c r="F680" s="39"/>
    </row>
    <row r="681" spans="1:6" x14ac:dyDescent="0.2">
      <c r="A681" s="89"/>
      <c r="B681" s="20"/>
      <c r="C681" s="39"/>
      <c r="D681" s="39"/>
      <c r="E681" s="90"/>
      <c r="F681" s="39"/>
    </row>
    <row r="682" spans="1:6" x14ac:dyDescent="0.2">
      <c r="A682" s="89"/>
      <c r="B682" s="20"/>
      <c r="C682" s="39"/>
      <c r="D682" s="39"/>
      <c r="E682" s="90"/>
      <c r="F682" s="39"/>
    </row>
    <row r="683" spans="1:6" x14ac:dyDescent="0.2">
      <c r="A683" s="89"/>
      <c r="B683" s="20"/>
      <c r="C683" s="39"/>
      <c r="D683" s="39"/>
      <c r="E683" s="90"/>
      <c r="F683" s="39"/>
    </row>
    <row r="684" spans="1:6" x14ac:dyDescent="0.2">
      <c r="A684" s="89"/>
      <c r="B684" s="20"/>
      <c r="C684" s="39"/>
      <c r="D684" s="39"/>
      <c r="E684" s="90"/>
      <c r="F684" s="39"/>
    </row>
    <row r="685" spans="1:6" x14ac:dyDescent="0.2">
      <c r="A685" s="89"/>
      <c r="B685" s="20"/>
      <c r="C685" s="39"/>
      <c r="D685" s="39"/>
      <c r="E685" s="90"/>
      <c r="F685" s="39"/>
    </row>
    <row r="686" spans="1:6" x14ac:dyDescent="0.2">
      <c r="A686" s="89"/>
      <c r="B686" s="20"/>
      <c r="C686" s="39"/>
      <c r="D686" s="39"/>
      <c r="E686" s="90"/>
      <c r="F686" s="39"/>
    </row>
    <row r="687" spans="1:6" x14ac:dyDescent="0.2">
      <c r="A687" s="89"/>
      <c r="B687" s="20"/>
      <c r="C687" s="39"/>
      <c r="D687" s="39"/>
      <c r="E687" s="90"/>
      <c r="F687" s="39"/>
    </row>
    <row r="688" spans="1:6" x14ac:dyDescent="0.2">
      <c r="A688" s="89"/>
      <c r="B688" s="20"/>
      <c r="C688" s="39"/>
      <c r="D688" s="39"/>
      <c r="E688" s="90"/>
      <c r="F688" s="39"/>
    </row>
    <row r="689" spans="1:6" x14ac:dyDescent="0.2">
      <c r="A689" s="89"/>
      <c r="B689" s="20"/>
      <c r="C689" s="39"/>
      <c r="D689" s="39"/>
      <c r="E689" s="90"/>
      <c r="F689" s="39"/>
    </row>
    <row r="690" spans="1:6" x14ac:dyDescent="0.2">
      <c r="A690" s="89"/>
      <c r="B690" s="20"/>
      <c r="C690" s="39"/>
      <c r="D690" s="39"/>
      <c r="E690" s="90"/>
      <c r="F690" s="39"/>
    </row>
    <row r="691" spans="1:6" x14ac:dyDescent="0.2">
      <c r="A691" s="89"/>
      <c r="B691" s="20"/>
      <c r="C691" s="39"/>
      <c r="D691" s="39"/>
      <c r="E691" s="90"/>
      <c r="F691" s="39"/>
    </row>
    <row r="692" spans="1:6" x14ac:dyDescent="0.2">
      <c r="A692" s="89"/>
      <c r="B692" s="20"/>
      <c r="C692" s="39"/>
      <c r="D692" s="39"/>
      <c r="E692" s="90"/>
      <c r="F692" s="39"/>
    </row>
    <row r="693" spans="1:6" x14ac:dyDescent="0.2">
      <c r="A693" s="89"/>
      <c r="B693" s="20"/>
      <c r="C693" s="39"/>
      <c r="D693" s="39"/>
      <c r="E693" s="90"/>
      <c r="F693" s="39"/>
    </row>
    <row r="694" spans="1:6" x14ac:dyDescent="0.2">
      <c r="A694" s="89"/>
      <c r="B694" s="20"/>
      <c r="C694" s="39"/>
      <c r="D694" s="39"/>
      <c r="E694" s="90"/>
      <c r="F694" s="39"/>
    </row>
    <row r="695" spans="1:6" x14ac:dyDescent="0.2">
      <c r="A695" s="89"/>
      <c r="B695" s="20"/>
      <c r="C695" s="39"/>
      <c r="D695" s="39"/>
      <c r="E695" s="90"/>
      <c r="F695" s="39"/>
    </row>
    <row r="696" spans="1:6" x14ac:dyDescent="0.2">
      <c r="A696" s="89"/>
      <c r="B696" s="20"/>
      <c r="C696" s="39"/>
      <c r="D696" s="39"/>
      <c r="E696" s="90"/>
      <c r="F696" s="39"/>
    </row>
    <row r="697" spans="1:6" x14ac:dyDescent="0.2">
      <c r="A697" s="89"/>
      <c r="B697" s="20"/>
      <c r="C697" s="39"/>
      <c r="D697" s="39"/>
      <c r="E697" s="90"/>
      <c r="F697" s="39"/>
    </row>
    <row r="698" spans="1:6" x14ac:dyDescent="0.2">
      <c r="A698" s="89"/>
      <c r="B698" s="20"/>
      <c r="C698" s="39"/>
      <c r="D698" s="39"/>
      <c r="E698" s="90"/>
      <c r="F698" s="39"/>
    </row>
    <row r="699" spans="1:6" x14ac:dyDescent="0.2">
      <c r="A699" s="89"/>
      <c r="B699" s="20"/>
      <c r="C699" s="39"/>
      <c r="D699" s="39"/>
      <c r="E699" s="90"/>
      <c r="F699" s="39"/>
    </row>
    <row r="700" spans="1:6" x14ac:dyDescent="0.2">
      <c r="A700" s="89"/>
      <c r="B700" s="20"/>
      <c r="C700" s="39"/>
      <c r="D700" s="39"/>
      <c r="E700" s="90"/>
      <c r="F700" s="39"/>
    </row>
    <row r="701" spans="1:6" x14ac:dyDescent="0.2">
      <c r="A701" s="89"/>
      <c r="B701" s="20"/>
      <c r="C701" s="39"/>
      <c r="D701" s="39"/>
      <c r="E701" s="90"/>
      <c r="F701" s="39"/>
    </row>
    <row r="702" spans="1:6" x14ac:dyDescent="0.2">
      <c r="A702" s="89"/>
      <c r="B702" s="20"/>
      <c r="C702" s="39"/>
      <c r="D702" s="39"/>
      <c r="E702" s="90"/>
      <c r="F702" s="39"/>
    </row>
    <row r="703" spans="1:6" x14ac:dyDescent="0.2">
      <c r="A703" s="89"/>
      <c r="B703" s="20"/>
      <c r="C703" s="39"/>
      <c r="D703" s="39"/>
      <c r="E703" s="90"/>
      <c r="F703" s="39"/>
    </row>
    <row r="704" spans="1:6" x14ac:dyDescent="0.2">
      <c r="A704" s="89"/>
      <c r="B704" s="20"/>
      <c r="C704" s="39"/>
      <c r="D704" s="39"/>
      <c r="E704" s="90"/>
      <c r="F704" s="39"/>
    </row>
    <row r="705" spans="1:6" x14ac:dyDescent="0.2">
      <c r="A705" s="89"/>
      <c r="B705" s="20"/>
      <c r="C705" s="39"/>
      <c r="D705" s="39"/>
      <c r="E705" s="90"/>
      <c r="F705" s="39"/>
    </row>
    <row r="706" spans="1:6" x14ac:dyDescent="0.2">
      <c r="A706" s="89"/>
      <c r="B706" s="20"/>
      <c r="C706" s="39"/>
      <c r="D706" s="39"/>
      <c r="E706" s="90"/>
      <c r="F706" s="39"/>
    </row>
    <row r="707" spans="1:6" x14ac:dyDescent="0.2">
      <c r="A707" s="89"/>
      <c r="B707" s="20"/>
      <c r="C707" s="39"/>
      <c r="D707" s="39"/>
      <c r="E707" s="90"/>
      <c r="F707" s="39"/>
    </row>
    <row r="708" spans="1:6" x14ac:dyDescent="0.2">
      <c r="A708" s="89"/>
      <c r="B708" s="20"/>
      <c r="C708" s="39"/>
      <c r="D708" s="39"/>
      <c r="E708" s="90"/>
      <c r="F708" s="39"/>
    </row>
    <row r="709" spans="1:6" x14ac:dyDescent="0.2">
      <c r="A709" s="89"/>
      <c r="B709" s="20"/>
      <c r="C709" s="39"/>
      <c r="D709" s="39"/>
      <c r="E709" s="90"/>
      <c r="F709" s="39"/>
    </row>
    <row r="710" spans="1:6" x14ac:dyDescent="0.2">
      <c r="A710" s="89"/>
      <c r="B710" s="20"/>
      <c r="C710" s="39"/>
      <c r="D710" s="39"/>
      <c r="E710" s="90"/>
      <c r="F710" s="39"/>
    </row>
    <row r="711" spans="1:6" x14ac:dyDescent="0.2">
      <c r="A711" s="89"/>
      <c r="B711" s="20"/>
      <c r="C711" s="39"/>
      <c r="D711" s="39"/>
      <c r="E711" s="90"/>
      <c r="F711" s="39"/>
    </row>
    <row r="712" spans="1:6" x14ac:dyDescent="0.2">
      <c r="A712" s="89"/>
      <c r="B712" s="20"/>
      <c r="C712" s="39"/>
      <c r="D712" s="39"/>
      <c r="E712" s="90"/>
      <c r="F712" s="39"/>
    </row>
    <row r="713" spans="1:6" x14ac:dyDescent="0.2">
      <c r="A713" s="89"/>
      <c r="B713" s="20"/>
      <c r="C713" s="39"/>
      <c r="D713" s="39"/>
      <c r="E713" s="90"/>
      <c r="F713" s="39"/>
    </row>
    <row r="714" spans="1:6" x14ac:dyDescent="0.2">
      <c r="A714" s="89"/>
      <c r="B714" s="20"/>
      <c r="C714" s="39"/>
      <c r="D714" s="39"/>
      <c r="E714" s="90"/>
      <c r="F714" s="39"/>
    </row>
    <row r="715" spans="1:6" x14ac:dyDescent="0.2">
      <c r="A715" s="89"/>
      <c r="B715" s="20"/>
      <c r="C715" s="39"/>
      <c r="D715" s="39"/>
      <c r="E715" s="90"/>
      <c r="F715" s="39"/>
    </row>
    <row r="716" spans="1:6" x14ac:dyDescent="0.2">
      <c r="A716" s="89"/>
      <c r="B716" s="20"/>
      <c r="C716" s="39"/>
      <c r="D716" s="39"/>
      <c r="E716" s="90"/>
      <c r="F716" s="39"/>
    </row>
    <row r="717" spans="1:6" x14ac:dyDescent="0.2">
      <c r="A717" s="89"/>
      <c r="B717" s="20"/>
      <c r="C717" s="39"/>
      <c r="D717" s="39"/>
      <c r="E717" s="90"/>
      <c r="F717" s="39"/>
    </row>
    <row r="718" spans="1:6" x14ac:dyDescent="0.2">
      <c r="A718" s="89"/>
      <c r="B718" s="20"/>
      <c r="C718" s="39"/>
      <c r="D718" s="39"/>
      <c r="E718" s="90"/>
      <c r="F718" s="39"/>
    </row>
    <row r="719" spans="1:6" x14ac:dyDescent="0.2">
      <c r="A719" s="89"/>
      <c r="B719" s="20"/>
      <c r="C719" s="39"/>
      <c r="D719" s="39"/>
      <c r="E719" s="90"/>
      <c r="F719" s="39"/>
    </row>
    <row r="720" spans="1:6" x14ac:dyDescent="0.2">
      <c r="A720" s="89"/>
      <c r="B720" s="20"/>
      <c r="C720" s="39"/>
      <c r="D720" s="39"/>
      <c r="E720" s="90"/>
      <c r="F720" s="39"/>
    </row>
    <row r="721" spans="1:6" x14ac:dyDescent="0.2">
      <c r="A721" s="89"/>
      <c r="B721" s="20"/>
      <c r="C721" s="39"/>
      <c r="D721" s="39"/>
      <c r="E721" s="90"/>
      <c r="F721" s="39"/>
    </row>
    <row r="722" spans="1:6" x14ac:dyDescent="0.2">
      <c r="A722" s="89"/>
      <c r="B722" s="20"/>
      <c r="C722" s="39"/>
      <c r="D722" s="39"/>
      <c r="E722" s="90"/>
      <c r="F722" s="39"/>
    </row>
    <row r="723" spans="1:6" x14ac:dyDescent="0.2">
      <c r="A723" s="89"/>
      <c r="B723" s="20"/>
      <c r="C723" s="39"/>
      <c r="D723" s="39"/>
      <c r="E723" s="90"/>
      <c r="F723" s="39"/>
    </row>
    <row r="724" spans="1:6" x14ac:dyDescent="0.2">
      <c r="A724" s="89"/>
      <c r="B724" s="20"/>
      <c r="C724" s="39"/>
      <c r="D724" s="39"/>
      <c r="E724" s="90"/>
      <c r="F724" s="39"/>
    </row>
    <row r="725" spans="1:6" x14ac:dyDescent="0.2">
      <c r="A725" s="89"/>
      <c r="B725" s="20"/>
      <c r="C725" s="39"/>
      <c r="D725" s="39"/>
      <c r="E725" s="90"/>
      <c r="F725" s="39"/>
    </row>
    <row r="726" spans="1:6" x14ac:dyDescent="0.2">
      <c r="A726" s="89"/>
      <c r="B726" s="20"/>
      <c r="C726" s="39"/>
      <c r="D726" s="39"/>
      <c r="E726" s="90"/>
      <c r="F726" s="39"/>
    </row>
    <row r="727" spans="1:6" x14ac:dyDescent="0.2">
      <c r="A727" s="89"/>
      <c r="B727" s="20"/>
      <c r="C727" s="39"/>
      <c r="D727" s="39"/>
      <c r="E727" s="90"/>
      <c r="F727" s="39"/>
    </row>
    <row r="728" spans="1:6" x14ac:dyDescent="0.2">
      <c r="A728" s="89"/>
      <c r="B728" s="20"/>
      <c r="C728" s="39"/>
      <c r="D728" s="39"/>
      <c r="E728" s="90"/>
      <c r="F728" s="39"/>
    </row>
    <row r="729" spans="1:6" x14ac:dyDescent="0.2">
      <c r="A729" s="89"/>
      <c r="B729" s="20"/>
      <c r="C729" s="39"/>
      <c r="D729" s="39"/>
      <c r="E729" s="90"/>
      <c r="F729" s="39"/>
    </row>
    <row r="730" spans="1:6" x14ac:dyDescent="0.2">
      <c r="A730" s="89"/>
      <c r="B730" s="20"/>
      <c r="C730" s="39"/>
      <c r="D730" s="39"/>
      <c r="E730" s="90"/>
      <c r="F730" s="39"/>
    </row>
    <row r="731" spans="1:6" x14ac:dyDescent="0.2">
      <c r="A731" s="89"/>
      <c r="B731" s="20"/>
      <c r="C731" s="39"/>
      <c r="D731" s="39"/>
      <c r="E731" s="90"/>
      <c r="F731" s="39"/>
    </row>
    <row r="732" spans="1:6" x14ac:dyDescent="0.2">
      <c r="A732" s="89"/>
      <c r="B732" s="20"/>
      <c r="C732" s="39"/>
      <c r="D732" s="39"/>
      <c r="E732" s="90"/>
      <c r="F732" s="39"/>
    </row>
    <row r="733" spans="1:6" x14ac:dyDescent="0.2">
      <c r="A733" s="89"/>
      <c r="B733" s="20"/>
      <c r="C733" s="39"/>
      <c r="D733" s="39"/>
      <c r="E733" s="90"/>
      <c r="F733" s="39"/>
    </row>
    <row r="734" spans="1:6" x14ac:dyDescent="0.2">
      <c r="A734" s="89"/>
      <c r="B734" s="20"/>
      <c r="C734" s="39"/>
      <c r="D734" s="39"/>
      <c r="E734" s="90"/>
      <c r="F734" s="39"/>
    </row>
    <row r="735" spans="1:6" x14ac:dyDescent="0.2">
      <c r="A735" s="89"/>
      <c r="B735" s="20"/>
      <c r="C735" s="39"/>
      <c r="D735" s="39"/>
      <c r="E735" s="90"/>
      <c r="F735" s="39"/>
    </row>
    <row r="736" spans="1:6" x14ac:dyDescent="0.2">
      <c r="A736" s="89"/>
      <c r="B736" s="20"/>
      <c r="C736" s="39"/>
      <c r="D736" s="39"/>
      <c r="E736" s="90"/>
      <c r="F736" s="39"/>
    </row>
    <row r="737" spans="1:6" x14ac:dyDescent="0.2">
      <c r="A737" s="89"/>
      <c r="B737" s="20"/>
      <c r="C737" s="39"/>
      <c r="D737" s="39"/>
      <c r="E737" s="90"/>
      <c r="F737" s="39"/>
    </row>
    <row r="738" spans="1:6" x14ac:dyDescent="0.2">
      <c r="A738" s="89"/>
      <c r="B738" s="20"/>
      <c r="C738" s="39"/>
      <c r="D738" s="39"/>
      <c r="E738" s="90"/>
      <c r="F738" s="39"/>
    </row>
    <row r="739" spans="1:6" x14ac:dyDescent="0.2">
      <c r="A739" s="89"/>
      <c r="B739" s="20"/>
      <c r="C739" s="39"/>
      <c r="D739" s="39"/>
      <c r="E739" s="90"/>
      <c r="F739" s="39"/>
    </row>
    <row r="740" spans="1:6" x14ac:dyDescent="0.2">
      <c r="A740" s="89"/>
      <c r="B740" s="20"/>
      <c r="C740" s="39"/>
      <c r="D740" s="39"/>
      <c r="E740" s="90"/>
      <c r="F740" s="39"/>
    </row>
    <row r="741" spans="1:6" x14ac:dyDescent="0.2">
      <c r="A741" s="89"/>
      <c r="B741" s="20"/>
      <c r="C741" s="39"/>
      <c r="D741" s="39"/>
      <c r="E741" s="90"/>
      <c r="F741" s="39"/>
    </row>
    <row r="742" spans="1:6" x14ac:dyDescent="0.2">
      <c r="A742" s="89"/>
      <c r="B742" s="20"/>
      <c r="C742" s="39"/>
      <c r="D742" s="39"/>
      <c r="E742" s="90"/>
      <c r="F742" s="39"/>
    </row>
    <row r="743" spans="1:6" x14ac:dyDescent="0.2">
      <c r="A743" s="89"/>
      <c r="B743" s="20"/>
      <c r="C743" s="39"/>
      <c r="D743" s="39"/>
      <c r="E743" s="90"/>
      <c r="F743" s="39"/>
    </row>
    <row r="744" spans="1:6" x14ac:dyDescent="0.2">
      <c r="A744" s="89"/>
      <c r="B744" s="20"/>
      <c r="C744" s="39"/>
      <c r="D744" s="39"/>
      <c r="E744" s="90"/>
      <c r="F744" s="39"/>
    </row>
    <row r="745" spans="1:6" x14ac:dyDescent="0.2">
      <c r="A745" s="89"/>
      <c r="B745" s="20"/>
      <c r="C745" s="39"/>
      <c r="D745" s="39"/>
      <c r="E745" s="90"/>
      <c r="F745" s="39"/>
    </row>
    <row r="746" spans="1:6" x14ac:dyDescent="0.2">
      <c r="A746" s="89"/>
      <c r="B746" s="20"/>
      <c r="C746" s="39"/>
      <c r="D746" s="39"/>
      <c r="E746" s="90"/>
      <c r="F746" s="39"/>
    </row>
    <row r="747" spans="1:6" x14ac:dyDescent="0.2">
      <c r="A747" s="89"/>
      <c r="B747" s="20"/>
      <c r="C747" s="39"/>
      <c r="D747" s="39"/>
      <c r="E747" s="90"/>
      <c r="F747" s="39"/>
    </row>
    <row r="748" spans="1:6" x14ac:dyDescent="0.2">
      <c r="A748" s="89"/>
      <c r="B748" s="20"/>
      <c r="C748" s="39"/>
      <c r="D748" s="39"/>
      <c r="E748" s="90"/>
      <c r="F748" s="39"/>
    </row>
    <row r="749" spans="1:6" x14ac:dyDescent="0.2">
      <c r="A749" s="89"/>
      <c r="B749" s="20"/>
      <c r="C749" s="39"/>
      <c r="D749" s="39"/>
      <c r="E749" s="90"/>
      <c r="F749" s="39"/>
    </row>
    <row r="750" spans="1:6" x14ac:dyDescent="0.2">
      <c r="A750" s="89"/>
      <c r="B750" s="20"/>
      <c r="C750" s="39"/>
      <c r="D750" s="39"/>
      <c r="E750" s="90"/>
      <c r="F750" s="39"/>
    </row>
    <row r="751" spans="1:6" x14ac:dyDescent="0.2">
      <c r="A751" s="89"/>
      <c r="B751" s="20"/>
      <c r="C751" s="39"/>
      <c r="D751" s="39"/>
      <c r="E751" s="90"/>
      <c r="F751" s="39"/>
    </row>
    <row r="752" spans="1:6" x14ac:dyDescent="0.2">
      <c r="A752" s="89"/>
      <c r="B752" s="20"/>
      <c r="C752" s="39"/>
      <c r="D752" s="39"/>
      <c r="E752" s="90"/>
      <c r="F752" s="39"/>
    </row>
    <row r="753" spans="1:6" x14ac:dyDescent="0.2">
      <c r="A753" s="89"/>
      <c r="B753" s="20"/>
      <c r="C753" s="39"/>
      <c r="D753" s="39"/>
      <c r="E753" s="90"/>
      <c r="F753" s="39"/>
    </row>
    <row r="754" spans="1:6" x14ac:dyDescent="0.2">
      <c r="A754" s="89"/>
      <c r="B754" s="20"/>
      <c r="C754" s="39"/>
      <c r="D754" s="39"/>
      <c r="E754" s="90"/>
      <c r="F754" s="39"/>
    </row>
    <row r="755" spans="1:6" x14ac:dyDescent="0.2">
      <c r="A755" s="89"/>
      <c r="B755" s="20"/>
      <c r="C755" s="39"/>
      <c r="D755" s="39"/>
      <c r="E755" s="90"/>
      <c r="F755" s="39"/>
    </row>
    <row r="756" spans="1:6" x14ac:dyDescent="0.2">
      <c r="A756" s="89"/>
      <c r="B756" s="20"/>
      <c r="C756" s="39"/>
      <c r="D756" s="39"/>
      <c r="E756" s="90"/>
      <c r="F756" s="39"/>
    </row>
    <row r="757" spans="1:6" x14ac:dyDescent="0.2">
      <c r="A757" s="89"/>
      <c r="B757" s="20"/>
      <c r="C757" s="39"/>
      <c r="D757" s="39"/>
      <c r="E757" s="90"/>
      <c r="F757" s="39"/>
    </row>
    <row r="758" spans="1:6" x14ac:dyDescent="0.2">
      <c r="A758" s="89"/>
      <c r="B758" s="20"/>
      <c r="C758" s="39"/>
      <c r="D758" s="39"/>
      <c r="E758" s="90"/>
      <c r="F758" s="39"/>
    </row>
    <row r="759" spans="1:6" x14ac:dyDescent="0.2">
      <c r="A759" s="89"/>
      <c r="B759" s="20"/>
      <c r="C759" s="39"/>
      <c r="D759" s="39"/>
      <c r="E759" s="90"/>
      <c r="F759" s="39"/>
    </row>
    <row r="760" spans="1:6" x14ac:dyDescent="0.2">
      <c r="A760" s="89"/>
      <c r="B760" s="20"/>
      <c r="C760" s="39"/>
      <c r="D760" s="39"/>
      <c r="E760" s="90"/>
      <c r="F760" s="39"/>
    </row>
    <row r="761" spans="1:6" x14ac:dyDescent="0.2">
      <c r="A761" s="89"/>
      <c r="B761" s="20"/>
      <c r="C761" s="39"/>
      <c r="D761" s="39"/>
      <c r="E761" s="90"/>
      <c r="F761" s="39"/>
    </row>
    <row r="762" spans="1:6" x14ac:dyDescent="0.2">
      <c r="A762" s="89"/>
      <c r="B762" s="20"/>
      <c r="C762" s="39"/>
      <c r="D762" s="39"/>
      <c r="E762" s="90"/>
      <c r="F762" s="39"/>
    </row>
    <row r="763" spans="1:6" x14ac:dyDescent="0.2">
      <c r="A763" s="89"/>
      <c r="B763" s="20"/>
      <c r="C763" s="39"/>
      <c r="D763" s="39"/>
      <c r="E763" s="90"/>
      <c r="F763" s="39"/>
    </row>
    <row r="764" spans="1:6" x14ac:dyDescent="0.2">
      <c r="A764" s="89"/>
      <c r="B764" s="20"/>
      <c r="C764" s="39"/>
      <c r="D764" s="39"/>
      <c r="E764" s="90"/>
      <c r="F764" s="39"/>
    </row>
    <row r="765" spans="1:6" x14ac:dyDescent="0.2">
      <c r="A765" s="89"/>
      <c r="B765" s="20"/>
      <c r="C765" s="39"/>
      <c r="D765" s="39"/>
      <c r="E765" s="90"/>
      <c r="F765" s="39"/>
    </row>
    <row r="766" spans="1:6" x14ac:dyDescent="0.2">
      <c r="A766" s="89"/>
      <c r="B766" s="20"/>
      <c r="C766" s="39"/>
      <c r="D766" s="39"/>
      <c r="E766" s="90"/>
      <c r="F766" s="39"/>
    </row>
    <row r="767" spans="1:6" x14ac:dyDescent="0.2">
      <c r="A767" s="89"/>
      <c r="B767" s="20"/>
      <c r="C767" s="39"/>
      <c r="D767" s="39"/>
      <c r="E767" s="90"/>
      <c r="F767" s="39"/>
    </row>
    <row r="768" spans="1:6" x14ac:dyDescent="0.2">
      <c r="A768" s="89"/>
      <c r="B768" s="20"/>
      <c r="C768" s="39"/>
      <c r="D768" s="39"/>
      <c r="E768" s="90"/>
      <c r="F768" s="39"/>
    </row>
    <row r="769" spans="1:6" x14ac:dyDescent="0.2">
      <c r="A769" s="89"/>
      <c r="B769" s="20"/>
      <c r="C769" s="39"/>
      <c r="D769" s="39"/>
      <c r="E769" s="90"/>
      <c r="F769" s="39"/>
    </row>
    <row r="770" spans="1:6" x14ac:dyDescent="0.2">
      <c r="A770" s="89"/>
      <c r="B770" s="20"/>
      <c r="C770" s="39"/>
      <c r="D770" s="39"/>
      <c r="E770" s="90"/>
      <c r="F770" s="39"/>
    </row>
    <row r="771" spans="1:6" x14ac:dyDescent="0.2">
      <c r="A771" s="89"/>
      <c r="B771" s="20"/>
      <c r="C771" s="39"/>
      <c r="D771" s="39"/>
      <c r="E771" s="90"/>
      <c r="F771" s="39"/>
    </row>
    <row r="772" spans="1:6" x14ac:dyDescent="0.2">
      <c r="A772" s="89"/>
      <c r="B772" s="20"/>
      <c r="C772" s="39"/>
      <c r="D772" s="39"/>
      <c r="E772" s="90"/>
      <c r="F772" s="39"/>
    </row>
    <row r="773" spans="1:6" x14ac:dyDescent="0.2">
      <c r="A773" s="89"/>
      <c r="B773" s="20"/>
      <c r="C773" s="39"/>
      <c r="D773" s="39"/>
      <c r="E773" s="90"/>
      <c r="F773" s="39"/>
    </row>
    <row r="774" spans="1:6" x14ac:dyDescent="0.2">
      <c r="A774" s="89"/>
      <c r="B774" s="20"/>
      <c r="C774" s="39"/>
      <c r="D774" s="39"/>
      <c r="E774" s="90"/>
      <c r="F774" s="39"/>
    </row>
    <row r="775" spans="1:6" x14ac:dyDescent="0.2">
      <c r="A775" s="89"/>
      <c r="B775" s="20"/>
      <c r="C775" s="39"/>
      <c r="D775" s="39"/>
      <c r="E775" s="90"/>
      <c r="F775" s="39"/>
    </row>
    <row r="776" spans="1:6" x14ac:dyDescent="0.2">
      <c r="A776" s="89"/>
      <c r="B776" s="20"/>
      <c r="C776" s="39"/>
      <c r="D776" s="39"/>
      <c r="E776" s="90"/>
      <c r="F776" s="39"/>
    </row>
    <row r="777" spans="1:6" x14ac:dyDescent="0.2">
      <c r="A777" s="89"/>
      <c r="B777" s="20"/>
      <c r="C777" s="39"/>
      <c r="D777" s="39"/>
      <c r="E777" s="90"/>
      <c r="F777" s="39"/>
    </row>
    <row r="778" spans="1:6" x14ac:dyDescent="0.2">
      <c r="A778" s="89"/>
      <c r="B778" s="20"/>
      <c r="C778" s="39"/>
      <c r="D778" s="39"/>
      <c r="E778" s="90"/>
      <c r="F778" s="39"/>
    </row>
    <row r="779" spans="1:6" x14ac:dyDescent="0.2">
      <c r="A779" s="89"/>
      <c r="B779" s="20"/>
      <c r="C779" s="39"/>
      <c r="D779" s="39"/>
      <c r="E779" s="90"/>
      <c r="F779" s="39"/>
    </row>
    <row r="780" spans="1:6" x14ac:dyDescent="0.2">
      <c r="A780" s="89"/>
      <c r="B780" s="20"/>
      <c r="C780" s="39"/>
      <c r="D780" s="39"/>
      <c r="E780" s="90"/>
      <c r="F780" s="39"/>
    </row>
    <row r="781" spans="1:6" x14ac:dyDescent="0.2">
      <c r="A781" s="89"/>
      <c r="B781" s="20"/>
      <c r="C781" s="39"/>
      <c r="D781" s="39"/>
      <c r="E781" s="90"/>
      <c r="F781" s="39"/>
    </row>
    <row r="782" spans="1:6" x14ac:dyDescent="0.2">
      <c r="A782" s="89"/>
      <c r="B782" s="20"/>
      <c r="C782" s="39"/>
      <c r="D782" s="39"/>
      <c r="E782" s="90"/>
      <c r="F782" s="39"/>
    </row>
    <row r="783" spans="1:6" x14ac:dyDescent="0.2">
      <c r="A783" s="89"/>
      <c r="B783" s="20"/>
      <c r="C783" s="39"/>
      <c r="D783" s="39"/>
      <c r="E783" s="90"/>
      <c r="F783" s="39"/>
    </row>
    <row r="784" spans="1:6" x14ac:dyDescent="0.2">
      <c r="A784" s="89"/>
      <c r="B784" s="20"/>
      <c r="C784" s="39"/>
      <c r="D784" s="39"/>
      <c r="E784" s="90"/>
      <c r="F784" s="39"/>
    </row>
    <row r="785" spans="1:6" x14ac:dyDescent="0.2">
      <c r="A785" s="89"/>
      <c r="B785" s="20"/>
      <c r="C785" s="39"/>
      <c r="D785" s="39"/>
      <c r="E785" s="90"/>
      <c r="F785" s="39"/>
    </row>
    <row r="786" spans="1:6" x14ac:dyDescent="0.2">
      <c r="A786" s="89"/>
      <c r="B786" s="20"/>
      <c r="C786" s="39"/>
      <c r="D786" s="39"/>
      <c r="E786" s="90"/>
      <c r="F786" s="39"/>
    </row>
    <row r="787" spans="1:6" x14ac:dyDescent="0.2">
      <c r="A787" s="89"/>
      <c r="B787" s="20"/>
      <c r="C787" s="39"/>
      <c r="D787" s="39"/>
      <c r="E787" s="90"/>
      <c r="F787" s="39"/>
    </row>
    <row r="788" spans="1:6" x14ac:dyDescent="0.2">
      <c r="A788" s="89"/>
      <c r="B788" s="20"/>
      <c r="C788" s="39"/>
      <c r="D788" s="39"/>
      <c r="E788" s="90"/>
      <c r="F788" s="39"/>
    </row>
    <row r="789" spans="1:6" x14ac:dyDescent="0.2">
      <c r="A789" s="89"/>
      <c r="B789" s="20"/>
      <c r="C789" s="39"/>
      <c r="D789" s="39"/>
      <c r="E789" s="90"/>
      <c r="F789" s="39"/>
    </row>
    <row r="790" spans="1:6" x14ac:dyDescent="0.2">
      <c r="A790" s="89"/>
      <c r="B790" s="20"/>
      <c r="C790" s="39"/>
      <c r="D790" s="39"/>
      <c r="E790" s="90"/>
      <c r="F790" s="39"/>
    </row>
    <row r="791" spans="1:6" x14ac:dyDescent="0.2">
      <c r="A791" s="89"/>
      <c r="B791" s="20"/>
      <c r="C791" s="39"/>
      <c r="D791" s="39"/>
      <c r="E791" s="90"/>
      <c r="F791" s="39"/>
    </row>
    <row r="792" spans="1:6" x14ac:dyDescent="0.2">
      <c r="A792" s="89"/>
      <c r="B792" s="20"/>
      <c r="C792" s="39"/>
      <c r="D792" s="39"/>
      <c r="E792" s="90"/>
      <c r="F792" s="39"/>
    </row>
    <row r="793" spans="1:6" x14ac:dyDescent="0.2">
      <c r="A793" s="89"/>
      <c r="B793" s="20"/>
      <c r="C793" s="39"/>
      <c r="D793" s="39"/>
      <c r="E793" s="90"/>
      <c r="F793" s="39"/>
    </row>
    <row r="794" spans="1:6" x14ac:dyDescent="0.2">
      <c r="A794" s="89"/>
      <c r="B794" s="20"/>
      <c r="C794" s="39"/>
      <c r="D794" s="39"/>
      <c r="E794" s="90"/>
      <c r="F794" s="39"/>
    </row>
    <row r="795" spans="1:6" x14ac:dyDescent="0.2">
      <c r="A795" s="89"/>
      <c r="B795" s="20"/>
      <c r="C795" s="39"/>
      <c r="D795" s="39"/>
      <c r="E795" s="90"/>
      <c r="F795" s="39"/>
    </row>
    <row r="796" spans="1:6" x14ac:dyDescent="0.2">
      <c r="A796" s="89"/>
      <c r="B796" s="20"/>
      <c r="C796" s="39"/>
      <c r="D796" s="39"/>
      <c r="E796" s="90"/>
      <c r="F796" s="39"/>
    </row>
    <row r="797" spans="1:6" x14ac:dyDescent="0.2">
      <c r="A797" s="89"/>
      <c r="B797" s="20"/>
      <c r="C797" s="39"/>
      <c r="D797" s="39"/>
      <c r="E797" s="90"/>
      <c r="F797" s="39"/>
    </row>
    <row r="798" spans="1:6" x14ac:dyDescent="0.2">
      <c r="A798" s="89"/>
      <c r="B798" s="20"/>
      <c r="C798" s="39"/>
      <c r="D798" s="39"/>
      <c r="E798" s="90"/>
      <c r="F798" s="39"/>
    </row>
    <row r="799" spans="1:6" x14ac:dyDescent="0.2">
      <c r="A799" s="89"/>
      <c r="B799" s="20"/>
      <c r="C799" s="39"/>
      <c r="D799" s="39"/>
      <c r="E799" s="90"/>
      <c r="F799" s="39"/>
    </row>
    <row r="800" spans="1:6" x14ac:dyDescent="0.2">
      <c r="A800" s="89"/>
      <c r="B800" s="20"/>
      <c r="C800" s="39"/>
      <c r="D800" s="39"/>
      <c r="E800" s="90"/>
      <c r="F800" s="39"/>
    </row>
    <row r="801" spans="1:6" x14ac:dyDescent="0.2">
      <c r="A801" s="89"/>
      <c r="B801" s="20"/>
      <c r="C801" s="39"/>
      <c r="D801" s="39"/>
      <c r="E801" s="90"/>
      <c r="F801" s="39"/>
    </row>
    <row r="802" spans="1:6" x14ac:dyDescent="0.2">
      <c r="A802" s="89"/>
      <c r="B802" s="20"/>
      <c r="C802" s="39"/>
      <c r="D802" s="39"/>
      <c r="E802" s="90"/>
      <c r="F802" s="39"/>
    </row>
    <row r="803" spans="1:6" x14ac:dyDescent="0.2">
      <c r="A803" s="89"/>
      <c r="B803" s="20"/>
      <c r="C803" s="39"/>
      <c r="D803" s="39"/>
      <c r="E803" s="90"/>
      <c r="F803" s="39"/>
    </row>
    <row r="804" spans="1:6" x14ac:dyDescent="0.2">
      <c r="A804" s="89"/>
      <c r="B804" s="20"/>
      <c r="C804" s="39"/>
      <c r="D804" s="39"/>
      <c r="E804" s="90"/>
      <c r="F804" s="39"/>
    </row>
    <row r="805" spans="1:6" x14ac:dyDescent="0.2">
      <c r="A805" s="89"/>
      <c r="B805" s="20"/>
      <c r="C805" s="39"/>
      <c r="D805" s="39"/>
      <c r="E805" s="90"/>
      <c r="F805" s="39"/>
    </row>
    <row r="806" spans="1:6" x14ac:dyDescent="0.2">
      <c r="A806" s="89"/>
      <c r="B806" s="20"/>
      <c r="C806" s="39"/>
      <c r="D806" s="39"/>
      <c r="E806" s="90"/>
      <c r="F806" s="39"/>
    </row>
    <row r="807" spans="1:6" x14ac:dyDescent="0.2">
      <c r="A807" s="89"/>
      <c r="B807" s="20"/>
      <c r="C807" s="39"/>
      <c r="D807" s="39"/>
      <c r="E807" s="90"/>
      <c r="F807" s="39"/>
    </row>
    <row r="808" spans="1:6" x14ac:dyDescent="0.2">
      <c r="A808" s="89"/>
      <c r="B808" s="20"/>
      <c r="C808" s="39"/>
      <c r="D808" s="39"/>
      <c r="E808" s="90"/>
      <c r="F808" s="39"/>
    </row>
    <row r="809" spans="1:6" x14ac:dyDescent="0.2">
      <c r="A809" s="89"/>
      <c r="B809" s="20"/>
      <c r="C809" s="39"/>
      <c r="D809" s="39"/>
      <c r="E809" s="90"/>
      <c r="F809" s="39"/>
    </row>
    <row r="810" spans="1:6" x14ac:dyDescent="0.2">
      <c r="A810" s="89"/>
      <c r="B810" s="20"/>
      <c r="C810" s="39"/>
      <c r="D810" s="39"/>
      <c r="E810" s="90"/>
      <c r="F810" s="39"/>
    </row>
    <row r="811" spans="1:6" x14ac:dyDescent="0.2">
      <c r="A811" s="89"/>
      <c r="B811" s="20"/>
      <c r="C811" s="39"/>
      <c r="D811" s="39"/>
      <c r="E811" s="90"/>
      <c r="F811" s="39"/>
    </row>
    <row r="812" spans="1:6" x14ac:dyDescent="0.2">
      <c r="A812" s="89"/>
      <c r="B812" s="20"/>
      <c r="C812" s="39"/>
      <c r="D812" s="39"/>
      <c r="E812" s="90"/>
      <c r="F812" s="39"/>
    </row>
    <row r="813" spans="1:6" x14ac:dyDescent="0.2">
      <c r="A813" s="89"/>
      <c r="B813" s="20"/>
      <c r="C813" s="39"/>
      <c r="D813" s="39"/>
      <c r="E813" s="90"/>
      <c r="F813" s="39"/>
    </row>
    <row r="814" spans="1:6" x14ac:dyDescent="0.2">
      <c r="A814" s="89"/>
      <c r="B814" s="20"/>
      <c r="C814" s="39"/>
      <c r="D814" s="39"/>
      <c r="E814" s="90"/>
      <c r="F814" s="39"/>
    </row>
    <row r="815" spans="1:6" x14ac:dyDescent="0.2">
      <c r="A815" s="89"/>
      <c r="B815" s="20"/>
      <c r="C815" s="39"/>
      <c r="D815" s="39"/>
      <c r="E815" s="90"/>
      <c r="F815" s="39"/>
    </row>
    <row r="816" spans="1:6" x14ac:dyDescent="0.2">
      <c r="A816" s="89"/>
      <c r="B816" s="20"/>
      <c r="C816" s="39"/>
      <c r="D816" s="39"/>
      <c r="E816" s="90"/>
      <c r="F816" s="39"/>
    </row>
    <row r="817" spans="1:6" x14ac:dyDescent="0.2">
      <c r="A817" s="89"/>
      <c r="B817" s="20"/>
      <c r="C817" s="39"/>
      <c r="D817" s="39"/>
      <c r="E817" s="90"/>
      <c r="F817" s="39"/>
    </row>
    <row r="818" spans="1:6" x14ac:dyDescent="0.2">
      <c r="A818" s="89"/>
      <c r="B818" s="20"/>
      <c r="C818" s="39"/>
      <c r="D818" s="39"/>
      <c r="E818" s="90"/>
      <c r="F818" s="39"/>
    </row>
    <row r="819" spans="1:6" x14ac:dyDescent="0.2">
      <c r="A819" s="89"/>
      <c r="B819" s="20"/>
      <c r="C819" s="39"/>
      <c r="D819" s="39"/>
      <c r="E819" s="90"/>
      <c r="F819" s="39"/>
    </row>
    <row r="820" spans="1:6" x14ac:dyDescent="0.2">
      <c r="A820" s="89"/>
      <c r="B820" s="20"/>
      <c r="C820" s="39"/>
      <c r="D820" s="39"/>
      <c r="E820" s="90"/>
      <c r="F820" s="39"/>
    </row>
    <row r="821" spans="1:6" x14ac:dyDescent="0.2">
      <c r="A821" s="89"/>
      <c r="B821" s="20"/>
      <c r="C821" s="39"/>
      <c r="D821" s="39"/>
      <c r="E821" s="90"/>
      <c r="F821" s="39"/>
    </row>
    <row r="822" spans="1:6" x14ac:dyDescent="0.2">
      <c r="A822" s="89"/>
      <c r="B822" s="20"/>
      <c r="C822" s="39"/>
      <c r="D822" s="39"/>
      <c r="E822" s="90"/>
      <c r="F822" s="39"/>
    </row>
    <row r="823" spans="1:6" x14ac:dyDescent="0.2">
      <c r="A823" s="89"/>
      <c r="B823" s="20"/>
      <c r="C823" s="39"/>
      <c r="D823" s="39"/>
      <c r="E823" s="90"/>
      <c r="F823" s="39"/>
    </row>
    <row r="824" spans="1:6" x14ac:dyDescent="0.2">
      <c r="A824" s="89"/>
      <c r="B824" s="20"/>
      <c r="C824" s="39"/>
      <c r="D824" s="39"/>
      <c r="E824" s="90"/>
      <c r="F824" s="39"/>
    </row>
    <row r="825" spans="1:6" x14ac:dyDescent="0.2">
      <c r="A825" s="89"/>
      <c r="B825" s="20"/>
      <c r="C825" s="39"/>
      <c r="D825" s="39"/>
      <c r="E825" s="90"/>
      <c r="F825" s="39"/>
    </row>
    <row r="826" spans="1:6" x14ac:dyDescent="0.2">
      <c r="A826" s="89"/>
      <c r="B826" s="20"/>
      <c r="C826" s="39"/>
      <c r="D826" s="39"/>
      <c r="E826" s="90"/>
      <c r="F826" s="39"/>
    </row>
    <row r="827" spans="1:6" x14ac:dyDescent="0.2">
      <c r="A827" s="89"/>
      <c r="B827" s="20"/>
      <c r="C827" s="39"/>
      <c r="D827" s="39"/>
      <c r="E827" s="90"/>
      <c r="F827" s="39"/>
    </row>
    <row r="828" spans="1:6" x14ac:dyDescent="0.2">
      <c r="A828" s="89"/>
      <c r="B828" s="20"/>
      <c r="C828" s="39"/>
      <c r="D828" s="39"/>
      <c r="E828" s="90"/>
      <c r="F828" s="39"/>
    </row>
    <row r="829" spans="1:6" x14ac:dyDescent="0.2">
      <c r="A829" s="89"/>
      <c r="B829" s="20"/>
      <c r="C829" s="39"/>
      <c r="D829" s="39"/>
      <c r="E829" s="90"/>
      <c r="F829" s="39"/>
    </row>
    <row r="830" spans="1:6" x14ac:dyDescent="0.2">
      <c r="A830" s="89"/>
      <c r="B830" s="20"/>
      <c r="C830" s="39"/>
      <c r="D830" s="39"/>
      <c r="E830" s="90"/>
      <c r="F830" s="39"/>
    </row>
    <row r="831" spans="1:6" x14ac:dyDescent="0.2">
      <c r="A831" s="89"/>
      <c r="B831" s="20"/>
      <c r="C831" s="39"/>
      <c r="D831" s="39"/>
      <c r="E831" s="90"/>
      <c r="F831" s="39"/>
    </row>
    <row r="832" spans="1:6" x14ac:dyDescent="0.2">
      <c r="A832" s="89"/>
      <c r="B832" s="20"/>
      <c r="C832" s="39"/>
      <c r="D832" s="39"/>
      <c r="E832" s="90"/>
      <c r="F832" s="39"/>
    </row>
    <row r="833" spans="1:6" x14ac:dyDescent="0.2">
      <c r="A833" s="89"/>
      <c r="B833" s="20"/>
      <c r="C833" s="39"/>
      <c r="D833" s="39"/>
      <c r="E833" s="90"/>
      <c r="F833" s="39"/>
    </row>
    <row r="834" spans="1:6" x14ac:dyDescent="0.2">
      <c r="A834" s="89"/>
      <c r="B834" s="20"/>
      <c r="C834" s="39"/>
      <c r="D834" s="39"/>
      <c r="E834" s="90"/>
      <c r="F834" s="39"/>
    </row>
    <row r="835" spans="1:6" x14ac:dyDescent="0.2">
      <c r="A835" s="89"/>
      <c r="B835" s="20"/>
      <c r="C835" s="39"/>
      <c r="D835" s="39"/>
      <c r="E835" s="90"/>
      <c r="F835" s="39"/>
    </row>
    <row r="836" spans="1:6" x14ac:dyDescent="0.2">
      <c r="A836" s="89"/>
      <c r="B836" s="20"/>
      <c r="C836" s="39"/>
      <c r="D836" s="39"/>
      <c r="E836" s="90"/>
      <c r="F836" s="39"/>
    </row>
    <row r="837" spans="1:6" x14ac:dyDescent="0.2">
      <c r="A837" s="89"/>
      <c r="B837" s="20"/>
      <c r="C837" s="39"/>
      <c r="D837" s="39"/>
      <c r="E837" s="90"/>
      <c r="F837" s="39"/>
    </row>
    <row r="838" spans="1:6" x14ac:dyDescent="0.2">
      <c r="A838" s="89"/>
      <c r="B838" s="20"/>
      <c r="C838" s="39"/>
      <c r="D838" s="39"/>
      <c r="E838" s="90"/>
      <c r="F838" s="39"/>
    </row>
    <row r="839" spans="1:6" x14ac:dyDescent="0.2">
      <c r="A839" s="89"/>
      <c r="B839" s="20"/>
      <c r="C839" s="39"/>
      <c r="D839" s="39"/>
      <c r="E839" s="90"/>
      <c r="F839" s="39"/>
    </row>
    <row r="840" spans="1:6" x14ac:dyDescent="0.2">
      <c r="A840" s="89"/>
      <c r="B840" s="20"/>
      <c r="C840" s="39"/>
      <c r="D840" s="39"/>
      <c r="E840" s="90"/>
      <c r="F840" s="39"/>
    </row>
    <row r="841" spans="1:6" x14ac:dyDescent="0.2">
      <c r="A841" s="89"/>
      <c r="B841" s="20"/>
      <c r="C841" s="39"/>
      <c r="D841" s="39"/>
      <c r="E841" s="90"/>
      <c r="F841" s="39"/>
    </row>
    <row r="842" spans="1:6" x14ac:dyDescent="0.2">
      <c r="A842" s="89"/>
      <c r="B842" s="20"/>
      <c r="C842" s="39"/>
      <c r="D842" s="39"/>
      <c r="E842" s="90"/>
      <c r="F842" s="39"/>
    </row>
    <row r="843" spans="1:6" x14ac:dyDescent="0.2">
      <c r="A843" s="89"/>
      <c r="B843" s="20"/>
      <c r="C843" s="39"/>
      <c r="D843" s="39"/>
      <c r="E843" s="90"/>
      <c r="F843" s="39"/>
    </row>
    <row r="844" spans="1:6" x14ac:dyDescent="0.2">
      <c r="A844" s="89"/>
      <c r="B844" s="20"/>
      <c r="C844" s="39"/>
      <c r="D844" s="39"/>
      <c r="E844" s="90"/>
      <c r="F844" s="39"/>
    </row>
    <row r="845" spans="1:6" x14ac:dyDescent="0.2">
      <c r="A845" s="89"/>
      <c r="B845" s="20"/>
      <c r="C845" s="39"/>
      <c r="D845" s="39"/>
      <c r="E845" s="90"/>
      <c r="F845" s="39"/>
    </row>
    <row r="846" spans="1:6" x14ac:dyDescent="0.2">
      <c r="A846" s="89"/>
      <c r="B846" s="20"/>
      <c r="C846" s="39"/>
      <c r="D846" s="39"/>
      <c r="E846" s="90"/>
      <c r="F846" s="39"/>
    </row>
    <row r="847" spans="1:6" x14ac:dyDescent="0.2">
      <c r="A847" s="89"/>
      <c r="B847" s="20"/>
      <c r="C847" s="39"/>
      <c r="D847" s="39"/>
      <c r="E847" s="90"/>
      <c r="F847" s="39"/>
    </row>
    <row r="848" spans="1:6" x14ac:dyDescent="0.2">
      <c r="A848" s="89"/>
      <c r="B848" s="20"/>
      <c r="C848" s="39"/>
      <c r="D848" s="39"/>
      <c r="E848" s="90"/>
      <c r="F848" s="39"/>
    </row>
    <row r="849" spans="1:6" x14ac:dyDescent="0.2">
      <c r="A849" s="89"/>
      <c r="B849" s="20"/>
      <c r="C849" s="39"/>
      <c r="D849" s="39"/>
      <c r="E849" s="90"/>
      <c r="F849" s="39"/>
    </row>
    <row r="850" spans="1:6" x14ac:dyDescent="0.2">
      <c r="A850" s="89"/>
      <c r="B850" s="20"/>
      <c r="C850" s="39"/>
      <c r="D850" s="39"/>
      <c r="E850" s="90"/>
      <c r="F850" s="39"/>
    </row>
    <row r="851" spans="1:6" x14ac:dyDescent="0.2">
      <c r="A851" s="89"/>
      <c r="B851" s="20"/>
      <c r="C851" s="39"/>
      <c r="D851" s="39"/>
      <c r="E851" s="90"/>
      <c r="F851" s="39"/>
    </row>
    <row r="852" spans="1:6" x14ac:dyDescent="0.2">
      <c r="A852" s="89"/>
      <c r="B852" s="20"/>
      <c r="C852" s="39"/>
      <c r="D852" s="39"/>
      <c r="E852" s="90"/>
      <c r="F852" s="39"/>
    </row>
    <row r="853" spans="1:6" x14ac:dyDescent="0.2">
      <c r="A853" s="89"/>
      <c r="B853" s="20"/>
      <c r="C853" s="39"/>
      <c r="D853" s="39"/>
      <c r="E853" s="90"/>
      <c r="F853" s="39"/>
    </row>
    <row r="854" spans="1:6" x14ac:dyDescent="0.2">
      <c r="A854" s="89"/>
      <c r="B854" s="20"/>
      <c r="C854" s="39"/>
      <c r="D854" s="39"/>
      <c r="E854" s="90"/>
      <c r="F854" s="39"/>
    </row>
    <row r="855" spans="1:6" x14ac:dyDescent="0.2">
      <c r="A855" s="89"/>
      <c r="B855" s="20"/>
      <c r="C855" s="39"/>
      <c r="D855" s="39"/>
      <c r="E855" s="90"/>
      <c r="F855" s="39"/>
    </row>
    <row r="856" spans="1:6" x14ac:dyDescent="0.2">
      <c r="A856" s="89"/>
      <c r="B856" s="20"/>
      <c r="C856" s="39"/>
      <c r="D856" s="39"/>
      <c r="E856" s="90"/>
      <c r="F856" s="39"/>
    </row>
    <row r="857" spans="1:6" x14ac:dyDescent="0.2">
      <c r="A857" s="89"/>
      <c r="B857" s="20"/>
      <c r="C857" s="39"/>
      <c r="D857" s="39"/>
      <c r="E857" s="90"/>
      <c r="F857" s="39"/>
    </row>
    <row r="858" spans="1:6" x14ac:dyDescent="0.2">
      <c r="A858" s="89"/>
      <c r="B858" s="20"/>
      <c r="C858" s="39"/>
      <c r="D858" s="39"/>
      <c r="E858" s="90"/>
      <c r="F858" s="39"/>
    </row>
    <row r="859" spans="1:6" x14ac:dyDescent="0.2">
      <c r="A859" s="89"/>
      <c r="B859" s="20"/>
      <c r="C859" s="39"/>
      <c r="D859" s="39"/>
      <c r="E859" s="90"/>
      <c r="F859" s="39"/>
    </row>
    <row r="860" spans="1:6" x14ac:dyDescent="0.2">
      <c r="A860" s="89"/>
      <c r="B860" s="20"/>
      <c r="C860" s="39"/>
      <c r="D860" s="39"/>
      <c r="E860" s="90"/>
      <c r="F860" s="39"/>
    </row>
    <row r="861" spans="1:6" x14ac:dyDescent="0.2">
      <c r="A861" s="89"/>
      <c r="B861" s="20"/>
      <c r="C861" s="39"/>
      <c r="D861" s="39"/>
      <c r="E861" s="90"/>
      <c r="F861" s="39"/>
    </row>
    <row r="862" spans="1:6" x14ac:dyDescent="0.2">
      <c r="A862" s="89"/>
      <c r="B862" s="20"/>
      <c r="C862" s="39"/>
      <c r="D862" s="39"/>
      <c r="E862" s="90"/>
      <c r="F862" s="39"/>
    </row>
    <row r="863" spans="1:6" x14ac:dyDescent="0.2">
      <c r="A863" s="89"/>
      <c r="B863" s="20"/>
      <c r="C863" s="39"/>
      <c r="D863" s="39"/>
      <c r="E863" s="90"/>
      <c r="F863" s="39"/>
    </row>
    <row r="864" spans="1:6" x14ac:dyDescent="0.2">
      <c r="A864" s="89"/>
      <c r="B864" s="20"/>
      <c r="C864" s="39"/>
      <c r="D864" s="39"/>
      <c r="E864" s="90"/>
      <c r="F864" s="39"/>
    </row>
    <row r="865" spans="1:6" x14ac:dyDescent="0.2">
      <c r="A865" s="89"/>
      <c r="B865" s="20"/>
      <c r="C865" s="39"/>
      <c r="D865" s="39"/>
      <c r="E865" s="90"/>
      <c r="F865" s="39"/>
    </row>
    <row r="866" spans="1:6" x14ac:dyDescent="0.2">
      <c r="A866" s="89"/>
      <c r="B866" s="20"/>
      <c r="C866" s="39"/>
      <c r="D866" s="39"/>
      <c r="E866" s="90"/>
      <c r="F866" s="39"/>
    </row>
    <row r="867" spans="1:6" x14ac:dyDescent="0.2">
      <c r="A867" s="89"/>
      <c r="B867" s="20"/>
      <c r="C867" s="39"/>
      <c r="D867" s="39"/>
      <c r="E867" s="90"/>
      <c r="F867" s="39"/>
    </row>
    <row r="868" spans="1:6" x14ac:dyDescent="0.2">
      <c r="A868" s="89"/>
      <c r="B868" s="20"/>
      <c r="C868" s="39"/>
      <c r="D868" s="39"/>
      <c r="E868" s="90"/>
      <c r="F868" s="39"/>
    </row>
    <row r="869" spans="1:6" x14ac:dyDescent="0.2">
      <c r="A869" s="89"/>
      <c r="B869" s="20"/>
      <c r="C869" s="39"/>
      <c r="D869" s="39"/>
      <c r="E869" s="90"/>
      <c r="F869" s="39"/>
    </row>
    <row r="870" spans="1:6" x14ac:dyDescent="0.2">
      <c r="A870" s="89"/>
      <c r="B870" s="20"/>
      <c r="C870" s="39"/>
      <c r="D870" s="39"/>
      <c r="E870" s="90"/>
      <c r="F870" s="39"/>
    </row>
    <row r="871" spans="1:6" x14ac:dyDescent="0.2">
      <c r="A871" s="89"/>
      <c r="B871" s="20"/>
      <c r="C871" s="39"/>
      <c r="D871" s="39"/>
      <c r="E871" s="90"/>
      <c r="F871" s="39"/>
    </row>
    <row r="872" spans="1:6" x14ac:dyDescent="0.2">
      <c r="A872" s="89"/>
      <c r="B872" s="20"/>
      <c r="C872" s="39"/>
      <c r="D872" s="39"/>
      <c r="E872" s="90"/>
      <c r="F872" s="39"/>
    </row>
    <row r="873" spans="1:6" x14ac:dyDescent="0.2">
      <c r="A873" s="89"/>
      <c r="B873" s="20"/>
      <c r="C873" s="39"/>
      <c r="D873" s="39"/>
      <c r="E873" s="90"/>
      <c r="F873" s="39"/>
    </row>
    <row r="874" spans="1:6" x14ac:dyDescent="0.2">
      <c r="A874" s="89"/>
      <c r="B874" s="20"/>
      <c r="C874" s="39"/>
      <c r="D874" s="39"/>
      <c r="E874" s="90"/>
      <c r="F874" s="39"/>
    </row>
    <row r="875" spans="1:6" x14ac:dyDescent="0.2">
      <c r="A875" s="89"/>
      <c r="B875" s="20"/>
      <c r="C875" s="39"/>
      <c r="D875" s="39"/>
      <c r="E875" s="90"/>
      <c r="F875" s="39"/>
    </row>
    <row r="876" spans="1:6" x14ac:dyDescent="0.2">
      <c r="A876" s="89"/>
      <c r="B876" s="20"/>
      <c r="C876" s="39"/>
      <c r="D876" s="39"/>
      <c r="E876" s="90"/>
      <c r="F876" s="39"/>
    </row>
    <row r="877" spans="1:6" x14ac:dyDescent="0.2">
      <c r="A877" s="89"/>
      <c r="B877" s="20"/>
      <c r="C877" s="39"/>
      <c r="D877" s="39"/>
      <c r="E877" s="90"/>
      <c r="F877" s="39"/>
    </row>
    <row r="878" spans="1:6" x14ac:dyDescent="0.2">
      <c r="A878" s="89"/>
      <c r="B878" s="20"/>
      <c r="C878" s="39"/>
      <c r="D878" s="39"/>
      <c r="E878" s="90"/>
      <c r="F878" s="39"/>
    </row>
    <row r="879" spans="1:6" x14ac:dyDescent="0.2">
      <c r="A879" s="89"/>
      <c r="B879" s="20"/>
      <c r="C879" s="39"/>
      <c r="D879" s="39"/>
      <c r="E879" s="90"/>
      <c r="F879" s="39"/>
    </row>
    <row r="880" spans="1:6" x14ac:dyDescent="0.2">
      <c r="A880" s="89"/>
      <c r="B880" s="20"/>
      <c r="C880" s="39"/>
      <c r="D880" s="39"/>
      <c r="E880" s="90"/>
      <c r="F880" s="39"/>
    </row>
    <row r="881" spans="1:6" x14ac:dyDescent="0.2">
      <c r="A881" s="89"/>
      <c r="B881" s="20"/>
      <c r="C881" s="39"/>
      <c r="D881" s="39"/>
      <c r="E881" s="90"/>
      <c r="F881" s="39"/>
    </row>
    <row r="882" spans="1:6" x14ac:dyDescent="0.2">
      <c r="A882" s="89"/>
      <c r="B882" s="20"/>
      <c r="C882" s="39"/>
      <c r="D882" s="39"/>
      <c r="E882" s="90"/>
      <c r="F882" s="39"/>
    </row>
    <row r="883" spans="1:6" x14ac:dyDescent="0.2">
      <c r="A883" s="89"/>
      <c r="B883" s="20"/>
      <c r="C883" s="39"/>
      <c r="D883" s="39"/>
      <c r="E883" s="90"/>
      <c r="F883" s="39"/>
    </row>
    <row r="884" spans="1:6" x14ac:dyDescent="0.2">
      <c r="A884" s="89"/>
      <c r="B884" s="20"/>
      <c r="C884" s="39"/>
      <c r="D884" s="39"/>
      <c r="E884" s="90"/>
      <c r="F884" s="39"/>
    </row>
    <row r="885" spans="1:6" x14ac:dyDescent="0.2">
      <c r="A885" s="89"/>
      <c r="B885" s="20"/>
      <c r="C885" s="39"/>
      <c r="D885" s="39"/>
      <c r="E885" s="90"/>
      <c r="F885" s="39"/>
    </row>
    <row r="886" spans="1:6" x14ac:dyDescent="0.2">
      <c r="A886" s="89"/>
      <c r="B886" s="20"/>
      <c r="C886" s="39"/>
      <c r="D886" s="39"/>
      <c r="E886" s="90"/>
      <c r="F886" s="39"/>
    </row>
    <row r="887" spans="1:6" x14ac:dyDescent="0.2">
      <c r="A887" s="89"/>
      <c r="B887" s="20"/>
      <c r="C887" s="39"/>
      <c r="D887" s="39"/>
      <c r="E887" s="90"/>
      <c r="F887" s="39"/>
    </row>
    <row r="888" spans="1:6" x14ac:dyDescent="0.2">
      <c r="A888" s="89"/>
      <c r="B888" s="20"/>
      <c r="C888" s="39"/>
      <c r="D888" s="39"/>
      <c r="E888" s="90"/>
      <c r="F888" s="39"/>
    </row>
    <row r="889" spans="1:6" x14ac:dyDescent="0.2">
      <c r="A889" s="89"/>
      <c r="B889" s="20"/>
      <c r="C889" s="39"/>
      <c r="D889" s="39"/>
      <c r="E889" s="90"/>
      <c r="F889" s="39"/>
    </row>
    <row r="890" spans="1:6" x14ac:dyDescent="0.2">
      <c r="A890" s="89"/>
      <c r="B890" s="20"/>
      <c r="C890" s="39"/>
      <c r="D890" s="39"/>
      <c r="E890" s="90"/>
      <c r="F890" s="39"/>
    </row>
    <row r="891" spans="1:6" x14ac:dyDescent="0.2">
      <c r="A891" s="89"/>
      <c r="B891" s="20"/>
      <c r="C891" s="39"/>
      <c r="D891" s="39"/>
      <c r="E891" s="90"/>
      <c r="F891" s="39"/>
    </row>
    <row r="892" spans="1:6" x14ac:dyDescent="0.2">
      <c r="A892" s="89"/>
      <c r="B892" s="20"/>
      <c r="C892" s="39"/>
      <c r="D892" s="39"/>
      <c r="E892" s="90"/>
      <c r="F892" s="39"/>
    </row>
    <row r="893" spans="1:6" x14ac:dyDescent="0.2">
      <c r="A893" s="89"/>
      <c r="B893" s="20"/>
      <c r="C893" s="39"/>
      <c r="D893" s="39"/>
      <c r="E893" s="90"/>
      <c r="F893" s="39"/>
    </row>
    <row r="894" spans="1:6" x14ac:dyDescent="0.2">
      <c r="A894" s="89"/>
      <c r="B894" s="20"/>
      <c r="C894" s="39"/>
      <c r="D894" s="39"/>
      <c r="E894" s="90"/>
      <c r="F894" s="39"/>
    </row>
    <row r="895" spans="1:6" x14ac:dyDescent="0.2">
      <c r="A895" s="89"/>
      <c r="B895" s="20"/>
      <c r="C895" s="39"/>
      <c r="D895" s="39"/>
      <c r="E895" s="90"/>
      <c r="F895" s="39"/>
    </row>
    <row r="896" spans="1:6" x14ac:dyDescent="0.2">
      <c r="A896" s="89"/>
      <c r="B896" s="20"/>
      <c r="C896" s="39"/>
      <c r="D896" s="39"/>
      <c r="E896" s="90"/>
      <c r="F896" s="39"/>
    </row>
    <row r="897" spans="1:6" x14ac:dyDescent="0.2">
      <c r="A897" s="89"/>
      <c r="B897" s="20"/>
      <c r="C897" s="39"/>
      <c r="D897" s="39"/>
      <c r="E897" s="90"/>
      <c r="F897" s="39"/>
    </row>
    <row r="898" spans="1:6" x14ac:dyDescent="0.2">
      <c r="A898" s="89"/>
      <c r="B898" s="20"/>
      <c r="C898" s="39"/>
      <c r="D898" s="39"/>
      <c r="E898" s="90"/>
      <c r="F898" s="39"/>
    </row>
    <row r="899" spans="1:6" x14ac:dyDescent="0.2">
      <c r="A899" s="89"/>
      <c r="B899" s="20"/>
      <c r="C899" s="39"/>
      <c r="D899" s="39"/>
      <c r="E899" s="90"/>
      <c r="F899" s="39"/>
    </row>
    <row r="900" spans="1:6" x14ac:dyDescent="0.2">
      <c r="A900" s="89"/>
      <c r="B900" s="20"/>
      <c r="C900" s="39"/>
      <c r="D900" s="39"/>
      <c r="E900" s="90"/>
      <c r="F900" s="39"/>
    </row>
    <row r="901" spans="1:6" x14ac:dyDescent="0.2">
      <c r="A901" s="89"/>
      <c r="B901" s="20"/>
      <c r="C901" s="39"/>
      <c r="D901" s="39"/>
      <c r="E901" s="90"/>
      <c r="F901" s="39"/>
    </row>
    <row r="902" spans="1:6" x14ac:dyDescent="0.2">
      <c r="A902" s="89"/>
      <c r="B902" s="20"/>
      <c r="C902" s="39"/>
      <c r="D902" s="39"/>
      <c r="E902" s="90"/>
      <c r="F902" s="39"/>
    </row>
    <row r="903" spans="1:6" x14ac:dyDescent="0.2">
      <c r="A903" s="89"/>
      <c r="B903" s="20"/>
      <c r="C903" s="39"/>
      <c r="D903" s="39"/>
      <c r="E903" s="90"/>
      <c r="F903" s="39"/>
    </row>
    <row r="904" spans="1:6" x14ac:dyDescent="0.2">
      <c r="A904" s="89"/>
      <c r="B904" s="20"/>
      <c r="C904" s="39"/>
      <c r="D904" s="39"/>
      <c r="E904" s="90"/>
      <c r="F904" s="39"/>
    </row>
    <row r="905" spans="1:6" x14ac:dyDescent="0.2">
      <c r="A905" s="89"/>
      <c r="B905" s="20"/>
      <c r="C905" s="39"/>
      <c r="D905" s="39"/>
      <c r="E905" s="90"/>
      <c r="F905" s="39"/>
    </row>
    <row r="906" spans="1:6" x14ac:dyDescent="0.2">
      <c r="A906" s="89"/>
      <c r="B906" s="20"/>
      <c r="C906" s="39"/>
      <c r="D906" s="39"/>
      <c r="E906" s="90"/>
      <c r="F906" s="39"/>
    </row>
    <row r="907" spans="1:6" x14ac:dyDescent="0.2">
      <c r="A907" s="89"/>
      <c r="B907" s="20"/>
      <c r="C907" s="39"/>
      <c r="D907" s="39"/>
      <c r="E907" s="90"/>
      <c r="F907" s="39"/>
    </row>
    <row r="908" spans="1:6" x14ac:dyDescent="0.2">
      <c r="A908" s="89"/>
      <c r="B908" s="20"/>
      <c r="C908" s="39"/>
      <c r="D908" s="39"/>
      <c r="E908" s="90"/>
      <c r="F908" s="39"/>
    </row>
    <row r="909" spans="1:6" x14ac:dyDescent="0.2">
      <c r="A909" s="89"/>
      <c r="B909" s="20"/>
      <c r="C909" s="39"/>
      <c r="D909" s="39"/>
      <c r="E909" s="90"/>
      <c r="F909" s="39"/>
    </row>
    <row r="910" spans="1:6" x14ac:dyDescent="0.2">
      <c r="A910" s="89"/>
      <c r="B910" s="20"/>
      <c r="C910" s="39"/>
      <c r="D910" s="39"/>
      <c r="E910" s="90"/>
      <c r="F910" s="39"/>
    </row>
    <row r="911" spans="1:6" x14ac:dyDescent="0.2">
      <c r="A911" s="89"/>
      <c r="B911" s="20"/>
      <c r="C911" s="39"/>
      <c r="D911" s="39"/>
      <c r="E911" s="90"/>
      <c r="F911" s="39"/>
    </row>
    <row r="912" spans="1:6" x14ac:dyDescent="0.2">
      <c r="A912" s="89"/>
      <c r="B912" s="20"/>
      <c r="C912" s="39"/>
      <c r="D912" s="39"/>
      <c r="E912" s="90"/>
      <c r="F912" s="39"/>
    </row>
    <row r="913" spans="1:6" x14ac:dyDescent="0.2">
      <c r="A913" s="89"/>
      <c r="B913" s="20"/>
      <c r="C913" s="39"/>
      <c r="D913" s="39"/>
      <c r="E913" s="90"/>
      <c r="F913" s="39"/>
    </row>
    <row r="914" spans="1:6" x14ac:dyDescent="0.2">
      <c r="A914" s="89"/>
      <c r="B914" s="20"/>
      <c r="C914" s="39"/>
      <c r="D914" s="39"/>
      <c r="E914" s="90"/>
      <c r="F914" s="39"/>
    </row>
    <row r="915" spans="1:6" x14ac:dyDescent="0.2">
      <c r="A915" s="89"/>
      <c r="B915" s="20"/>
      <c r="C915" s="39"/>
      <c r="D915" s="39"/>
      <c r="E915" s="90"/>
      <c r="F915" s="39"/>
    </row>
    <row r="916" spans="1:6" x14ac:dyDescent="0.2">
      <c r="A916" s="89"/>
      <c r="B916" s="20"/>
      <c r="C916" s="39"/>
      <c r="D916" s="39"/>
      <c r="E916" s="90"/>
      <c r="F916" s="39"/>
    </row>
    <row r="917" spans="1:6" x14ac:dyDescent="0.2">
      <c r="A917" s="89"/>
      <c r="B917" s="20"/>
      <c r="C917" s="39"/>
      <c r="D917" s="39"/>
      <c r="E917" s="90"/>
      <c r="F917" s="39"/>
    </row>
    <row r="918" spans="1:6" x14ac:dyDescent="0.2">
      <c r="A918" s="89"/>
      <c r="B918" s="20"/>
      <c r="C918" s="39"/>
      <c r="D918" s="39"/>
      <c r="E918" s="90"/>
      <c r="F918" s="39"/>
    </row>
    <row r="919" spans="1:6" x14ac:dyDescent="0.2">
      <c r="A919" s="89"/>
      <c r="B919" s="20"/>
      <c r="C919" s="39"/>
      <c r="D919" s="39"/>
      <c r="E919" s="90"/>
      <c r="F919" s="39"/>
    </row>
    <row r="920" spans="1:6" x14ac:dyDescent="0.2">
      <c r="A920" s="89"/>
      <c r="B920" s="20"/>
      <c r="C920" s="39"/>
      <c r="D920" s="39"/>
      <c r="E920" s="90"/>
      <c r="F920" s="39"/>
    </row>
    <row r="921" spans="1:6" x14ac:dyDescent="0.2">
      <c r="A921" s="89"/>
      <c r="B921" s="20"/>
      <c r="C921" s="39"/>
      <c r="D921" s="39"/>
      <c r="E921" s="90"/>
      <c r="F921" s="39"/>
    </row>
    <row r="922" spans="1:6" x14ac:dyDescent="0.2">
      <c r="A922" s="89"/>
      <c r="B922" s="20"/>
      <c r="C922" s="39"/>
      <c r="D922" s="39"/>
      <c r="E922" s="90"/>
      <c r="F922" s="39"/>
    </row>
    <row r="923" spans="1:6" x14ac:dyDescent="0.2">
      <c r="A923" s="89"/>
      <c r="B923" s="20"/>
      <c r="C923" s="39"/>
      <c r="D923" s="39"/>
      <c r="E923" s="90"/>
      <c r="F923" s="39"/>
    </row>
    <row r="924" spans="1:6" x14ac:dyDescent="0.2">
      <c r="A924" s="89"/>
      <c r="B924" s="20"/>
      <c r="C924" s="39"/>
      <c r="D924" s="39"/>
      <c r="E924" s="90"/>
      <c r="F924" s="39"/>
    </row>
    <row r="925" spans="1:6" x14ac:dyDescent="0.2">
      <c r="A925" s="89"/>
      <c r="B925" s="20"/>
      <c r="C925" s="39"/>
      <c r="D925" s="39"/>
      <c r="E925" s="90"/>
      <c r="F925" s="39"/>
    </row>
    <row r="926" spans="1:6" x14ac:dyDescent="0.2">
      <c r="A926" s="89"/>
      <c r="B926" s="20"/>
      <c r="C926" s="39"/>
      <c r="D926" s="39"/>
      <c r="E926" s="90"/>
      <c r="F926" s="39"/>
    </row>
    <row r="927" spans="1:6" x14ac:dyDescent="0.2">
      <c r="A927" s="89"/>
      <c r="B927" s="20"/>
      <c r="C927" s="39"/>
      <c r="D927" s="39"/>
      <c r="E927" s="90"/>
      <c r="F927" s="39"/>
    </row>
    <row r="928" spans="1:6" x14ac:dyDescent="0.2">
      <c r="A928" s="89"/>
      <c r="B928" s="20"/>
      <c r="C928" s="39"/>
      <c r="D928" s="39"/>
      <c r="E928" s="90"/>
      <c r="F928" s="39"/>
    </row>
    <row r="929" spans="1:6" x14ac:dyDescent="0.2">
      <c r="A929" s="89"/>
      <c r="B929" s="20"/>
      <c r="C929" s="39"/>
      <c r="D929" s="39"/>
      <c r="E929" s="90"/>
      <c r="F929" s="39"/>
    </row>
    <row r="930" spans="1:6" x14ac:dyDescent="0.2">
      <c r="A930" s="89"/>
      <c r="B930" s="20"/>
      <c r="C930" s="39"/>
      <c r="D930" s="39"/>
      <c r="E930" s="90"/>
      <c r="F930" s="39"/>
    </row>
    <row r="931" spans="1:6" x14ac:dyDescent="0.2">
      <c r="A931" s="89"/>
      <c r="B931" s="20"/>
      <c r="C931" s="39"/>
      <c r="D931" s="39"/>
      <c r="E931" s="90"/>
      <c r="F931" s="39"/>
    </row>
    <row r="932" spans="1:6" x14ac:dyDescent="0.2">
      <c r="A932" s="89"/>
      <c r="B932" s="20"/>
      <c r="C932" s="39"/>
      <c r="D932" s="39"/>
      <c r="E932" s="90"/>
      <c r="F932" s="39"/>
    </row>
    <row r="933" spans="1:6" x14ac:dyDescent="0.2">
      <c r="A933" s="89"/>
      <c r="B933" s="20"/>
      <c r="C933" s="39"/>
      <c r="D933" s="39"/>
      <c r="E933" s="90"/>
      <c r="F933" s="39"/>
    </row>
    <row r="934" spans="1:6" x14ac:dyDescent="0.2">
      <c r="A934" s="89"/>
      <c r="B934" s="20"/>
      <c r="C934" s="39"/>
      <c r="D934" s="39"/>
      <c r="E934" s="90"/>
      <c r="F934" s="39"/>
    </row>
    <row r="935" spans="1:6" x14ac:dyDescent="0.2">
      <c r="A935" s="89"/>
      <c r="B935" s="20"/>
      <c r="C935" s="39"/>
      <c r="D935" s="39"/>
      <c r="E935" s="90"/>
      <c r="F935" s="39"/>
    </row>
    <row r="936" spans="1:6" x14ac:dyDescent="0.2">
      <c r="A936" s="89"/>
      <c r="B936" s="20"/>
      <c r="C936" s="39"/>
      <c r="D936" s="39"/>
      <c r="E936" s="90"/>
      <c r="F936" s="39"/>
    </row>
    <row r="937" spans="1:6" x14ac:dyDescent="0.2">
      <c r="A937" s="89"/>
      <c r="B937" s="20"/>
      <c r="C937" s="39"/>
      <c r="D937" s="39"/>
      <c r="E937" s="90"/>
      <c r="F937" s="39"/>
    </row>
    <row r="938" spans="1:6" x14ac:dyDescent="0.2">
      <c r="A938" s="89"/>
      <c r="B938" s="20"/>
      <c r="C938" s="39"/>
      <c r="D938" s="39"/>
      <c r="E938" s="90"/>
      <c r="F938" s="39"/>
    </row>
    <row r="939" spans="1:6" x14ac:dyDescent="0.2">
      <c r="A939" s="89"/>
      <c r="B939" s="20"/>
      <c r="C939" s="39"/>
      <c r="D939" s="39"/>
      <c r="E939" s="90"/>
      <c r="F939" s="39"/>
    </row>
    <row r="940" spans="1:6" x14ac:dyDescent="0.2">
      <c r="A940" s="89"/>
      <c r="B940" s="20"/>
      <c r="C940" s="39"/>
      <c r="D940" s="39"/>
      <c r="E940" s="90"/>
      <c r="F940" s="39"/>
    </row>
    <row r="941" spans="1:6" x14ac:dyDescent="0.2">
      <c r="A941" s="89"/>
      <c r="B941" s="20"/>
      <c r="C941" s="39"/>
      <c r="D941" s="39"/>
      <c r="E941" s="90"/>
      <c r="F941" s="39"/>
    </row>
    <row r="942" spans="1:6" x14ac:dyDescent="0.2">
      <c r="A942" s="89"/>
      <c r="B942" s="20"/>
      <c r="C942" s="39"/>
      <c r="D942" s="39"/>
      <c r="E942" s="90"/>
      <c r="F942" s="39"/>
    </row>
    <row r="943" spans="1:6" x14ac:dyDescent="0.2">
      <c r="A943" s="89"/>
      <c r="B943" s="20"/>
      <c r="C943" s="39"/>
      <c r="D943" s="39"/>
      <c r="E943" s="90"/>
      <c r="F943" s="39"/>
    </row>
    <row r="944" spans="1:6" x14ac:dyDescent="0.2">
      <c r="A944" s="89"/>
      <c r="B944" s="20"/>
      <c r="C944" s="39"/>
      <c r="D944" s="39"/>
      <c r="E944" s="90"/>
      <c r="F944" s="39"/>
    </row>
    <row r="945" spans="1:6" x14ac:dyDescent="0.2">
      <c r="A945" s="89"/>
      <c r="B945" s="20"/>
      <c r="C945" s="39"/>
      <c r="D945" s="39"/>
      <c r="E945" s="90"/>
      <c r="F945" s="39"/>
    </row>
    <row r="946" spans="1:6" x14ac:dyDescent="0.2">
      <c r="A946" s="89"/>
      <c r="B946" s="20"/>
      <c r="C946" s="39"/>
      <c r="D946" s="39"/>
      <c r="E946" s="90"/>
      <c r="F946" s="39"/>
    </row>
    <row r="947" spans="1:6" x14ac:dyDescent="0.2">
      <c r="A947" s="89"/>
      <c r="B947" s="20"/>
      <c r="C947" s="39"/>
      <c r="D947" s="39"/>
      <c r="E947" s="90"/>
      <c r="F947" s="39"/>
    </row>
    <row r="948" spans="1:6" x14ac:dyDescent="0.2">
      <c r="A948" s="89"/>
      <c r="B948" s="20"/>
      <c r="C948" s="39"/>
      <c r="D948" s="39"/>
      <c r="E948" s="90"/>
      <c r="F948" s="39"/>
    </row>
    <row r="949" spans="1:6" x14ac:dyDescent="0.2">
      <c r="A949" s="89"/>
      <c r="B949" s="20"/>
      <c r="C949" s="39"/>
      <c r="D949" s="39"/>
      <c r="E949" s="90"/>
      <c r="F949" s="39"/>
    </row>
    <row r="950" spans="1:6" x14ac:dyDescent="0.2">
      <c r="A950" s="89"/>
      <c r="B950" s="20"/>
      <c r="C950" s="39"/>
      <c r="D950" s="39"/>
      <c r="E950" s="90"/>
      <c r="F950" s="39"/>
    </row>
    <row r="951" spans="1:6" x14ac:dyDescent="0.2">
      <c r="A951" s="89"/>
      <c r="B951" s="20"/>
      <c r="C951" s="39"/>
      <c r="D951" s="39"/>
      <c r="E951" s="90"/>
      <c r="F951" s="39"/>
    </row>
    <row r="952" spans="1:6" x14ac:dyDescent="0.2">
      <c r="A952" s="89"/>
      <c r="B952" s="20"/>
      <c r="C952" s="39"/>
      <c r="D952" s="39"/>
      <c r="E952" s="90"/>
      <c r="F952" s="39"/>
    </row>
    <row r="953" spans="1:6" x14ac:dyDescent="0.2">
      <c r="A953" s="89"/>
      <c r="B953" s="20"/>
      <c r="C953" s="39"/>
      <c r="D953" s="39"/>
      <c r="E953" s="90"/>
      <c r="F953" s="39"/>
    </row>
    <row r="954" spans="1:6" x14ac:dyDescent="0.2">
      <c r="A954" s="89"/>
      <c r="B954" s="20"/>
      <c r="C954" s="39"/>
      <c r="D954" s="39"/>
      <c r="E954" s="90"/>
      <c r="F954" s="39"/>
    </row>
    <row r="955" spans="1:6" x14ac:dyDescent="0.2">
      <c r="A955" s="89"/>
      <c r="B955" s="20"/>
      <c r="C955" s="39"/>
      <c r="D955" s="39"/>
      <c r="E955" s="90"/>
      <c r="F955" s="39"/>
    </row>
    <row r="956" spans="1:6" x14ac:dyDescent="0.2">
      <c r="A956" s="89"/>
      <c r="B956" s="20"/>
      <c r="C956" s="39"/>
      <c r="D956" s="39"/>
      <c r="E956" s="90"/>
      <c r="F956" s="39"/>
    </row>
    <row r="957" spans="1:6" x14ac:dyDescent="0.2">
      <c r="A957" s="89"/>
      <c r="B957" s="20"/>
      <c r="C957" s="39"/>
      <c r="D957" s="39"/>
      <c r="E957" s="90"/>
      <c r="F957" s="39"/>
    </row>
    <row r="958" spans="1:6" x14ac:dyDescent="0.2">
      <c r="A958" s="89"/>
      <c r="B958" s="20"/>
      <c r="C958" s="39"/>
      <c r="D958" s="39"/>
      <c r="E958" s="90"/>
      <c r="F958" s="39"/>
    </row>
    <row r="959" spans="1:6" x14ac:dyDescent="0.2">
      <c r="A959" s="89"/>
      <c r="B959" s="20"/>
      <c r="C959" s="39"/>
      <c r="D959" s="39"/>
      <c r="E959" s="90"/>
      <c r="F959" s="39"/>
    </row>
    <row r="960" spans="1:6" x14ac:dyDescent="0.2">
      <c r="A960" s="89"/>
      <c r="B960" s="20"/>
      <c r="C960" s="39"/>
      <c r="D960" s="39"/>
      <c r="E960" s="90"/>
      <c r="F960" s="39"/>
    </row>
    <row r="961" spans="1:6" x14ac:dyDescent="0.2">
      <c r="A961" s="89"/>
      <c r="B961" s="20"/>
      <c r="C961" s="39"/>
      <c r="D961" s="39"/>
      <c r="E961" s="90"/>
      <c r="F961" s="39"/>
    </row>
    <row r="962" spans="1:6" x14ac:dyDescent="0.2">
      <c r="A962" s="89"/>
      <c r="B962" s="20"/>
      <c r="C962" s="39"/>
      <c r="D962" s="39"/>
      <c r="E962" s="90"/>
      <c r="F962" s="39"/>
    </row>
    <row r="963" spans="1:6" x14ac:dyDescent="0.2">
      <c r="A963" s="89"/>
      <c r="B963" s="20"/>
      <c r="C963" s="39"/>
      <c r="D963" s="39"/>
      <c r="E963" s="90"/>
      <c r="F963" s="39"/>
    </row>
    <row r="964" spans="1:6" x14ac:dyDescent="0.2">
      <c r="A964" s="89"/>
      <c r="B964" s="20"/>
      <c r="C964" s="39"/>
      <c r="D964" s="39"/>
      <c r="E964" s="90"/>
      <c r="F964" s="39"/>
    </row>
    <row r="965" spans="1:6" x14ac:dyDescent="0.2">
      <c r="A965" s="89"/>
      <c r="B965" s="20"/>
      <c r="C965" s="39"/>
      <c r="D965" s="39"/>
      <c r="E965" s="90"/>
      <c r="F965" s="39"/>
    </row>
    <row r="966" spans="1:6" x14ac:dyDescent="0.2">
      <c r="A966" s="89"/>
      <c r="B966" s="20"/>
      <c r="C966" s="39"/>
      <c r="D966" s="39"/>
      <c r="E966" s="90"/>
      <c r="F966" s="39"/>
    </row>
    <row r="967" spans="1:6" x14ac:dyDescent="0.2">
      <c r="A967" s="89"/>
      <c r="B967" s="20"/>
      <c r="C967" s="39"/>
      <c r="D967" s="39"/>
      <c r="E967" s="90"/>
      <c r="F967" s="39"/>
    </row>
    <row r="968" spans="1:6" x14ac:dyDescent="0.2">
      <c r="A968" s="89"/>
      <c r="B968" s="20"/>
      <c r="C968" s="39"/>
      <c r="D968" s="39"/>
      <c r="E968" s="90"/>
      <c r="F968" s="39"/>
    </row>
    <row r="969" spans="1:6" x14ac:dyDescent="0.2">
      <c r="A969" s="89"/>
      <c r="B969" s="20"/>
      <c r="C969" s="39"/>
      <c r="D969" s="39"/>
      <c r="E969" s="90"/>
      <c r="F969" s="39"/>
    </row>
    <row r="970" spans="1:6" x14ac:dyDescent="0.2">
      <c r="A970" s="89"/>
      <c r="B970" s="20"/>
      <c r="C970" s="39"/>
      <c r="D970" s="39"/>
      <c r="E970" s="90"/>
      <c r="F970" s="39"/>
    </row>
    <row r="971" spans="1:6" x14ac:dyDescent="0.2">
      <c r="A971" s="89"/>
      <c r="B971" s="20"/>
      <c r="C971" s="39"/>
      <c r="D971" s="39"/>
      <c r="E971" s="90"/>
      <c r="F971" s="39"/>
    </row>
    <row r="972" spans="1:6" x14ac:dyDescent="0.2">
      <c r="A972" s="89"/>
      <c r="B972" s="20"/>
      <c r="C972" s="39"/>
      <c r="D972" s="39"/>
      <c r="E972" s="90"/>
      <c r="F972" s="39"/>
    </row>
    <row r="973" spans="1:6" x14ac:dyDescent="0.2">
      <c r="A973" s="89"/>
      <c r="B973" s="20"/>
      <c r="C973" s="39"/>
      <c r="D973" s="39"/>
      <c r="E973" s="90"/>
      <c r="F973" s="39"/>
    </row>
    <row r="974" spans="1:6" x14ac:dyDescent="0.2">
      <c r="A974" s="89"/>
      <c r="B974" s="20"/>
      <c r="C974" s="39"/>
      <c r="D974" s="39"/>
      <c r="E974" s="90"/>
      <c r="F974" s="39"/>
    </row>
    <row r="975" spans="1:6" x14ac:dyDescent="0.2">
      <c r="A975" s="89"/>
      <c r="B975" s="20"/>
      <c r="C975" s="39"/>
      <c r="D975" s="39"/>
      <c r="E975" s="90"/>
      <c r="F975" s="39"/>
    </row>
    <row r="976" spans="1:6" x14ac:dyDescent="0.2">
      <c r="A976" s="89"/>
      <c r="B976" s="20"/>
      <c r="C976" s="39"/>
      <c r="D976" s="39"/>
      <c r="E976" s="90"/>
      <c r="F976" s="39"/>
    </row>
    <row r="977" spans="1:6" x14ac:dyDescent="0.2">
      <c r="A977" s="89"/>
      <c r="B977" s="20"/>
      <c r="C977" s="39"/>
      <c r="D977" s="39"/>
      <c r="E977" s="90"/>
      <c r="F977" s="39"/>
    </row>
    <row r="978" spans="1:6" x14ac:dyDescent="0.2">
      <c r="A978" s="89"/>
      <c r="B978" s="20"/>
      <c r="C978" s="39"/>
      <c r="D978" s="39"/>
      <c r="E978" s="90"/>
      <c r="F978" s="39"/>
    </row>
    <row r="979" spans="1:6" x14ac:dyDescent="0.2">
      <c r="A979" s="89"/>
      <c r="B979" s="20"/>
      <c r="C979" s="39"/>
      <c r="D979" s="39"/>
      <c r="E979" s="90"/>
      <c r="F979" s="39"/>
    </row>
    <row r="980" spans="1:6" x14ac:dyDescent="0.2">
      <c r="A980" s="89"/>
      <c r="B980" s="20"/>
      <c r="C980" s="39"/>
      <c r="D980" s="39"/>
      <c r="E980" s="90"/>
      <c r="F980" s="39"/>
    </row>
    <row r="981" spans="1:6" x14ac:dyDescent="0.2">
      <c r="A981" s="89"/>
      <c r="B981" s="20"/>
      <c r="C981" s="39"/>
      <c r="D981" s="39"/>
      <c r="E981" s="90"/>
      <c r="F981" s="39"/>
    </row>
    <row r="982" spans="1:6" x14ac:dyDescent="0.2">
      <c r="A982" s="89"/>
      <c r="B982" s="20"/>
      <c r="C982" s="39"/>
      <c r="D982" s="39"/>
      <c r="E982" s="90"/>
      <c r="F982" s="39"/>
    </row>
    <row r="983" spans="1:6" x14ac:dyDescent="0.2">
      <c r="A983" s="89"/>
      <c r="B983" s="20"/>
      <c r="C983" s="39"/>
      <c r="D983" s="39"/>
      <c r="E983" s="90"/>
      <c r="F983" s="39"/>
    </row>
    <row r="984" spans="1:6" x14ac:dyDescent="0.2">
      <c r="A984" s="89"/>
      <c r="B984" s="20"/>
      <c r="C984" s="39"/>
      <c r="D984" s="39"/>
      <c r="E984" s="90"/>
      <c r="F984" s="39"/>
    </row>
    <row r="985" spans="1:6" x14ac:dyDescent="0.2">
      <c r="A985" s="89"/>
      <c r="B985" s="20"/>
      <c r="C985" s="39"/>
      <c r="D985" s="39"/>
      <c r="E985" s="90"/>
      <c r="F985" s="39"/>
    </row>
    <row r="986" spans="1:6" x14ac:dyDescent="0.2">
      <c r="A986" s="89"/>
      <c r="B986" s="20"/>
      <c r="C986" s="39"/>
      <c r="D986" s="39"/>
      <c r="E986" s="90"/>
      <c r="F986" s="39"/>
    </row>
    <row r="987" spans="1:6" x14ac:dyDescent="0.2">
      <c r="A987" s="89"/>
      <c r="B987" s="20"/>
      <c r="C987" s="39"/>
      <c r="D987" s="39"/>
      <c r="E987" s="90"/>
      <c r="F987" s="39"/>
    </row>
    <row r="988" spans="1:6" x14ac:dyDescent="0.2">
      <c r="A988" s="89"/>
      <c r="B988" s="20"/>
      <c r="C988" s="39"/>
      <c r="D988" s="39"/>
      <c r="E988" s="90"/>
      <c r="F988" s="39"/>
    </row>
    <row r="989" spans="1:6" x14ac:dyDescent="0.2">
      <c r="A989" s="89"/>
      <c r="B989" s="20"/>
      <c r="C989" s="39"/>
      <c r="D989" s="39"/>
      <c r="E989" s="90"/>
      <c r="F989" s="39"/>
    </row>
    <row r="990" spans="1:6" x14ac:dyDescent="0.2">
      <c r="A990" s="89"/>
      <c r="B990" s="20"/>
      <c r="C990" s="39"/>
      <c r="D990" s="39"/>
      <c r="E990" s="90"/>
      <c r="F990" s="39"/>
    </row>
    <row r="991" spans="1:6" x14ac:dyDescent="0.2">
      <c r="A991" s="89"/>
      <c r="B991" s="20"/>
      <c r="C991" s="39"/>
      <c r="D991" s="39"/>
      <c r="E991" s="90"/>
      <c r="F991" s="39"/>
    </row>
    <row r="992" spans="1:6" x14ac:dyDescent="0.2">
      <c r="A992" s="89"/>
      <c r="B992" s="20"/>
      <c r="C992" s="39"/>
      <c r="D992" s="39"/>
      <c r="E992" s="90"/>
      <c r="F992" s="39"/>
    </row>
    <row r="993" spans="1:6" x14ac:dyDescent="0.2">
      <c r="A993" s="89"/>
      <c r="B993" s="20"/>
      <c r="C993" s="39"/>
      <c r="D993" s="39"/>
      <c r="E993" s="90"/>
      <c r="F993" s="39"/>
    </row>
    <row r="994" spans="1:6" x14ac:dyDescent="0.2">
      <c r="A994" s="89"/>
      <c r="B994" s="20"/>
      <c r="C994" s="39"/>
      <c r="D994" s="39"/>
      <c r="E994" s="90"/>
      <c r="F994" s="39"/>
    </row>
    <row r="995" spans="1:6" x14ac:dyDescent="0.2">
      <c r="A995" s="89"/>
      <c r="B995" s="20"/>
      <c r="C995" s="39"/>
      <c r="D995" s="39"/>
      <c r="E995" s="90"/>
      <c r="F995" s="39"/>
    </row>
    <row r="996" spans="1:6" x14ac:dyDescent="0.2">
      <c r="A996" s="89"/>
      <c r="B996" s="20"/>
      <c r="C996" s="39"/>
      <c r="D996" s="39"/>
      <c r="E996" s="90"/>
      <c r="F996" s="39"/>
    </row>
    <row r="997" spans="1:6" x14ac:dyDescent="0.2">
      <c r="A997" s="89"/>
      <c r="B997" s="20"/>
      <c r="C997" s="39"/>
      <c r="D997" s="39"/>
      <c r="E997" s="90"/>
      <c r="F997" s="39"/>
    </row>
    <row r="998" spans="1:6" x14ac:dyDescent="0.2">
      <c r="A998" s="89"/>
      <c r="B998" s="20"/>
      <c r="C998" s="39"/>
      <c r="D998" s="39"/>
      <c r="E998" s="90"/>
      <c r="F998" s="39"/>
    </row>
    <row r="999" spans="1:6" x14ac:dyDescent="0.2">
      <c r="A999" s="89"/>
      <c r="B999" s="20"/>
      <c r="C999" s="39"/>
      <c r="D999" s="39"/>
      <c r="E999" s="90"/>
      <c r="F999" s="39"/>
    </row>
    <row r="1000" spans="1:6" x14ac:dyDescent="0.2">
      <c r="A1000" s="89"/>
      <c r="B1000" s="20"/>
      <c r="C1000" s="39"/>
      <c r="D1000" s="39"/>
      <c r="E1000" s="90"/>
      <c r="F1000" s="39"/>
    </row>
    <row r="1001" spans="1:6" x14ac:dyDescent="0.2">
      <c r="A1001" s="89"/>
      <c r="B1001" s="20"/>
      <c r="C1001" s="39"/>
      <c r="D1001" s="39"/>
      <c r="E1001" s="90"/>
      <c r="F1001" s="39"/>
    </row>
    <row r="1002" spans="1:6" x14ac:dyDescent="0.2">
      <c r="A1002" s="89"/>
      <c r="B1002" s="20"/>
      <c r="C1002" s="39"/>
      <c r="D1002" s="39"/>
      <c r="E1002" s="90"/>
      <c r="F1002" s="39"/>
    </row>
    <row r="1003" spans="1:6" x14ac:dyDescent="0.2">
      <c r="A1003" s="89"/>
      <c r="B1003" s="20"/>
      <c r="C1003" s="39"/>
      <c r="D1003" s="39"/>
      <c r="E1003" s="90"/>
      <c r="F1003" s="39"/>
    </row>
    <row r="1004" spans="1:6" x14ac:dyDescent="0.2">
      <c r="A1004" s="89"/>
      <c r="B1004" s="20"/>
      <c r="C1004" s="39"/>
      <c r="D1004" s="39"/>
      <c r="E1004" s="90"/>
      <c r="F1004" s="39"/>
    </row>
    <row r="1005" spans="1:6" x14ac:dyDescent="0.2">
      <c r="A1005" s="89"/>
      <c r="B1005" s="20"/>
      <c r="C1005" s="39"/>
      <c r="D1005" s="39"/>
      <c r="E1005" s="90"/>
      <c r="F1005" s="39"/>
    </row>
    <row r="1006" spans="1:6" x14ac:dyDescent="0.2">
      <c r="A1006" s="89"/>
      <c r="B1006" s="20"/>
      <c r="C1006" s="39"/>
      <c r="D1006" s="39"/>
      <c r="E1006" s="90"/>
      <c r="F1006" s="39"/>
    </row>
    <row r="1007" spans="1:6" x14ac:dyDescent="0.2">
      <c r="A1007" s="89"/>
      <c r="B1007" s="20"/>
      <c r="C1007" s="39"/>
      <c r="D1007" s="39"/>
      <c r="E1007" s="90"/>
      <c r="F1007" s="39"/>
    </row>
    <row r="1008" spans="1:6" x14ac:dyDescent="0.2">
      <c r="A1008" s="89"/>
      <c r="B1008" s="20"/>
      <c r="C1008" s="39"/>
      <c r="D1008" s="39"/>
      <c r="E1008" s="90"/>
      <c r="F1008" s="39"/>
    </row>
    <row r="1009" spans="1:6" x14ac:dyDescent="0.2">
      <c r="A1009" s="89"/>
      <c r="B1009" s="20"/>
      <c r="C1009" s="39"/>
      <c r="D1009" s="39"/>
      <c r="E1009" s="90"/>
      <c r="F1009" s="39"/>
    </row>
    <row r="1010" spans="1:6" x14ac:dyDescent="0.2">
      <c r="A1010" s="89"/>
      <c r="B1010" s="20"/>
      <c r="C1010" s="39"/>
      <c r="D1010" s="39"/>
      <c r="E1010" s="90"/>
      <c r="F1010" s="39"/>
    </row>
    <row r="1011" spans="1:6" x14ac:dyDescent="0.2">
      <c r="A1011" s="89"/>
      <c r="B1011" s="20"/>
      <c r="C1011" s="39"/>
      <c r="D1011" s="39"/>
      <c r="E1011" s="90"/>
      <c r="F1011" s="39"/>
    </row>
    <row r="1012" spans="1:6" x14ac:dyDescent="0.2">
      <c r="A1012" s="89"/>
      <c r="B1012" s="20"/>
      <c r="C1012" s="39"/>
      <c r="D1012" s="39"/>
      <c r="E1012" s="90"/>
      <c r="F1012" s="39"/>
    </row>
    <row r="1013" spans="1:6" x14ac:dyDescent="0.2">
      <c r="A1013" s="89"/>
      <c r="B1013" s="20"/>
      <c r="C1013" s="39"/>
      <c r="D1013" s="39"/>
      <c r="E1013" s="90"/>
      <c r="F1013" s="39"/>
    </row>
    <row r="1014" spans="1:6" x14ac:dyDescent="0.2">
      <c r="A1014" s="89"/>
      <c r="B1014" s="20"/>
      <c r="C1014" s="39"/>
      <c r="D1014" s="39"/>
      <c r="E1014" s="90"/>
      <c r="F1014" s="39"/>
    </row>
    <row r="1015" spans="1:6" x14ac:dyDescent="0.2">
      <c r="A1015" s="89"/>
      <c r="B1015" s="20"/>
      <c r="C1015" s="39"/>
      <c r="D1015" s="39"/>
      <c r="E1015" s="90"/>
      <c r="F1015" s="39"/>
    </row>
    <row r="1016" spans="1:6" x14ac:dyDescent="0.2">
      <c r="A1016" s="89"/>
      <c r="B1016" s="20"/>
      <c r="C1016" s="39"/>
      <c r="D1016" s="39"/>
      <c r="E1016" s="90"/>
      <c r="F1016" s="39"/>
    </row>
    <row r="1017" spans="1:6" x14ac:dyDescent="0.2">
      <c r="A1017" s="89"/>
      <c r="B1017" s="20"/>
      <c r="C1017" s="39"/>
      <c r="D1017" s="39"/>
      <c r="E1017" s="90"/>
      <c r="F1017" s="39"/>
    </row>
    <row r="1018" spans="1:6" x14ac:dyDescent="0.2">
      <c r="A1018" s="89"/>
      <c r="B1018" s="20"/>
      <c r="C1018" s="39"/>
      <c r="D1018" s="39"/>
      <c r="E1018" s="90"/>
      <c r="F1018" s="39"/>
    </row>
    <row r="1019" spans="1:6" x14ac:dyDescent="0.2">
      <c r="A1019" s="89"/>
      <c r="B1019" s="20"/>
      <c r="C1019" s="39"/>
      <c r="D1019" s="39"/>
      <c r="E1019" s="90"/>
      <c r="F1019" s="39"/>
    </row>
    <row r="1020" spans="1:6" x14ac:dyDescent="0.2">
      <c r="A1020" s="89"/>
      <c r="B1020" s="20"/>
      <c r="C1020" s="39"/>
      <c r="D1020" s="39"/>
      <c r="E1020" s="90"/>
      <c r="F1020" s="39"/>
    </row>
    <row r="1021" spans="1:6" x14ac:dyDescent="0.2">
      <c r="A1021" s="89"/>
      <c r="B1021" s="20"/>
      <c r="C1021" s="39"/>
      <c r="D1021" s="39"/>
      <c r="E1021" s="90"/>
      <c r="F1021" s="39"/>
    </row>
    <row r="1022" spans="1:6" x14ac:dyDescent="0.2">
      <c r="A1022" s="89"/>
      <c r="B1022" s="20"/>
      <c r="C1022" s="39"/>
      <c r="D1022" s="39"/>
      <c r="E1022" s="90"/>
      <c r="F1022" s="39"/>
    </row>
    <row r="1023" spans="1:6" x14ac:dyDescent="0.2">
      <c r="A1023" s="89"/>
      <c r="B1023" s="20"/>
      <c r="C1023" s="39"/>
      <c r="D1023" s="39"/>
      <c r="E1023" s="90"/>
      <c r="F1023" s="39"/>
    </row>
    <row r="1024" spans="1:6" x14ac:dyDescent="0.2">
      <c r="A1024" s="89"/>
      <c r="B1024" s="20"/>
      <c r="C1024" s="39"/>
      <c r="D1024" s="39"/>
      <c r="E1024" s="90"/>
      <c r="F1024" s="39"/>
    </row>
    <row r="1025" spans="1:6" x14ac:dyDescent="0.2">
      <c r="A1025" s="89"/>
      <c r="B1025" s="20"/>
      <c r="C1025" s="39"/>
      <c r="D1025" s="39"/>
      <c r="E1025" s="90"/>
      <c r="F1025" s="39"/>
    </row>
    <row r="1026" spans="1:6" x14ac:dyDescent="0.2">
      <c r="A1026" s="89"/>
      <c r="B1026" s="20"/>
      <c r="C1026" s="39"/>
      <c r="D1026" s="39"/>
      <c r="E1026" s="90"/>
      <c r="F1026" s="39"/>
    </row>
    <row r="1027" spans="1:6" x14ac:dyDescent="0.2">
      <c r="A1027" s="89"/>
      <c r="B1027" s="20"/>
      <c r="C1027" s="39"/>
      <c r="D1027" s="39"/>
      <c r="E1027" s="90"/>
      <c r="F1027" s="39"/>
    </row>
    <row r="1028" spans="1:6" x14ac:dyDescent="0.2">
      <c r="A1028" s="89"/>
      <c r="B1028" s="20"/>
      <c r="C1028" s="39"/>
      <c r="D1028" s="39"/>
      <c r="E1028" s="90"/>
      <c r="F1028" s="39"/>
    </row>
    <row r="1029" spans="1:6" x14ac:dyDescent="0.2">
      <c r="A1029" s="89"/>
      <c r="B1029" s="20"/>
      <c r="C1029" s="39"/>
      <c r="D1029" s="39"/>
      <c r="E1029" s="90"/>
      <c r="F1029" s="39"/>
    </row>
    <row r="1030" spans="1:6" x14ac:dyDescent="0.2">
      <c r="A1030" s="89"/>
      <c r="B1030" s="20"/>
      <c r="C1030" s="39"/>
      <c r="D1030" s="39"/>
      <c r="E1030" s="90"/>
      <c r="F1030" s="39"/>
    </row>
    <row r="1031" spans="1:6" x14ac:dyDescent="0.2">
      <c r="A1031" s="89"/>
      <c r="B1031" s="20"/>
      <c r="C1031" s="39"/>
      <c r="D1031" s="39"/>
      <c r="E1031" s="90"/>
      <c r="F1031" s="39"/>
    </row>
    <row r="1032" spans="1:6" x14ac:dyDescent="0.2">
      <c r="A1032" s="89"/>
      <c r="B1032" s="20"/>
      <c r="C1032" s="39"/>
      <c r="D1032" s="39"/>
      <c r="E1032" s="90"/>
      <c r="F1032" s="39"/>
    </row>
    <row r="1033" spans="1:6" x14ac:dyDescent="0.2">
      <c r="A1033" s="89"/>
      <c r="B1033" s="20"/>
      <c r="C1033" s="39"/>
      <c r="D1033" s="39"/>
      <c r="E1033" s="90"/>
      <c r="F1033" s="39"/>
    </row>
    <row r="1034" spans="1:6" x14ac:dyDescent="0.2">
      <c r="A1034" s="89"/>
      <c r="B1034" s="20"/>
      <c r="C1034" s="39"/>
      <c r="D1034" s="39"/>
      <c r="E1034" s="90"/>
      <c r="F1034" s="39"/>
    </row>
    <row r="1035" spans="1:6" x14ac:dyDescent="0.2">
      <c r="A1035" s="89"/>
      <c r="B1035" s="20"/>
      <c r="C1035" s="39"/>
      <c r="D1035" s="39"/>
      <c r="E1035" s="90"/>
      <c r="F1035" s="39"/>
    </row>
    <row r="1036" spans="1:6" x14ac:dyDescent="0.2">
      <c r="A1036" s="89"/>
      <c r="B1036" s="20"/>
      <c r="C1036" s="39"/>
      <c r="D1036" s="39"/>
      <c r="E1036" s="90"/>
      <c r="F1036" s="39"/>
    </row>
    <row r="1037" spans="1:6" x14ac:dyDescent="0.2">
      <c r="A1037" s="89"/>
      <c r="B1037" s="20"/>
      <c r="C1037" s="39"/>
      <c r="D1037" s="39"/>
      <c r="E1037" s="90"/>
      <c r="F1037" s="39"/>
    </row>
    <row r="1038" spans="1:6" x14ac:dyDescent="0.2">
      <c r="A1038" s="89"/>
      <c r="B1038" s="20"/>
      <c r="C1038" s="39"/>
      <c r="D1038" s="39"/>
      <c r="E1038" s="90"/>
      <c r="F1038" s="39"/>
    </row>
    <row r="1039" spans="1:6" x14ac:dyDescent="0.2">
      <c r="A1039" s="89"/>
      <c r="B1039" s="20"/>
      <c r="C1039" s="39"/>
      <c r="D1039" s="39"/>
      <c r="E1039" s="90"/>
      <c r="F1039" s="39"/>
    </row>
    <row r="1040" spans="1:6" x14ac:dyDescent="0.2">
      <c r="A1040" s="89"/>
      <c r="B1040" s="20"/>
      <c r="C1040" s="39"/>
      <c r="D1040" s="39"/>
      <c r="E1040" s="90"/>
      <c r="F1040" s="39"/>
    </row>
    <row r="1041" spans="1:6" x14ac:dyDescent="0.2">
      <c r="A1041" s="89"/>
      <c r="B1041" s="20"/>
      <c r="C1041" s="39"/>
      <c r="D1041" s="39"/>
      <c r="E1041" s="90"/>
      <c r="F1041" s="39"/>
    </row>
    <row r="1042" spans="1:6" x14ac:dyDescent="0.2">
      <c r="A1042" s="89"/>
      <c r="B1042" s="20"/>
      <c r="C1042" s="39"/>
      <c r="D1042" s="39"/>
      <c r="E1042" s="90"/>
      <c r="F1042" s="39"/>
    </row>
    <row r="1043" spans="1:6" x14ac:dyDescent="0.2">
      <c r="A1043" s="89"/>
      <c r="B1043" s="20"/>
      <c r="C1043" s="39"/>
      <c r="D1043" s="39"/>
      <c r="E1043" s="90"/>
      <c r="F1043" s="39"/>
    </row>
  </sheetData>
  <sheetProtection algorithmName="SHA-512" hashValue="JKxd0yFh/juD330AKHKRWD7YzLS7puVQujRDAvwZq2n+XV9HMhsRmVvZ/s6Gdac0i3azxtkWVNexDyhSPo30JA==" saltValue="jI7Bi9KiffyWhuqZZh2HyQ==" spinCount="100000" sheet="1" objects="1" scenarios="1"/>
  <mergeCells count="32">
    <mergeCell ref="A1:F1"/>
    <mergeCell ref="B10:E10"/>
    <mergeCell ref="B29:E29"/>
    <mergeCell ref="B49:E49"/>
    <mergeCell ref="B59:E59"/>
    <mergeCell ref="A11:F12"/>
    <mergeCell ref="A30:F31"/>
    <mergeCell ref="A50:F51"/>
    <mergeCell ref="A2:F2"/>
    <mergeCell ref="B119:E119"/>
    <mergeCell ref="A60:F61"/>
    <mergeCell ref="A67:F68"/>
    <mergeCell ref="A83:F84"/>
    <mergeCell ref="A99:F100"/>
    <mergeCell ref="B66:E66"/>
    <mergeCell ref="B82:E82"/>
    <mergeCell ref="B98:E98"/>
    <mergeCell ref="B108:E108"/>
    <mergeCell ref="A109:F110"/>
    <mergeCell ref="A195:D195"/>
    <mergeCell ref="A120:F121"/>
    <mergeCell ref="A178:F178"/>
    <mergeCell ref="A192:F192"/>
    <mergeCell ref="A193:D193"/>
    <mergeCell ref="A194:D194"/>
    <mergeCell ref="A137:F138"/>
    <mergeCell ref="B136:E136"/>
    <mergeCell ref="B177:E177"/>
    <mergeCell ref="A152:A157"/>
    <mergeCell ref="A158:A160"/>
    <mergeCell ref="A163:A166"/>
    <mergeCell ref="A168:A170"/>
  </mergeCells>
  <pageMargins left="0.70866141732283472" right="0.39370078740157483" top="0.90686274509803921" bottom="0.39370078740157483" header="0.31496062992125984" footer="0.31496062992125984"/>
  <pageSetup paperSize="9" scale="94" fitToHeight="0" orientation="portrait" r:id="rId1"/>
  <headerFooter>
    <oddHeader xml:space="preserve">&amp;Ldimidium  projekt d.o.o.  za projektiranje i nadzor
B.RADIĆA 33, 32245 NIJEMCI
OIB 88594014985
</oddHeader>
    <oddFooter>&amp;R&amp;P</oddFooter>
  </headerFooter>
  <rowBreaks count="9" manualBreakCount="9">
    <brk id="30" max="5" man="1"/>
    <brk id="43" max="5" man="1"/>
    <brk id="67" max="5" man="1"/>
    <brk id="83" max="5" man="1"/>
    <brk id="99" max="5" man="1"/>
    <brk id="120" max="5" man="1"/>
    <brk id="133" max="5" man="1"/>
    <brk id="150" max="5" man="1"/>
    <brk id="17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27"/>
  <sheetViews>
    <sheetView zoomScale="130" zoomScaleNormal="130" zoomScaleSheetLayoutView="100" zoomScalePageLayoutView="80" workbookViewId="0">
      <selection activeCell="E62" sqref="E62"/>
    </sheetView>
  </sheetViews>
  <sheetFormatPr defaultColWidth="9.140625" defaultRowHeight="12.75" x14ac:dyDescent="0.2"/>
  <cols>
    <col min="1" max="1" width="6.7109375" style="91" customWidth="1"/>
    <col min="2" max="2" width="40.7109375" style="92" customWidth="1"/>
    <col min="3" max="6" width="12.7109375" style="62" customWidth="1"/>
    <col min="7" max="16384" width="9.140625" style="20"/>
  </cols>
  <sheetData>
    <row r="1" spans="1:7" ht="15.75" x14ac:dyDescent="0.2">
      <c r="A1" s="810" t="s">
        <v>73</v>
      </c>
      <c r="B1" s="811"/>
      <c r="C1" s="811"/>
      <c r="D1" s="811"/>
      <c r="E1" s="811"/>
      <c r="F1" s="811"/>
    </row>
    <row r="2" spans="1:7" x14ac:dyDescent="0.2">
      <c r="A2" s="814"/>
      <c r="B2" s="814"/>
      <c r="C2" s="814"/>
      <c r="D2" s="814"/>
      <c r="E2" s="814"/>
      <c r="F2" s="814"/>
    </row>
    <row r="3" spans="1:7" ht="15" customHeight="1" x14ac:dyDescent="0.2">
      <c r="A3" s="21" t="s">
        <v>46</v>
      </c>
      <c r="B3" s="22" t="s">
        <v>47</v>
      </c>
      <c r="C3" s="23" t="s">
        <v>48</v>
      </c>
      <c r="D3" s="23" t="s">
        <v>49</v>
      </c>
      <c r="E3" s="23" t="s">
        <v>50</v>
      </c>
      <c r="F3" s="23" t="s">
        <v>7</v>
      </c>
    </row>
    <row r="4" spans="1:7" s="39" customFormat="1" ht="15" customHeight="1" x14ac:dyDescent="0.2">
      <c r="A4" s="25" t="s">
        <v>2</v>
      </c>
      <c r="B4" s="25" t="s">
        <v>1</v>
      </c>
      <c r="C4" s="26"/>
      <c r="D4" s="25"/>
      <c r="E4" s="25"/>
      <c r="F4" s="41"/>
    </row>
    <row r="5" spans="1:7" s="40" customFormat="1" ht="15" customHeight="1" x14ac:dyDescent="0.2">
      <c r="A5" s="423"/>
      <c r="B5" s="416"/>
      <c r="C5" s="417"/>
      <c r="D5" s="418"/>
      <c r="E5" s="30"/>
      <c r="F5" s="420"/>
    </row>
    <row r="6" spans="1:7" ht="98.25" customHeight="1" x14ac:dyDescent="0.2">
      <c r="A6" s="13" t="s">
        <v>0</v>
      </c>
      <c r="B6" s="6" t="s">
        <v>230</v>
      </c>
      <c r="C6" s="7" t="s">
        <v>53</v>
      </c>
      <c r="D6" s="8">
        <f>(390+78.47)*0.15</f>
        <v>70.270499999999998</v>
      </c>
      <c r="E6" s="32">
        <v>0</v>
      </c>
      <c r="F6" s="420">
        <f>SUM(D6*E6)</f>
        <v>0</v>
      </c>
    </row>
    <row r="7" spans="1:7" ht="110.25" customHeight="1" x14ac:dyDescent="0.2">
      <c r="A7" s="13" t="s">
        <v>80</v>
      </c>
      <c r="B7" s="6" t="s">
        <v>234</v>
      </c>
      <c r="C7" s="7" t="s">
        <v>53</v>
      </c>
      <c r="D7" s="8">
        <f>(390+78.47)*0.25</f>
        <v>117.11750000000001</v>
      </c>
      <c r="E7" s="32">
        <v>0</v>
      </c>
      <c r="F7" s="420">
        <f>SUM(D7*E7)</f>
        <v>0</v>
      </c>
    </row>
    <row r="8" spans="1:7" ht="145.5" customHeight="1" x14ac:dyDescent="0.2">
      <c r="A8" s="13" t="s">
        <v>81</v>
      </c>
      <c r="B8" s="15" t="s">
        <v>995</v>
      </c>
      <c r="C8" s="7"/>
      <c r="D8" s="8"/>
      <c r="E8" s="32"/>
      <c r="F8" s="420"/>
    </row>
    <row r="9" spans="1:7" ht="15" customHeight="1" x14ac:dyDescent="0.2">
      <c r="A9" s="13"/>
      <c r="B9" s="15" t="s">
        <v>250</v>
      </c>
      <c r="C9" s="7" t="s">
        <v>8</v>
      </c>
      <c r="D9" s="8">
        <f>(390+78.47)</f>
        <v>468.47</v>
      </c>
      <c r="E9" s="32">
        <v>0</v>
      </c>
      <c r="F9" s="420">
        <f>SUM(D9*E9)</f>
        <v>0</v>
      </c>
    </row>
    <row r="10" spans="1:7" ht="100.5" customHeight="1" x14ac:dyDescent="0.2">
      <c r="A10" s="13" t="s">
        <v>99</v>
      </c>
      <c r="B10" s="15" t="s">
        <v>925</v>
      </c>
      <c r="C10" s="7"/>
      <c r="D10" s="8"/>
      <c r="E10" s="32"/>
      <c r="F10" s="420"/>
    </row>
    <row r="11" spans="1:7" ht="15" customHeight="1" x14ac:dyDescent="0.2">
      <c r="A11" s="13"/>
      <c r="B11" s="15" t="s">
        <v>251</v>
      </c>
      <c r="C11" s="7" t="s">
        <v>8</v>
      </c>
      <c r="D11" s="8">
        <f>(390+78.47)</f>
        <v>468.47</v>
      </c>
      <c r="E11" s="32">
        <v>0</v>
      </c>
      <c r="F11" s="420">
        <f>SUM(D11*E11)</f>
        <v>0</v>
      </c>
    </row>
    <row r="12" spans="1:7" ht="145.5" customHeight="1" x14ac:dyDescent="0.2">
      <c r="A12" s="13" t="s">
        <v>134</v>
      </c>
      <c r="B12" s="15" t="s">
        <v>926</v>
      </c>
      <c r="C12" s="7"/>
      <c r="D12" s="8"/>
      <c r="E12" s="32"/>
      <c r="F12" s="420"/>
    </row>
    <row r="13" spans="1:7" ht="25.5" customHeight="1" x14ac:dyDescent="0.2">
      <c r="A13" s="13"/>
      <c r="B13" s="15" t="s">
        <v>252</v>
      </c>
      <c r="C13" s="7" t="s">
        <v>107</v>
      </c>
      <c r="D13" s="8">
        <f>(67.08+103.05)*0.2*0.15</f>
        <v>5.1039000000000003</v>
      </c>
      <c r="E13" s="32">
        <v>0</v>
      </c>
      <c r="F13" s="420">
        <f>SUM(D13*E13)</f>
        <v>0</v>
      </c>
    </row>
    <row r="14" spans="1:7" ht="165" customHeight="1" x14ac:dyDescent="0.2">
      <c r="A14" s="13" t="s">
        <v>135</v>
      </c>
      <c r="B14" s="15" t="s">
        <v>927</v>
      </c>
      <c r="C14" s="7"/>
      <c r="D14" s="8"/>
      <c r="E14" s="32"/>
      <c r="F14" s="420"/>
    </row>
    <row r="15" spans="1:7" ht="17.25" customHeight="1" x14ac:dyDescent="0.2">
      <c r="A15" s="13"/>
      <c r="B15" s="15" t="s">
        <v>253</v>
      </c>
      <c r="C15" s="7" t="s">
        <v>107</v>
      </c>
      <c r="D15" s="8">
        <f>(67.08+103.05)*0.2*0.15</f>
        <v>5.1039000000000003</v>
      </c>
      <c r="E15" s="32">
        <v>0</v>
      </c>
      <c r="F15" s="420">
        <f>SUM(D15*E15)</f>
        <v>0</v>
      </c>
    </row>
    <row r="16" spans="1:7" ht="138.75" customHeight="1" x14ac:dyDescent="0.2">
      <c r="A16" s="5" t="s">
        <v>137</v>
      </c>
      <c r="B16" s="15" t="s">
        <v>996</v>
      </c>
      <c r="C16" s="7"/>
      <c r="D16" s="8"/>
      <c r="E16" s="32"/>
      <c r="F16" s="420"/>
      <c r="G16" s="43"/>
    </row>
    <row r="17" spans="1:8" ht="15.75" customHeight="1" x14ac:dyDescent="0.2">
      <c r="A17" s="5"/>
      <c r="B17" s="15" t="s">
        <v>254</v>
      </c>
      <c r="C17" s="7" t="s">
        <v>255</v>
      </c>
      <c r="D17" s="8">
        <f>(67.08+103.05)</f>
        <v>170.13</v>
      </c>
      <c r="E17" s="32">
        <v>0</v>
      </c>
      <c r="F17" s="420">
        <f>SUM(D17*E17)</f>
        <v>0</v>
      </c>
    </row>
    <row r="18" spans="1:8" ht="72.75" customHeight="1" x14ac:dyDescent="0.2">
      <c r="A18" s="13" t="s">
        <v>138</v>
      </c>
      <c r="B18" s="16" t="s">
        <v>1003</v>
      </c>
      <c r="C18" s="7" t="s">
        <v>107</v>
      </c>
      <c r="D18" s="8">
        <v>200</v>
      </c>
      <c r="E18" s="32">
        <v>0</v>
      </c>
      <c r="F18" s="420">
        <f>SUM(D18*E18)</f>
        <v>0</v>
      </c>
    </row>
    <row r="19" spans="1:8" s="39" customFormat="1" ht="15" customHeight="1" x14ac:dyDescent="0.2">
      <c r="A19" s="38"/>
      <c r="B19" s="809" t="s">
        <v>236</v>
      </c>
      <c r="C19" s="809"/>
      <c r="D19" s="809"/>
      <c r="E19" s="809"/>
      <c r="F19" s="422">
        <f>SUM(F4:F18)</f>
        <v>0</v>
      </c>
    </row>
    <row r="20" spans="1:8" s="39" customFormat="1" ht="30" customHeight="1" x14ac:dyDescent="0.2">
      <c r="A20" s="817"/>
      <c r="B20" s="818"/>
      <c r="C20" s="818"/>
      <c r="D20" s="818"/>
      <c r="E20" s="818"/>
      <c r="F20" s="819"/>
    </row>
    <row r="21" spans="1:8" s="39" customFormat="1" ht="15" customHeight="1" x14ac:dyDescent="0.2">
      <c r="A21" s="25" t="s">
        <v>3</v>
      </c>
      <c r="B21" s="25" t="s">
        <v>235</v>
      </c>
      <c r="C21" s="26"/>
      <c r="D21" s="25"/>
      <c r="E21" s="25"/>
      <c r="F21" s="41"/>
    </row>
    <row r="22" spans="1:8" s="55" customFormat="1" ht="15" customHeight="1" x14ac:dyDescent="0.2">
      <c r="A22" s="418"/>
      <c r="B22" s="418"/>
      <c r="C22" s="417"/>
      <c r="D22" s="418"/>
      <c r="E22" s="30"/>
      <c r="F22" s="420"/>
    </row>
    <row r="23" spans="1:8" ht="193.5" customHeight="1" x14ac:dyDescent="0.2">
      <c r="A23" s="13" t="s">
        <v>9</v>
      </c>
      <c r="B23" s="18" t="s">
        <v>997</v>
      </c>
      <c r="C23" s="7"/>
      <c r="D23" s="8"/>
      <c r="E23" s="32"/>
      <c r="F23" s="420"/>
    </row>
    <row r="24" spans="1:8" s="57" customFormat="1" ht="15" x14ac:dyDescent="0.2">
      <c r="A24" s="14"/>
      <c r="B24" s="425" t="s">
        <v>256</v>
      </c>
      <c r="C24" s="11" t="s">
        <v>94</v>
      </c>
      <c r="D24" s="12">
        <f>(390+78.47)*0.3</f>
        <v>140.541</v>
      </c>
      <c r="E24" s="35">
        <v>0</v>
      </c>
      <c r="F24" s="421">
        <f t="shared" ref="F24:F27" si="0">SUM(D24*E24)</f>
        <v>0</v>
      </c>
    </row>
    <row r="25" spans="1:8" ht="133.5" customHeight="1" x14ac:dyDescent="0.2">
      <c r="A25" s="444" t="s">
        <v>10</v>
      </c>
      <c r="B25" s="445" t="s">
        <v>257</v>
      </c>
      <c r="C25" s="7" t="s">
        <v>8</v>
      </c>
      <c r="D25" s="12">
        <f>(390+78.47)</f>
        <v>468.47</v>
      </c>
      <c r="E25" s="32">
        <v>0</v>
      </c>
      <c r="F25" s="420">
        <f t="shared" si="0"/>
        <v>0</v>
      </c>
    </row>
    <row r="26" spans="1:8" ht="126.75" customHeight="1" x14ac:dyDescent="0.2">
      <c r="A26" s="444" t="s">
        <v>11</v>
      </c>
      <c r="B26" s="445" t="s">
        <v>242</v>
      </c>
      <c r="C26" s="7" t="s">
        <v>8</v>
      </c>
      <c r="D26" s="12">
        <f>(390+78.47)</f>
        <v>468.47</v>
      </c>
      <c r="E26" s="32">
        <v>0</v>
      </c>
      <c r="F26" s="420">
        <f t="shared" si="0"/>
        <v>0</v>
      </c>
    </row>
    <row r="27" spans="1:8" ht="58.5" customHeight="1" x14ac:dyDescent="0.2">
      <c r="A27" s="444" t="s">
        <v>54</v>
      </c>
      <c r="B27" s="445" t="s">
        <v>259</v>
      </c>
      <c r="C27" s="7" t="s">
        <v>118</v>
      </c>
      <c r="D27" s="8">
        <v>27.53</v>
      </c>
      <c r="E27" s="32">
        <v>0</v>
      </c>
      <c r="F27" s="420">
        <f t="shared" si="0"/>
        <v>0</v>
      </c>
    </row>
    <row r="28" spans="1:8" ht="53.25" customHeight="1" x14ac:dyDescent="0.2">
      <c r="A28" s="444" t="s">
        <v>95</v>
      </c>
      <c r="B28" s="445" t="s">
        <v>258</v>
      </c>
      <c r="C28" s="7" t="s">
        <v>118</v>
      </c>
      <c r="D28" s="8">
        <v>100</v>
      </c>
      <c r="E28" s="32">
        <v>0</v>
      </c>
      <c r="F28" s="420">
        <f t="shared" ref="F28" si="1">SUM(D28*E28)</f>
        <v>0</v>
      </c>
    </row>
    <row r="29" spans="1:8" ht="91.5" customHeight="1" x14ac:dyDescent="0.2">
      <c r="A29" s="446" t="s">
        <v>96</v>
      </c>
      <c r="B29" s="447" t="s">
        <v>972</v>
      </c>
      <c r="C29" s="448" t="s">
        <v>973</v>
      </c>
      <c r="D29" s="449">
        <v>78</v>
      </c>
      <c r="E29" s="93">
        <v>0</v>
      </c>
      <c r="F29" s="450">
        <f>D29*E29</f>
        <v>0</v>
      </c>
      <c r="G29" s="94"/>
      <c r="H29" s="94"/>
    </row>
    <row r="30" spans="1:8" s="39" customFormat="1" ht="15" customHeight="1" x14ac:dyDescent="0.2">
      <c r="A30" s="38"/>
      <c r="B30" s="809" t="s">
        <v>237</v>
      </c>
      <c r="C30" s="809"/>
      <c r="D30" s="809"/>
      <c r="E30" s="809"/>
      <c r="F30" s="422">
        <f>SUM(F24:F29)</f>
        <v>0</v>
      </c>
    </row>
    <row r="31" spans="1:8" s="40" customFormat="1" ht="15" customHeight="1" x14ac:dyDescent="0.2">
      <c r="A31" s="29"/>
      <c r="B31" s="95"/>
      <c r="C31" s="95"/>
      <c r="D31" s="95"/>
      <c r="E31" s="95"/>
      <c r="F31" s="31"/>
    </row>
    <row r="32" spans="1:8" s="101" customFormat="1" ht="15" customHeight="1" x14ac:dyDescent="0.25">
      <c r="A32" s="96"/>
      <c r="B32" s="97" t="s">
        <v>41</v>
      </c>
      <c r="C32" s="98"/>
      <c r="D32" s="99"/>
      <c r="E32" s="99"/>
      <c r="F32" s="100"/>
    </row>
    <row r="33" spans="1:6" s="101" customFormat="1" ht="15" customHeight="1" x14ac:dyDescent="0.25">
      <c r="A33" s="102"/>
      <c r="B33" s="103"/>
      <c r="C33" s="104"/>
      <c r="D33" s="105"/>
      <c r="E33" s="105"/>
      <c r="F33" s="106"/>
    </row>
    <row r="34" spans="1:6" s="39" customFormat="1" ht="15" customHeight="1" x14ac:dyDescent="0.2">
      <c r="A34" s="451" t="s">
        <v>2</v>
      </c>
      <c r="B34" s="451" t="s">
        <v>67</v>
      </c>
      <c r="C34" s="11"/>
      <c r="D34" s="12"/>
      <c r="E34" s="12"/>
      <c r="F34" s="443">
        <f>F19</f>
        <v>0</v>
      </c>
    </row>
    <row r="35" spans="1:6" s="39" customFormat="1" ht="15" customHeight="1" x14ac:dyDescent="0.2">
      <c r="A35" s="452" t="s">
        <v>3</v>
      </c>
      <c r="B35" s="452" t="s">
        <v>238</v>
      </c>
      <c r="C35" s="453"/>
      <c r="D35" s="454"/>
      <c r="E35" s="454"/>
      <c r="F35" s="455">
        <f>F30</f>
        <v>0</v>
      </c>
    </row>
    <row r="36" spans="1:6" s="39" customFormat="1" ht="15" customHeight="1" x14ac:dyDescent="0.2">
      <c r="A36" s="816"/>
      <c r="B36" s="816"/>
      <c r="C36" s="816"/>
      <c r="D36" s="816"/>
      <c r="E36" s="816"/>
      <c r="F36" s="816"/>
    </row>
    <row r="37" spans="1:6" s="101" customFormat="1" ht="15" customHeight="1" x14ac:dyDescent="0.25">
      <c r="A37" s="815" t="s">
        <v>43</v>
      </c>
      <c r="B37" s="815"/>
      <c r="C37" s="815"/>
      <c r="D37" s="815"/>
      <c r="E37" s="107"/>
      <c r="F37" s="108">
        <f>SUM(F34:F35)</f>
        <v>0</v>
      </c>
    </row>
    <row r="38" spans="1:6" s="101" customFormat="1" ht="15" customHeight="1" x14ac:dyDescent="0.25">
      <c r="A38" s="815" t="s">
        <v>72</v>
      </c>
      <c r="B38" s="815"/>
      <c r="C38" s="815"/>
      <c r="D38" s="815"/>
      <c r="E38" s="107"/>
      <c r="F38" s="108">
        <f>0.25*F37</f>
        <v>0</v>
      </c>
    </row>
    <row r="39" spans="1:6" s="101" customFormat="1" ht="15" customHeight="1" x14ac:dyDescent="0.25">
      <c r="A39" s="815" t="s">
        <v>45</v>
      </c>
      <c r="B39" s="815"/>
      <c r="C39" s="815"/>
      <c r="D39" s="815"/>
      <c r="E39" s="109"/>
      <c r="F39" s="108">
        <f>F37+F38</f>
        <v>0</v>
      </c>
    </row>
    <row r="40" spans="1:6" s="39" customFormat="1" ht="15" customHeight="1" x14ac:dyDescent="0.2">
      <c r="A40" s="110"/>
      <c r="B40" s="111"/>
      <c r="C40" s="85"/>
      <c r="D40" s="86"/>
      <c r="E40" s="86"/>
      <c r="F40" s="88"/>
    </row>
    <row r="41" spans="1:6" x14ac:dyDescent="0.2">
      <c r="A41" s="89"/>
      <c r="B41" s="20"/>
      <c r="C41" s="39"/>
      <c r="D41" s="39"/>
      <c r="E41" s="39"/>
      <c r="F41" s="39"/>
    </row>
    <row r="42" spans="1:6" x14ac:dyDescent="0.2">
      <c r="A42" s="89"/>
      <c r="B42" s="20"/>
      <c r="C42" s="39"/>
      <c r="D42" s="39"/>
      <c r="E42" s="39"/>
      <c r="F42" s="39"/>
    </row>
    <row r="43" spans="1:6" x14ac:dyDescent="0.2">
      <c r="A43" s="89"/>
      <c r="B43" s="20"/>
      <c r="C43" s="39"/>
      <c r="D43" s="39"/>
      <c r="E43" s="39"/>
      <c r="F43" s="39"/>
    </row>
    <row r="44" spans="1:6" x14ac:dyDescent="0.2">
      <c r="A44" s="89"/>
      <c r="B44" s="20"/>
      <c r="C44" s="39"/>
      <c r="D44" s="39"/>
      <c r="E44" s="39"/>
      <c r="F44" s="39"/>
    </row>
    <row r="45" spans="1:6" x14ac:dyDescent="0.2">
      <c r="A45" s="89"/>
      <c r="B45" s="20"/>
      <c r="C45" s="39"/>
      <c r="D45" s="39"/>
      <c r="E45" s="39"/>
      <c r="F45" s="39"/>
    </row>
    <row r="46" spans="1:6" x14ac:dyDescent="0.2">
      <c r="A46" s="89"/>
      <c r="B46" s="20"/>
      <c r="C46" s="39"/>
      <c r="D46" s="39"/>
      <c r="E46" s="39"/>
      <c r="F46" s="39"/>
    </row>
    <row r="47" spans="1:6" x14ac:dyDescent="0.2">
      <c r="A47" s="89"/>
      <c r="B47" s="20"/>
      <c r="C47" s="39"/>
      <c r="D47" s="39"/>
      <c r="E47" s="39"/>
      <c r="F47" s="39"/>
    </row>
    <row r="48" spans="1:6" x14ac:dyDescent="0.2">
      <c r="A48" s="89"/>
      <c r="B48" s="20"/>
      <c r="C48" s="39"/>
      <c r="D48" s="39"/>
      <c r="E48" s="39"/>
      <c r="F48" s="39"/>
    </row>
    <row r="49" spans="1:6" x14ac:dyDescent="0.2">
      <c r="A49" s="89"/>
      <c r="B49" s="20"/>
      <c r="C49" s="39"/>
      <c r="D49" s="39"/>
      <c r="E49" s="39"/>
      <c r="F49" s="39"/>
    </row>
    <row r="50" spans="1:6" x14ac:dyDescent="0.2">
      <c r="A50" s="89"/>
      <c r="B50" s="20"/>
      <c r="C50" s="39"/>
      <c r="D50" s="39"/>
      <c r="E50" s="39"/>
      <c r="F50" s="39"/>
    </row>
    <row r="51" spans="1:6" x14ac:dyDescent="0.2">
      <c r="A51" s="89"/>
      <c r="B51" s="20"/>
      <c r="C51" s="39"/>
      <c r="D51" s="39"/>
      <c r="E51" s="39"/>
      <c r="F51" s="39"/>
    </row>
    <row r="52" spans="1:6" x14ac:dyDescent="0.2">
      <c r="A52" s="89"/>
      <c r="B52" s="20"/>
      <c r="C52" s="39"/>
      <c r="D52" s="39"/>
      <c r="E52" s="39"/>
      <c r="F52" s="39"/>
    </row>
    <row r="53" spans="1:6" x14ac:dyDescent="0.2">
      <c r="A53" s="89"/>
      <c r="B53" s="20"/>
      <c r="C53" s="39"/>
      <c r="D53" s="39"/>
      <c r="E53" s="39"/>
      <c r="F53" s="39"/>
    </row>
    <row r="54" spans="1:6" x14ac:dyDescent="0.2">
      <c r="A54" s="89"/>
      <c r="B54" s="20"/>
      <c r="C54" s="39"/>
      <c r="D54" s="39"/>
      <c r="E54" s="39"/>
      <c r="F54" s="39"/>
    </row>
    <row r="55" spans="1:6" x14ac:dyDescent="0.2">
      <c r="A55" s="89"/>
      <c r="B55" s="20"/>
      <c r="C55" s="39"/>
      <c r="D55" s="39"/>
      <c r="E55" s="39"/>
      <c r="F55" s="39"/>
    </row>
    <row r="56" spans="1:6" x14ac:dyDescent="0.2">
      <c r="A56" s="89"/>
      <c r="B56" s="20"/>
      <c r="C56" s="39"/>
      <c r="D56" s="39"/>
      <c r="E56" s="39"/>
      <c r="F56" s="39"/>
    </row>
    <row r="57" spans="1:6" x14ac:dyDescent="0.2">
      <c r="A57" s="89"/>
      <c r="B57" s="20"/>
      <c r="C57" s="39"/>
      <c r="D57" s="39"/>
      <c r="E57" s="39"/>
      <c r="F57" s="39"/>
    </row>
    <row r="58" spans="1:6" x14ac:dyDescent="0.2">
      <c r="A58" s="89"/>
      <c r="B58" s="20"/>
      <c r="C58" s="39"/>
      <c r="D58" s="39"/>
      <c r="E58" s="39"/>
      <c r="F58" s="39"/>
    </row>
    <row r="59" spans="1:6" x14ac:dyDescent="0.2">
      <c r="A59" s="89"/>
      <c r="B59" s="20"/>
      <c r="C59" s="39"/>
      <c r="D59" s="39"/>
      <c r="E59" s="39"/>
      <c r="F59" s="39"/>
    </row>
    <row r="60" spans="1:6" x14ac:dyDescent="0.2">
      <c r="A60" s="89"/>
      <c r="B60" s="20"/>
      <c r="C60" s="39"/>
      <c r="D60" s="39"/>
      <c r="E60" s="39"/>
      <c r="F60" s="39"/>
    </row>
    <row r="61" spans="1:6" x14ac:dyDescent="0.2">
      <c r="A61" s="89"/>
      <c r="B61" s="20"/>
      <c r="C61" s="39"/>
      <c r="D61" s="39"/>
      <c r="E61" s="39"/>
      <c r="F61" s="39"/>
    </row>
    <row r="62" spans="1:6" x14ac:dyDescent="0.2">
      <c r="A62" s="89"/>
      <c r="B62" s="20"/>
      <c r="C62" s="39"/>
      <c r="D62" s="39"/>
      <c r="E62" s="39"/>
      <c r="F62" s="39"/>
    </row>
    <row r="63" spans="1:6" x14ac:dyDescent="0.2">
      <c r="A63" s="89"/>
      <c r="B63" s="20"/>
      <c r="C63" s="39"/>
      <c r="D63" s="39"/>
      <c r="E63" s="39"/>
      <c r="F63" s="39"/>
    </row>
    <row r="64" spans="1:6" x14ac:dyDescent="0.2">
      <c r="A64" s="89"/>
      <c r="B64" s="20"/>
      <c r="C64" s="39"/>
      <c r="D64" s="39"/>
      <c r="E64" s="39"/>
      <c r="F64" s="39"/>
    </row>
    <row r="65" spans="1:6" x14ac:dyDescent="0.2">
      <c r="A65" s="89"/>
      <c r="B65" s="20"/>
      <c r="C65" s="39"/>
      <c r="D65" s="39"/>
      <c r="E65" s="39"/>
      <c r="F65" s="39"/>
    </row>
    <row r="66" spans="1:6" x14ac:dyDescent="0.2">
      <c r="A66" s="89"/>
      <c r="B66" s="20"/>
      <c r="C66" s="39"/>
      <c r="D66" s="39"/>
      <c r="E66" s="39"/>
      <c r="F66" s="39"/>
    </row>
    <row r="67" spans="1:6" x14ac:dyDescent="0.2">
      <c r="A67" s="89"/>
      <c r="B67" s="20"/>
      <c r="C67" s="39"/>
      <c r="D67" s="39"/>
      <c r="E67" s="39"/>
      <c r="F67" s="39"/>
    </row>
    <row r="68" spans="1:6" x14ac:dyDescent="0.2">
      <c r="A68" s="89"/>
      <c r="B68" s="20"/>
      <c r="C68" s="39"/>
      <c r="D68" s="39"/>
      <c r="E68" s="39"/>
      <c r="F68" s="39"/>
    </row>
    <row r="69" spans="1:6" x14ac:dyDescent="0.2">
      <c r="A69" s="89"/>
      <c r="B69" s="20"/>
      <c r="C69" s="39"/>
      <c r="D69" s="39"/>
      <c r="E69" s="39"/>
      <c r="F69" s="39"/>
    </row>
    <row r="70" spans="1:6" x14ac:dyDescent="0.2">
      <c r="A70" s="89"/>
      <c r="B70" s="20"/>
      <c r="C70" s="39"/>
      <c r="D70" s="39"/>
      <c r="E70" s="39"/>
      <c r="F70" s="39"/>
    </row>
    <row r="71" spans="1:6" x14ac:dyDescent="0.2">
      <c r="A71" s="89"/>
      <c r="B71" s="20"/>
      <c r="C71" s="39"/>
      <c r="D71" s="39"/>
      <c r="E71" s="39"/>
      <c r="F71" s="39"/>
    </row>
    <row r="72" spans="1:6" x14ac:dyDescent="0.2">
      <c r="A72" s="89"/>
      <c r="B72" s="20"/>
      <c r="C72" s="39"/>
      <c r="D72" s="39"/>
      <c r="E72" s="39"/>
      <c r="F72" s="39"/>
    </row>
    <row r="73" spans="1:6" x14ac:dyDescent="0.2">
      <c r="A73" s="89"/>
      <c r="B73" s="20"/>
      <c r="C73" s="39"/>
      <c r="D73" s="39"/>
      <c r="E73" s="39"/>
      <c r="F73" s="39"/>
    </row>
    <row r="74" spans="1:6" x14ac:dyDescent="0.2">
      <c r="A74" s="89"/>
      <c r="B74" s="20"/>
      <c r="C74" s="39"/>
      <c r="D74" s="39"/>
      <c r="E74" s="39"/>
      <c r="F74" s="39"/>
    </row>
    <row r="75" spans="1:6" x14ac:dyDescent="0.2">
      <c r="A75" s="89"/>
      <c r="B75" s="20"/>
      <c r="C75" s="39"/>
      <c r="D75" s="39"/>
      <c r="E75" s="39"/>
      <c r="F75" s="39"/>
    </row>
    <row r="76" spans="1:6" x14ac:dyDescent="0.2">
      <c r="A76" s="89"/>
      <c r="B76" s="20"/>
      <c r="C76" s="39"/>
      <c r="D76" s="39"/>
      <c r="E76" s="39"/>
      <c r="F76" s="39"/>
    </row>
    <row r="77" spans="1:6" x14ac:dyDescent="0.2">
      <c r="A77" s="89"/>
      <c r="B77" s="20"/>
      <c r="C77" s="39"/>
      <c r="D77" s="39"/>
      <c r="E77" s="39"/>
      <c r="F77" s="39"/>
    </row>
    <row r="78" spans="1:6" x14ac:dyDescent="0.2">
      <c r="A78" s="89"/>
      <c r="B78" s="20"/>
      <c r="C78" s="39"/>
      <c r="D78" s="39"/>
      <c r="E78" s="39"/>
      <c r="F78" s="39"/>
    </row>
    <row r="79" spans="1:6" x14ac:dyDescent="0.2">
      <c r="A79" s="89"/>
      <c r="B79" s="20"/>
      <c r="C79" s="39"/>
      <c r="D79" s="39"/>
      <c r="E79" s="39"/>
      <c r="F79" s="39"/>
    </row>
    <row r="80" spans="1:6" x14ac:dyDescent="0.2">
      <c r="A80" s="89"/>
      <c r="B80" s="20"/>
      <c r="C80" s="39"/>
      <c r="D80" s="39"/>
      <c r="E80" s="39"/>
      <c r="F80" s="39"/>
    </row>
    <row r="81" spans="1:6" x14ac:dyDescent="0.2">
      <c r="A81" s="89"/>
      <c r="B81" s="20"/>
      <c r="C81" s="39"/>
      <c r="D81" s="39"/>
      <c r="E81" s="39"/>
      <c r="F81" s="39"/>
    </row>
    <row r="82" spans="1:6" x14ac:dyDescent="0.2">
      <c r="A82" s="89"/>
      <c r="B82" s="20"/>
      <c r="C82" s="39"/>
      <c r="D82" s="39"/>
      <c r="E82" s="39"/>
      <c r="F82" s="39"/>
    </row>
    <row r="83" spans="1:6" x14ac:dyDescent="0.2">
      <c r="A83" s="89"/>
      <c r="B83" s="20"/>
      <c r="C83" s="39"/>
      <c r="D83" s="39"/>
      <c r="E83" s="39"/>
      <c r="F83" s="39"/>
    </row>
    <row r="84" spans="1:6" x14ac:dyDescent="0.2">
      <c r="A84" s="89"/>
      <c r="B84" s="20"/>
      <c r="C84" s="39"/>
      <c r="D84" s="39"/>
      <c r="E84" s="39"/>
      <c r="F84" s="39"/>
    </row>
    <row r="85" spans="1:6" x14ac:dyDescent="0.2">
      <c r="A85" s="89"/>
      <c r="B85" s="20"/>
      <c r="C85" s="39"/>
      <c r="D85" s="39"/>
      <c r="E85" s="39"/>
      <c r="F85" s="39"/>
    </row>
    <row r="86" spans="1:6" x14ac:dyDescent="0.2">
      <c r="A86" s="89"/>
      <c r="B86" s="20"/>
      <c r="C86" s="39"/>
      <c r="D86" s="39"/>
      <c r="E86" s="39"/>
      <c r="F86" s="39"/>
    </row>
    <row r="87" spans="1:6" x14ac:dyDescent="0.2">
      <c r="A87" s="89"/>
      <c r="B87" s="20"/>
      <c r="C87" s="39"/>
      <c r="D87" s="39"/>
      <c r="E87" s="39"/>
      <c r="F87" s="39"/>
    </row>
    <row r="88" spans="1:6" x14ac:dyDescent="0.2">
      <c r="A88" s="89"/>
      <c r="B88" s="20"/>
      <c r="C88" s="39"/>
      <c r="D88" s="39"/>
      <c r="E88" s="39"/>
      <c r="F88" s="39"/>
    </row>
    <row r="89" spans="1:6" x14ac:dyDescent="0.2">
      <c r="A89" s="89"/>
      <c r="B89" s="20"/>
      <c r="C89" s="39"/>
      <c r="D89" s="39"/>
      <c r="E89" s="39"/>
      <c r="F89" s="39"/>
    </row>
    <row r="90" spans="1:6" x14ac:dyDescent="0.2">
      <c r="A90" s="89"/>
      <c r="B90" s="20"/>
      <c r="C90" s="39"/>
      <c r="D90" s="39"/>
      <c r="E90" s="39"/>
      <c r="F90" s="39"/>
    </row>
    <row r="91" spans="1:6" x14ac:dyDescent="0.2">
      <c r="A91" s="89"/>
      <c r="B91" s="20"/>
      <c r="C91" s="39"/>
      <c r="D91" s="39"/>
      <c r="E91" s="39"/>
      <c r="F91" s="39"/>
    </row>
    <row r="92" spans="1:6" x14ac:dyDescent="0.2">
      <c r="A92" s="89"/>
      <c r="B92" s="20"/>
      <c r="C92" s="39"/>
      <c r="D92" s="39"/>
      <c r="E92" s="39"/>
      <c r="F92" s="39"/>
    </row>
    <row r="93" spans="1:6" x14ac:dyDescent="0.2">
      <c r="A93" s="89"/>
      <c r="B93" s="20"/>
      <c r="C93" s="39"/>
      <c r="D93" s="39"/>
      <c r="E93" s="39"/>
      <c r="F93" s="39"/>
    </row>
    <row r="94" spans="1:6" x14ac:dyDescent="0.2">
      <c r="A94" s="89"/>
      <c r="B94" s="20"/>
      <c r="C94" s="39"/>
      <c r="D94" s="39"/>
      <c r="E94" s="39"/>
      <c r="F94" s="39"/>
    </row>
    <row r="95" spans="1:6" x14ac:dyDescent="0.2">
      <c r="A95" s="89"/>
      <c r="B95" s="20"/>
      <c r="C95" s="39"/>
      <c r="D95" s="39"/>
      <c r="E95" s="39"/>
      <c r="F95" s="39"/>
    </row>
    <row r="96" spans="1:6" x14ac:dyDescent="0.2">
      <c r="A96" s="89"/>
      <c r="B96" s="20"/>
      <c r="C96" s="39"/>
      <c r="D96" s="39"/>
      <c r="E96" s="39"/>
      <c r="F96" s="39"/>
    </row>
    <row r="97" spans="1:6" x14ac:dyDescent="0.2">
      <c r="A97" s="89"/>
      <c r="B97" s="20"/>
      <c r="C97" s="39"/>
      <c r="D97" s="39"/>
      <c r="E97" s="39"/>
      <c r="F97" s="39"/>
    </row>
    <row r="98" spans="1:6" x14ac:dyDescent="0.2">
      <c r="A98" s="89"/>
      <c r="B98" s="20"/>
      <c r="C98" s="39"/>
      <c r="D98" s="39"/>
      <c r="E98" s="39"/>
      <c r="F98" s="39"/>
    </row>
    <row r="99" spans="1:6" x14ac:dyDescent="0.2">
      <c r="A99" s="89"/>
      <c r="B99" s="20"/>
      <c r="C99" s="39"/>
      <c r="D99" s="39"/>
      <c r="E99" s="39"/>
      <c r="F99" s="39"/>
    </row>
    <row r="100" spans="1:6" x14ac:dyDescent="0.2">
      <c r="A100" s="89"/>
      <c r="B100" s="20"/>
      <c r="C100" s="39"/>
      <c r="D100" s="39"/>
      <c r="E100" s="39"/>
      <c r="F100" s="39"/>
    </row>
    <row r="101" spans="1:6" x14ac:dyDescent="0.2">
      <c r="A101" s="89"/>
      <c r="B101" s="20"/>
      <c r="C101" s="39"/>
      <c r="D101" s="39"/>
      <c r="E101" s="39"/>
      <c r="F101" s="39"/>
    </row>
    <row r="102" spans="1:6" x14ac:dyDescent="0.2">
      <c r="A102" s="89"/>
      <c r="B102" s="20"/>
      <c r="C102" s="39"/>
      <c r="D102" s="39"/>
      <c r="E102" s="39"/>
      <c r="F102" s="39"/>
    </row>
    <row r="103" spans="1:6" x14ac:dyDescent="0.2">
      <c r="A103" s="89"/>
      <c r="B103" s="20"/>
      <c r="C103" s="39"/>
      <c r="D103" s="39"/>
      <c r="E103" s="39"/>
      <c r="F103" s="39"/>
    </row>
    <row r="104" spans="1:6" x14ac:dyDescent="0.2">
      <c r="A104" s="89"/>
      <c r="B104" s="20"/>
      <c r="C104" s="39"/>
      <c r="D104" s="39"/>
      <c r="E104" s="39"/>
      <c r="F104" s="39"/>
    </row>
    <row r="105" spans="1:6" x14ac:dyDescent="0.2">
      <c r="A105" s="89"/>
      <c r="B105" s="20"/>
      <c r="C105" s="39"/>
      <c r="D105" s="39"/>
      <c r="E105" s="39"/>
      <c r="F105" s="39"/>
    </row>
    <row r="106" spans="1:6" x14ac:dyDescent="0.2">
      <c r="A106" s="89"/>
      <c r="B106" s="20"/>
      <c r="C106" s="39"/>
      <c r="D106" s="39"/>
      <c r="E106" s="39"/>
      <c r="F106" s="39"/>
    </row>
    <row r="107" spans="1:6" x14ac:dyDescent="0.2">
      <c r="A107" s="89"/>
      <c r="B107" s="20"/>
      <c r="C107" s="39"/>
      <c r="D107" s="39"/>
      <c r="E107" s="39"/>
      <c r="F107" s="39"/>
    </row>
    <row r="108" spans="1:6" x14ac:dyDescent="0.2">
      <c r="A108" s="89"/>
      <c r="B108" s="20"/>
      <c r="C108" s="39"/>
      <c r="D108" s="39"/>
      <c r="E108" s="39"/>
      <c r="F108" s="39"/>
    </row>
    <row r="109" spans="1:6" x14ac:dyDescent="0.2">
      <c r="A109" s="89"/>
      <c r="B109" s="20"/>
      <c r="C109" s="39"/>
      <c r="D109" s="39"/>
      <c r="E109" s="39"/>
      <c r="F109" s="39"/>
    </row>
    <row r="110" spans="1:6" x14ac:dyDescent="0.2">
      <c r="A110" s="89"/>
      <c r="B110" s="20"/>
      <c r="C110" s="39"/>
      <c r="D110" s="39"/>
      <c r="E110" s="39"/>
      <c r="F110" s="39"/>
    </row>
    <row r="111" spans="1:6" x14ac:dyDescent="0.2">
      <c r="A111" s="89"/>
      <c r="B111" s="20"/>
      <c r="C111" s="39"/>
      <c r="D111" s="39"/>
      <c r="E111" s="39"/>
      <c r="F111" s="39"/>
    </row>
    <row r="112" spans="1:6" x14ac:dyDescent="0.2">
      <c r="A112" s="89"/>
      <c r="B112" s="20"/>
      <c r="C112" s="39"/>
      <c r="D112" s="39"/>
      <c r="E112" s="39"/>
      <c r="F112" s="39"/>
    </row>
    <row r="113" spans="1:6" x14ac:dyDescent="0.2">
      <c r="A113" s="89"/>
      <c r="B113" s="20"/>
      <c r="C113" s="39"/>
      <c r="D113" s="39"/>
      <c r="E113" s="39"/>
      <c r="F113" s="39"/>
    </row>
    <row r="114" spans="1:6" x14ac:dyDescent="0.2">
      <c r="A114" s="89"/>
      <c r="B114" s="20"/>
      <c r="C114" s="39"/>
      <c r="D114" s="39"/>
      <c r="E114" s="39"/>
      <c r="F114" s="39"/>
    </row>
    <row r="115" spans="1:6" x14ac:dyDescent="0.2">
      <c r="A115" s="89"/>
      <c r="B115" s="20"/>
      <c r="C115" s="39"/>
      <c r="D115" s="39"/>
      <c r="E115" s="39"/>
      <c r="F115" s="39"/>
    </row>
    <row r="116" spans="1:6" x14ac:dyDescent="0.2">
      <c r="A116" s="89"/>
      <c r="B116" s="20"/>
      <c r="C116" s="39"/>
      <c r="D116" s="39"/>
      <c r="E116" s="39"/>
      <c r="F116" s="39"/>
    </row>
    <row r="117" spans="1:6" x14ac:dyDescent="0.2">
      <c r="A117" s="89"/>
      <c r="B117" s="20"/>
      <c r="C117" s="39"/>
      <c r="D117" s="39"/>
      <c r="E117" s="39"/>
      <c r="F117" s="39"/>
    </row>
    <row r="118" spans="1:6" x14ac:dyDescent="0.2">
      <c r="A118" s="89"/>
      <c r="B118" s="20"/>
      <c r="C118" s="39"/>
      <c r="D118" s="39"/>
      <c r="E118" s="39"/>
      <c r="F118" s="39"/>
    </row>
    <row r="119" spans="1:6" x14ac:dyDescent="0.2">
      <c r="A119" s="89"/>
      <c r="B119" s="20"/>
      <c r="C119" s="39"/>
      <c r="D119" s="39"/>
      <c r="E119" s="39"/>
      <c r="F119" s="39"/>
    </row>
    <row r="120" spans="1:6" x14ac:dyDescent="0.2">
      <c r="A120" s="89"/>
      <c r="B120" s="20"/>
      <c r="C120" s="39"/>
      <c r="D120" s="39"/>
      <c r="E120" s="39"/>
      <c r="F120" s="39"/>
    </row>
    <row r="121" spans="1:6" x14ac:dyDescent="0.2">
      <c r="A121" s="89"/>
      <c r="B121" s="20"/>
      <c r="C121" s="39"/>
      <c r="D121" s="39"/>
      <c r="E121" s="39"/>
      <c r="F121" s="39"/>
    </row>
    <row r="122" spans="1:6" x14ac:dyDescent="0.2">
      <c r="A122" s="89"/>
      <c r="B122" s="20"/>
      <c r="C122" s="39"/>
      <c r="D122" s="39"/>
      <c r="E122" s="39"/>
      <c r="F122" s="39"/>
    </row>
    <row r="123" spans="1:6" x14ac:dyDescent="0.2">
      <c r="A123" s="89"/>
      <c r="B123" s="20"/>
      <c r="C123" s="39"/>
      <c r="D123" s="39"/>
      <c r="E123" s="39"/>
      <c r="F123" s="39"/>
    </row>
    <row r="124" spans="1:6" x14ac:dyDescent="0.2">
      <c r="A124" s="89"/>
      <c r="B124" s="20"/>
      <c r="C124" s="39"/>
      <c r="D124" s="39"/>
      <c r="E124" s="39"/>
      <c r="F124" s="39"/>
    </row>
    <row r="125" spans="1:6" x14ac:dyDescent="0.2">
      <c r="A125" s="89"/>
      <c r="B125" s="20"/>
      <c r="C125" s="39"/>
      <c r="D125" s="39"/>
      <c r="E125" s="39"/>
      <c r="F125" s="39"/>
    </row>
    <row r="126" spans="1:6" x14ac:dyDescent="0.2">
      <c r="A126" s="89"/>
      <c r="B126" s="20"/>
      <c r="C126" s="39"/>
      <c r="D126" s="39"/>
      <c r="E126" s="39"/>
      <c r="F126" s="39"/>
    </row>
    <row r="127" spans="1:6" x14ac:dyDescent="0.2">
      <c r="A127" s="89"/>
      <c r="B127" s="20"/>
      <c r="C127" s="39"/>
      <c r="D127" s="39"/>
      <c r="E127" s="39"/>
      <c r="F127" s="39"/>
    </row>
    <row r="128" spans="1:6" x14ac:dyDescent="0.2">
      <c r="A128" s="89"/>
      <c r="B128" s="20"/>
      <c r="C128" s="39"/>
      <c r="D128" s="39"/>
      <c r="E128" s="39"/>
      <c r="F128" s="39"/>
    </row>
    <row r="129" spans="1:6" x14ac:dyDescent="0.2">
      <c r="A129" s="89"/>
      <c r="B129" s="20"/>
      <c r="C129" s="39"/>
      <c r="D129" s="39"/>
      <c r="E129" s="39"/>
      <c r="F129" s="39"/>
    </row>
    <row r="130" spans="1:6" x14ac:dyDescent="0.2">
      <c r="A130" s="89"/>
      <c r="B130" s="20"/>
      <c r="C130" s="39"/>
      <c r="D130" s="39"/>
      <c r="E130" s="39"/>
      <c r="F130" s="39"/>
    </row>
    <row r="131" spans="1:6" x14ac:dyDescent="0.2">
      <c r="A131" s="89"/>
      <c r="B131" s="20"/>
      <c r="C131" s="39"/>
      <c r="D131" s="39"/>
      <c r="E131" s="39"/>
      <c r="F131" s="39"/>
    </row>
    <row r="132" spans="1:6" x14ac:dyDescent="0.2">
      <c r="A132" s="89"/>
      <c r="B132" s="20"/>
      <c r="C132" s="39"/>
      <c r="D132" s="39"/>
      <c r="E132" s="39"/>
      <c r="F132" s="39"/>
    </row>
    <row r="133" spans="1:6" x14ac:dyDescent="0.2">
      <c r="A133" s="89"/>
      <c r="B133" s="20"/>
      <c r="C133" s="39"/>
      <c r="D133" s="39"/>
      <c r="E133" s="39"/>
      <c r="F133" s="39"/>
    </row>
    <row r="134" spans="1:6" x14ac:dyDescent="0.2">
      <c r="A134" s="89"/>
      <c r="B134" s="20"/>
      <c r="C134" s="39"/>
      <c r="D134" s="39"/>
      <c r="E134" s="39"/>
      <c r="F134" s="39"/>
    </row>
    <row r="135" spans="1:6" x14ac:dyDescent="0.2">
      <c r="A135" s="89"/>
      <c r="B135" s="20"/>
      <c r="C135" s="39"/>
      <c r="D135" s="39"/>
      <c r="E135" s="39"/>
      <c r="F135" s="39"/>
    </row>
    <row r="136" spans="1:6" x14ac:dyDescent="0.2">
      <c r="A136" s="89"/>
      <c r="B136" s="20"/>
      <c r="C136" s="39"/>
      <c r="D136" s="39"/>
      <c r="E136" s="39"/>
      <c r="F136" s="39"/>
    </row>
    <row r="137" spans="1:6" x14ac:dyDescent="0.2">
      <c r="A137" s="89"/>
      <c r="B137" s="20"/>
      <c r="C137" s="39"/>
      <c r="D137" s="39"/>
      <c r="E137" s="39"/>
      <c r="F137" s="39"/>
    </row>
    <row r="138" spans="1:6" x14ac:dyDescent="0.2">
      <c r="A138" s="89"/>
      <c r="B138" s="20"/>
      <c r="C138" s="39"/>
      <c r="D138" s="39"/>
      <c r="E138" s="39"/>
      <c r="F138" s="39"/>
    </row>
    <row r="139" spans="1:6" x14ac:dyDescent="0.2">
      <c r="A139" s="89"/>
      <c r="B139" s="20"/>
      <c r="C139" s="39"/>
      <c r="D139" s="39"/>
      <c r="E139" s="39"/>
      <c r="F139" s="39"/>
    </row>
    <row r="140" spans="1:6" x14ac:dyDescent="0.2">
      <c r="A140" s="89"/>
      <c r="B140" s="20"/>
      <c r="C140" s="39"/>
      <c r="D140" s="39"/>
      <c r="E140" s="39"/>
      <c r="F140" s="39"/>
    </row>
    <row r="141" spans="1:6" x14ac:dyDescent="0.2">
      <c r="A141" s="89"/>
      <c r="B141" s="20"/>
      <c r="C141" s="39"/>
      <c r="D141" s="39"/>
      <c r="E141" s="39"/>
      <c r="F141" s="39"/>
    </row>
    <row r="142" spans="1:6" x14ac:dyDescent="0.2">
      <c r="A142" s="89"/>
      <c r="B142" s="20"/>
      <c r="C142" s="39"/>
      <c r="D142" s="39"/>
      <c r="E142" s="39"/>
      <c r="F142" s="39"/>
    </row>
    <row r="143" spans="1:6" x14ac:dyDescent="0.2">
      <c r="A143" s="89"/>
      <c r="B143" s="20"/>
      <c r="C143" s="39"/>
      <c r="D143" s="39"/>
      <c r="E143" s="39"/>
      <c r="F143" s="39"/>
    </row>
    <row r="144" spans="1:6" x14ac:dyDescent="0.2">
      <c r="A144" s="89"/>
      <c r="B144" s="20"/>
      <c r="C144" s="39"/>
      <c r="D144" s="39"/>
      <c r="E144" s="39"/>
      <c r="F144" s="39"/>
    </row>
    <row r="145" spans="1:6" x14ac:dyDescent="0.2">
      <c r="A145" s="89"/>
      <c r="B145" s="20"/>
      <c r="C145" s="39"/>
      <c r="D145" s="39"/>
      <c r="E145" s="39"/>
      <c r="F145" s="39"/>
    </row>
    <row r="146" spans="1:6" x14ac:dyDescent="0.2">
      <c r="A146" s="89"/>
      <c r="B146" s="20"/>
      <c r="C146" s="39"/>
      <c r="D146" s="39"/>
      <c r="E146" s="39"/>
      <c r="F146" s="39"/>
    </row>
    <row r="147" spans="1:6" x14ac:dyDescent="0.2">
      <c r="A147" s="89"/>
      <c r="B147" s="20"/>
      <c r="C147" s="39"/>
      <c r="D147" s="39"/>
      <c r="E147" s="39"/>
      <c r="F147" s="39"/>
    </row>
    <row r="148" spans="1:6" x14ac:dyDescent="0.2">
      <c r="A148" s="89"/>
      <c r="B148" s="20"/>
      <c r="C148" s="39"/>
      <c r="D148" s="39"/>
      <c r="E148" s="39"/>
      <c r="F148" s="39"/>
    </row>
    <row r="149" spans="1:6" x14ac:dyDescent="0.2">
      <c r="A149" s="89"/>
      <c r="B149" s="20"/>
      <c r="C149" s="39"/>
      <c r="D149" s="39"/>
      <c r="E149" s="39"/>
      <c r="F149" s="39"/>
    </row>
    <row r="150" spans="1:6" x14ac:dyDescent="0.2">
      <c r="A150" s="89"/>
      <c r="B150" s="20"/>
      <c r="C150" s="39"/>
      <c r="D150" s="39"/>
      <c r="E150" s="39"/>
      <c r="F150" s="39"/>
    </row>
    <row r="151" spans="1:6" x14ac:dyDescent="0.2">
      <c r="A151" s="89"/>
      <c r="B151" s="20"/>
      <c r="C151" s="39"/>
      <c r="D151" s="39"/>
      <c r="E151" s="39"/>
      <c r="F151" s="39"/>
    </row>
    <row r="152" spans="1:6" x14ac:dyDescent="0.2">
      <c r="A152" s="89"/>
      <c r="B152" s="20"/>
      <c r="C152" s="39"/>
      <c r="D152" s="39"/>
      <c r="E152" s="39"/>
      <c r="F152" s="39"/>
    </row>
    <row r="153" spans="1:6" x14ac:dyDescent="0.2">
      <c r="A153" s="89"/>
      <c r="B153" s="20"/>
      <c r="C153" s="39"/>
      <c r="D153" s="39"/>
      <c r="E153" s="39"/>
      <c r="F153" s="39"/>
    </row>
    <row r="154" spans="1:6" x14ac:dyDescent="0.2">
      <c r="A154" s="89"/>
      <c r="B154" s="20"/>
      <c r="C154" s="39"/>
      <c r="D154" s="39"/>
      <c r="E154" s="39"/>
      <c r="F154" s="39"/>
    </row>
    <row r="155" spans="1:6" x14ac:dyDescent="0.2">
      <c r="A155" s="89"/>
      <c r="B155" s="20"/>
      <c r="C155" s="39"/>
      <c r="D155" s="39"/>
      <c r="E155" s="39"/>
      <c r="F155" s="39"/>
    </row>
    <row r="156" spans="1:6" x14ac:dyDescent="0.2">
      <c r="A156" s="89"/>
      <c r="B156" s="20"/>
      <c r="C156" s="39"/>
      <c r="D156" s="39"/>
      <c r="E156" s="39"/>
      <c r="F156" s="39"/>
    </row>
    <row r="157" spans="1:6" x14ac:dyDescent="0.2">
      <c r="A157" s="89"/>
      <c r="B157" s="20"/>
      <c r="C157" s="39"/>
      <c r="D157" s="39"/>
      <c r="E157" s="39"/>
      <c r="F157" s="39"/>
    </row>
    <row r="158" spans="1:6" x14ac:dyDescent="0.2">
      <c r="A158" s="89"/>
      <c r="B158" s="20"/>
      <c r="C158" s="39"/>
      <c r="D158" s="39"/>
      <c r="E158" s="39"/>
      <c r="F158" s="39"/>
    </row>
    <row r="159" spans="1:6" x14ac:dyDescent="0.2">
      <c r="A159" s="89"/>
      <c r="B159" s="20"/>
      <c r="C159" s="39"/>
      <c r="D159" s="39"/>
      <c r="E159" s="39"/>
      <c r="F159" s="39"/>
    </row>
    <row r="160" spans="1:6" x14ac:dyDescent="0.2">
      <c r="A160" s="89"/>
      <c r="B160" s="20"/>
      <c r="C160" s="39"/>
      <c r="D160" s="39"/>
      <c r="E160" s="39"/>
      <c r="F160" s="39"/>
    </row>
    <row r="161" spans="1:6" x14ac:dyDescent="0.2">
      <c r="A161" s="89"/>
      <c r="B161" s="20"/>
      <c r="C161" s="39"/>
      <c r="D161" s="39"/>
      <c r="E161" s="39"/>
      <c r="F161" s="39"/>
    </row>
    <row r="162" spans="1:6" x14ac:dyDescent="0.2">
      <c r="A162" s="89"/>
      <c r="B162" s="20"/>
      <c r="C162" s="39"/>
      <c r="D162" s="39"/>
      <c r="E162" s="39"/>
      <c r="F162" s="39"/>
    </row>
    <row r="163" spans="1:6" x14ac:dyDescent="0.2">
      <c r="A163" s="89"/>
      <c r="B163" s="20"/>
      <c r="C163" s="39"/>
      <c r="D163" s="39"/>
      <c r="E163" s="39"/>
      <c r="F163" s="39"/>
    </row>
    <row r="164" spans="1:6" x14ac:dyDescent="0.2">
      <c r="A164" s="89"/>
      <c r="B164" s="20"/>
      <c r="C164" s="39"/>
      <c r="D164" s="39"/>
      <c r="E164" s="39"/>
      <c r="F164" s="39"/>
    </row>
    <row r="165" spans="1:6" x14ac:dyDescent="0.2">
      <c r="A165" s="89"/>
      <c r="B165" s="20"/>
      <c r="C165" s="39"/>
      <c r="D165" s="39"/>
      <c r="E165" s="39"/>
      <c r="F165" s="39"/>
    </row>
    <row r="166" spans="1:6" x14ac:dyDescent="0.2">
      <c r="A166" s="89"/>
      <c r="B166" s="20"/>
      <c r="C166" s="39"/>
      <c r="D166" s="39"/>
      <c r="E166" s="39"/>
      <c r="F166" s="39"/>
    </row>
    <row r="167" spans="1:6" x14ac:dyDescent="0.2">
      <c r="A167" s="89"/>
      <c r="B167" s="20"/>
      <c r="C167" s="39"/>
      <c r="D167" s="39"/>
      <c r="E167" s="39"/>
      <c r="F167" s="39"/>
    </row>
    <row r="168" spans="1:6" x14ac:dyDescent="0.2">
      <c r="A168" s="89"/>
      <c r="B168" s="20"/>
      <c r="C168" s="39"/>
      <c r="D168" s="39"/>
      <c r="E168" s="39"/>
      <c r="F168" s="39"/>
    </row>
    <row r="169" spans="1:6" x14ac:dyDescent="0.2">
      <c r="A169" s="89"/>
      <c r="B169" s="20"/>
      <c r="C169" s="39"/>
      <c r="D169" s="39"/>
      <c r="E169" s="39"/>
      <c r="F169" s="39"/>
    </row>
    <row r="170" spans="1:6" x14ac:dyDescent="0.2">
      <c r="A170" s="89"/>
      <c r="B170" s="20"/>
      <c r="C170" s="39"/>
      <c r="D170" s="39"/>
      <c r="E170" s="39"/>
      <c r="F170" s="39"/>
    </row>
    <row r="171" spans="1:6" x14ac:dyDescent="0.2">
      <c r="A171" s="89"/>
      <c r="B171" s="20"/>
      <c r="C171" s="39"/>
      <c r="D171" s="39"/>
      <c r="E171" s="39"/>
      <c r="F171" s="39"/>
    </row>
    <row r="172" spans="1:6" x14ac:dyDescent="0.2">
      <c r="A172" s="89"/>
      <c r="B172" s="20"/>
      <c r="C172" s="39"/>
      <c r="D172" s="39"/>
      <c r="E172" s="39"/>
      <c r="F172" s="39"/>
    </row>
    <row r="173" spans="1:6" x14ac:dyDescent="0.2">
      <c r="A173" s="89"/>
      <c r="B173" s="20"/>
      <c r="C173" s="39"/>
      <c r="D173" s="39"/>
      <c r="E173" s="39"/>
      <c r="F173" s="39"/>
    </row>
    <row r="174" spans="1:6" x14ac:dyDescent="0.2">
      <c r="A174" s="89"/>
      <c r="B174" s="20"/>
      <c r="C174" s="39"/>
      <c r="D174" s="39"/>
      <c r="E174" s="39"/>
      <c r="F174" s="39"/>
    </row>
    <row r="175" spans="1:6" x14ac:dyDescent="0.2">
      <c r="A175" s="89"/>
      <c r="B175" s="20"/>
      <c r="C175" s="39"/>
      <c r="D175" s="39"/>
      <c r="E175" s="39"/>
      <c r="F175" s="39"/>
    </row>
    <row r="176" spans="1:6" x14ac:dyDescent="0.2">
      <c r="A176" s="89"/>
      <c r="B176" s="20"/>
      <c r="C176" s="39"/>
      <c r="D176" s="39"/>
      <c r="E176" s="39"/>
      <c r="F176" s="39"/>
    </row>
    <row r="177" spans="1:6" x14ac:dyDescent="0.2">
      <c r="A177" s="89"/>
      <c r="B177" s="20"/>
      <c r="C177" s="39"/>
      <c r="D177" s="39"/>
      <c r="E177" s="39"/>
      <c r="F177" s="39"/>
    </row>
    <row r="178" spans="1:6" x14ac:dyDescent="0.2">
      <c r="A178" s="89"/>
      <c r="B178" s="20"/>
      <c r="C178" s="39"/>
      <c r="D178" s="39"/>
      <c r="E178" s="39"/>
      <c r="F178" s="39"/>
    </row>
    <row r="179" spans="1:6" x14ac:dyDescent="0.2">
      <c r="A179" s="89"/>
      <c r="B179" s="20"/>
      <c r="C179" s="39"/>
      <c r="D179" s="39"/>
      <c r="E179" s="39"/>
      <c r="F179" s="39"/>
    </row>
    <row r="180" spans="1:6" x14ac:dyDescent="0.2">
      <c r="A180" s="89"/>
      <c r="B180" s="20"/>
      <c r="C180" s="39"/>
      <c r="D180" s="39"/>
      <c r="E180" s="39"/>
      <c r="F180" s="39"/>
    </row>
    <row r="181" spans="1:6" x14ac:dyDescent="0.2">
      <c r="A181" s="89"/>
      <c r="B181" s="20"/>
      <c r="C181" s="39"/>
      <c r="D181" s="39"/>
      <c r="E181" s="39"/>
      <c r="F181" s="39"/>
    </row>
    <row r="182" spans="1:6" x14ac:dyDescent="0.2">
      <c r="A182" s="89"/>
      <c r="B182" s="20"/>
      <c r="C182" s="39"/>
      <c r="D182" s="39"/>
      <c r="E182" s="39"/>
      <c r="F182" s="39"/>
    </row>
    <row r="183" spans="1:6" x14ac:dyDescent="0.2">
      <c r="A183" s="89"/>
      <c r="B183" s="20"/>
      <c r="C183" s="39"/>
      <c r="D183" s="39"/>
      <c r="E183" s="39"/>
      <c r="F183" s="39"/>
    </row>
    <row r="184" spans="1:6" x14ac:dyDescent="0.2">
      <c r="A184" s="89"/>
      <c r="B184" s="20"/>
      <c r="C184" s="39"/>
      <c r="D184" s="39"/>
      <c r="E184" s="39"/>
      <c r="F184" s="39"/>
    </row>
    <row r="185" spans="1:6" x14ac:dyDescent="0.2">
      <c r="A185" s="89"/>
      <c r="B185" s="20"/>
      <c r="C185" s="39"/>
      <c r="D185" s="39"/>
      <c r="E185" s="39"/>
      <c r="F185" s="39"/>
    </row>
    <row r="186" spans="1:6" x14ac:dyDescent="0.2">
      <c r="A186" s="89"/>
      <c r="B186" s="20"/>
      <c r="C186" s="39"/>
      <c r="D186" s="39"/>
      <c r="E186" s="39"/>
      <c r="F186" s="39"/>
    </row>
    <row r="187" spans="1:6" x14ac:dyDescent="0.2">
      <c r="A187" s="89"/>
      <c r="B187" s="20"/>
      <c r="C187" s="39"/>
      <c r="D187" s="39"/>
      <c r="E187" s="39"/>
      <c r="F187" s="39"/>
    </row>
    <row r="188" spans="1:6" x14ac:dyDescent="0.2">
      <c r="A188" s="89"/>
      <c r="B188" s="20"/>
      <c r="C188" s="39"/>
      <c r="D188" s="39"/>
      <c r="E188" s="39"/>
      <c r="F188" s="39"/>
    </row>
    <row r="189" spans="1:6" x14ac:dyDescent="0.2">
      <c r="A189" s="89"/>
      <c r="B189" s="20"/>
      <c r="C189" s="39"/>
      <c r="D189" s="39"/>
      <c r="E189" s="39"/>
      <c r="F189" s="39"/>
    </row>
    <row r="190" spans="1:6" x14ac:dyDescent="0.2">
      <c r="A190" s="89"/>
      <c r="B190" s="20"/>
      <c r="C190" s="39"/>
      <c r="D190" s="39"/>
      <c r="E190" s="39"/>
      <c r="F190" s="39"/>
    </row>
    <row r="191" spans="1:6" x14ac:dyDescent="0.2">
      <c r="A191" s="89"/>
      <c r="B191" s="20"/>
      <c r="C191" s="39"/>
      <c r="D191" s="39"/>
      <c r="E191" s="39"/>
      <c r="F191" s="39"/>
    </row>
    <row r="192" spans="1:6" x14ac:dyDescent="0.2">
      <c r="A192" s="89"/>
      <c r="B192" s="20"/>
      <c r="C192" s="39"/>
      <c r="D192" s="39"/>
      <c r="E192" s="39"/>
      <c r="F192" s="39"/>
    </row>
    <row r="193" spans="1:6" x14ac:dyDescent="0.2">
      <c r="A193" s="89"/>
      <c r="B193" s="20"/>
      <c r="C193" s="39"/>
      <c r="D193" s="39"/>
      <c r="E193" s="39"/>
      <c r="F193" s="39"/>
    </row>
    <row r="194" spans="1:6" x14ac:dyDescent="0.2">
      <c r="A194" s="89"/>
      <c r="B194" s="20"/>
      <c r="C194" s="39"/>
      <c r="D194" s="39"/>
      <c r="E194" s="39"/>
      <c r="F194" s="39"/>
    </row>
    <row r="195" spans="1:6" x14ac:dyDescent="0.2">
      <c r="A195" s="89"/>
      <c r="B195" s="20"/>
      <c r="C195" s="39"/>
      <c r="D195" s="39"/>
      <c r="E195" s="39"/>
      <c r="F195" s="39"/>
    </row>
    <row r="196" spans="1:6" x14ac:dyDescent="0.2">
      <c r="A196" s="89"/>
      <c r="B196" s="20"/>
      <c r="C196" s="39"/>
      <c r="D196" s="39"/>
      <c r="E196" s="39"/>
      <c r="F196" s="39"/>
    </row>
    <row r="197" spans="1:6" x14ac:dyDescent="0.2">
      <c r="A197" s="89"/>
      <c r="B197" s="20"/>
      <c r="C197" s="39"/>
      <c r="D197" s="39"/>
      <c r="E197" s="39"/>
      <c r="F197" s="39"/>
    </row>
    <row r="198" spans="1:6" x14ac:dyDescent="0.2">
      <c r="A198" s="89"/>
      <c r="B198" s="20"/>
      <c r="C198" s="39"/>
      <c r="D198" s="39"/>
      <c r="E198" s="39"/>
      <c r="F198" s="39"/>
    </row>
    <row r="199" spans="1:6" x14ac:dyDescent="0.2">
      <c r="A199" s="89"/>
      <c r="B199" s="20"/>
      <c r="C199" s="39"/>
      <c r="D199" s="39"/>
      <c r="E199" s="39"/>
      <c r="F199" s="39"/>
    </row>
    <row r="200" spans="1:6" x14ac:dyDescent="0.2">
      <c r="A200" s="89"/>
      <c r="B200" s="20"/>
      <c r="C200" s="39"/>
      <c r="D200" s="39"/>
      <c r="E200" s="39"/>
      <c r="F200" s="39"/>
    </row>
    <row r="201" spans="1:6" x14ac:dyDescent="0.2">
      <c r="A201" s="89"/>
      <c r="B201" s="20"/>
      <c r="C201" s="39"/>
      <c r="D201" s="39"/>
      <c r="E201" s="39"/>
      <c r="F201" s="39"/>
    </row>
    <row r="202" spans="1:6" x14ac:dyDescent="0.2">
      <c r="A202" s="89"/>
      <c r="B202" s="20"/>
      <c r="C202" s="39"/>
      <c r="D202" s="39"/>
      <c r="E202" s="39"/>
      <c r="F202" s="39"/>
    </row>
    <row r="203" spans="1:6" x14ac:dyDescent="0.2">
      <c r="A203" s="89"/>
      <c r="B203" s="20"/>
      <c r="C203" s="39"/>
      <c r="D203" s="39"/>
      <c r="E203" s="39"/>
      <c r="F203" s="39"/>
    </row>
    <row r="204" spans="1:6" x14ac:dyDescent="0.2">
      <c r="A204" s="89"/>
      <c r="B204" s="20"/>
      <c r="C204" s="39"/>
      <c r="D204" s="39"/>
      <c r="E204" s="39"/>
      <c r="F204" s="39"/>
    </row>
    <row r="205" spans="1:6" x14ac:dyDescent="0.2">
      <c r="A205" s="89"/>
      <c r="B205" s="20"/>
      <c r="C205" s="39"/>
      <c r="D205" s="39"/>
      <c r="E205" s="39"/>
      <c r="F205" s="39"/>
    </row>
    <row r="206" spans="1:6" x14ac:dyDescent="0.2">
      <c r="A206" s="89"/>
      <c r="B206" s="20"/>
      <c r="C206" s="39"/>
      <c r="D206" s="39"/>
      <c r="E206" s="39"/>
      <c r="F206" s="39"/>
    </row>
    <row r="207" spans="1:6" x14ac:dyDescent="0.2">
      <c r="A207" s="89"/>
      <c r="B207" s="20"/>
      <c r="C207" s="39"/>
      <c r="D207" s="39"/>
      <c r="E207" s="39"/>
      <c r="F207" s="39"/>
    </row>
    <row r="208" spans="1:6" x14ac:dyDescent="0.2">
      <c r="A208" s="89"/>
      <c r="B208" s="20"/>
      <c r="C208" s="39"/>
      <c r="D208" s="39"/>
      <c r="E208" s="39"/>
      <c r="F208" s="39"/>
    </row>
    <row r="209" spans="1:6" x14ac:dyDescent="0.2">
      <c r="A209" s="89"/>
      <c r="B209" s="20"/>
      <c r="C209" s="39"/>
      <c r="D209" s="39"/>
      <c r="E209" s="39"/>
      <c r="F209" s="39"/>
    </row>
    <row r="210" spans="1:6" x14ac:dyDescent="0.2">
      <c r="A210" s="89"/>
      <c r="B210" s="20"/>
      <c r="C210" s="39"/>
      <c r="D210" s="39"/>
      <c r="E210" s="39"/>
      <c r="F210" s="39"/>
    </row>
    <row r="211" spans="1:6" x14ac:dyDescent="0.2">
      <c r="A211" s="89"/>
      <c r="B211" s="20"/>
      <c r="C211" s="39"/>
      <c r="D211" s="39"/>
      <c r="E211" s="39"/>
      <c r="F211" s="39"/>
    </row>
    <row r="212" spans="1:6" x14ac:dyDescent="0.2">
      <c r="A212" s="89"/>
      <c r="B212" s="20"/>
      <c r="C212" s="39"/>
      <c r="D212" s="39"/>
      <c r="E212" s="39"/>
      <c r="F212" s="39"/>
    </row>
    <row r="213" spans="1:6" x14ac:dyDescent="0.2">
      <c r="A213" s="89"/>
      <c r="B213" s="20"/>
      <c r="C213" s="39"/>
      <c r="D213" s="39"/>
      <c r="E213" s="39"/>
      <c r="F213" s="39"/>
    </row>
    <row r="214" spans="1:6" x14ac:dyDescent="0.2">
      <c r="A214" s="89"/>
      <c r="B214" s="20"/>
      <c r="C214" s="39"/>
      <c r="D214" s="39"/>
      <c r="E214" s="39"/>
      <c r="F214" s="39"/>
    </row>
    <row r="215" spans="1:6" x14ac:dyDescent="0.2">
      <c r="A215" s="89"/>
      <c r="B215" s="20"/>
      <c r="C215" s="39"/>
      <c r="D215" s="39"/>
      <c r="E215" s="39"/>
      <c r="F215" s="39"/>
    </row>
    <row r="216" spans="1:6" x14ac:dyDescent="0.2">
      <c r="A216" s="89"/>
      <c r="B216" s="20"/>
      <c r="C216" s="39"/>
      <c r="D216" s="39"/>
      <c r="E216" s="39"/>
      <c r="F216" s="39"/>
    </row>
    <row r="217" spans="1:6" x14ac:dyDescent="0.2">
      <c r="A217" s="89"/>
      <c r="B217" s="20"/>
      <c r="C217" s="39"/>
      <c r="D217" s="39"/>
      <c r="E217" s="39"/>
      <c r="F217" s="39"/>
    </row>
    <row r="218" spans="1:6" x14ac:dyDescent="0.2">
      <c r="A218" s="89"/>
      <c r="B218" s="20"/>
      <c r="C218" s="39"/>
      <c r="D218" s="39"/>
      <c r="E218" s="39"/>
      <c r="F218" s="39"/>
    </row>
    <row r="219" spans="1:6" x14ac:dyDescent="0.2">
      <c r="A219" s="89"/>
      <c r="B219" s="20"/>
      <c r="C219" s="39"/>
      <c r="D219" s="39"/>
      <c r="E219" s="39"/>
      <c r="F219" s="39"/>
    </row>
    <row r="220" spans="1:6" x14ac:dyDescent="0.2">
      <c r="A220" s="89"/>
      <c r="B220" s="20"/>
      <c r="C220" s="39"/>
      <c r="D220" s="39"/>
      <c r="E220" s="39"/>
      <c r="F220" s="39"/>
    </row>
    <row r="221" spans="1:6" x14ac:dyDescent="0.2">
      <c r="A221" s="89"/>
      <c r="B221" s="20"/>
      <c r="C221" s="39"/>
      <c r="D221" s="39"/>
      <c r="E221" s="39"/>
      <c r="F221" s="39"/>
    </row>
    <row r="222" spans="1:6" x14ac:dyDescent="0.2">
      <c r="A222" s="89"/>
      <c r="B222" s="20"/>
      <c r="C222" s="39"/>
      <c r="D222" s="39"/>
      <c r="E222" s="39"/>
      <c r="F222" s="39"/>
    </row>
    <row r="223" spans="1:6" x14ac:dyDescent="0.2">
      <c r="A223" s="89"/>
      <c r="B223" s="20"/>
      <c r="C223" s="39"/>
      <c r="D223" s="39"/>
      <c r="E223" s="39"/>
      <c r="F223" s="39"/>
    </row>
    <row r="224" spans="1:6" x14ac:dyDescent="0.2">
      <c r="A224" s="89"/>
      <c r="B224" s="20"/>
      <c r="C224" s="39"/>
      <c r="D224" s="39"/>
      <c r="E224" s="39"/>
      <c r="F224" s="39"/>
    </row>
    <row r="225" spans="1:6" x14ac:dyDescent="0.2">
      <c r="A225" s="89"/>
      <c r="B225" s="20"/>
      <c r="C225" s="39"/>
      <c r="D225" s="39"/>
      <c r="E225" s="39"/>
      <c r="F225" s="39"/>
    </row>
    <row r="226" spans="1:6" x14ac:dyDescent="0.2">
      <c r="A226" s="89"/>
      <c r="B226" s="20"/>
      <c r="C226" s="39"/>
      <c r="D226" s="39"/>
      <c r="E226" s="39"/>
      <c r="F226" s="39"/>
    </row>
    <row r="227" spans="1:6" x14ac:dyDescent="0.2">
      <c r="A227" s="89"/>
      <c r="B227" s="20"/>
      <c r="C227" s="39"/>
      <c r="D227" s="39"/>
      <c r="E227" s="39"/>
      <c r="F227" s="39"/>
    </row>
    <row r="228" spans="1:6" x14ac:dyDescent="0.2">
      <c r="A228" s="89"/>
      <c r="B228" s="20"/>
      <c r="C228" s="39"/>
      <c r="D228" s="39"/>
      <c r="E228" s="39"/>
      <c r="F228" s="39"/>
    </row>
    <row r="229" spans="1:6" x14ac:dyDescent="0.2">
      <c r="A229" s="89"/>
      <c r="B229" s="20"/>
      <c r="C229" s="39"/>
      <c r="D229" s="39"/>
      <c r="E229" s="39"/>
      <c r="F229" s="39"/>
    </row>
    <row r="230" spans="1:6" x14ac:dyDescent="0.2">
      <c r="A230" s="89"/>
      <c r="B230" s="20"/>
      <c r="C230" s="39"/>
      <c r="D230" s="39"/>
      <c r="E230" s="39"/>
      <c r="F230" s="39"/>
    </row>
    <row r="231" spans="1:6" x14ac:dyDescent="0.2">
      <c r="A231" s="89"/>
      <c r="B231" s="20"/>
      <c r="C231" s="39"/>
      <c r="D231" s="39"/>
      <c r="E231" s="39"/>
      <c r="F231" s="39"/>
    </row>
    <row r="232" spans="1:6" x14ac:dyDescent="0.2">
      <c r="A232" s="89"/>
      <c r="B232" s="20"/>
      <c r="C232" s="39"/>
      <c r="D232" s="39"/>
      <c r="E232" s="39"/>
      <c r="F232" s="39"/>
    </row>
    <row r="233" spans="1:6" x14ac:dyDescent="0.2">
      <c r="A233" s="89"/>
      <c r="B233" s="20"/>
      <c r="C233" s="39"/>
      <c r="D233" s="39"/>
      <c r="E233" s="39"/>
      <c r="F233" s="39"/>
    </row>
    <row r="234" spans="1:6" x14ac:dyDescent="0.2">
      <c r="A234" s="89"/>
      <c r="B234" s="20"/>
      <c r="C234" s="39"/>
      <c r="D234" s="39"/>
      <c r="E234" s="39"/>
      <c r="F234" s="39"/>
    </row>
    <row r="235" spans="1:6" x14ac:dyDescent="0.2">
      <c r="A235" s="89"/>
      <c r="B235" s="20"/>
      <c r="C235" s="39"/>
      <c r="D235" s="39"/>
      <c r="E235" s="39"/>
      <c r="F235" s="39"/>
    </row>
    <row r="236" spans="1:6" x14ac:dyDescent="0.2">
      <c r="A236" s="89"/>
      <c r="B236" s="20"/>
      <c r="C236" s="39"/>
      <c r="D236" s="39"/>
      <c r="E236" s="39"/>
      <c r="F236" s="39"/>
    </row>
    <row r="237" spans="1:6" x14ac:dyDescent="0.2">
      <c r="A237" s="89"/>
      <c r="B237" s="20"/>
      <c r="C237" s="39"/>
      <c r="D237" s="39"/>
      <c r="E237" s="39"/>
      <c r="F237" s="39"/>
    </row>
    <row r="238" spans="1:6" x14ac:dyDescent="0.2">
      <c r="A238" s="89"/>
      <c r="B238" s="20"/>
      <c r="C238" s="39"/>
      <c r="D238" s="39"/>
      <c r="E238" s="39"/>
      <c r="F238" s="39"/>
    </row>
    <row r="239" spans="1:6" x14ac:dyDescent="0.2">
      <c r="A239" s="89"/>
      <c r="B239" s="20"/>
      <c r="C239" s="39"/>
      <c r="D239" s="39"/>
      <c r="E239" s="39"/>
      <c r="F239" s="39"/>
    </row>
    <row r="240" spans="1:6" x14ac:dyDescent="0.2">
      <c r="A240" s="89"/>
      <c r="B240" s="20"/>
      <c r="C240" s="39"/>
      <c r="D240" s="39"/>
      <c r="E240" s="39"/>
      <c r="F240" s="39"/>
    </row>
    <row r="241" spans="1:6" x14ac:dyDescent="0.2">
      <c r="A241" s="89"/>
      <c r="B241" s="20"/>
      <c r="C241" s="39"/>
      <c r="D241" s="39"/>
      <c r="E241" s="39"/>
      <c r="F241" s="39"/>
    </row>
    <row r="242" spans="1:6" x14ac:dyDescent="0.2">
      <c r="A242" s="89"/>
      <c r="B242" s="20"/>
      <c r="C242" s="39"/>
      <c r="D242" s="39"/>
      <c r="E242" s="39"/>
      <c r="F242" s="39"/>
    </row>
    <row r="243" spans="1:6" x14ac:dyDescent="0.2">
      <c r="A243" s="89"/>
      <c r="B243" s="20"/>
      <c r="C243" s="39"/>
      <c r="D243" s="39"/>
      <c r="E243" s="39"/>
      <c r="F243" s="39"/>
    </row>
    <row r="244" spans="1:6" x14ac:dyDescent="0.2">
      <c r="A244" s="89"/>
      <c r="B244" s="20"/>
      <c r="C244" s="39"/>
      <c r="D244" s="39"/>
      <c r="E244" s="39"/>
      <c r="F244" s="39"/>
    </row>
    <row r="245" spans="1:6" x14ac:dyDescent="0.2">
      <c r="A245" s="89"/>
      <c r="B245" s="20"/>
      <c r="C245" s="39"/>
      <c r="D245" s="39"/>
      <c r="E245" s="39"/>
      <c r="F245" s="39"/>
    </row>
    <row r="246" spans="1:6" x14ac:dyDescent="0.2">
      <c r="A246" s="89"/>
      <c r="B246" s="20"/>
      <c r="C246" s="39"/>
      <c r="D246" s="39"/>
      <c r="E246" s="39"/>
      <c r="F246" s="39"/>
    </row>
    <row r="247" spans="1:6" x14ac:dyDescent="0.2">
      <c r="A247" s="89"/>
      <c r="B247" s="20"/>
      <c r="C247" s="39"/>
      <c r="D247" s="39"/>
      <c r="E247" s="39"/>
      <c r="F247" s="39"/>
    </row>
    <row r="248" spans="1:6" x14ac:dyDescent="0.2">
      <c r="A248" s="89"/>
      <c r="B248" s="20"/>
      <c r="C248" s="39"/>
      <c r="D248" s="39"/>
      <c r="E248" s="39"/>
      <c r="F248" s="39"/>
    </row>
    <row r="249" spans="1:6" x14ac:dyDescent="0.2">
      <c r="A249" s="89"/>
      <c r="B249" s="20"/>
      <c r="C249" s="39"/>
      <c r="D249" s="39"/>
      <c r="E249" s="39"/>
      <c r="F249" s="39"/>
    </row>
    <row r="250" spans="1:6" x14ac:dyDescent="0.2">
      <c r="A250" s="89"/>
      <c r="B250" s="20"/>
      <c r="C250" s="39"/>
      <c r="D250" s="39"/>
      <c r="E250" s="39"/>
      <c r="F250" s="39"/>
    </row>
    <row r="251" spans="1:6" x14ac:dyDescent="0.2">
      <c r="A251" s="89"/>
      <c r="B251" s="20"/>
      <c r="C251" s="39"/>
      <c r="D251" s="39"/>
      <c r="E251" s="39"/>
      <c r="F251" s="39"/>
    </row>
    <row r="252" spans="1:6" x14ac:dyDescent="0.2">
      <c r="A252" s="89"/>
      <c r="B252" s="20"/>
      <c r="C252" s="39"/>
      <c r="D252" s="39"/>
      <c r="E252" s="39"/>
      <c r="F252" s="39"/>
    </row>
    <row r="253" spans="1:6" x14ac:dyDescent="0.2">
      <c r="A253" s="89"/>
      <c r="B253" s="20"/>
      <c r="C253" s="39"/>
      <c r="D253" s="39"/>
      <c r="E253" s="39"/>
      <c r="F253" s="39"/>
    </row>
    <row r="254" spans="1:6" x14ac:dyDescent="0.2">
      <c r="A254" s="89"/>
      <c r="B254" s="20"/>
      <c r="C254" s="39"/>
      <c r="D254" s="39"/>
      <c r="E254" s="39"/>
      <c r="F254" s="39"/>
    </row>
    <row r="255" spans="1:6" x14ac:dyDescent="0.2">
      <c r="A255" s="89"/>
      <c r="B255" s="20"/>
      <c r="C255" s="39"/>
      <c r="D255" s="39"/>
      <c r="E255" s="39"/>
      <c r="F255" s="39"/>
    </row>
    <row r="256" spans="1:6" x14ac:dyDescent="0.2">
      <c r="A256" s="89"/>
      <c r="B256" s="20"/>
      <c r="C256" s="39"/>
      <c r="D256" s="39"/>
      <c r="E256" s="39"/>
      <c r="F256" s="39"/>
    </row>
    <row r="257" spans="1:6" x14ac:dyDescent="0.2">
      <c r="A257" s="89"/>
      <c r="B257" s="20"/>
      <c r="C257" s="39"/>
      <c r="D257" s="39"/>
      <c r="E257" s="39"/>
      <c r="F257" s="39"/>
    </row>
    <row r="258" spans="1:6" x14ac:dyDescent="0.2">
      <c r="A258" s="89"/>
      <c r="B258" s="20"/>
      <c r="C258" s="39"/>
      <c r="D258" s="39"/>
      <c r="E258" s="39"/>
      <c r="F258" s="39"/>
    </row>
    <row r="259" spans="1:6" x14ac:dyDescent="0.2">
      <c r="A259" s="89"/>
      <c r="B259" s="20"/>
      <c r="C259" s="39"/>
      <c r="D259" s="39"/>
      <c r="E259" s="39"/>
      <c r="F259" s="39"/>
    </row>
    <row r="260" spans="1:6" x14ac:dyDescent="0.2">
      <c r="A260" s="89"/>
      <c r="B260" s="20"/>
      <c r="C260" s="39"/>
      <c r="D260" s="39"/>
      <c r="E260" s="39"/>
      <c r="F260" s="39"/>
    </row>
    <row r="261" spans="1:6" x14ac:dyDescent="0.2">
      <c r="A261" s="89"/>
      <c r="B261" s="20"/>
      <c r="C261" s="39"/>
      <c r="D261" s="39"/>
      <c r="E261" s="39"/>
      <c r="F261" s="39"/>
    </row>
    <row r="262" spans="1:6" x14ac:dyDescent="0.2">
      <c r="A262" s="89"/>
      <c r="B262" s="20"/>
      <c r="C262" s="39"/>
      <c r="D262" s="39"/>
      <c r="E262" s="39"/>
      <c r="F262" s="39"/>
    </row>
    <row r="263" spans="1:6" x14ac:dyDescent="0.2">
      <c r="A263" s="89"/>
      <c r="B263" s="20"/>
      <c r="C263" s="39"/>
      <c r="D263" s="39"/>
      <c r="E263" s="39"/>
      <c r="F263" s="39"/>
    </row>
    <row r="264" spans="1:6" x14ac:dyDescent="0.2">
      <c r="A264" s="89"/>
      <c r="B264" s="20"/>
      <c r="C264" s="39"/>
      <c r="D264" s="39"/>
      <c r="E264" s="39"/>
      <c r="F264" s="39"/>
    </row>
    <row r="265" spans="1:6" x14ac:dyDescent="0.2">
      <c r="A265" s="89"/>
      <c r="B265" s="20"/>
      <c r="C265" s="39"/>
      <c r="D265" s="39"/>
      <c r="E265" s="39"/>
      <c r="F265" s="39"/>
    </row>
    <row r="266" spans="1:6" x14ac:dyDescent="0.2">
      <c r="A266" s="89"/>
      <c r="B266" s="20"/>
      <c r="C266" s="39"/>
      <c r="D266" s="39"/>
      <c r="E266" s="39"/>
      <c r="F266" s="39"/>
    </row>
    <row r="267" spans="1:6" x14ac:dyDescent="0.2">
      <c r="A267" s="89"/>
      <c r="B267" s="20"/>
      <c r="C267" s="39"/>
      <c r="D267" s="39"/>
      <c r="E267" s="39"/>
      <c r="F267" s="39"/>
    </row>
    <row r="268" spans="1:6" x14ac:dyDescent="0.2">
      <c r="A268" s="89"/>
      <c r="B268" s="20"/>
      <c r="C268" s="39"/>
      <c r="D268" s="39"/>
      <c r="E268" s="39"/>
      <c r="F268" s="39"/>
    </row>
    <row r="269" spans="1:6" x14ac:dyDescent="0.2">
      <c r="A269" s="89"/>
      <c r="B269" s="20"/>
      <c r="C269" s="39"/>
      <c r="D269" s="39"/>
      <c r="E269" s="39"/>
      <c r="F269" s="39"/>
    </row>
    <row r="270" spans="1:6" x14ac:dyDescent="0.2">
      <c r="A270" s="89"/>
      <c r="B270" s="20"/>
      <c r="C270" s="39"/>
      <c r="D270" s="39"/>
      <c r="E270" s="39"/>
      <c r="F270" s="39"/>
    </row>
    <row r="271" spans="1:6" x14ac:dyDescent="0.2">
      <c r="A271" s="89"/>
      <c r="B271" s="20"/>
      <c r="C271" s="39"/>
      <c r="D271" s="39"/>
      <c r="E271" s="39"/>
      <c r="F271" s="39"/>
    </row>
    <row r="272" spans="1:6" x14ac:dyDescent="0.2">
      <c r="A272" s="89"/>
      <c r="B272" s="20"/>
      <c r="C272" s="39"/>
      <c r="D272" s="39"/>
      <c r="E272" s="39"/>
      <c r="F272" s="39"/>
    </row>
    <row r="273" spans="1:6" x14ac:dyDescent="0.2">
      <c r="A273" s="89"/>
      <c r="B273" s="20"/>
      <c r="C273" s="39"/>
      <c r="D273" s="39"/>
      <c r="E273" s="39"/>
      <c r="F273" s="39"/>
    </row>
    <row r="274" spans="1:6" x14ac:dyDescent="0.2">
      <c r="A274" s="89"/>
      <c r="B274" s="20"/>
      <c r="C274" s="39"/>
      <c r="D274" s="39"/>
      <c r="E274" s="39"/>
      <c r="F274" s="39"/>
    </row>
    <row r="275" spans="1:6" x14ac:dyDescent="0.2">
      <c r="A275" s="89"/>
      <c r="B275" s="20"/>
      <c r="C275" s="39"/>
      <c r="D275" s="39"/>
      <c r="E275" s="39"/>
      <c r="F275" s="39"/>
    </row>
    <row r="276" spans="1:6" x14ac:dyDescent="0.2">
      <c r="A276" s="89"/>
      <c r="B276" s="20"/>
      <c r="C276" s="39"/>
      <c r="D276" s="39"/>
      <c r="E276" s="39"/>
      <c r="F276" s="39"/>
    </row>
    <row r="277" spans="1:6" x14ac:dyDescent="0.2">
      <c r="A277" s="89"/>
      <c r="B277" s="20"/>
      <c r="C277" s="39"/>
      <c r="D277" s="39"/>
      <c r="E277" s="39"/>
      <c r="F277" s="39"/>
    </row>
    <row r="278" spans="1:6" x14ac:dyDescent="0.2">
      <c r="A278" s="89"/>
      <c r="B278" s="20"/>
      <c r="C278" s="39"/>
      <c r="D278" s="39"/>
      <c r="E278" s="39"/>
      <c r="F278" s="39"/>
    </row>
    <row r="279" spans="1:6" x14ac:dyDescent="0.2">
      <c r="A279" s="89"/>
      <c r="B279" s="20"/>
      <c r="C279" s="39"/>
      <c r="D279" s="39"/>
      <c r="E279" s="39"/>
      <c r="F279" s="39"/>
    </row>
    <row r="280" spans="1:6" x14ac:dyDescent="0.2">
      <c r="A280" s="89"/>
      <c r="B280" s="20"/>
      <c r="C280" s="39"/>
      <c r="D280" s="39"/>
      <c r="E280" s="39"/>
      <c r="F280" s="39"/>
    </row>
    <row r="281" spans="1:6" x14ac:dyDescent="0.2">
      <c r="A281" s="89"/>
      <c r="B281" s="20"/>
      <c r="C281" s="39"/>
      <c r="D281" s="39"/>
      <c r="E281" s="39"/>
      <c r="F281" s="39"/>
    </row>
    <row r="282" spans="1:6" x14ac:dyDescent="0.2">
      <c r="A282" s="89"/>
      <c r="B282" s="20"/>
      <c r="C282" s="39"/>
      <c r="D282" s="39"/>
      <c r="E282" s="39"/>
      <c r="F282" s="39"/>
    </row>
    <row r="283" spans="1:6" x14ac:dyDescent="0.2">
      <c r="A283" s="89"/>
      <c r="B283" s="20"/>
      <c r="C283" s="39"/>
      <c r="D283" s="39"/>
      <c r="E283" s="39"/>
      <c r="F283" s="39"/>
    </row>
    <row r="284" spans="1:6" x14ac:dyDescent="0.2">
      <c r="A284" s="89"/>
      <c r="B284" s="20"/>
      <c r="C284" s="39"/>
      <c r="D284" s="39"/>
      <c r="E284" s="39"/>
      <c r="F284" s="39"/>
    </row>
    <row r="285" spans="1:6" x14ac:dyDescent="0.2">
      <c r="A285" s="89"/>
      <c r="B285" s="20"/>
      <c r="C285" s="39"/>
      <c r="D285" s="39"/>
      <c r="E285" s="39"/>
      <c r="F285" s="39"/>
    </row>
    <row r="286" spans="1:6" x14ac:dyDescent="0.2">
      <c r="A286" s="89"/>
      <c r="B286" s="20"/>
      <c r="C286" s="39"/>
      <c r="D286" s="39"/>
      <c r="E286" s="39"/>
      <c r="F286" s="39"/>
    </row>
    <row r="287" spans="1:6" x14ac:dyDescent="0.2">
      <c r="A287" s="89"/>
      <c r="B287" s="20"/>
      <c r="C287" s="39"/>
      <c r="D287" s="39"/>
      <c r="E287" s="39"/>
      <c r="F287" s="39"/>
    </row>
    <row r="288" spans="1:6" x14ac:dyDescent="0.2">
      <c r="A288" s="89"/>
      <c r="B288" s="20"/>
      <c r="C288" s="39"/>
      <c r="D288" s="39"/>
      <c r="E288" s="39"/>
      <c r="F288" s="39"/>
    </row>
    <row r="289" spans="1:6" x14ac:dyDescent="0.2">
      <c r="A289" s="89"/>
      <c r="B289" s="20"/>
      <c r="C289" s="39"/>
      <c r="D289" s="39"/>
      <c r="E289" s="39"/>
      <c r="F289" s="39"/>
    </row>
    <row r="290" spans="1:6" x14ac:dyDescent="0.2">
      <c r="A290" s="89"/>
      <c r="B290" s="20"/>
      <c r="C290" s="39"/>
      <c r="D290" s="39"/>
      <c r="E290" s="39"/>
      <c r="F290" s="39"/>
    </row>
    <row r="291" spans="1:6" x14ac:dyDescent="0.2">
      <c r="A291" s="89"/>
      <c r="B291" s="20"/>
      <c r="C291" s="39"/>
      <c r="D291" s="39"/>
      <c r="E291" s="39"/>
      <c r="F291" s="39"/>
    </row>
    <row r="292" spans="1:6" x14ac:dyDescent="0.2">
      <c r="A292" s="89"/>
      <c r="B292" s="20"/>
      <c r="C292" s="39"/>
      <c r="D292" s="39"/>
      <c r="E292" s="39"/>
      <c r="F292" s="39"/>
    </row>
    <row r="293" spans="1:6" x14ac:dyDescent="0.2">
      <c r="A293" s="89"/>
      <c r="B293" s="20"/>
      <c r="C293" s="39"/>
      <c r="D293" s="39"/>
      <c r="E293" s="39"/>
      <c r="F293" s="39"/>
    </row>
    <row r="294" spans="1:6" x14ac:dyDescent="0.2">
      <c r="A294" s="89"/>
      <c r="B294" s="20"/>
      <c r="C294" s="39"/>
      <c r="D294" s="39"/>
      <c r="E294" s="39"/>
      <c r="F294" s="39"/>
    </row>
    <row r="295" spans="1:6" x14ac:dyDescent="0.2">
      <c r="A295" s="89"/>
      <c r="B295" s="20"/>
      <c r="C295" s="39"/>
      <c r="D295" s="39"/>
      <c r="E295" s="39"/>
      <c r="F295" s="39"/>
    </row>
    <row r="296" spans="1:6" x14ac:dyDescent="0.2">
      <c r="A296" s="89"/>
      <c r="B296" s="20"/>
      <c r="C296" s="39"/>
      <c r="D296" s="39"/>
      <c r="E296" s="39"/>
      <c r="F296" s="39"/>
    </row>
    <row r="297" spans="1:6" x14ac:dyDescent="0.2">
      <c r="A297" s="89"/>
      <c r="B297" s="20"/>
      <c r="C297" s="39"/>
      <c r="D297" s="39"/>
      <c r="E297" s="39"/>
      <c r="F297" s="39"/>
    </row>
    <row r="298" spans="1:6" x14ac:dyDescent="0.2">
      <c r="A298" s="89"/>
      <c r="B298" s="20"/>
      <c r="C298" s="39"/>
      <c r="D298" s="39"/>
      <c r="E298" s="39"/>
      <c r="F298" s="39"/>
    </row>
    <row r="299" spans="1:6" x14ac:dyDescent="0.2">
      <c r="A299" s="89"/>
      <c r="B299" s="20"/>
      <c r="C299" s="39"/>
      <c r="D299" s="39"/>
      <c r="E299" s="39"/>
      <c r="F299" s="39"/>
    </row>
    <row r="300" spans="1:6" x14ac:dyDescent="0.2">
      <c r="A300" s="89"/>
      <c r="B300" s="20"/>
      <c r="C300" s="39"/>
      <c r="D300" s="39"/>
      <c r="E300" s="39"/>
      <c r="F300" s="39"/>
    </row>
    <row r="301" spans="1:6" x14ac:dyDescent="0.2">
      <c r="A301" s="89"/>
      <c r="B301" s="20"/>
      <c r="C301" s="39"/>
      <c r="D301" s="39"/>
      <c r="E301" s="39"/>
      <c r="F301" s="39"/>
    </row>
    <row r="302" spans="1:6" x14ac:dyDescent="0.2">
      <c r="A302" s="89"/>
      <c r="B302" s="20"/>
      <c r="C302" s="39"/>
      <c r="D302" s="39"/>
      <c r="E302" s="39"/>
      <c r="F302" s="39"/>
    </row>
    <row r="303" spans="1:6" x14ac:dyDescent="0.2">
      <c r="A303" s="89"/>
      <c r="B303" s="20"/>
      <c r="C303" s="39"/>
      <c r="D303" s="39"/>
      <c r="E303" s="39"/>
      <c r="F303" s="39"/>
    </row>
    <row r="304" spans="1:6" x14ac:dyDescent="0.2">
      <c r="A304" s="89"/>
      <c r="B304" s="20"/>
      <c r="C304" s="39"/>
      <c r="D304" s="39"/>
      <c r="E304" s="39"/>
      <c r="F304" s="39"/>
    </row>
    <row r="305" spans="1:6" x14ac:dyDescent="0.2">
      <c r="A305" s="89"/>
      <c r="B305" s="20"/>
      <c r="C305" s="39"/>
      <c r="D305" s="39"/>
      <c r="E305" s="39"/>
      <c r="F305" s="39"/>
    </row>
    <row r="306" spans="1:6" x14ac:dyDescent="0.2">
      <c r="A306" s="89"/>
      <c r="B306" s="20"/>
      <c r="C306" s="39"/>
      <c r="D306" s="39"/>
      <c r="E306" s="39"/>
      <c r="F306" s="39"/>
    </row>
    <row r="307" spans="1:6" x14ac:dyDescent="0.2">
      <c r="A307" s="89"/>
      <c r="B307" s="20"/>
      <c r="C307" s="39"/>
      <c r="D307" s="39"/>
      <c r="E307" s="39"/>
      <c r="F307" s="39"/>
    </row>
    <row r="308" spans="1:6" x14ac:dyDescent="0.2">
      <c r="A308" s="89"/>
      <c r="B308" s="20"/>
      <c r="C308" s="39"/>
      <c r="D308" s="39"/>
      <c r="E308" s="39"/>
      <c r="F308" s="39"/>
    </row>
    <row r="309" spans="1:6" x14ac:dyDescent="0.2">
      <c r="A309" s="89"/>
      <c r="B309" s="20"/>
      <c r="C309" s="39"/>
      <c r="D309" s="39"/>
      <c r="E309" s="39"/>
      <c r="F309" s="39"/>
    </row>
    <row r="310" spans="1:6" x14ac:dyDescent="0.2">
      <c r="A310" s="89"/>
      <c r="B310" s="20"/>
      <c r="C310" s="39"/>
      <c r="D310" s="39"/>
      <c r="E310" s="39"/>
      <c r="F310" s="39"/>
    </row>
    <row r="311" spans="1:6" x14ac:dyDescent="0.2">
      <c r="A311" s="89"/>
      <c r="B311" s="20"/>
      <c r="C311" s="39"/>
      <c r="D311" s="39"/>
      <c r="E311" s="39"/>
      <c r="F311" s="39"/>
    </row>
    <row r="312" spans="1:6" x14ac:dyDescent="0.2">
      <c r="A312" s="89"/>
      <c r="B312" s="20"/>
      <c r="C312" s="39"/>
      <c r="D312" s="39"/>
      <c r="E312" s="39"/>
      <c r="F312" s="39"/>
    </row>
    <row r="313" spans="1:6" x14ac:dyDescent="0.2">
      <c r="A313" s="89"/>
      <c r="B313" s="20"/>
      <c r="C313" s="39"/>
      <c r="D313" s="39"/>
      <c r="E313" s="39"/>
      <c r="F313" s="39"/>
    </row>
    <row r="314" spans="1:6" x14ac:dyDescent="0.2">
      <c r="A314" s="89"/>
      <c r="B314" s="20"/>
      <c r="C314" s="39"/>
      <c r="D314" s="39"/>
      <c r="E314" s="39"/>
      <c r="F314" s="39"/>
    </row>
    <row r="315" spans="1:6" x14ac:dyDescent="0.2">
      <c r="A315" s="89"/>
      <c r="B315" s="20"/>
      <c r="C315" s="39"/>
      <c r="D315" s="39"/>
      <c r="E315" s="39"/>
      <c r="F315" s="39"/>
    </row>
    <row r="316" spans="1:6" x14ac:dyDescent="0.2">
      <c r="A316" s="89"/>
      <c r="B316" s="20"/>
      <c r="C316" s="39"/>
      <c r="D316" s="39"/>
      <c r="E316" s="39"/>
      <c r="F316" s="39"/>
    </row>
    <row r="317" spans="1:6" x14ac:dyDescent="0.2">
      <c r="A317" s="89"/>
      <c r="B317" s="20"/>
      <c r="C317" s="39"/>
      <c r="D317" s="39"/>
      <c r="E317" s="39"/>
      <c r="F317" s="39"/>
    </row>
    <row r="318" spans="1:6" x14ac:dyDescent="0.2">
      <c r="A318" s="89"/>
      <c r="B318" s="20"/>
      <c r="C318" s="39"/>
      <c r="D318" s="39"/>
      <c r="E318" s="39"/>
      <c r="F318" s="39"/>
    </row>
    <row r="319" spans="1:6" x14ac:dyDescent="0.2">
      <c r="A319" s="89"/>
      <c r="B319" s="20"/>
      <c r="C319" s="39"/>
      <c r="D319" s="39"/>
      <c r="E319" s="39"/>
      <c r="F319" s="39"/>
    </row>
    <row r="320" spans="1:6" x14ac:dyDescent="0.2">
      <c r="A320" s="89"/>
      <c r="B320" s="20"/>
      <c r="C320" s="39"/>
      <c r="D320" s="39"/>
      <c r="E320" s="39"/>
      <c r="F320" s="39"/>
    </row>
    <row r="321" spans="1:6" x14ac:dyDescent="0.2">
      <c r="A321" s="89"/>
      <c r="B321" s="20"/>
      <c r="C321" s="39"/>
      <c r="D321" s="39"/>
      <c r="E321" s="39"/>
      <c r="F321" s="39"/>
    </row>
    <row r="322" spans="1:6" x14ac:dyDescent="0.2">
      <c r="A322" s="89"/>
      <c r="B322" s="20"/>
      <c r="C322" s="39"/>
      <c r="D322" s="39"/>
      <c r="E322" s="39"/>
      <c r="F322" s="39"/>
    </row>
    <row r="323" spans="1:6" x14ac:dyDescent="0.2">
      <c r="A323" s="89"/>
      <c r="B323" s="20"/>
      <c r="C323" s="39"/>
      <c r="D323" s="39"/>
      <c r="E323" s="39"/>
      <c r="F323" s="39"/>
    </row>
    <row r="324" spans="1:6" x14ac:dyDescent="0.2">
      <c r="A324" s="89"/>
      <c r="B324" s="20"/>
      <c r="C324" s="39"/>
      <c r="D324" s="39"/>
      <c r="E324" s="39"/>
      <c r="F324" s="39"/>
    </row>
    <row r="325" spans="1:6" x14ac:dyDescent="0.2">
      <c r="A325" s="89"/>
      <c r="B325" s="20"/>
      <c r="C325" s="39"/>
      <c r="D325" s="39"/>
      <c r="E325" s="39"/>
      <c r="F325" s="39"/>
    </row>
    <row r="326" spans="1:6" x14ac:dyDescent="0.2">
      <c r="A326" s="89"/>
      <c r="B326" s="20"/>
      <c r="C326" s="39"/>
      <c r="D326" s="39"/>
      <c r="E326" s="39"/>
      <c r="F326" s="39"/>
    </row>
    <row r="327" spans="1:6" x14ac:dyDescent="0.2">
      <c r="A327" s="89"/>
      <c r="B327" s="20"/>
      <c r="C327" s="39"/>
      <c r="D327" s="39"/>
      <c r="E327" s="39"/>
      <c r="F327" s="39"/>
    </row>
    <row r="328" spans="1:6" x14ac:dyDescent="0.2">
      <c r="A328" s="89"/>
      <c r="B328" s="20"/>
      <c r="C328" s="39"/>
      <c r="D328" s="39"/>
      <c r="E328" s="39"/>
      <c r="F328" s="39"/>
    </row>
    <row r="329" spans="1:6" x14ac:dyDescent="0.2">
      <c r="A329" s="89"/>
      <c r="B329" s="20"/>
      <c r="C329" s="39"/>
      <c r="D329" s="39"/>
      <c r="E329" s="39"/>
      <c r="F329" s="39"/>
    </row>
    <row r="330" spans="1:6" x14ac:dyDescent="0.2">
      <c r="A330" s="89"/>
      <c r="B330" s="20"/>
      <c r="C330" s="39"/>
      <c r="D330" s="39"/>
      <c r="E330" s="39"/>
      <c r="F330" s="39"/>
    </row>
    <row r="331" spans="1:6" x14ac:dyDescent="0.2">
      <c r="A331" s="89"/>
      <c r="B331" s="20"/>
      <c r="C331" s="39"/>
      <c r="D331" s="39"/>
      <c r="E331" s="39"/>
      <c r="F331" s="39"/>
    </row>
    <row r="332" spans="1:6" x14ac:dyDescent="0.2">
      <c r="A332" s="89"/>
      <c r="B332" s="20"/>
      <c r="C332" s="39"/>
      <c r="D332" s="39"/>
      <c r="E332" s="39"/>
      <c r="F332" s="39"/>
    </row>
    <row r="333" spans="1:6" x14ac:dyDescent="0.2">
      <c r="A333" s="89"/>
      <c r="B333" s="20"/>
      <c r="C333" s="39"/>
      <c r="D333" s="39"/>
      <c r="E333" s="39"/>
      <c r="F333" s="39"/>
    </row>
    <row r="334" spans="1:6" x14ac:dyDescent="0.2">
      <c r="A334" s="89"/>
      <c r="B334" s="20"/>
      <c r="C334" s="39"/>
      <c r="D334" s="39"/>
      <c r="E334" s="39"/>
      <c r="F334" s="39"/>
    </row>
    <row r="335" spans="1:6" x14ac:dyDescent="0.2">
      <c r="A335" s="89"/>
      <c r="B335" s="20"/>
      <c r="C335" s="39"/>
      <c r="D335" s="39"/>
      <c r="E335" s="39"/>
      <c r="F335" s="39"/>
    </row>
    <row r="336" spans="1:6" x14ac:dyDescent="0.2">
      <c r="A336" s="89"/>
      <c r="B336" s="20"/>
      <c r="C336" s="39"/>
      <c r="D336" s="39"/>
      <c r="E336" s="39"/>
      <c r="F336" s="39"/>
    </row>
    <row r="337" spans="1:6" x14ac:dyDescent="0.2">
      <c r="A337" s="89"/>
      <c r="B337" s="20"/>
      <c r="C337" s="39"/>
      <c r="D337" s="39"/>
      <c r="E337" s="39"/>
      <c r="F337" s="39"/>
    </row>
    <row r="338" spans="1:6" x14ac:dyDescent="0.2">
      <c r="A338" s="89"/>
      <c r="B338" s="20"/>
      <c r="C338" s="39"/>
      <c r="D338" s="39"/>
      <c r="E338" s="39"/>
      <c r="F338" s="39"/>
    </row>
    <row r="339" spans="1:6" x14ac:dyDescent="0.2">
      <c r="A339" s="89"/>
      <c r="B339" s="20"/>
      <c r="C339" s="39"/>
      <c r="D339" s="39"/>
      <c r="E339" s="39"/>
      <c r="F339" s="39"/>
    </row>
    <row r="340" spans="1:6" x14ac:dyDescent="0.2">
      <c r="A340" s="89"/>
      <c r="B340" s="20"/>
      <c r="C340" s="39"/>
      <c r="D340" s="39"/>
      <c r="E340" s="39"/>
      <c r="F340" s="39"/>
    </row>
    <row r="341" spans="1:6" x14ac:dyDescent="0.2">
      <c r="A341" s="89"/>
      <c r="B341" s="20"/>
      <c r="C341" s="39"/>
      <c r="D341" s="39"/>
      <c r="E341" s="39"/>
      <c r="F341" s="39"/>
    </row>
    <row r="342" spans="1:6" x14ac:dyDescent="0.2">
      <c r="A342" s="89"/>
      <c r="B342" s="20"/>
      <c r="C342" s="39"/>
      <c r="D342" s="39"/>
      <c r="E342" s="39"/>
      <c r="F342" s="39"/>
    </row>
    <row r="343" spans="1:6" x14ac:dyDescent="0.2">
      <c r="A343" s="89"/>
      <c r="B343" s="20"/>
      <c r="C343" s="39"/>
      <c r="D343" s="39"/>
      <c r="E343" s="39"/>
      <c r="F343" s="39"/>
    </row>
    <row r="344" spans="1:6" x14ac:dyDescent="0.2">
      <c r="A344" s="89"/>
      <c r="B344" s="20"/>
      <c r="C344" s="39"/>
      <c r="D344" s="39"/>
      <c r="E344" s="39"/>
      <c r="F344" s="39"/>
    </row>
    <row r="345" spans="1:6" x14ac:dyDescent="0.2">
      <c r="A345" s="89"/>
      <c r="B345" s="20"/>
      <c r="C345" s="39"/>
      <c r="D345" s="39"/>
      <c r="E345" s="39"/>
      <c r="F345" s="39"/>
    </row>
    <row r="346" spans="1:6" x14ac:dyDescent="0.2">
      <c r="A346" s="89"/>
      <c r="B346" s="20"/>
      <c r="C346" s="39"/>
      <c r="D346" s="39"/>
      <c r="E346" s="39"/>
      <c r="F346" s="39"/>
    </row>
    <row r="347" spans="1:6" x14ac:dyDescent="0.2">
      <c r="A347" s="89"/>
      <c r="B347" s="20"/>
      <c r="C347" s="39"/>
      <c r="D347" s="39"/>
      <c r="E347" s="39"/>
      <c r="F347" s="39"/>
    </row>
    <row r="348" spans="1:6" x14ac:dyDescent="0.2">
      <c r="A348" s="89"/>
      <c r="B348" s="20"/>
      <c r="C348" s="39"/>
      <c r="D348" s="39"/>
      <c r="E348" s="39"/>
      <c r="F348" s="39"/>
    </row>
    <row r="349" spans="1:6" x14ac:dyDescent="0.2">
      <c r="A349" s="89"/>
      <c r="B349" s="20"/>
      <c r="C349" s="39"/>
      <c r="D349" s="39"/>
      <c r="E349" s="39"/>
      <c r="F349" s="39"/>
    </row>
    <row r="350" spans="1:6" x14ac:dyDescent="0.2">
      <c r="A350" s="89"/>
      <c r="B350" s="20"/>
      <c r="C350" s="39"/>
      <c r="D350" s="39"/>
      <c r="E350" s="39"/>
      <c r="F350" s="39"/>
    </row>
    <row r="351" spans="1:6" x14ac:dyDescent="0.2">
      <c r="A351" s="89"/>
      <c r="B351" s="20"/>
      <c r="C351" s="39"/>
      <c r="D351" s="39"/>
      <c r="E351" s="39"/>
      <c r="F351" s="39"/>
    </row>
    <row r="352" spans="1:6" x14ac:dyDescent="0.2">
      <c r="A352" s="89"/>
      <c r="B352" s="20"/>
      <c r="C352" s="39"/>
      <c r="D352" s="39"/>
      <c r="E352" s="39"/>
      <c r="F352" s="39"/>
    </row>
    <row r="353" spans="1:6" x14ac:dyDescent="0.2">
      <c r="A353" s="89"/>
      <c r="B353" s="20"/>
      <c r="C353" s="39"/>
      <c r="D353" s="39"/>
      <c r="E353" s="39"/>
      <c r="F353" s="39"/>
    </row>
    <row r="354" spans="1:6" x14ac:dyDescent="0.2">
      <c r="A354" s="89"/>
      <c r="B354" s="20"/>
      <c r="C354" s="39"/>
      <c r="D354" s="39"/>
      <c r="E354" s="39"/>
      <c r="F354" s="39"/>
    </row>
    <row r="355" spans="1:6" x14ac:dyDescent="0.2">
      <c r="A355" s="89"/>
      <c r="B355" s="20"/>
      <c r="C355" s="39"/>
      <c r="D355" s="39"/>
      <c r="E355" s="39"/>
      <c r="F355" s="39"/>
    </row>
    <row r="356" spans="1:6" x14ac:dyDescent="0.2">
      <c r="A356" s="89"/>
      <c r="B356" s="20"/>
      <c r="C356" s="39"/>
      <c r="D356" s="39"/>
      <c r="E356" s="39"/>
      <c r="F356" s="39"/>
    </row>
    <row r="357" spans="1:6" x14ac:dyDescent="0.2">
      <c r="A357" s="89"/>
      <c r="B357" s="20"/>
      <c r="C357" s="39"/>
      <c r="D357" s="39"/>
      <c r="E357" s="39"/>
      <c r="F357" s="39"/>
    </row>
    <row r="358" spans="1:6" x14ac:dyDescent="0.2">
      <c r="A358" s="89"/>
      <c r="B358" s="20"/>
      <c r="C358" s="39"/>
      <c r="D358" s="39"/>
      <c r="E358" s="39"/>
      <c r="F358" s="39"/>
    </row>
    <row r="359" spans="1:6" x14ac:dyDescent="0.2">
      <c r="A359" s="89"/>
      <c r="B359" s="20"/>
      <c r="C359" s="39"/>
      <c r="D359" s="39"/>
      <c r="E359" s="39"/>
      <c r="F359" s="39"/>
    </row>
    <row r="360" spans="1:6" x14ac:dyDescent="0.2">
      <c r="A360" s="89"/>
      <c r="B360" s="20"/>
      <c r="C360" s="39"/>
      <c r="D360" s="39"/>
      <c r="E360" s="39"/>
      <c r="F360" s="39"/>
    </row>
    <row r="361" spans="1:6" x14ac:dyDescent="0.2">
      <c r="A361" s="89"/>
      <c r="B361" s="20"/>
      <c r="C361" s="39"/>
      <c r="D361" s="39"/>
      <c r="E361" s="39"/>
      <c r="F361" s="39"/>
    </row>
    <row r="362" spans="1:6" x14ac:dyDescent="0.2">
      <c r="A362" s="89"/>
      <c r="B362" s="20"/>
      <c r="C362" s="39"/>
      <c r="D362" s="39"/>
      <c r="E362" s="39"/>
      <c r="F362" s="39"/>
    </row>
    <row r="363" spans="1:6" x14ac:dyDescent="0.2">
      <c r="A363" s="89"/>
      <c r="B363" s="20"/>
      <c r="C363" s="39"/>
      <c r="D363" s="39"/>
      <c r="E363" s="39"/>
      <c r="F363" s="39"/>
    </row>
    <row r="364" spans="1:6" x14ac:dyDescent="0.2">
      <c r="A364" s="89"/>
      <c r="B364" s="20"/>
      <c r="C364" s="39"/>
      <c r="D364" s="39"/>
      <c r="E364" s="39"/>
      <c r="F364" s="39"/>
    </row>
    <row r="365" spans="1:6" x14ac:dyDescent="0.2">
      <c r="A365" s="89"/>
      <c r="B365" s="20"/>
      <c r="C365" s="39"/>
      <c r="D365" s="39"/>
      <c r="E365" s="39"/>
      <c r="F365" s="39"/>
    </row>
    <row r="366" spans="1:6" x14ac:dyDescent="0.2">
      <c r="A366" s="89"/>
      <c r="B366" s="20"/>
      <c r="C366" s="39"/>
      <c r="D366" s="39"/>
      <c r="E366" s="39"/>
      <c r="F366" s="39"/>
    </row>
    <row r="367" spans="1:6" x14ac:dyDescent="0.2">
      <c r="A367" s="89"/>
      <c r="B367" s="20"/>
      <c r="C367" s="39"/>
      <c r="D367" s="39"/>
      <c r="E367" s="39"/>
      <c r="F367" s="39"/>
    </row>
    <row r="368" spans="1:6" x14ac:dyDescent="0.2">
      <c r="A368" s="89"/>
      <c r="B368" s="20"/>
      <c r="C368" s="39"/>
      <c r="D368" s="39"/>
      <c r="E368" s="39"/>
      <c r="F368" s="39"/>
    </row>
    <row r="369" spans="1:6" x14ac:dyDescent="0.2">
      <c r="A369" s="89"/>
      <c r="B369" s="20"/>
      <c r="C369" s="39"/>
      <c r="D369" s="39"/>
      <c r="E369" s="39"/>
      <c r="F369" s="39"/>
    </row>
    <row r="370" spans="1:6" x14ac:dyDescent="0.2">
      <c r="A370" s="89"/>
      <c r="B370" s="20"/>
      <c r="C370" s="39"/>
      <c r="D370" s="39"/>
      <c r="E370" s="39"/>
      <c r="F370" s="39"/>
    </row>
    <row r="371" spans="1:6" x14ac:dyDescent="0.2">
      <c r="A371" s="89"/>
      <c r="B371" s="20"/>
      <c r="C371" s="39"/>
      <c r="D371" s="39"/>
      <c r="E371" s="39"/>
      <c r="F371" s="39"/>
    </row>
    <row r="372" spans="1:6" x14ac:dyDescent="0.2">
      <c r="A372" s="89"/>
      <c r="B372" s="20"/>
      <c r="C372" s="39"/>
      <c r="D372" s="39"/>
      <c r="E372" s="39"/>
      <c r="F372" s="39"/>
    </row>
    <row r="373" spans="1:6" x14ac:dyDescent="0.2">
      <c r="A373" s="89"/>
      <c r="B373" s="20"/>
      <c r="C373" s="39"/>
      <c r="D373" s="39"/>
      <c r="E373" s="39"/>
      <c r="F373" s="39"/>
    </row>
    <row r="374" spans="1:6" x14ac:dyDescent="0.2">
      <c r="A374" s="89"/>
      <c r="B374" s="20"/>
      <c r="C374" s="39"/>
      <c r="D374" s="39"/>
      <c r="E374" s="39"/>
      <c r="F374" s="39"/>
    </row>
    <row r="375" spans="1:6" x14ac:dyDescent="0.2">
      <c r="A375" s="89"/>
      <c r="B375" s="20"/>
      <c r="C375" s="39"/>
      <c r="D375" s="39"/>
      <c r="E375" s="39"/>
      <c r="F375" s="39"/>
    </row>
    <row r="376" spans="1:6" x14ac:dyDescent="0.2">
      <c r="A376" s="89"/>
      <c r="B376" s="20"/>
      <c r="C376" s="39"/>
      <c r="D376" s="39"/>
      <c r="E376" s="39"/>
      <c r="F376" s="39"/>
    </row>
    <row r="377" spans="1:6" x14ac:dyDescent="0.2">
      <c r="A377" s="89"/>
      <c r="B377" s="20"/>
      <c r="C377" s="39"/>
      <c r="D377" s="39"/>
      <c r="E377" s="39"/>
      <c r="F377" s="39"/>
    </row>
    <row r="378" spans="1:6" x14ac:dyDescent="0.2">
      <c r="A378" s="89"/>
      <c r="B378" s="20"/>
      <c r="C378" s="39"/>
      <c r="D378" s="39"/>
      <c r="E378" s="39"/>
      <c r="F378" s="39"/>
    </row>
    <row r="379" spans="1:6" x14ac:dyDescent="0.2">
      <c r="A379" s="89"/>
      <c r="B379" s="20"/>
      <c r="C379" s="39"/>
      <c r="D379" s="39"/>
      <c r="E379" s="39"/>
      <c r="F379" s="39"/>
    </row>
    <row r="380" spans="1:6" x14ac:dyDescent="0.2">
      <c r="A380" s="89"/>
      <c r="B380" s="20"/>
      <c r="C380" s="39"/>
      <c r="D380" s="39"/>
      <c r="E380" s="39"/>
      <c r="F380" s="39"/>
    </row>
    <row r="381" spans="1:6" x14ac:dyDescent="0.2">
      <c r="A381" s="89"/>
      <c r="B381" s="20"/>
      <c r="C381" s="39"/>
      <c r="D381" s="39"/>
      <c r="E381" s="39"/>
      <c r="F381" s="39"/>
    </row>
    <row r="382" spans="1:6" x14ac:dyDescent="0.2">
      <c r="A382" s="89"/>
      <c r="B382" s="20"/>
      <c r="C382" s="39"/>
      <c r="D382" s="39"/>
      <c r="E382" s="39"/>
      <c r="F382" s="39"/>
    </row>
    <row r="383" spans="1:6" x14ac:dyDescent="0.2">
      <c r="A383" s="89"/>
      <c r="B383" s="20"/>
      <c r="C383" s="39"/>
      <c r="D383" s="39"/>
      <c r="E383" s="39"/>
      <c r="F383" s="39"/>
    </row>
    <row r="384" spans="1:6" x14ac:dyDescent="0.2">
      <c r="A384" s="89"/>
      <c r="B384" s="20"/>
      <c r="C384" s="39"/>
      <c r="D384" s="39"/>
      <c r="E384" s="39"/>
      <c r="F384" s="39"/>
    </row>
    <row r="385" spans="1:6" x14ac:dyDescent="0.2">
      <c r="A385" s="89"/>
      <c r="B385" s="20"/>
      <c r="C385" s="39"/>
      <c r="D385" s="39"/>
      <c r="E385" s="39"/>
      <c r="F385" s="39"/>
    </row>
    <row r="386" spans="1:6" x14ac:dyDescent="0.2">
      <c r="A386" s="89"/>
      <c r="B386" s="20"/>
      <c r="C386" s="39"/>
      <c r="D386" s="39"/>
      <c r="E386" s="39"/>
      <c r="F386" s="39"/>
    </row>
    <row r="387" spans="1:6" x14ac:dyDescent="0.2">
      <c r="A387" s="89"/>
      <c r="B387" s="20"/>
      <c r="C387" s="39"/>
      <c r="D387" s="39"/>
      <c r="E387" s="39"/>
      <c r="F387" s="39"/>
    </row>
    <row r="388" spans="1:6" x14ac:dyDescent="0.2">
      <c r="A388" s="89"/>
      <c r="B388" s="20"/>
      <c r="C388" s="39"/>
      <c r="D388" s="39"/>
      <c r="E388" s="39"/>
      <c r="F388" s="39"/>
    </row>
    <row r="389" spans="1:6" x14ac:dyDescent="0.2">
      <c r="A389" s="89"/>
      <c r="B389" s="20"/>
      <c r="C389" s="39"/>
      <c r="D389" s="39"/>
      <c r="E389" s="39"/>
      <c r="F389" s="39"/>
    </row>
    <row r="390" spans="1:6" x14ac:dyDescent="0.2">
      <c r="A390" s="89"/>
      <c r="B390" s="20"/>
      <c r="C390" s="39"/>
      <c r="D390" s="39"/>
      <c r="E390" s="39"/>
      <c r="F390" s="39"/>
    </row>
    <row r="391" spans="1:6" x14ac:dyDescent="0.2">
      <c r="A391" s="89"/>
      <c r="B391" s="20"/>
      <c r="C391" s="39"/>
      <c r="D391" s="39"/>
      <c r="E391" s="39"/>
      <c r="F391" s="39"/>
    </row>
    <row r="392" spans="1:6" x14ac:dyDescent="0.2">
      <c r="A392" s="89"/>
      <c r="B392" s="20"/>
      <c r="C392" s="39"/>
      <c r="D392" s="39"/>
      <c r="E392" s="39"/>
      <c r="F392" s="39"/>
    </row>
    <row r="393" spans="1:6" x14ac:dyDescent="0.2">
      <c r="A393" s="89"/>
      <c r="B393" s="20"/>
      <c r="C393" s="39"/>
      <c r="D393" s="39"/>
      <c r="E393" s="39"/>
      <c r="F393" s="39"/>
    </row>
    <row r="394" spans="1:6" x14ac:dyDescent="0.2">
      <c r="A394" s="89"/>
      <c r="B394" s="20"/>
      <c r="C394" s="39"/>
      <c r="D394" s="39"/>
      <c r="E394" s="39"/>
      <c r="F394" s="39"/>
    </row>
    <row r="395" spans="1:6" x14ac:dyDescent="0.2">
      <c r="A395" s="89"/>
      <c r="B395" s="20"/>
      <c r="C395" s="39"/>
      <c r="D395" s="39"/>
      <c r="E395" s="39"/>
      <c r="F395" s="39"/>
    </row>
    <row r="396" spans="1:6" x14ac:dyDescent="0.2">
      <c r="A396" s="89"/>
      <c r="B396" s="20"/>
      <c r="C396" s="39"/>
      <c r="D396" s="39"/>
      <c r="E396" s="39"/>
      <c r="F396" s="39"/>
    </row>
    <row r="397" spans="1:6" x14ac:dyDescent="0.2">
      <c r="A397" s="89"/>
      <c r="B397" s="20"/>
      <c r="C397" s="39"/>
      <c r="D397" s="39"/>
      <c r="E397" s="39"/>
      <c r="F397" s="39"/>
    </row>
    <row r="398" spans="1:6" x14ac:dyDescent="0.2">
      <c r="A398" s="89"/>
      <c r="B398" s="20"/>
      <c r="C398" s="39"/>
      <c r="D398" s="39"/>
      <c r="E398" s="39"/>
      <c r="F398" s="39"/>
    </row>
    <row r="399" spans="1:6" x14ac:dyDescent="0.2">
      <c r="A399" s="89"/>
      <c r="B399" s="20"/>
      <c r="C399" s="39"/>
      <c r="D399" s="39"/>
      <c r="E399" s="39"/>
      <c r="F399" s="39"/>
    </row>
    <row r="400" spans="1:6" x14ac:dyDescent="0.2">
      <c r="A400" s="89"/>
      <c r="B400" s="20"/>
      <c r="C400" s="39"/>
      <c r="D400" s="39"/>
      <c r="E400" s="39"/>
      <c r="F400" s="39"/>
    </row>
    <row r="401" spans="1:6" x14ac:dyDescent="0.2">
      <c r="A401" s="89"/>
      <c r="B401" s="20"/>
      <c r="C401" s="39"/>
      <c r="D401" s="39"/>
      <c r="E401" s="39"/>
      <c r="F401" s="39"/>
    </row>
    <row r="402" spans="1:6" x14ac:dyDescent="0.2">
      <c r="A402" s="89"/>
      <c r="B402" s="20"/>
      <c r="C402" s="39"/>
      <c r="D402" s="39"/>
      <c r="E402" s="39"/>
      <c r="F402" s="39"/>
    </row>
    <row r="403" spans="1:6" x14ac:dyDescent="0.2">
      <c r="A403" s="89"/>
      <c r="B403" s="20"/>
      <c r="C403" s="39"/>
      <c r="D403" s="39"/>
      <c r="E403" s="39"/>
      <c r="F403" s="39"/>
    </row>
    <row r="404" spans="1:6" x14ac:dyDescent="0.2">
      <c r="A404" s="89"/>
      <c r="B404" s="20"/>
      <c r="C404" s="39"/>
      <c r="D404" s="39"/>
      <c r="E404" s="39"/>
      <c r="F404" s="39"/>
    </row>
    <row r="405" spans="1:6" x14ac:dyDescent="0.2">
      <c r="A405" s="89"/>
      <c r="B405" s="20"/>
      <c r="C405" s="39"/>
      <c r="D405" s="39"/>
      <c r="E405" s="39"/>
      <c r="F405" s="39"/>
    </row>
    <row r="406" spans="1:6" x14ac:dyDescent="0.2">
      <c r="A406" s="89"/>
      <c r="B406" s="20"/>
      <c r="C406" s="39"/>
      <c r="D406" s="39"/>
      <c r="E406" s="39"/>
      <c r="F406" s="39"/>
    </row>
    <row r="407" spans="1:6" x14ac:dyDescent="0.2">
      <c r="A407" s="89"/>
      <c r="B407" s="20"/>
      <c r="C407" s="39"/>
      <c r="D407" s="39"/>
      <c r="E407" s="39"/>
      <c r="F407" s="39"/>
    </row>
    <row r="408" spans="1:6" x14ac:dyDescent="0.2">
      <c r="A408" s="89"/>
      <c r="B408" s="20"/>
      <c r="C408" s="39"/>
      <c r="D408" s="39"/>
      <c r="E408" s="39"/>
      <c r="F408" s="39"/>
    </row>
    <row r="409" spans="1:6" x14ac:dyDescent="0.2">
      <c r="A409" s="89"/>
      <c r="B409" s="20"/>
      <c r="C409" s="39"/>
      <c r="D409" s="39"/>
      <c r="E409" s="39"/>
      <c r="F409" s="39"/>
    </row>
    <row r="410" spans="1:6" x14ac:dyDescent="0.2">
      <c r="A410" s="89"/>
      <c r="B410" s="20"/>
      <c r="C410" s="39"/>
      <c r="D410" s="39"/>
      <c r="E410" s="39"/>
      <c r="F410" s="39"/>
    </row>
    <row r="411" spans="1:6" x14ac:dyDescent="0.2">
      <c r="A411" s="89"/>
      <c r="B411" s="20"/>
      <c r="C411" s="39"/>
      <c r="D411" s="39"/>
      <c r="E411" s="39"/>
      <c r="F411" s="39"/>
    </row>
    <row r="412" spans="1:6" x14ac:dyDescent="0.2">
      <c r="A412" s="89"/>
      <c r="B412" s="20"/>
      <c r="C412" s="39"/>
      <c r="D412" s="39"/>
      <c r="E412" s="39"/>
      <c r="F412" s="39"/>
    </row>
    <row r="413" spans="1:6" x14ac:dyDescent="0.2">
      <c r="A413" s="89"/>
      <c r="B413" s="20"/>
      <c r="C413" s="39"/>
      <c r="D413" s="39"/>
      <c r="E413" s="39"/>
      <c r="F413" s="39"/>
    </row>
    <row r="414" spans="1:6" x14ac:dyDescent="0.2">
      <c r="A414" s="89"/>
      <c r="B414" s="20"/>
      <c r="C414" s="39"/>
      <c r="D414" s="39"/>
      <c r="E414" s="39"/>
      <c r="F414" s="39"/>
    </row>
    <row r="415" spans="1:6" x14ac:dyDescent="0.2">
      <c r="A415" s="89"/>
      <c r="B415" s="20"/>
      <c r="C415" s="39"/>
      <c r="D415" s="39"/>
      <c r="E415" s="39"/>
      <c r="F415" s="39"/>
    </row>
    <row r="416" spans="1:6" x14ac:dyDescent="0.2">
      <c r="A416" s="89"/>
      <c r="B416" s="20"/>
      <c r="C416" s="39"/>
      <c r="D416" s="39"/>
      <c r="E416" s="39"/>
      <c r="F416" s="39"/>
    </row>
    <row r="417" spans="1:6" x14ac:dyDescent="0.2">
      <c r="A417" s="89"/>
      <c r="B417" s="20"/>
      <c r="C417" s="39"/>
      <c r="D417" s="39"/>
      <c r="E417" s="39"/>
      <c r="F417" s="39"/>
    </row>
    <row r="418" spans="1:6" x14ac:dyDescent="0.2">
      <c r="A418" s="89"/>
      <c r="B418" s="20"/>
      <c r="C418" s="39"/>
      <c r="D418" s="39"/>
      <c r="E418" s="39"/>
      <c r="F418" s="39"/>
    </row>
    <row r="419" spans="1:6" x14ac:dyDescent="0.2">
      <c r="A419" s="89"/>
      <c r="B419" s="20"/>
      <c r="C419" s="39"/>
      <c r="D419" s="39"/>
      <c r="E419" s="39"/>
      <c r="F419" s="39"/>
    </row>
    <row r="420" spans="1:6" x14ac:dyDescent="0.2">
      <c r="A420" s="89"/>
      <c r="B420" s="20"/>
      <c r="C420" s="39"/>
      <c r="D420" s="39"/>
      <c r="E420" s="39"/>
      <c r="F420" s="39"/>
    </row>
    <row r="421" spans="1:6" x14ac:dyDescent="0.2">
      <c r="A421" s="89"/>
      <c r="B421" s="20"/>
      <c r="C421" s="39"/>
      <c r="D421" s="39"/>
      <c r="E421" s="39"/>
      <c r="F421" s="39"/>
    </row>
    <row r="422" spans="1:6" x14ac:dyDescent="0.2">
      <c r="A422" s="89"/>
      <c r="B422" s="20"/>
      <c r="C422" s="39"/>
      <c r="D422" s="39"/>
      <c r="E422" s="39"/>
      <c r="F422" s="39"/>
    </row>
    <row r="423" spans="1:6" x14ac:dyDescent="0.2">
      <c r="A423" s="89"/>
      <c r="B423" s="20"/>
      <c r="C423" s="39"/>
      <c r="D423" s="39"/>
      <c r="E423" s="39"/>
      <c r="F423" s="39"/>
    </row>
    <row r="424" spans="1:6" x14ac:dyDescent="0.2">
      <c r="A424" s="89"/>
      <c r="B424" s="20"/>
      <c r="C424" s="39"/>
      <c r="D424" s="39"/>
      <c r="E424" s="39"/>
      <c r="F424" s="39"/>
    </row>
    <row r="425" spans="1:6" x14ac:dyDescent="0.2">
      <c r="A425" s="89"/>
      <c r="B425" s="20"/>
      <c r="C425" s="39"/>
      <c r="D425" s="39"/>
      <c r="E425" s="39"/>
      <c r="F425" s="39"/>
    </row>
    <row r="426" spans="1:6" x14ac:dyDescent="0.2">
      <c r="A426" s="89"/>
      <c r="B426" s="20"/>
      <c r="C426" s="39"/>
      <c r="D426" s="39"/>
      <c r="E426" s="39"/>
      <c r="F426" s="39"/>
    </row>
    <row r="427" spans="1:6" x14ac:dyDescent="0.2">
      <c r="A427" s="89"/>
      <c r="B427" s="20"/>
      <c r="C427" s="39"/>
      <c r="D427" s="39"/>
      <c r="E427" s="39"/>
      <c r="F427" s="39"/>
    </row>
    <row r="428" spans="1:6" x14ac:dyDescent="0.2">
      <c r="A428" s="89"/>
      <c r="B428" s="20"/>
      <c r="C428" s="39"/>
      <c r="D428" s="39"/>
      <c r="E428" s="39"/>
      <c r="F428" s="39"/>
    </row>
    <row r="429" spans="1:6" x14ac:dyDescent="0.2">
      <c r="A429" s="89"/>
      <c r="B429" s="20"/>
      <c r="C429" s="39"/>
      <c r="D429" s="39"/>
      <c r="E429" s="39"/>
      <c r="F429" s="39"/>
    </row>
    <row r="430" spans="1:6" x14ac:dyDescent="0.2">
      <c r="A430" s="89"/>
      <c r="B430" s="20"/>
      <c r="C430" s="39"/>
      <c r="D430" s="39"/>
      <c r="E430" s="39"/>
      <c r="F430" s="39"/>
    </row>
    <row r="431" spans="1:6" x14ac:dyDescent="0.2">
      <c r="A431" s="89"/>
      <c r="B431" s="20"/>
      <c r="C431" s="39"/>
      <c r="D431" s="39"/>
      <c r="E431" s="39"/>
      <c r="F431" s="39"/>
    </row>
    <row r="432" spans="1:6" x14ac:dyDescent="0.2">
      <c r="A432" s="89"/>
      <c r="B432" s="20"/>
      <c r="C432" s="39"/>
      <c r="D432" s="39"/>
      <c r="E432" s="39"/>
      <c r="F432" s="39"/>
    </row>
    <row r="433" spans="1:6" x14ac:dyDescent="0.2">
      <c r="A433" s="89"/>
      <c r="B433" s="20"/>
      <c r="C433" s="39"/>
      <c r="D433" s="39"/>
      <c r="E433" s="39"/>
      <c r="F433" s="39"/>
    </row>
    <row r="434" spans="1:6" x14ac:dyDescent="0.2">
      <c r="A434" s="89"/>
      <c r="B434" s="20"/>
      <c r="C434" s="39"/>
      <c r="D434" s="39"/>
      <c r="E434" s="39"/>
      <c r="F434" s="39"/>
    </row>
    <row r="435" spans="1:6" x14ac:dyDescent="0.2">
      <c r="A435" s="89"/>
      <c r="B435" s="20"/>
      <c r="C435" s="39"/>
      <c r="D435" s="39"/>
      <c r="E435" s="39"/>
      <c r="F435" s="39"/>
    </row>
    <row r="436" spans="1:6" x14ac:dyDescent="0.2">
      <c r="A436" s="89"/>
      <c r="B436" s="20"/>
      <c r="C436" s="39"/>
      <c r="D436" s="39"/>
      <c r="E436" s="39"/>
      <c r="F436" s="39"/>
    </row>
    <row r="437" spans="1:6" x14ac:dyDescent="0.2">
      <c r="A437" s="89"/>
      <c r="B437" s="20"/>
      <c r="C437" s="39"/>
      <c r="D437" s="39"/>
      <c r="E437" s="39"/>
      <c r="F437" s="39"/>
    </row>
    <row r="438" spans="1:6" x14ac:dyDescent="0.2">
      <c r="A438" s="89"/>
      <c r="B438" s="20"/>
      <c r="C438" s="39"/>
      <c r="D438" s="39"/>
      <c r="E438" s="39"/>
      <c r="F438" s="39"/>
    </row>
    <row r="439" spans="1:6" x14ac:dyDescent="0.2">
      <c r="A439" s="89"/>
      <c r="B439" s="20"/>
      <c r="C439" s="39"/>
      <c r="D439" s="39"/>
      <c r="E439" s="39"/>
      <c r="F439" s="39"/>
    </row>
    <row r="440" spans="1:6" x14ac:dyDescent="0.2">
      <c r="A440" s="89"/>
      <c r="B440" s="20"/>
      <c r="C440" s="39"/>
      <c r="D440" s="39"/>
      <c r="E440" s="39"/>
      <c r="F440" s="39"/>
    </row>
    <row r="441" spans="1:6" x14ac:dyDescent="0.2">
      <c r="A441" s="89"/>
      <c r="B441" s="20"/>
      <c r="C441" s="39"/>
      <c r="D441" s="39"/>
      <c r="E441" s="39"/>
      <c r="F441" s="39"/>
    </row>
    <row r="442" spans="1:6" x14ac:dyDescent="0.2">
      <c r="A442" s="89"/>
      <c r="B442" s="20"/>
      <c r="C442" s="39"/>
      <c r="D442" s="39"/>
      <c r="E442" s="39"/>
      <c r="F442" s="39"/>
    </row>
    <row r="443" spans="1:6" x14ac:dyDescent="0.2">
      <c r="A443" s="89"/>
      <c r="B443" s="20"/>
      <c r="C443" s="39"/>
      <c r="D443" s="39"/>
      <c r="E443" s="39"/>
      <c r="F443" s="39"/>
    </row>
    <row r="444" spans="1:6" x14ac:dyDescent="0.2">
      <c r="A444" s="89"/>
      <c r="B444" s="20"/>
      <c r="C444" s="39"/>
      <c r="D444" s="39"/>
      <c r="E444" s="39"/>
      <c r="F444" s="39"/>
    </row>
    <row r="445" spans="1:6" x14ac:dyDescent="0.2">
      <c r="A445" s="89"/>
      <c r="B445" s="20"/>
      <c r="C445" s="39"/>
      <c r="D445" s="39"/>
      <c r="E445" s="39"/>
      <c r="F445" s="39"/>
    </row>
    <row r="446" spans="1:6" x14ac:dyDescent="0.2">
      <c r="A446" s="89"/>
      <c r="B446" s="20"/>
      <c r="C446" s="39"/>
      <c r="D446" s="39"/>
      <c r="E446" s="39"/>
      <c r="F446" s="39"/>
    </row>
    <row r="447" spans="1:6" x14ac:dyDescent="0.2">
      <c r="A447" s="89"/>
      <c r="B447" s="20"/>
      <c r="C447" s="39"/>
      <c r="D447" s="39"/>
      <c r="E447" s="39"/>
      <c r="F447" s="39"/>
    </row>
    <row r="448" spans="1:6" x14ac:dyDescent="0.2">
      <c r="A448" s="89"/>
      <c r="B448" s="20"/>
      <c r="C448" s="39"/>
      <c r="D448" s="39"/>
      <c r="E448" s="39"/>
      <c r="F448" s="39"/>
    </row>
    <row r="449" spans="1:6" x14ac:dyDescent="0.2">
      <c r="A449" s="89"/>
      <c r="B449" s="20"/>
      <c r="C449" s="39"/>
      <c r="D449" s="39"/>
      <c r="E449" s="39"/>
      <c r="F449" s="39"/>
    </row>
    <row r="450" spans="1:6" x14ac:dyDescent="0.2">
      <c r="A450" s="89"/>
      <c r="B450" s="20"/>
      <c r="C450" s="39"/>
      <c r="D450" s="39"/>
      <c r="E450" s="39"/>
      <c r="F450" s="39"/>
    </row>
    <row r="451" spans="1:6" x14ac:dyDescent="0.2">
      <c r="A451" s="89"/>
      <c r="B451" s="20"/>
      <c r="C451" s="39"/>
      <c r="D451" s="39"/>
      <c r="E451" s="39"/>
      <c r="F451" s="39"/>
    </row>
    <row r="452" spans="1:6" x14ac:dyDescent="0.2">
      <c r="A452" s="89"/>
      <c r="B452" s="20"/>
      <c r="C452" s="39"/>
      <c r="D452" s="39"/>
      <c r="E452" s="39"/>
      <c r="F452" s="39"/>
    </row>
    <row r="453" spans="1:6" x14ac:dyDescent="0.2">
      <c r="A453" s="89"/>
      <c r="B453" s="20"/>
      <c r="C453" s="39"/>
      <c r="D453" s="39"/>
      <c r="E453" s="39"/>
      <c r="F453" s="39"/>
    </row>
    <row r="454" spans="1:6" x14ac:dyDescent="0.2">
      <c r="A454" s="89"/>
      <c r="B454" s="20"/>
      <c r="C454" s="39"/>
      <c r="D454" s="39"/>
      <c r="E454" s="39"/>
      <c r="F454" s="39"/>
    </row>
    <row r="455" spans="1:6" x14ac:dyDescent="0.2">
      <c r="A455" s="89"/>
      <c r="B455" s="20"/>
      <c r="C455" s="39"/>
      <c r="D455" s="39"/>
      <c r="E455" s="39"/>
      <c r="F455" s="39"/>
    </row>
    <row r="456" spans="1:6" x14ac:dyDescent="0.2">
      <c r="A456" s="89"/>
      <c r="B456" s="20"/>
      <c r="C456" s="39"/>
      <c r="D456" s="39"/>
      <c r="E456" s="39"/>
      <c r="F456" s="39"/>
    </row>
    <row r="457" spans="1:6" x14ac:dyDescent="0.2">
      <c r="A457" s="89"/>
      <c r="B457" s="20"/>
      <c r="C457" s="39"/>
      <c r="D457" s="39"/>
      <c r="E457" s="39"/>
      <c r="F457" s="39"/>
    </row>
    <row r="458" spans="1:6" x14ac:dyDescent="0.2">
      <c r="A458" s="89"/>
      <c r="B458" s="20"/>
      <c r="C458" s="39"/>
      <c r="D458" s="39"/>
      <c r="E458" s="39"/>
      <c r="F458" s="39"/>
    </row>
    <row r="459" spans="1:6" x14ac:dyDescent="0.2">
      <c r="A459" s="89"/>
      <c r="B459" s="20"/>
      <c r="C459" s="39"/>
      <c r="D459" s="39"/>
      <c r="E459" s="39"/>
      <c r="F459" s="39"/>
    </row>
    <row r="460" spans="1:6" x14ac:dyDescent="0.2">
      <c r="A460" s="89"/>
      <c r="B460" s="20"/>
      <c r="C460" s="39"/>
      <c r="D460" s="39"/>
      <c r="E460" s="39"/>
      <c r="F460" s="39"/>
    </row>
    <row r="461" spans="1:6" x14ac:dyDescent="0.2">
      <c r="A461" s="89"/>
      <c r="B461" s="20"/>
      <c r="C461" s="39"/>
      <c r="D461" s="39"/>
      <c r="E461" s="39"/>
      <c r="F461" s="39"/>
    </row>
    <row r="462" spans="1:6" x14ac:dyDescent="0.2">
      <c r="A462" s="89"/>
      <c r="B462" s="20"/>
      <c r="C462" s="39"/>
      <c r="D462" s="39"/>
      <c r="E462" s="39"/>
      <c r="F462" s="39"/>
    </row>
    <row r="463" spans="1:6" x14ac:dyDescent="0.2">
      <c r="A463" s="89"/>
      <c r="B463" s="20"/>
      <c r="C463" s="39"/>
      <c r="D463" s="39"/>
      <c r="E463" s="39"/>
      <c r="F463" s="39"/>
    </row>
    <row r="464" spans="1:6" x14ac:dyDescent="0.2">
      <c r="A464" s="89"/>
      <c r="B464" s="20"/>
      <c r="C464" s="39"/>
      <c r="D464" s="39"/>
      <c r="E464" s="39"/>
      <c r="F464" s="39"/>
    </row>
    <row r="465" spans="1:6" x14ac:dyDescent="0.2">
      <c r="A465" s="89"/>
      <c r="B465" s="20"/>
      <c r="C465" s="39"/>
      <c r="D465" s="39"/>
      <c r="E465" s="39"/>
      <c r="F465" s="39"/>
    </row>
    <row r="466" spans="1:6" x14ac:dyDescent="0.2">
      <c r="A466" s="89"/>
      <c r="B466" s="20"/>
      <c r="C466" s="39"/>
      <c r="D466" s="39"/>
      <c r="E466" s="39"/>
      <c r="F466" s="39"/>
    </row>
    <row r="467" spans="1:6" x14ac:dyDescent="0.2">
      <c r="A467" s="89"/>
      <c r="B467" s="20"/>
      <c r="C467" s="39"/>
      <c r="D467" s="39"/>
      <c r="E467" s="39"/>
      <c r="F467" s="39"/>
    </row>
    <row r="468" spans="1:6" x14ac:dyDescent="0.2">
      <c r="A468" s="89"/>
      <c r="B468" s="20"/>
      <c r="C468" s="39"/>
      <c r="D468" s="39"/>
      <c r="E468" s="39"/>
      <c r="F468" s="39"/>
    </row>
    <row r="469" spans="1:6" x14ac:dyDescent="0.2">
      <c r="A469" s="89"/>
      <c r="B469" s="20"/>
      <c r="C469" s="39"/>
      <c r="D469" s="39"/>
      <c r="E469" s="39"/>
      <c r="F469" s="39"/>
    </row>
    <row r="470" spans="1:6" x14ac:dyDescent="0.2">
      <c r="A470" s="89"/>
      <c r="B470" s="20"/>
      <c r="C470" s="39"/>
      <c r="D470" s="39"/>
      <c r="E470" s="39"/>
      <c r="F470" s="39"/>
    </row>
    <row r="471" spans="1:6" x14ac:dyDescent="0.2">
      <c r="A471" s="89"/>
      <c r="B471" s="20"/>
      <c r="C471" s="39"/>
      <c r="D471" s="39"/>
      <c r="E471" s="39"/>
      <c r="F471" s="39"/>
    </row>
    <row r="472" spans="1:6" x14ac:dyDescent="0.2">
      <c r="A472" s="89"/>
      <c r="B472" s="20"/>
      <c r="C472" s="39"/>
      <c r="D472" s="39"/>
      <c r="E472" s="39"/>
      <c r="F472" s="39"/>
    </row>
    <row r="473" spans="1:6" x14ac:dyDescent="0.2">
      <c r="A473" s="89"/>
      <c r="B473" s="20"/>
      <c r="C473" s="39"/>
      <c r="D473" s="39"/>
      <c r="E473" s="39"/>
      <c r="F473" s="39"/>
    </row>
    <row r="474" spans="1:6" x14ac:dyDescent="0.2">
      <c r="A474" s="89"/>
      <c r="B474" s="20"/>
      <c r="C474" s="39"/>
      <c r="D474" s="39"/>
      <c r="E474" s="39"/>
      <c r="F474" s="39"/>
    </row>
    <row r="475" spans="1:6" x14ac:dyDescent="0.2">
      <c r="A475" s="89"/>
      <c r="B475" s="20"/>
      <c r="C475" s="39"/>
      <c r="D475" s="39"/>
      <c r="E475" s="39"/>
      <c r="F475" s="39"/>
    </row>
    <row r="476" spans="1:6" x14ac:dyDescent="0.2">
      <c r="A476" s="89"/>
      <c r="B476" s="20"/>
      <c r="C476" s="39"/>
      <c r="D476" s="39"/>
      <c r="E476" s="39"/>
      <c r="F476" s="39"/>
    </row>
    <row r="477" spans="1:6" x14ac:dyDescent="0.2">
      <c r="A477" s="89"/>
      <c r="B477" s="20"/>
      <c r="C477" s="39"/>
      <c r="D477" s="39"/>
      <c r="E477" s="39"/>
      <c r="F477" s="39"/>
    </row>
    <row r="478" spans="1:6" x14ac:dyDescent="0.2">
      <c r="A478" s="89"/>
      <c r="B478" s="20"/>
      <c r="C478" s="39"/>
      <c r="D478" s="39"/>
      <c r="E478" s="39"/>
      <c r="F478" s="39"/>
    </row>
    <row r="479" spans="1:6" x14ac:dyDescent="0.2">
      <c r="A479" s="89"/>
      <c r="B479" s="20"/>
      <c r="C479" s="39"/>
      <c r="D479" s="39"/>
      <c r="E479" s="39"/>
      <c r="F479" s="39"/>
    </row>
    <row r="480" spans="1:6" x14ac:dyDescent="0.2">
      <c r="A480" s="89"/>
      <c r="B480" s="20"/>
      <c r="C480" s="39"/>
      <c r="D480" s="39"/>
      <c r="E480" s="39"/>
      <c r="F480" s="39"/>
    </row>
    <row r="481" spans="1:6" x14ac:dyDescent="0.2">
      <c r="A481" s="89"/>
      <c r="B481" s="20"/>
      <c r="C481" s="39"/>
      <c r="D481" s="39"/>
      <c r="E481" s="39"/>
      <c r="F481" s="39"/>
    </row>
    <row r="482" spans="1:6" x14ac:dyDescent="0.2">
      <c r="A482" s="89"/>
      <c r="B482" s="20"/>
      <c r="C482" s="39"/>
      <c r="D482" s="39"/>
      <c r="E482" s="39"/>
      <c r="F482" s="39"/>
    </row>
    <row r="483" spans="1:6" x14ac:dyDescent="0.2">
      <c r="A483" s="89"/>
      <c r="B483" s="20"/>
      <c r="C483" s="39"/>
      <c r="D483" s="39"/>
      <c r="E483" s="39"/>
      <c r="F483" s="39"/>
    </row>
    <row r="484" spans="1:6" x14ac:dyDescent="0.2">
      <c r="A484" s="89"/>
      <c r="B484" s="20"/>
      <c r="C484" s="39"/>
      <c r="D484" s="39"/>
      <c r="E484" s="39"/>
      <c r="F484" s="39"/>
    </row>
    <row r="485" spans="1:6" x14ac:dyDescent="0.2">
      <c r="A485" s="89"/>
      <c r="B485" s="20"/>
      <c r="C485" s="39"/>
      <c r="D485" s="39"/>
      <c r="E485" s="39"/>
      <c r="F485" s="39"/>
    </row>
    <row r="486" spans="1:6" x14ac:dyDescent="0.2">
      <c r="A486" s="89"/>
      <c r="B486" s="20"/>
      <c r="C486" s="39"/>
      <c r="D486" s="39"/>
      <c r="E486" s="39"/>
      <c r="F486" s="39"/>
    </row>
    <row r="487" spans="1:6" x14ac:dyDescent="0.2">
      <c r="A487" s="89"/>
      <c r="B487" s="20"/>
      <c r="C487" s="39"/>
      <c r="D487" s="39"/>
      <c r="E487" s="39"/>
      <c r="F487" s="39"/>
    </row>
    <row r="488" spans="1:6" x14ac:dyDescent="0.2">
      <c r="A488" s="89"/>
      <c r="B488" s="20"/>
      <c r="C488" s="39"/>
      <c r="D488" s="39"/>
      <c r="E488" s="39"/>
      <c r="F488" s="39"/>
    </row>
    <row r="489" spans="1:6" x14ac:dyDescent="0.2">
      <c r="A489" s="89"/>
      <c r="B489" s="20"/>
      <c r="C489" s="39"/>
      <c r="D489" s="39"/>
      <c r="E489" s="39"/>
      <c r="F489" s="39"/>
    </row>
    <row r="490" spans="1:6" x14ac:dyDescent="0.2">
      <c r="A490" s="89"/>
      <c r="B490" s="20"/>
      <c r="C490" s="39"/>
      <c r="D490" s="39"/>
      <c r="E490" s="39"/>
      <c r="F490" s="39"/>
    </row>
    <row r="491" spans="1:6" x14ac:dyDescent="0.2">
      <c r="A491" s="89"/>
      <c r="B491" s="20"/>
      <c r="C491" s="39"/>
      <c r="D491" s="39"/>
      <c r="E491" s="39"/>
      <c r="F491" s="39"/>
    </row>
    <row r="492" spans="1:6" x14ac:dyDescent="0.2">
      <c r="A492" s="89"/>
      <c r="B492" s="20"/>
      <c r="C492" s="39"/>
      <c r="D492" s="39"/>
      <c r="E492" s="39"/>
      <c r="F492" s="39"/>
    </row>
    <row r="493" spans="1:6" x14ac:dyDescent="0.2">
      <c r="A493" s="89"/>
      <c r="B493" s="20"/>
      <c r="C493" s="39"/>
      <c r="D493" s="39"/>
      <c r="E493" s="39"/>
      <c r="F493" s="39"/>
    </row>
    <row r="494" spans="1:6" x14ac:dyDescent="0.2">
      <c r="A494" s="89"/>
      <c r="B494" s="20"/>
      <c r="C494" s="39"/>
      <c r="D494" s="39"/>
      <c r="E494" s="39"/>
      <c r="F494" s="39"/>
    </row>
    <row r="495" spans="1:6" x14ac:dyDescent="0.2">
      <c r="A495" s="89"/>
      <c r="B495" s="20"/>
      <c r="C495" s="39"/>
      <c r="D495" s="39"/>
      <c r="E495" s="39"/>
      <c r="F495" s="39"/>
    </row>
    <row r="496" spans="1:6" x14ac:dyDescent="0.2">
      <c r="A496" s="89"/>
      <c r="B496" s="20"/>
      <c r="C496" s="39"/>
      <c r="D496" s="39"/>
      <c r="E496" s="39"/>
      <c r="F496" s="39"/>
    </row>
    <row r="497" spans="1:6" x14ac:dyDescent="0.2">
      <c r="A497" s="89"/>
      <c r="B497" s="20"/>
      <c r="C497" s="39"/>
      <c r="D497" s="39"/>
      <c r="E497" s="39"/>
      <c r="F497" s="39"/>
    </row>
    <row r="498" spans="1:6" x14ac:dyDescent="0.2">
      <c r="A498" s="89"/>
      <c r="B498" s="20"/>
      <c r="C498" s="39"/>
      <c r="D498" s="39"/>
      <c r="E498" s="39"/>
      <c r="F498" s="39"/>
    </row>
    <row r="499" spans="1:6" x14ac:dyDescent="0.2">
      <c r="A499" s="89"/>
      <c r="B499" s="20"/>
      <c r="C499" s="39"/>
      <c r="D499" s="39"/>
      <c r="E499" s="39"/>
      <c r="F499" s="39"/>
    </row>
    <row r="500" spans="1:6" x14ac:dyDescent="0.2">
      <c r="A500" s="89"/>
      <c r="B500" s="20"/>
      <c r="C500" s="39"/>
      <c r="D500" s="39"/>
      <c r="E500" s="39"/>
      <c r="F500" s="39"/>
    </row>
    <row r="501" spans="1:6" x14ac:dyDescent="0.2">
      <c r="A501" s="89"/>
      <c r="B501" s="20"/>
      <c r="C501" s="39"/>
      <c r="D501" s="39"/>
      <c r="E501" s="39"/>
      <c r="F501" s="39"/>
    </row>
    <row r="502" spans="1:6" x14ac:dyDescent="0.2">
      <c r="A502" s="89"/>
      <c r="B502" s="20"/>
      <c r="C502" s="39"/>
      <c r="D502" s="39"/>
      <c r="E502" s="39"/>
      <c r="F502" s="39"/>
    </row>
    <row r="503" spans="1:6" x14ac:dyDescent="0.2">
      <c r="A503" s="89"/>
      <c r="B503" s="20"/>
      <c r="C503" s="39"/>
      <c r="D503" s="39"/>
      <c r="E503" s="39"/>
      <c r="F503" s="39"/>
    </row>
    <row r="504" spans="1:6" x14ac:dyDescent="0.2">
      <c r="A504" s="89"/>
      <c r="B504" s="20"/>
      <c r="C504" s="39"/>
      <c r="D504" s="39"/>
      <c r="E504" s="39"/>
      <c r="F504" s="39"/>
    </row>
    <row r="505" spans="1:6" x14ac:dyDescent="0.2">
      <c r="A505" s="89"/>
      <c r="B505" s="20"/>
      <c r="C505" s="39"/>
      <c r="D505" s="39"/>
      <c r="E505" s="39"/>
      <c r="F505" s="39"/>
    </row>
    <row r="506" spans="1:6" x14ac:dyDescent="0.2">
      <c r="A506" s="89"/>
      <c r="B506" s="20"/>
      <c r="C506" s="39"/>
      <c r="D506" s="39"/>
      <c r="E506" s="39"/>
      <c r="F506" s="39"/>
    </row>
    <row r="507" spans="1:6" x14ac:dyDescent="0.2">
      <c r="A507" s="89"/>
      <c r="B507" s="20"/>
      <c r="C507" s="39"/>
      <c r="D507" s="39"/>
      <c r="E507" s="39"/>
      <c r="F507" s="39"/>
    </row>
    <row r="508" spans="1:6" x14ac:dyDescent="0.2">
      <c r="A508" s="89"/>
      <c r="B508" s="20"/>
      <c r="C508" s="39"/>
      <c r="D508" s="39"/>
      <c r="E508" s="39"/>
      <c r="F508" s="39"/>
    </row>
    <row r="509" spans="1:6" x14ac:dyDescent="0.2">
      <c r="A509" s="89"/>
      <c r="B509" s="20"/>
      <c r="C509" s="39"/>
      <c r="D509" s="39"/>
      <c r="E509" s="39"/>
      <c r="F509" s="39"/>
    </row>
    <row r="510" spans="1:6" x14ac:dyDescent="0.2">
      <c r="A510" s="89"/>
      <c r="B510" s="20"/>
      <c r="C510" s="39"/>
      <c r="D510" s="39"/>
      <c r="E510" s="39"/>
      <c r="F510" s="39"/>
    </row>
    <row r="511" spans="1:6" x14ac:dyDescent="0.2">
      <c r="A511" s="89"/>
      <c r="B511" s="20"/>
      <c r="C511" s="39"/>
      <c r="D511" s="39"/>
      <c r="E511" s="39"/>
      <c r="F511" s="39"/>
    </row>
    <row r="512" spans="1:6" x14ac:dyDescent="0.2">
      <c r="A512" s="89"/>
      <c r="B512" s="20"/>
      <c r="C512" s="39"/>
      <c r="D512" s="39"/>
      <c r="E512" s="39"/>
      <c r="F512" s="39"/>
    </row>
    <row r="513" spans="1:6" x14ac:dyDescent="0.2">
      <c r="A513" s="89"/>
      <c r="B513" s="20"/>
      <c r="C513" s="39"/>
      <c r="D513" s="39"/>
      <c r="E513" s="39"/>
      <c r="F513" s="39"/>
    </row>
    <row r="514" spans="1:6" x14ac:dyDescent="0.2">
      <c r="A514" s="89"/>
      <c r="B514" s="20"/>
      <c r="C514" s="39"/>
      <c r="D514" s="39"/>
      <c r="E514" s="39"/>
      <c r="F514" s="39"/>
    </row>
    <row r="515" spans="1:6" x14ac:dyDescent="0.2">
      <c r="A515" s="89"/>
      <c r="B515" s="20"/>
      <c r="C515" s="39"/>
      <c r="D515" s="39"/>
      <c r="E515" s="39"/>
      <c r="F515" s="39"/>
    </row>
    <row r="516" spans="1:6" x14ac:dyDescent="0.2">
      <c r="A516" s="89"/>
      <c r="B516" s="20"/>
      <c r="C516" s="39"/>
      <c r="D516" s="39"/>
      <c r="E516" s="39"/>
      <c r="F516" s="39"/>
    </row>
    <row r="517" spans="1:6" x14ac:dyDescent="0.2">
      <c r="A517" s="89"/>
      <c r="B517" s="20"/>
      <c r="C517" s="39"/>
      <c r="D517" s="39"/>
      <c r="E517" s="39"/>
      <c r="F517" s="39"/>
    </row>
    <row r="518" spans="1:6" x14ac:dyDescent="0.2">
      <c r="A518" s="89"/>
      <c r="B518" s="20"/>
      <c r="C518" s="39"/>
      <c r="D518" s="39"/>
      <c r="E518" s="39"/>
      <c r="F518" s="39"/>
    </row>
    <row r="519" spans="1:6" x14ac:dyDescent="0.2">
      <c r="A519" s="89"/>
      <c r="B519" s="20"/>
      <c r="C519" s="39"/>
      <c r="D519" s="39"/>
      <c r="E519" s="39"/>
      <c r="F519" s="39"/>
    </row>
    <row r="520" spans="1:6" x14ac:dyDescent="0.2">
      <c r="A520" s="89"/>
      <c r="B520" s="20"/>
      <c r="C520" s="39"/>
      <c r="D520" s="39"/>
      <c r="E520" s="39"/>
      <c r="F520" s="39"/>
    </row>
    <row r="521" spans="1:6" x14ac:dyDescent="0.2">
      <c r="A521" s="89"/>
      <c r="B521" s="20"/>
      <c r="C521" s="39"/>
      <c r="D521" s="39"/>
      <c r="E521" s="39"/>
      <c r="F521" s="39"/>
    </row>
    <row r="522" spans="1:6" x14ac:dyDescent="0.2">
      <c r="A522" s="89"/>
      <c r="B522" s="20"/>
      <c r="C522" s="39"/>
      <c r="D522" s="39"/>
      <c r="E522" s="39"/>
      <c r="F522" s="39"/>
    </row>
    <row r="523" spans="1:6" x14ac:dyDescent="0.2">
      <c r="A523" s="89"/>
      <c r="B523" s="20"/>
      <c r="C523" s="39"/>
      <c r="D523" s="39"/>
      <c r="E523" s="39"/>
      <c r="F523" s="39"/>
    </row>
    <row r="524" spans="1:6" x14ac:dyDescent="0.2">
      <c r="A524" s="89"/>
      <c r="B524" s="20"/>
      <c r="C524" s="39"/>
      <c r="D524" s="39"/>
      <c r="E524" s="39"/>
      <c r="F524" s="39"/>
    </row>
    <row r="525" spans="1:6" x14ac:dyDescent="0.2">
      <c r="A525" s="89"/>
      <c r="B525" s="20"/>
      <c r="C525" s="39"/>
      <c r="D525" s="39"/>
      <c r="E525" s="39"/>
      <c r="F525" s="39"/>
    </row>
    <row r="526" spans="1:6" x14ac:dyDescent="0.2">
      <c r="A526" s="89"/>
      <c r="B526" s="20"/>
      <c r="C526" s="39"/>
      <c r="D526" s="39"/>
      <c r="E526" s="39"/>
      <c r="F526" s="39"/>
    </row>
    <row r="527" spans="1:6" x14ac:dyDescent="0.2">
      <c r="A527" s="89"/>
      <c r="B527" s="20"/>
      <c r="C527" s="39"/>
      <c r="D527" s="39"/>
      <c r="E527" s="39"/>
      <c r="F527" s="39"/>
    </row>
  </sheetData>
  <sheetProtection algorithmName="SHA-512" hashValue="WTdMDuo1h/Gbp26vX5fYu7WmJ994AqgeWfkcy4rORAn8i/VG1UQjISYcl6p5LAF8EZYIDC7jqA3xDknHokbihw==" saltValue="HOAxw9IrJQpqchh4La1fQA==" spinCount="100000" sheet="1" objects="1" scenarios="1"/>
  <mergeCells count="9">
    <mergeCell ref="A39:D39"/>
    <mergeCell ref="A1:F1"/>
    <mergeCell ref="A2:F2"/>
    <mergeCell ref="A36:F36"/>
    <mergeCell ref="B30:E30"/>
    <mergeCell ref="B19:E19"/>
    <mergeCell ref="A20:F20"/>
    <mergeCell ref="A37:D37"/>
    <mergeCell ref="A38:D38"/>
  </mergeCells>
  <pageMargins left="0.70866141732283472" right="0.39370078740157483" top="0.90686274509803921" bottom="0.39370078740157483" header="0.31496062992125984" footer="0.31496062992125984"/>
  <pageSetup paperSize="9" scale="95" fitToHeight="0" orientation="portrait" r:id="rId1"/>
  <headerFooter>
    <oddFooter>&amp;R&amp;P</oddFooter>
  </headerFooter>
  <rowBreaks count="1" manualBreakCount="1">
    <brk id="1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87"/>
  <sheetViews>
    <sheetView topLeftCell="A51" zoomScale="130" zoomScaleNormal="130" zoomScaleSheetLayoutView="120" zoomScalePageLayoutView="80" workbookViewId="0">
      <selection activeCell="B166" sqref="B166"/>
    </sheetView>
  </sheetViews>
  <sheetFormatPr defaultColWidth="9.140625" defaultRowHeight="12.75" x14ac:dyDescent="0.2"/>
  <cols>
    <col min="1" max="1" width="6.7109375" style="188" customWidth="1"/>
    <col min="2" max="2" width="40.7109375" style="189" customWidth="1"/>
    <col min="3" max="3" width="12.7109375" style="190" customWidth="1"/>
    <col min="4" max="4" width="12.7109375" style="166" customWidth="1"/>
    <col min="5" max="5" width="12.7109375" style="191" customWidth="1"/>
    <col min="6" max="6" width="12.7109375" style="192" customWidth="1"/>
    <col min="7" max="31" width="9.140625" style="112"/>
    <col min="32" max="16384" width="9.140625" style="113"/>
  </cols>
  <sheetData>
    <row r="1" spans="1:6" ht="15" customHeight="1" x14ac:dyDescent="0.2">
      <c r="A1" s="833" t="s">
        <v>121</v>
      </c>
      <c r="B1" s="834"/>
      <c r="C1" s="834"/>
      <c r="D1" s="834"/>
      <c r="E1" s="834"/>
      <c r="F1" s="834"/>
    </row>
    <row r="2" spans="1:6" ht="15" customHeight="1" x14ac:dyDescent="0.2">
      <c r="A2" s="830"/>
      <c r="B2" s="830"/>
      <c r="C2" s="830"/>
      <c r="D2" s="830"/>
      <c r="E2" s="830"/>
      <c r="F2" s="830"/>
    </row>
    <row r="3" spans="1:6" ht="15" customHeight="1" x14ac:dyDescent="0.2">
      <c r="A3" s="21" t="s">
        <v>46</v>
      </c>
      <c r="B3" s="22" t="s">
        <v>47</v>
      </c>
      <c r="C3" s="23" t="s">
        <v>48</v>
      </c>
      <c r="D3" s="114" t="s">
        <v>49</v>
      </c>
      <c r="E3" s="115" t="s">
        <v>50</v>
      </c>
      <c r="F3" s="116" t="s">
        <v>7</v>
      </c>
    </row>
    <row r="4" spans="1:6" ht="15" customHeight="1" x14ac:dyDescent="0.2">
      <c r="A4" s="826" t="s">
        <v>122</v>
      </c>
      <c r="B4" s="826"/>
      <c r="C4" s="826"/>
      <c r="D4" s="826"/>
      <c r="E4" s="826"/>
      <c r="F4" s="826"/>
    </row>
    <row r="5" spans="1:6" ht="15" customHeight="1" x14ac:dyDescent="0.2">
      <c r="A5" s="825"/>
      <c r="B5" s="825"/>
      <c r="C5" s="825"/>
      <c r="D5" s="825"/>
      <c r="E5" s="825"/>
      <c r="F5" s="825"/>
    </row>
    <row r="6" spans="1:6" ht="15" customHeight="1" x14ac:dyDescent="0.2">
      <c r="A6" s="117" t="s">
        <v>2</v>
      </c>
      <c r="B6" s="118" t="s">
        <v>73</v>
      </c>
      <c r="C6" s="119"/>
      <c r="D6" s="120"/>
      <c r="E6" s="121"/>
      <c r="F6" s="122"/>
    </row>
    <row r="7" spans="1:6" ht="15" customHeight="1" x14ac:dyDescent="0.2">
      <c r="A7" s="456"/>
      <c r="B7" s="457"/>
      <c r="C7" s="458"/>
      <c r="D7" s="459"/>
      <c r="E7" s="124"/>
      <c r="F7" s="469"/>
    </row>
    <row r="8" spans="1:6" ht="93.75" customHeight="1" x14ac:dyDescent="0.2">
      <c r="A8" s="456" t="s">
        <v>0</v>
      </c>
      <c r="B8" s="460" t="s">
        <v>224</v>
      </c>
      <c r="C8" s="458"/>
      <c r="D8" s="459"/>
      <c r="E8" s="124"/>
      <c r="F8" s="469"/>
    </row>
    <row r="9" spans="1:6" ht="15" customHeight="1" x14ac:dyDescent="0.2">
      <c r="A9" s="456"/>
      <c r="B9" s="461" t="s">
        <v>123</v>
      </c>
      <c r="C9" s="462"/>
      <c r="D9" s="463"/>
      <c r="E9" s="124"/>
      <c r="F9" s="469"/>
    </row>
    <row r="10" spans="1:6" ht="15" customHeight="1" x14ac:dyDescent="0.2">
      <c r="A10" s="456"/>
      <c r="B10" s="464" t="s">
        <v>124</v>
      </c>
      <c r="C10" s="462" t="s">
        <v>129</v>
      </c>
      <c r="D10" s="463">
        <f>(27.44+20.46+9.44+1.7)*0.8*1.5*0.8+(17.77+34.95+2.9+17.25)*0.8*1.5*0.8</f>
        <v>126.63360000000003</v>
      </c>
      <c r="E10" s="126">
        <v>0</v>
      </c>
      <c r="F10" s="470">
        <f t="shared" ref="F10:F11" si="0">SUM(D10*E10)</f>
        <v>0</v>
      </c>
    </row>
    <row r="11" spans="1:6" ht="15" customHeight="1" x14ac:dyDescent="0.2">
      <c r="A11" s="456"/>
      <c r="B11" s="464" t="s">
        <v>125</v>
      </c>
      <c r="C11" s="462" t="s">
        <v>129</v>
      </c>
      <c r="D11" s="463">
        <f>(27.44+20.46+9.44+1.7)*0.8*1.5*0.2+(17.77+34.95+2.9+17.25)*0.8*1.5*0.2</f>
        <v>31.658400000000007</v>
      </c>
      <c r="E11" s="126">
        <v>0</v>
      </c>
      <c r="F11" s="470">
        <f t="shared" si="0"/>
        <v>0</v>
      </c>
    </row>
    <row r="12" spans="1:6" ht="25.5" x14ac:dyDescent="0.2">
      <c r="A12" s="456" t="s">
        <v>80</v>
      </c>
      <c r="B12" s="461" t="s">
        <v>194</v>
      </c>
      <c r="C12" s="465"/>
      <c r="D12" s="459"/>
      <c r="E12" s="127"/>
      <c r="F12" s="469"/>
    </row>
    <row r="13" spans="1:6" ht="15" customHeight="1" x14ac:dyDescent="0.2">
      <c r="A13" s="456"/>
      <c r="B13" s="461" t="s">
        <v>126</v>
      </c>
      <c r="C13" s="462" t="s">
        <v>127</v>
      </c>
      <c r="D13" s="459">
        <f>(27.44+20.46+9.44+1.7)*0.8+(17.77+34.95+2.9+17.25)*0.8</f>
        <v>105.52800000000002</v>
      </c>
      <c r="E13" s="126">
        <v>0</v>
      </c>
      <c r="F13" s="470">
        <f t="shared" ref="F13" si="1">SUM(D13*E13)</f>
        <v>0</v>
      </c>
    </row>
    <row r="14" spans="1:6" ht="40.5" customHeight="1" x14ac:dyDescent="0.2">
      <c r="A14" s="456" t="s">
        <v>81</v>
      </c>
      <c r="B14" s="461" t="s">
        <v>195</v>
      </c>
      <c r="C14" s="466"/>
      <c r="D14" s="459"/>
      <c r="E14" s="127"/>
      <c r="F14" s="469"/>
    </row>
    <row r="15" spans="1:6" ht="15" customHeight="1" x14ac:dyDescent="0.2">
      <c r="A15" s="456"/>
      <c r="B15" s="461" t="s">
        <v>128</v>
      </c>
      <c r="C15" s="462" t="s">
        <v>129</v>
      </c>
      <c r="D15" s="459">
        <f>(27.44+20.46+9.44+1.7)*0.8*0.4+(17.77+34.95+2.9+17.25)*0.8*0.4</f>
        <v>42.211200000000005</v>
      </c>
      <c r="E15" s="126">
        <v>0</v>
      </c>
      <c r="F15" s="470">
        <f t="shared" ref="F15" si="2">SUM(D15*E15)</f>
        <v>0</v>
      </c>
    </row>
    <row r="16" spans="1:6" ht="81" customHeight="1" x14ac:dyDescent="0.2">
      <c r="A16" s="456" t="s">
        <v>99</v>
      </c>
      <c r="B16" s="461" t="s">
        <v>197</v>
      </c>
      <c r="C16" s="462"/>
      <c r="D16" s="459"/>
      <c r="E16" s="127"/>
      <c r="F16" s="469"/>
    </row>
    <row r="17" spans="1:31" ht="15" customHeight="1" x14ac:dyDescent="0.2">
      <c r="A17" s="456"/>
      <c r="B17" s="461" t="s">
        <v>123</v>
      </c>
      <c r="C17" s="462"/>
      <c r="D17" s="459"/>
      <c r="E17" s="127"/>
      <c r="F17" s="469"/>
    </row>
    <row r="18" spans="1:31" ht="15" customHeight="1" x14ac:dyDescent="0.2">
      <c r="A18" s="456"/>
      <c r="B18" s="464" t="s">
        <v>124</v>
      </c>
      <c r="C18" s="462" t="s">
        <v>129</v>
      </c>
      <c r="D18" s="459">
        <f>1.1*1.1*1.5*6*0.8</f>
        <v>8.7120000000000015</v>
      </c>
      <c r="E18" s="126">
        <v>0</v>
      </c>
      <c r="F18" s="470">
        <f t="shared" ref="F18" si="3">SUM(D18*E18)</f>
        <v>0</v>
      </c>
    </row>
    <row r="19" spans="1:31" ht="15" customHeight="1" x14ac:dyDescent="0.2">
      <c r="A19" s="456"/>
      <c r="B19" s="464" t="s">
        <v>125</v>
      </c>
      <c r="C19" s="462" t="s">
        <v>129</v>
      </c>
      <c r="D19" s="459">
        <f>1.1*1.1*1.5*6*0.2</f>
        <v>2.1780000000000004</v>
      </c>
      <c r="E19" s="126">
        <v>0</v>
      </c>
      <c r="F19" s="470">
        <f t="shared" ref="F19" si="4">SUM(D19*E19)</f>
        <v>0</v>
      </c>
    </row>
    <row r="20" spans="1:31" ht="38.25" x14ac:dyDescent="0.2">
      <c r="A20" s="456" t="s">
        <v>134</v>
      </c>
      <c r="B20" s="461" t="s">
        <v>196</v>
      </c>
      <c r="C20" s="465"/>
      <c r="D20" s="459"/>
      <c r="E20" s="127"/>
      <c r="F20" s="469"/>
    </row>
    <row r="21" spans="1:31" ht="15" customHeight="1" x14ac:dyDescent="0.2">
      <c r="A21" s="456"/>
      <c r="B21" s="461" t="s">
        <v>126</v>
      </c>
      <c r="C21" s="462" t="s">
        <v>127</v>
      </c>
      <c r="D21" s="459">
        <f>1.1*1.1*6</f>
        <v>7.2600000000000016</v>
      </c>
      <c r="E21" s="126">
        <v>0</v>
      </c>
      <c r="F21" s="470">
        <f t="shared" ref="F21" si="5">SUM(D21*E21)</f>
        <v>0</v>
      </c>
    </row>
    <row r="22" spans="1:31" ht="27" customHeight="1" x14ac:dyDescent="0.2">
      <c r="A22" s="456" t="s">
        <v>135</v>
      </c>
      <c r="B22" s="460" t="s">
        <v>998</v>
      </c>
      <c r="C22" s="462" t="s">
        <v>129</v>
      </c>
      <c r="D22" s="459">
        <f>1.1*1.1*1</f>
        <v>1.2100000000000002</v>
      </c>
      <c r="E22" s="126">
        <v>0</v>
      </c>
      <c r="F22" s="470">
        <f t="shared" ref="F22" si="6">SUM(D22*E22)</f>
        <v>0</v>
      </c>
    </row>
    <row r="23" spans="1:31" ht="44.25" customHeight="1" x14ac:dyDescent="0.2">
      <c r="A23" s="456" t="s">
        <v>137</v>
      </c>
      <c r="B23" s="461" t="s">
        <v>198</v>
      </c>
      <c r="C23" s="467"/>
      <c r="D23" s="459"/>
      <c r="E23" s="127"/>
      <c r="F23" s="469"/>
    </row>
    <row r="24" spans="1:31" ht="15" customHeight="1" x14ac:dyDescent="0.2">
      <c r="A24" s="456"/>
      <c r="B24" s="461" t="s">
        <v>136</v>
      </c>
      <c r="C24" s="462" t="s">
        <v>129</v>
      </c>
      <c r="D24" s="463">
        <f>(27.44+20.46+9.44+1.7+17.77+34.95+2.9+17.25)*0.8*1.1</f>
        <v>116.08080000000002</v>
      </c>
      <c r="E24" s="126">
        <v>0</v>
      </c>
      <c r="F24" s="470">
        <f t="shared" ref="F24" si="7">SUM(D24*E24)</f>
        <v>0</v>
      </c>
    </row>
    <row r="25" spans="1:31" ht="208.5" customHeight="1" x14ac:dyDescent="0.2">
      <c r="A25" s="456" t="s">
        <v>138</v>
      </c>
      <c r="B25" s="504" t="s">
        <v>199</v>
      </c>
      <c r="C25" s="467"/>
      <c r="D25" s="459"/>
      <c r="E25" s="127"/>
      <c r="F25" s="469"/>
    </row>
    <row r="26" spans="1:31" ht="15" customHeight="1" x14ac:dyDescent="0.2">
      <c r="A26" s="456"/>
      <c r="B26" s="461" t="s">
        <v>139</v>
      </c>
      <c r="C26" s="462"/>
      <c r="D26" s="459"/>
      <c r="E26" s="127"/>
      <c r="F26" s="469"/>
    </row>
    <row r="27" spans="1:31" ht="15" customHeight="1" x14ac:dyDescent="0.2">
      <c r="A27" s="456"/>
      <c r="B27" s="464" t="s">
        <v>140</v>
      </c>
      <c r="C27" s="462" t="s">
        <v>36</v>
      </c>
      <c r="D27" s="459">
        <v>6</v>
      </c>
      <c r="E27" s="126">
        <v>0</v>
      </c>
      <c r="F27" s="470">
        <f t="shared" ref="F27" si="8">SUM(D27*E27)</f>
        <v>0</v>
      </c>
    </row>
    <row r="28" spans="1:31" ht="123" customHeight="1" x14ac:dyDescent="0.2">
      <c r="A28" s="456" t="s">
        <v>244</v>
      </c>
      <c r="B28" s="504" t="s">
        <v>908</v>
      </c>
      <c r="C28" s="462" t="s">
        <v>36</v>
      </c>
      <c r="D28" s="459">
        <v>1</v>
      </c>
      <c r="E28" s="126">
        <v>0</v>
      </c>
      <c r="F28" s="470">
        <f t="shared" ref="F28" si="9">SUM(D28*E28)</f>
        <v>0</v>
      </c>
    </row>
    <row r="29" spans="1:31" ht="52.5" customHeight="1" x14ac:dyDescent="0.2">
      <c r="A29" s="456" t="s">
        <v>248</v>
      </c>
      <c r="B29" s="461" t="s">
        <v>999</v>
      </c>
      <c r="C29" s="467"/>
      <c r="D29" s="459"/>
      <c r="E29" s="127"/>
      <c r="F29" s="469"/>
    </row>
    <row r="30" spans="1:31" ht="25.5" x14ac:dyDescent="0.2">
      <c r="A30" s="456"/>
      <c r="B30" s="461" t="s">
        <v>141</v>
      </c>
      <c r="C30" s="462" t="s">
        <v>129</v>
      </c>
      <c r="D30" s="463">
        <f>(27.44+20.46+9.44+1.7+17.77+34.95+2.9+17.25)*0.8*0.4</f>
        <v>42.211200000000012</v>
      </c>
      <c r="E30" s="126">
        <v>0</v>
      </c>
      <c r="F30" s="470">
        <f t="shared" ref="F30" si="10">SUM(D30*E30)</f>
        <v>0</v>
      </c>
    </row>
    <row r="31" spans="1:31" s="130" customFormat="1" ht="16.5" customHeight="1" x14ac:dyDescent="0.2">
      <c r="A31" s="128"/>
      <c r="B31" s="824" t="s">
        <v>181</v>
      </c>
      <c r="C31" s="824"/>
      <c r="D31" s="824"/>
      <c r="E31" s="824"/>
      <c r="F31" s="471">
        <f>SUM(F10:F30)</f>
        <v>0</v>
      </c>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row>
    <row r="32" spans="1:31" ht="31.5" customHeight="1" x14ac:dyDescent="0.2">
      <c r="A32" s="830"/>
      <c r="B32" s="830"/>
      <c r="C32" s="830"/>
      <c r="D32" s="830"/>
      <c r="E32" s="830"/>
      <c r="F32" s="830"/>
    </row>
    <row r="33" spans="1:31" ht="30" customHeight="1" x14ac:dyDescent="0.2">
      <c r="A33" s="117" t="s">
        <v>3</v>
      </c>
      <c r="B33" s="118" t="s">
        <v>142</v>
      </c>
      <c r="C33" s="119"/>
      <c r="D33" s="120"/>
      <c r="E33" s="121"/>
      <c r="F33" s="122"/>
    </row>
    <row r="34" spans="1:31" s="133" customFormat="1" ht="92.25" customHeight="1" x14ac:dyDescent="0.2">
      <c r="A34" s="472" t="s">
        <v>9</v>
      </c>
      <c r="B34" s="460" t="s">
        <v>928</v>
      </c>
      <c r="C34" s="467"/>
      <c r="D34" s="459"/>
      <c r="E34" s="131"/>
      <c r="F34" s="469"/>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row>
    <row r="35" spans="1:31" s="133" customFormat="1" ht="15" customHeight="1" x14ac:dyDescent="0.2">
      <c r="A35" s="473"/>
      <c r="B35" s="461" t="s">
        <v>143</v>
      </c>
      <c r="C35" s="467"/>
      <c r="D35" s="459"/>
      <c r="E35" s="131"/>
      <c r="F35" s="469"/>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row>
    <row r="36" spans="1:31" s="133" customFormat="1" ht="15" customHeight="1" x14ac:dyDescent="0.2">
      <c r="A36" s="473"/>
      <c r="B36" s="464" t="s">
        <v>144</v>
      </c>
      <c r="C36" s="462" t="s">
        <v>118</v>
      </c>
      <c r="D36" s="459">
        <f>27.64+1.11*3</f>
        <v>30.97</v>
      </c>
      <c r="E36" s="126">
        <v>0</v>
      </c>
      <c r="F36" s="470">
        <f t="shared" ref="F36" si="11">SUM(D36*E36)</f>
        <v>0</v>
      </c>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row>
    <row r="37" spans="1:31" s="133" customFormat="1" ht="15" customHeight="1" x14ac:dyDescent="0.2">
      <c r="A37" s="473"/>
      <c r="B37" s="464" t="s">
        <v>145</v>
      </c>
      <c r="C37" s="462" t="s">
        <v>118</v>
      </c>
      <c r="D37" s="459">
        <f>8.52+18.45+0.6+18.54+6.78+30.82+14.28+6+17.78</f>
        <v>121.77000000000001</v>
      </c>
      <c r="E37" s="126">
        <v>0</v>
      </c>
      <c r="F37" s="470">
        <f t="shared" ref="F37" si="12">SUM(D37*E37)</f>
        <v>0</v>
      </c>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1" s="133" customFormat="1" ht="64.5" customHeight="1" x14ac:dyDescent="0.2">
      <c r="A38" s="474" t="s">
        <v>10</v>
      </c>
      <c r="B38" s="778" t="s">
        <v>978</v>
      </c>
      <c r="C38" s="475"/>
      <c r="D38" s="476"/>
      <c r="E38" s="135"/>
      <c r="F38" s="478"/>
      <c r="G38" s="94"/>
      <c r="H38" s="94"/>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row>
    <row r="39" spans="1:31" s="133" customFormat="1" ht="15" customHeight="1" x14ac:dyDescent="0.2">
      <c r="A39" s="474"/>
      <c r="B39" s="477" t="s">
        <v>146</v>
      </c>
      <c r="C39" s="475" t="s">
        <v>36</v>
      </c>
      <c r="D39" s="476">
        <v>1</v>
      </c>
      <c r="E39" s="135">
        <v>0</v>
      </c>
      <c r="F39" s="479">
        <f t="shared" ref="F39" si="13">SUM(D39*E39)</f>
        <v>0</v>
      </c>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row>
    <row r="40" spans="1:31" ht="16.5" customHeight="1" x14ac:dyDescent="0.2">
      <c r="A40" s="136"/>
      <c r="B40" s="820" t="s">
        <v>147</v>
      </c>
      <c r="C40" s="820"/>
      <c r="D40" s="820"/>
      <c r="E40" s="820"/>
      <c r="F40" s="471">
        <f>SUM(F34:F39)</f>
        <v>0</v>
      </c>
    </row>
    <row r="41" spans="1:31" s="133" customFormat="1" ht="16.5" customHeight="1" x14ac:dyDescent="0.2">
      <c r="A41" s="137"/>
      <c r="B41" s="137"/>
      <c r="C41" s="138"/>
      <c r="D41" s="123"/>
      <c r="E41" s="131"/>
      <c r="F41" s="125"/>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row>
    <row r="42" spans="1:31" s="133" customFormat="1" ht="16.5" customHeight="1" x14ac:dyDescent="0.2">
      <c r="A42" s="480"/>
      <c r="B42" s="481" t="s">
        <v>153</v>
      </c>
      <c r="C42" s="482"/>
      <c r="D42" s="459"/>
      <c r="E42" s="483"/>
      <c r="F42" s="469"/>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row>
    <row r="43" spans="1:31" s="133" customFormat="1" ht="16.5" customHeight="1" x14ac:dyDescent="0.2">
      <c r="A43" s="480"/>
      <c r="B43" s="484" t="s">
        <v>155</v>
      </c>
      <c r="C43" s="482"/>
      <c r="D43" s="459"/>
      <c r="E43" s="483"/>
      <c r="F43" s="469">
        <f>F31</f>
        <v>0</v>
      </c>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row>
    <row r="44" spans="1:31" s="133" customFormat="1" ht="16.5" customHeight="1" x14ac:dyDescent="0.2">
      <c r="A44" s="480"/>
      <c r="B44" s="484" t="s">
        <v>156</v>
      </c>
      <c r="C44" s="482"/>
      <c r="D44" s="459"/>
      <c r="E44" s="483"/>
      <c r="F44" s="469">
        <f>F40</f>
        <v>0</v>
      </c>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row>
    <row r="45" spans="1:31" s="133" customFormat="1" ht="16.5" customHeight="1" x14ac:dyDescent="0.2">
      <c r="A45" s="480"/>
      <c r="B45" s="835" t="s">
        <v>154</v>
      </c>
      <c r="C45" s="836"/>
      <c r="D45" s="836"/>
      <c r="E45" s="483"/>
      <c r="F45" s="469">
        <f>F43+F44</f>
        <v>0</v>
      </c>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row>
    <row r="46" spans="1:31" s="133" customFormat="1" ht="16.5" customHeight="1" x14ac:dyDescent="0.2">
      <c r="A46" s="825"/>
      <c r="B46" s="825"/>
      <c r="C46" s="825"/>
      <c r="D46" s="825"/>
      <c r="E46" s="825"/>
      <c r="F46" s="825"/>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row>
    <row r="47" spans="1:31" s="133" customFormat="1" ht="15.75" customHeight="1" x14ac:dyDescent="0.2">
      <c r="A47" s="825"/>
      <c r="B47" s="825"/>
      <c r="C47" s="825"/>
      <c r="D47" s="825"/>
      <c r="E47" s="825"/>
      <c r="F47" s="825"/>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row>
    <row r="48" spans="1:31" s="133" customFormat="1" ht="17.25" customHeight="1" x14ac:dyDescent="0.2">
      <c r="A48" s="826" t="s">
        <v>157</v>
      </c>
      <c r="B48" s="826"/>
      <c r="C48" s="826"/>
      <c r="D48" s="826"/>
      <c r="E48" s="826"/>
      <c r="F48" s="826"/>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row>
    <row r="49" spans="1:31" s="133" customFormat="1" ht="17.25" customHeight="1" x14ac:dyDescent="0.2">
      <c r="A49" s="825"/>
      <c r="B49" s="825"/>
      <c r="C49" s="825"/>
      <c r="D49" s="825"/>
      <c r="E49" s="825"/>
      <c r="F49" s="825"/>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row>
    <row r="50" spans="1:31" ht="18" customHeight="1" x14ac:dyDescent="0.2">
      <c r="A50" s="117" t="s">
        <v>5</v>
      </c>
      <c r="B50" s="118" t="s">
        <v>73</v>
      </c>
      <c r="C50" s="119"/>
      <c r="D50" s="120"/>
      <c r="E50" s="121"/>
      <c r="F50" s="122"/>
    </row>
    <row r="51" spans="1:31" s="133" customFormat="1" ht="79.5" customHeight="1" x14ac:dyDescent="0.2">
      <c r="A51" s="472" t="s">
        <v>12</v>
      </c>
      <c r="B51" s="461" t="s">
        <v>225</v>
      </c>
      <c r="C51" s="465"/>
      <c r="D51" s="459"/>
      <c r="E51" s="131"/>
      <c r="F51" s="469"/>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row>
    <row r="52" spans="1:31" s="133" customFormat="1" ht="15" customHeight="1" x14ac:dyDescent="0.2">
      <c r="A52" s="472"/>
      <c r="B52" s="461" t="s">
        <v>123</v>
      </c>
      <c r="C52" s="462"/>
      <c r="D52" s="459"/>
      <c r="E52" s="131"/>
      <c r="F52" s="469"/>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row>
    <row r="53" spans="1:31" s="133" customFormat="1" ht="15" customHeight="1" x14ac:dyDescent="0.2">
      <c r="A53" s="472"/>
      <c r="B53" s="464" t="s">
        <v>124</v>
      </c>
      <c r="C53" s="462" t="s">
        <v>129</v>
      </c>
      <c r="D53" s="459">
        <f>16.25*0.4*1.2*0.8</f>
        <v>6.24</v>
      </c>
      <c r="E53" s="126">
        <v>0</v>
      </c>
      <c r="F53" s="470">
        <f t="shared" ref="F53" si="14">SUM(D53*E53)</f>
        <v>0</v>
      </c>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row>
    <row r="54" spans="1:31" s="133" customFormat="1" ht="15" customHeight="1" x14ac:dyDescent="0.2">
      <c r="A54" s="472"/>
      <c r="B54" s="464" t="s">
        <v>125</v>
      </c>
      <c r="C54" s="462" t="s">
        <v>129</v>
      </c>
      <c r="D54" s="459">
        <f>16.25*0.4*1.2*0.2</f>
        <v>1.56</v>
      </c>
      <c r="E54" s="126">
        <v>0</v>
      </c>
      <c r="F54" s="470">
        <f t="shared" ref="F54" si="15">SUM(D54*E54)</f>
        <v>0</v>
      </c>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row>
    <row r="55" spans="1:31" s="133" customFormat="1" ht="26.25" customHeight="1" x14ac:dyDescent="0.2">
      <c r="A55" s="472" t="s">
        <v>13</v>
      </c>
      <c r="B55" s="461" t="s">
        <v>200</v>
      </c>
      <c r="C55" s="465"/>
      <c r="D55" s="459"/>
      <c r="E55" s="131"/>
      <c r="F55" s="469"/>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row>
    <row r="56" spans="1:31" s="133" customFormat="1" ht="15" customHeight="1" x14ac:dyDescent="0.2">
      <c r="A56" s="472"/>
      <c r="B56" s="461" t="s">
        <v>126</v>
      </c>
      <c r="C56" s="462" t="s">
        <v>127</v>
      </c>
      <c r="D56" s="459">
        <f>16.25*0.4</f>
        <v>6.5</v>
      </c>
      <c r="E56" s="126">
        <v>0</v>
      </c>
      <c r="F56" s="470">
        <f t="shared" ref="F56" si="16">SUM(D56*E56)</f>
        <v>0</v>
      </c>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row>
    <row r="57" spans="1:31" s="133" customFormat="1" ht="39" customHeight="1" x14ac:dyDescent="0.2">
      <c r="A57" s="472" t="s">
        <v>14</v>
      </c>
      <c r="B57" s="460" t="s">
        <v>201</v>
      </c>
      <c r="C57" s="466"/>
      <c r="D57" s="459"/>
      <c r="E57" s="131"/>
      <c r="F57" s="469"/>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row>
    <row r="58" spans="1:31" s="133" customFormat="1" ht="15" customHeight="1" x14ac:dyDescent="0.2">
      <c r="A58" s="472"/>
      <c r="B58" s="461" t="s">
        <v>128</v>
      </c>
      <c r="C58" s="462" t="s">
        <v>129</v>
      </c>
      <c r="D58" s="459">
        <f>(16.25*0.4*1.2)*0.4*0.4</f>
        <v>1.2480000000000002</v>
      </c>
      <c r="E58" s="126">
        <v>0</v>
      </c>
      <c r="F58" s="470">
        <f t="shared" ref="F58" si="17">SUM(D58*E58)</f>
        <v>0</v>
      </c>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row>
    <row r="59" spans="1:31" s="133" customFormat="1" ht="95.25" customHeight="1" x14ac:dyDescent="0.2">
      <c r="A59" s="472" t="s">
        <v>15</v>
      </c>
      <c r="B59" s="461" t="s">
        <v>202</v>
      </c>
      <c r="C59" s="462"/>
      <c r="D59" s="459"/>
      <c r="E59" s="131"/>
      <c r="F59" s="469"/>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row>
    <row r="60" spans="1:31" s="133" customFormat="1" ht="15" customHeight="1" x14ac:dyDescent="0.2">
      <c r="A60" s="473"/>
      <c r="B60" s="461" t="s">
        <v>123</v>
      </c>
      <c r="C60" s="462"/>
      <c r="D60" s="459"/>
      <c r="E60" s="131"/>
      <c r="F60" s="469"/>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row>
    <row r="61" spans="1:31" s="133" customFormat="1" ht="15" customHeight="1" x14ac:dyDescent="0.2">
      <c r="A61" s="473"/>
      <c r="B61" s="464" t="s">
        <v>148</v>
      </c>
      <c r="C61" s="462" t="s">
        <v>129</v>
      </c>
      <c r="D61" s="459">
        <f>1.3*1.5*1.45*0.6</f>
        <v>1.6965000000000001</v>
      </c>
      <c r="E61" s="126">
        <v>0</v>
      </c>
      <c r="F61" s="470">
        <f t="shared" ref="F61" si="18">SUM(D61*E61)</f>
        <v>0</v>
      </c>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row>
    <row r="62" spans="1:31" ht="15" customHeight="1" x14ac:dyDescent="0.2">
      <c r="A62" s="456"/>
      <c r="B62" s="464" t="s">
        <v>149</v>
      </c>
      <c r="C62" s="462" t="s">
        <v>129</v>
      </c>
      <c r="D62" s="459">
        <f>1.3*1.5*1.45*0.4</f>
        <v>1.131</v>
      </c>
      <c r="E62" s="126">
        <v>0</v>
      </c>
      <c r="F62" s="470">
        <f t="shared" ref="F62" si="19">SUM(D62*E62)</f>
        <v>0</v>
      </c>
    </row>
    <row r="63" spans="1:31" ht="39" customHeight="1" x14ac:dyDescent="0.2">
      <c r="A63" s="456" t="s">
        <v>16</v>
      </c>
      <c r="B63" s="460" t="s">
        <v>203</v>
      </c>
      <c r="C63" s="467"/>
      <c r="D63" s="459"/>
      <c r="E63" s="124"/>
      <c r="F63" s="469"/>
    </row>
    <row r="64" spans="1:31" ht="15" customHeight="1" x14ac:dyDescent="0.2">
      <c r="A64" s="456"/>
      <c r="B64" s="461" t="s">
        <v>136</v>
      </c>
      <c r="C64" s="462" t="s">
        <v>129</v>
      </c>
      <c r="D64" s="459">
        <f>16.25*0.4*0.8</f>
        <v>5.2</v>
      </c>
      <c r="E64" s="126">
        <v>0</v>
      </c>
      <c r="F64" s="470">
        <f t="shared" ref="F64" si="20">SUM(D64*E64)</f>
        <v>0</v>
      </c>
    </row>
    <row r="65" spans="1:31" ht="168.75" customHeight="1" x14ac:dyDescent="0.2">
      <c r="A65" s="456" t="s">
        <v>20</v>
      </c>
      <c r="B65" s="504" t="s">
        <v>1001</v>
      </c>
      <c r="C65" s="467"/>
      <c r="D65" s="459"/>
      <c r="E65" s="124"/>
      <c r="F65" s="469"/>
    </row>
    <row r="66" spans="1:31" ht="15" customHeight="1" x14ac:dyDescent="0.2">
      <c r="A66" s="456"/>
      <c r="B66" s="461" t="s">
        <v>1000</v>
      </c>
      <c r="C66" s="462"/>
      <c r="D66" s="459"/>
      <c r="E66" s="124"/>
      <c r="F66" s="469"/>
    </row>
    <row r="67" spans="1:31" ht="29.25" customHeight="1" x14ac:dyDescent="0.2">
      <c r="A67" s="456"/>
      <c r="B67" s="461" t="s">
        <v>182</v>
      </c>
      <c r="C67" s="462" t="s">
        <v>36</v>
      </c>
      <c r="D67" s="459">
        <v>1</v>
      </c>
      <c r="E67" s="126">
        <v>0</v>
      </c>
      <c r="F67" s="470">
        <f t="shared" ref="F67" si="21">SUM(D67*E67)</f>
        <v>0</v>
      </c>
    </row>
    <row r="68" spans="1:31" ht="38.25" customHeight="1" x14ac:dyDescent="0.2">
      <c r="A68" s="456" t="s">
        <v>21</v>
      </c>
      <c r="B68" s="461" t="s">
        <v>204</v>
      </c>
      <c r="C68" s="467"/>
      <c r="D68" s="459"/>
      <c r="E68" s="124"/>
      <c r="F68" s="469"/>
    </row>
    <row r="69" spans="1:31" ht="29.25" customHeight="1" x14ac:dyDescent="0.2">
      <c r="A69" s="456"/>
      <c r="B69" s="461" t="s">
        <v>141</v>
      </c>
      <c r="C69" s="462" t="s">
        <v>129</v>
      </c>
      <c r="D69" s="459">
        <f>16.25*0.4*0.4</f>
        <v>2.6</v>
      </c>
      <c r="E69" s="126">
        <v>0</v>
      </c>
      <c r="F69" s="470">
        <f t="shared" ref="F69" si="22">SUM(D69*E69)</f>
        <v>0</v>
      </c>
    </row>
    <row r="70" spans="1:31" ht="15" customHeight="1" x14ac:dyDescent="0.2">
      <c r="A70" s="136"/>
      <c r="B70" s="820" t="s">
        <v>150</v>
      </c>
      <c r="C70" s="820"/>
      <c r="D70" s="820"/>
      <c r="E70" s="820"/>
      <c r="F70" s="471">
        <f>SUM(F53:F69)</f>
        <v>0</v>
      </c>
    </row>
    <row r="71" spans="1:31" ht="15" customHeight="1" x14ac:dyDescent="0.2">
      <c r="A71" s="830"/>
      <c r="B71" s="830"/>
      <c r="C71" s="830"/>
      <c r="D71" s="830"/>
      <c r="E71" s="830"/>
      <c r="F71" s="830"/>
    </row>
    <row r="72" spans="1:31" ht="12" customHeight="1" x14ac:dyDescent="0.2">
      <c r="A72" s="830"/>
      <c r="B72" s="830"/>
      <c r="C72" s="830"/>
      <c r="D72" s="830"/>
      <c r="E72" s="830"/>
      <c r="F72" s="830"/>
    </row>
    <row r="73" spans="1:31" ht="18" customHeight="1" x14ac:dyDescent="0.2">
      <c r="A73" s="117" t="s">
        <v>19</v>
      </c>
      <c r="B73" s="118" t="s">
        <v>151</v>
      </c>
      <c r="C73" s="119"/>
      <c r="D73" s="120"/>
      <c r="E73" s="121"/>
      <c r="F73" s="122"/>
    </row>
    <row r="74" spans="1:31" x14ac:dyDescent="0.2">
      <c r="A74" s="472"/>
      <c r="B74" s="457"/>
      <c r="C74" s="482"/>
      <c r="D74" s="4"/>
      <c r="E74" s="140"/>
      <c r="F74" s="470"/>
    </row>
    <row r="75" spans="1:31" ht="27.75" customHeight="1" x14ac:dyDescent="0.2">
      <c r="A75" s="485" t="s">
        <v>17</v>
      </c>
      <c r="B75" s="486" t="s">
        <v>205</v>
      </c>
      <c r="C75" s="487" t="s">
        <v>118</v>
      </c>
      <c r="D75" s="4">
        <v>16.25</v>
      </c>
      <c r="E75" s="126">
        <v>0</v>
      </c>
      <c r="F75" s="470">
        <f t="shared" ref="F75" si="23">SUM(D75*E75)</f>
        <v>0</v>
      </c>
    </row>
    <row r="76" spans="1:31" ht="16.5" customHeight="1" x14ac:dyDescent="0.2">
      <c r="A76" s="136"/>
      <c r="B76" s="136" t="s">
        <v>147</v>
      </c>
      <c r="C76" s="141"/>
      <c r="D76" s="120"/>
      <c r="E76" s="121"/>
      <c r="F76" s="471">
        <f>SUM(F75:F75)</f>
        <v>0</v>
      </c>
    </row>
    <row r="77" spans="1:31" ht="28.5" customHeight="1" x14ac:dyDescent="0.2">
      <c r="A77" s="137"/>
      <c r="B77" s="137"/>
      <c r="C77" s="138"/>
      <c r="D77" s="123"/>
      <c r="E77" s="131"/>
      <c r="F77" s="125"/>
    </row>
    <row r="78" spans="1:31" s="133" customFormat="1" ht="16.5" customHeight="1" x14ac:dyDescent="0.2">
      <c r="A78" s="480"/>
      <c r="B78" s="481" t="s">
        <v>158</v>
      </c>
      <c r="C78" s="482"/>
      <c r="D78" s="459"/>
      <c r="E78" s="483"/>
      <c r="F78" s="469"/>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row>
    <row r="79" spans="1:31" s="133" customFormat="1" ht="16.5" customHeight="1" x14ac:dyDescent="0.2">
      <c r="A79" s="480"/>
      <c r="B79" s="484" t="s">
        <v>155</v>
      </c>
      <c r="C79" s="482"/>
      <c r="D79" s="459"/>
      <c r="E79" s="483"/>
      <c r="F79" s="469">
        <f>F70</f>
        <v>0</v>
      </c>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row>
    <row r="80" spans="1:31" s="133" customFormat="1" ht="16.5" customHeight="1" x14ac:dyDescent="0.2">
      <c r="A80" s="480"/>
      <c r="B80" s="484" t="s">
        <v>156</v>
      </c>
      <c r="C80" s="482"/>
      <c r="D80" s="459"/>
      <c r="E80" s="483"/>
      <c r="F80" s="469">
        <f>F76</f>
        <v>0</v>
      </c>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row>
    <row r="81" spans="1:31" s="133" customFormat="1" ht="16.5" customHeight="1" x14ac:dyDescent="0.2">
      <c r="A81" s="480"/>
      <c r="B81" s="835" t="s">
        <v>159</v>
      </c>
      <c r="C81" s="836"/>
      <c r="D81" s="836"/>
      <c r="E81" s="836"/>
      <c r="F81" s="469">
        <f>F79+F80</f>
        <v>0</v>
      </c>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row>
    <row r="82" spans="1:31" ht="16.5" customHeight="1" x14ac:dyDescent="0.2">
      <c r="A82" s="830"/>
      <c r="B82" s="830"/>
      <c r="C82" s="830"/>
      <c r="D82" s="830"/>
      <c r="E82" s="830"/>
      <c r="F82" s="830"/>
    </row>
    <row r="83" spans="1:31" ht="16.5" customHeight="1" x14ac:dyDescent="0.2">
      <c r="A83" s="830"/>
      <c r="B83" s="830"/>
      <c r="C83" s="830"/>
      <c r="D83" s="830"/>
      <c r="E83" s="830"/>
      <c r="F83" s="830"/>
    </row>
    <row r="84" spans="1:31" ht="18" customHeight="1" x14ac:dyDescent="0.2">
      <c r="A84" s="142" t="s">
        <v>23</v>
      </c>
      <c r="B84" s="143" t="s">
        <v>160</v>
      </c>
      <c r="C84" s="144"/>
      <c r="D84" s="145"/>
      <c r="E84" s="146"/>
      <c r="F84" s="147"/>
    </row>
    <row r="85" spans="1:31" s="150" customFormat="1" ht="15" customHeight="1" x14ac:dyDescent="0.2">
      <c r="A85" s="488"/>
      <c r="B85" s="489"/>
      <c r="C85" s="490"/>
      <c r="D85" s="491"/>
      <c r="E85" s="148"/>
      <c r="F85" s="497"/>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row>
    <row r="86" spans="1:31" ht="54" customHeight="1" x14ac:dyDescent="0.2">
      <c r="A86" s="829" t="s">
        <v>24</v>
      </c>
      <c r="B86" s="504" t="s">
        <v>206</v>
      </c>
      <c r="C86" s="838"/>
      <c r="D86" s="839"/>
      <c r="E86" s="840"/>
      <c r="F86" s="828"/>
    </row>
    <row r="87" spans="1:31" ht="30" customHeight="1" x14ac:dyDescent="0.2">
      <c r="A87" s="837"/>
      <c r="B87" s="486" t="s">
        <v>119</v>
      </c>
      <c r="C87" s="838"/>
      <c r="D87" s="839"/>
      <c r="E87" s="840"/>
      <c r="F87" s="828"/>
    </row>
    <row r="88" spans="1:31" ht="15" customHeight="1" x14ac:dyDescent="0.2">
      <c r="A88" s="485"/>
      <c r="B88" s="492" t="s">
        <v>130</v>
      </c>
      <c r="C88" s="487" t="s">
        <v>118</v>
      </c>
      <c r="D88" s="4">
        <f>2.6+0.5+3*1.5+0.82+0.5+2.24+0.5+3.76+1+2.41+0.6+0.5+0.9+0.64</f>
        <v>21.470000000000002</v>
      </c>
      <c r="E88" s="126">
        <v>0</v>
      </c>
      <c r="F88" s="470">
        <f t="shared" ref="F88" si="24">SUM(D88*E88)</f>
        <v>0</v>
      </c>
    </row>
    <row r="89" spans="1:31" ht="15" customHeight="1" x14ac:dyDescent="0.2">
      <c r="A89" s="485"/>
      <c r="B89" s="493" t="s">
        <v>131</v>
      </c>
      <c r="C89" s="494" t="s">
        <v>118</v>
      </c>
      <c r="D89" s="3">
        <v>10</v>
      </c>
      <c r="E89" s="135">
        <v>0</v>
      </c>
      <c r="F89" s="479">
        <f t="shared" ref="F89" si="25">SUM(D89*E89)</f>
        <v>0</v>
      </c>
      <c r="G89" s="151"/>
    </row>
    <row r="90" spans="1:31" ht="15" customHeight="1" x14ac:dyDescent="0.2">
      <c r="A90" s="485"/>
      <c r="B90" s="492" t="s">
        <v>132</v>
      </c>
      <c r="C90" s="494" t="s">
        <v>118</v>
      </c>
      <c r="D90" s="3">
        <f>0.6+1.7+0.6+(10.23+1.2)*2</f>
        <v>25.759999999999998</v>
      </c>
      <c r="E90" s="135">
        <v>0</v>
      </c>
      <c r="F90" s="479">
        <f t="shared" ref="F90:F92" si="26">SUM(D90*E90)</f>
        <v>0</v>
      </c>
      <c r="G90" s="151"/>
    </row>
    <row r="91" spans="1:31" ht="53.25" customHeight="1" x14ac:dyDescent="0.2">
      <c r="A91" s="485" t="s">
        <v>25</v>
      </c>
      <c r="B91" s="468" t="s">
        <v>929</v>
      </c>
      <c r="C91" s="495"/>
      <c r="D91" s="3"/>
      <c r="E91" s="135"/>
      <c r="F91" s="479"/>
      <c r="G91" s="151"/>
    </row>
    <row r="92" spans="1:31" ht="15" customHeight="1" x14ac:dyDescent="0.2">
      <c r="A92" s="496"/>
      <c r="B92" s="461" t="s">
        <v>146</v>
      </c>
      <c r="C92" s="475" t="s">
        <v>36</v>
      </c>
      <c r="D92" s="3">
        <v>6</v>
      </c>
      <c r="E92" s="135">
        <v>0</v>
      </c>
      <c r="F92" s="479">
        <f t="shared" si="26"/>
        <v>0</v>
      </c>
      <c r="G92" s="151"/>
    </row>
    <row r="93" spans="1:31" ht="28.5" customHeight="1" x14ac:dyDescent="0.2">
      <c r="A93" s="485" t="s">
        <v>26</v>
      </c>
      <c r="B93" s="486" t="s">
        <v>207</v>
      </c>
      <c r="C93" s="487"/>
      <c r="D93" s="4"/>
      <c r="E93" s="126"/>
      <c r="F93" s="470"/>
    </row>
    <row r="94" spans="1:31" ht="15" customHeight="1" x14ac:dyDescent="0.2">
      <c r="A94" s="485"/>
      <c r="B94" s="486" t="s">
        <v>133</v>
      </c>
      <c r="C94" s="487" t="s">
        <v>36</v>
      </c>
      <c r="D94" s="4">
        <v>2</v>
      </c>
      <c r="E94" s="126">
        <v>0</v>
      </c>
      <c r="F94" s="470">
        <f t="shared" ref="F94:F96" si="27">SUM(D94*E94)</f>
        <v>0</v>
      </c>
    </row>
    <row r="95" spans="1:31" ht="27.75" customHeight="1" x14ac:dyDescent="0.2">
      <c r="A95" s="485" t="s">
        <v>64</v>
      </c>
      <c r="B95" s="486" t="s">
        <v>208</v>
      </c>
      <c r="C95" s="487" t="s">
        <v>120</v>
      </c>
      <c r="D95" s="4">
        <v>1</v>
      </c>
      <c r="E95" s="126">
        <v>0</v>
      </c>
      <c r="F95" s="470">
        <f t="shared" si="27"/>
        <v>0</v>
      </c>
    </row>
    <row r="96" spans="1:31" ht="56.25" customHeight="1" x14ac:dyDescent="0.2">
      <c r="A96" s="485" t="s">
        <v>65</v>
      </c>
      <c r="B96" s="504" t="s">
        <v>930</v>
      </c>
      <c r="C96" s="487" t="s">
        <v>98</v>
      </c>
      <c r="D96" s="4">
        <v>1</v>
      </c>
      <c r="E96" s="152">
        <v>0</v>
      </c>
      <c r="F96" s="470">
        <f t="shared" si="27"/>
        <v>0</v>
      </c>
    </row>
    <row r="97" spans="1:31" ht="16.5" customHeight="1" x14ac:dyDescent="0.2">
      <c r="A97" s="136"/>
      <c r="B97" s="820" t="s">
        <v>161</v>
      </c>
      <c r="C97" s="820"/>
      <c r="D97" s="820"/>
      <c r="E97" s="820"/>
      <c r="F97" s="471">
        <f>SUM(F85:F96)</f>
        <v>0</v>
      </c>
    </row>
    <row r="98" spans="1:31" ht="16.5" customHeight="1" x14ac:dyDescent="0.2">
      <c r="A98" s="830"/>
      <c r="B98" s="830"/>
      <c r="C98" s="830"/>
      <c r="D98" s="830"/>
      <c r="E98" s="830"/>
      <c r="F98" s="830"/>
    </row>
    <row r="99" spans="1:31" x14ac:dyDescent="0.2">
      <c r="A99" s="830"/>
      <c r="B99" s="830"/>
      <c r="C99" s="830"/>
      <c r="D99" s="830"/>
      <c r="E99" s="830"/>
      <c r="F99" s="830"/>
    </row>
    <row r="100" spans="1:31" ht="18" customHeight="1" x14ac:dyDescent="0.2">
      <c r="A100" s="142" t="s">
        <v>27</v>
      </c>
      <c r="B100" s="143" t="s">
        <v>162</v>
      </c>
      <c r="C100" s="144"/>
      <c r="D100" s="145"/>
      <c r="E100" s="146"/>
      <c r="F100" s="147"/>
    </row>
    <row r="101" spans="1:31" s="133" customFormat="1" ht="15" customHeight="1" x14ac:dyDescent="0.2">
      <c r="A101" s="498"/>
      <c r="B101" s="489"/>
      <c r="C101" s="499"/>
      <c r="D101" s="500"/>
      <c r="E101" s="153"/>
      <c r="F101" s="505"/>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row>
    <row r="102" spans="1:31" s="133" customFormat="1" ht="93" customHeight="1" x14ac:dyDescent="0.2">
      <c r="A102" s="501" t="s">
        <v>28</v>
      </c>
      <c r="B102" s="461" t="s">
        <v>931</v>
      </c>
      <c r="C102" s="467"/>
      <c r="D102" s="500"/>
      <c r="E102" s="153"/>
      <c r="F102" s="505"/>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row>
    <row r="103" spans="1:31" s="133" customFormat="1" ht="27.75" customHeight="1" x14ac:dyDescent="0.2">
      <c r="A103" s="498"/>
      <c r="B103" s="461" t="s">
        <v>163</v>
      </c>
      <c r="C103" s="467"/>
      <c r="D103" s="500"/>
      <c r="E103" s="153"/>
      <c r="F103" s="505"/>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row>
    <row r="104" spans="1:31" s="133" customFormat="1" ht="15" customHeight="1" x14ac:dyDescent="0.2">
      <c r="A104" s="498"/>
      <c r="B104" s="502" t="s">
        <v>183</v>
      </c>
      <c r="C104" s="462" t="s">
        <v>118</v>
      </c>
      <c r="D104" s="500">
        <f>7.68+9.46+3.48+28+2.1</f>
        <v>50.720000000000006</v>
      </c>
      <c r="E104" s="154">
        <v>0</v>
      </c>
      <c r="F104" s="470">
        <f t="shared" ref="F104:F112" si="28">SUM(D104*E104)</f>
        <v>0</v>
      </c>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row>
    <row r="105" spans="1:31" s="133" customFormat="1" ht="15" customHeight="1" x14ac:dyDescent="0.2">
      <c r="A105" s="498"/>
      <c r="B105" s="502" t="s">
        <v>184</v>
      </c>
      <c r="C105" s="462" t="s">
        <v>118</v>
      </c>
      <c r="D105" s="500">
        <f>7.68+9.46+3.48+28+2.1</f>
        <v>50.720000000000006</v>
      </c>
      <c r="E105" s="154">
        <v>0</v>
      </c>
      <c r="F105" s="470">
        <f t="shared" ref="F105:F107" si="29">SUM(D105*E105)</f>
        <v>0</v>
      </c>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row>
    <row r="106" spans="1:31" s="133" customFormat="1" ht="15" customHeight="1" x14ac:dyDescent="0.2">
      <c r="A106" s="498"/>
      <c r="B106" s="502" t="s">
        <v>909</v>
      </c>
      <c r="C106" s="462" t="s">
        <v>118</v>
      </c>
      <c r="D106" s="500">
        <f>7.68+9.46+3.48+28+2.1</f>
        <v>50.720000000000006</v>
      </c>
      <c r="E106" s="154">
        <v>0</v>
      </c>
      <c r="F106" s="470">
        <f t="shared" ref="F106" si="30">SUM(D106*E106)</f>
        <v>0</v>
      </c>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row>
    <row r="107" spans="1:31" s="156" customFormat="1" ht="15" customHeight="1" x14ac:dyDescent="0.2">
      <c r="A107" s="503"/>
      <c r="B107" s="502" t="s">
        <v>249</v>
      </c>
      <c r="C107" s="462" t="s">
        <v>118</v>
      </c>
      <c r="D107" s="500">
        <f>5.48*3</f>
        <v>16.440000000000001</v>
      </c>
      <c r="E107" s="154">
        <v>0</v>
      </c>
      <c r="F107" s="470">
        <f t="shared" si="29"/>
        <v>0</v>
      </c>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row>
    <row r="108" spans="1:31" ht="55.5" customHeight="1" x14ac:dyDescent="0.2">
      <c r="A108" s="485" t="s">
        <v>82</v>
      </c>
      <c r="B108" s="468" t="s">
        <v>209</v>
      </c>
      <c r="C108" s="467"/>
      <c r="D108" s="1"/>
      <c r="E108" s="126"/>
      <c r="F108" s="470"/>
    </row>
    <row r="109" spans="1:31" ht="15" customHeight="1" x14ac:dyDescent="0.2">
      <c r="A109" s="485"/>
      <c r="B109" s="464" t="s">
        <v>164</v>
      </c>
      <c r="C109" s="462" t="s">
        <v>36</v>
      </c>
      <c r="D109" s="4">
        <v>7</v>
      </c>
      <c r="E109" s="126">
        <v>0</v>
      </c>
      <c r="F109" s="470">
        <f t="shared" si="28"/>
        <v>0</v>
      </c>
    </row>
    <row r="110" spans="1:31" ht="27" customHeight="1" x14ac:dyDescent="0.2">
      <c r="A110" s="485" t="s">
        <v>84</v>
      </c>
      <c r="B110" s="486" t="s">
        <v>210</v>
      </c>
      <c r="C110" s="487" t="s">
        <v>98</v>
      </c>
      <c r="D110" s="4">
        <v>1</v>
      </c>
      <c r="E110" s="126">
        <v>0</v>
      </c>
      <c r="F110" s="789">
        <f t="shared" si="28"/>
        <v>0</v>
      </c>
    </row>
    <row r="111" spans="1:31" ht="27.75" customHeight="1" x14ac:dyDescent="0.2">
      <c r="A111" s="485" t="s">
        <v>85</v>
      </c>
      <c r="B111" s="486" t="s">
        <v>211</v>
      </c>
      <c r="C111" s="487" t="s">
        <v>98</v>
      </c>
      <c r="D111" s="4">
        <v>1</v>
      </c>
      <c r="E111" s="152">
        <v>0</v>
      </c>
      <c r="F111" s="470">
        <f t="shared" si="28"/>
        <v>0</v>
      </c>
    </row>
    <row r="112" spans="1:31" ht="12.75" customHeight="1" x14ac:dyDescent="0.2">
      <c r="A112" s="829" t="s">
        <v>86</v>
      </c>
      <c r="B112" s="832" t="s">
        <v>212</v>
      </c>
      <c r="C112" s="827" t="s">
        <v>98</v>
      </c>
      <c r="D112" s="821">
        <v>1</v>
      </c>
      <c r="E112" s="822">
        <v>0</v>
      </c>
      <c r="F112" s="828">
        <f t="shared" si="28"/>
        <v>0</v>
      </c>
    </row>
    <row r="113" spans="1:6" x14ac:dyDescent="0.2">
      <c r="A113" s="829"/>
      <c r="B113" s="832"/>
      <c r="C113" s="827"/>
      <c r="D113" s="821"/>
      <c r="E113" s="822"/>
      <c r="F113" s="828"/>
    </row>
    <row r="114" spans="1:6" ht="16.5" customHeight="1" x14ac:dyDescent="0.2">
      <c r="A114" s="136"/>
      <c r="B114" s="820" t="s">
        <v>165</v>
      </c>
      <c r="C114" s="820"/>
      <c r="D114" s="820"/>
      <c r="E114" s="820"/>
      <c r="F114" s="471">
        <f>SUM(F104:F113)</f>
        <v>0</v>
      </c>
    </row>
    <row r="115" spans="1:6" x14ac:dyDescent="0.2">
      <c r="A115" s="830"/>
      <c r="B115" s="830"/>
      <c r="C115" s="830"/>
      <c r="D115" s="830"/>
      <c r="E115" s="830"/>
      <c r="F115" s="830"/>
    </row>
    <row r="116" spans="1:6" ht="28.5" customHeight="1" x14ac:dyDescent="0.2">
      <c r="A116" s="830"/>
      <c r="B116" s="830"/>
      <c r="C116" s="830"/>
      <c r="D116" s="830"/>
      <c r="E116" s="830"/>
      <c r="F116" s="830"/>
    </row>
    <row r="117" spans="1:6" ht="15" customHeight="1" x14ac:dyDescent="0.2">
      <c r="A117" s="117" t="s">
        <v>101</v>
      </c>
      <c r="B117" s="157" t="s">
        <v>180</v>
      </c>
      <c r="C117" s="141"/>
      <c r="D117" s="158"/>
      <c r="E117" s="159"/>
      <c r="F117" s="160"/>
    </row>
    <row r="118" spans="1:6" x14ac:dyDescent="0.2">
      <c r="A118" s="472"/>
      <c r="B118" s="506"/>
      <c r="C118" s="482"/>
      <c r="D118" s="4"/>
      <c r="E118" s="140"/>
      <c r="F118" s="470"/>
    </row>
    <row r="119" spans="1:6" ht="132" customHeight="1" x14ac:dyDescent="0.2">
      <c r="A119" s="485" t="s">
        <v>29</v>
      </c>
      <c r="B119" s="461" t="s">
        <v>932</v>
      </c>
      <c r="C119" s="466"/>
      <c r="D119" s="4"/>
      <c r="E119" s="140"/>
      <c r="F119" s="470"/>
    </row>
    <row r="120" spans="1:6" ht="15" customHeight="1" x14ac:dyDescent="0.2">
      <c r="A120" s="485"/>
      <c r="B120" s="461" t="s">
        <v>166</v>
      </c>
      <c r="C120" s="466" t="s">
        <v>98</v>
      </c>
      <c r="D120" s="4">
        <v>4</v>
      </c>
      <c r="E120" s="126">
        <v>0</v>
      </c>
      <c r="F120" s="470">
        <f t="shared" ref="F120:F124" si="31">SUM(D120*E120)</f>
        <v>0</v>
      </c>
    </row>
    <row r="121" spans="1:6" ht="105.75" customHeight="1" x14ac:dyDescent="0.2">
      <c r="A121" s="485" t="s">
        <v>30</v>
      </c>
      <c r="B121" s="460" t="s">
        <v>213</v>
      </c>
      <c r="C121" s="487" t="s">
        <v>36</v>
      </c>
      <c r="D121" s="4">
        <v>7</v>
      </c>
      <c r="E121" s="126">
        <v>0</v>
      </c>
      <c r="F121" s="470">
        <f t="shared" si="31"/>
        <v>0</v>
      </c>
    </row>
    <row r="122" spans="1:6" ht="12.75" customHeight="1" x14ac:dyDescent="0.2">
      <c r="A122" s="829" t="s">
        <v>171</v>
      </c>
      <c r="B122" s="831" t="s">
        <v>214</v>
      </c>
      <c r="C122" s="827" t="s">
        <v>98</v>
      </c>
      <c r="D122" s="821">
        <v>1</v>
      </c>
      <c r="E122" s="822">
        <v>0</v>
      </c>
      <c r="F122" s="828">
        <f t="shared" si="31"/>
        <v>0</v>
      </c>
    </row>
    <row r="123" spans="1:6" ht="12" customHeight="1" x14ac:dyDescent="0.2">
      <c r="A123" s="829"/>
      <c r="B123" s="831"/>
      <c r="C123" s="827"/>
      <c r="D123" s="821"/>
      <c r="E123" s="822"/>
      <c r="F123" s="828"/>
    </row>
    <row r="124" spans="1:6" ht="12.75" customHeight="1" x14ac:dyDescent="0.2">
      <c r="A124" s="829" t="s">
        <v>172</v>
      </c>
      <c r="B124" s="831" t="s">
        <v>215</v>
      </c>
      <c r="C124" s="827" t="s">
        <v>36</v>
      </c>
      <c r="D124" s="821">
        <v>7</v>
      </c>
      <c r="E124" s="822">
        <v>0</v>
      </c>
      <c r="F124" s="828">
        <f t="shared" si="31"/>
        <v>0</v>
      </c>
    </row>
    <row r="125" spans="1:6" ht="14.25" customHeight="1" x14ac:dyDescent="0.2">
      <c r="A125" s="829"/>
      <c r="B125" s="831"/>
      <c r="C125" s="827"/>
      <c r="D125" s="821"/>
      <c r="E125" s="822"/>
      <c r="F125" s="828"/>
    </row>
    <row r="126" spans="1:6" ht="15" customHeight="1" x14ac:dyDescent="0.2">
      <c r="A126" s="485" t="s">
        <v>173</v>
      </c>
      <c r="B126" s="507" t="s">
        <v>246</v>
      </c>
      <c r="C126" s="487" t="s">
        <v>36</v>
      </c>
      <c r="D126" s="4">
        <v>1</v>
      </c>
      <c r="E126" s="126">
        <v>0</v>
      </c>
      <c r="F126" s="470">
        <f t="shared" ref="F126" si="32">SUM(D126*E126)</f>
        <v>0</v>
      </c>
    </row>
    <row r="127" spans="1:6" ht="25.5" customHeight="1" x14ac:dyDescent="0.2">
      <c r="A127" s="485" t="s">
        <v>174</v>
      </c>
      <c r="B127" s="507" t="s">
        <v>216</v>
      </c>
      <c r="C127" s="487" t="s">
        <v>36</v>
      </c>
      <c r="D127" s="4">
        <v>2</v>
      </c>
      <c r="E127" s="126">
        <v>0</v>
      </c>
      <c r="F127" s="470">
        <f t="shared" ref="F127:F134" si="33">SUM(D127*E127)</f>
        <v>0</v>
      </c>
    </row>
    <row r="128" spans="1:6" ht="25.5" customHeight="1" x14ac:dyDescent="0.2">
      <c r="A128" s="485" t="s">
        <v>175</v>
      </c>
      <c r="B128" s="508" t="s">
        <v>167</v>
      </c>
      <c r="C128" s="509"/>
      <c r="D128" s="4"/>
      <c r="E128" s="161"/>
      <c r="F128" s="470"/>
    </row>
    <row r="129" spans="1:31" ht="15" customHeight="1" x14ac:dyDescent="0.2">
      <c r="A129" s="485"/>
      <c r="B129" s="510" t="s">
        <v>168</v>
      </c>
      <c r="C129" s="466" t="s">
        <v>36</v>
      </c>
      <c r="D129" s="4">
        <v>4</v>
      </c>
      <c r="E129" s="162">
        <v>0</v>
      </c>
      <c r="F129" s="470">
        <f t="shared" si="33"/>
        <v>0</v>
      </c>
    </row>
    <row r="130" spans="1:31" ht="15" customHeight="1" x14ac:dyDescent="0.2">
      <c r="A130" s="485"/>
      <c r="B130" s="510" t="s">
        <v>169</v>
      </c>
      <c r="C130" s="466" t="s">
        <v>36</v>
      </c>
      <c r="D130" s="4">
        <v>4</v>
      </c>
      <c r="E130" s="162">
        <v>0</v>
      </c>
      <c r="F130" s="470">
        <f t="shared" si="33"/>
        <v>0</v>
      </c>
    </row>
    <row r="131" spans="1:31" ht="15" customHeight="1" x14ac:dyDescent="0.2">
      <c r="A131" s="485"/>
      <c r="B131" s="510" t="s">
        <v>170</v>
      </c>
      <c r="C131" s="466" t="s">
        <v>36</v>
      </c>
      <c r="D131" s="4">
        <v>6</v>
      </c>
      <c r="E131" s="162">
        <v>0</v>
      </c>
      <c r="F131" s="470">
        <f t="shared" si="33"/>
        <v>0</v>
      </c>
    </row>
    <row r="132" spans="1:31" ht="15" customHeight="1" x14ac:dyDescent="0.2">
      <c r="A132" s="485"/>
      <c r="B132" s="510" t="s">
        <v>226</v>
      </c>
      <c r="C132" s="466" t="s">
        <v>36</v>
      </c>
      <c r="D132" s="4">
        <v>7</v>
      </c>
      <c r="E132" s="162">
        <v>0</v>
      </c>
      <c r="F132" s="470">
        <f t="shared" si="33"/>
        <v>0</v>
      </c>
    </row>
    <row r="133" spans="1:31" ht="25.5" customHeight="1" x14ac:dyDescent="0.2">
      <c r="A133" s="485" t="s">
        <v>177</v>
      </c>
      <c r="B133" s="777" t="s">
        <v>217</v>
      </c>
      <c r="C133" s="466"/>
      <c r="D133" s="4"/>
      <c r="E133" s="161"/>
      <c r="F133" s="470"/>
    </row>
    <row r="134" spans="1:31" ht="15" customHeight="1" x14ac:dyDescent="0.2">
      <c r="A134" s="485"/>
      <c r="B134" s="461" t="s">
        <v>176</v>
      </c>
      <c r="C134" s="466" t="s">
        <v>36</v>
      </c>
      <c r="D134" s="4">
        <v>1</v>
      </c>
      <c r="E134" s="163">
        <v>0</v>
      </c>
      <c r="F134" s="470">
        <f t="shared" si="33"/>
        <v>0</v>
      </c>
    </row>
    <row r="135" spans="1:31" ht="16.5" customHeight="1" x14ac:dyDescent="0.2">
      <c r="A135" s="136"/>
      <c r="B135" s="820" t="s">
        <v>178</v>
      </c>
      <c r="C135" s="820"/>
      <c r="D135" s="820"/>
      <c r="E135" s="820"/>
      <c r="F135" s="471">
        <f>SUM(F119:F134)</f>
        <v>0</v>
      </c>
    </row>
    <row r="136" spans="1:31" ht="16.5" customHeight="1" x14ac:dyDescent="0.2">
      <c r="A136" s="830"/>
      <c r="B136" s="830"/>
      <c r="C136" s="830"/>
      <c r="D136" s="830"/>
      <c r="E136" s="830"/>
      <c r="F136" s="830"/>
    </row>
    <row r="137" spans="1:31" ht="15" customHeight="1" x14ac:dyDescent="0.2">
      <c r="A137" s="830"/>
      <c r="B137" s="830"/>
      <c r="C137" s="830"/>
      <c r="D137" s="830"/>
      <c r="E137" s="830"/>
      <c r="F137" s="830"/>
    </row>
    <row r="138" spans="1:31" ht="15" customHeight="1" x14ac:dyDescent="0.2">
      <c r="A138" s="117" t="s">
        <v>102</v>
      </c>
      <c r="B138" s="157" t="s">
        <v>110</v>
      </c>
      <c r="C138" s="141"/>
      <c r="D138" s="158"/>
      <c r="E138" s="159"/>
      <c r="F138" s="160"/>
    </row>
    <row r="139" spans="1:31" s="133" customFormat="1" ht="40.5" customHeight="1" x14ac:dyDescent="0.2">
      <c r="A139" s="472" t="s">
        <v>37</v>
      </c>
      <c r="B139" s="511" t="s">
        <v>218</v>
      </c>
      <c r="C139" s="462" t="s">
        <v>98</v>
      </c>
      <c r="D139" s="463">
        <v>1</v>
      </c>
      <c r="E139" s="126">
        <v>0</v>
      </c>
      <c r="F139" s="470">
        <f t="shared" ref="F139" si="34">SUM(D139*E139)</f>
        <v>0</v>
      </c>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row>
    <row r="140" spans="1:31" s="165" customFormat="1" ht="31.5" customHeight="1" x14ac:dyDescent="0.2">
      <c r="A140" s="472" t="s">
        <v>78</v>
      </c>
      <c r="B140" s="512" t="s">
        <v>219</v>
      </c>
      <c r="C140" s="513"/>
      <c r="D140" s="514"/>
      <c r="E140" s="140"/>
      <c r="F140" s="470"/>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row>
    <row r="141" spans="1:31" s="133" customFormat="1" ht="15" customHeight="1" x14ac:dyDescent="0.2">
      <c r="A141" s="472"/>
      <c r="B141" s="511" t="s">
        <v>152</v>
      </c>
      <c r="C141" s="515" t="s">
        <v>98</v>
      </c>
      <c r="D141" s="516">
        <v>1</v>
      </c>
      <c r="E141" s="126">
        <v>0</v>
      </c>
      <c r="F141" s="470">
        <f t="shared" ref="F141" si="35">SUM(D141*E141)</f>
        <v>0</v>
      </c>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row>
    <row r="142" spans="1:31" s="133" customFormat="1" ht="27.75" customHeight="1" x14ac:dyDescent="0.2">
      <c r="A142" s="472" t="s">
        <v>79</v>
      </c>
      <c r="B142" s="511" t="s">
        <v>220</v>
      </c>
      <c r="C142" s="515"/>
      <c r="D142" s="516"/>
      <c r="E142" s="126"/>
      <c r="F142" s="470"/>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row>
    <row r="143" spans="1:31" s="133" customFormat="1" ht="15" customHeight="1" x14ac:dyDescent="0.2">
      <c r="A143" s="472"/>
      <c r="B143" s="511" t="s">
        <v>152</v>
      </c>
      <c r="C143" s="515" t="s">
        <v>98</v>
      </c>
      <c r="D143" s="516">
        <v>1</v>
      </c>
      <c r="E143" s="126">
        <v>0</v>
      </c>
      <c r="F143" s="470">
        <f t="shared" ref="F143" si="36">SUM(D143*E143)</f>
        <v>0</v>
      </c>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row>
    <row r="144" spans="1:31" s="133" customFormat="1" ht="39.75" customHeight="1" x14ac:dyDescent="0.2">
      <c r="A144" s="472" t="s">
        <v>185</v>
      </c>
      <c r="B144" s="511" t="s">
        <v>221</v>
      </c>
      <c r="C144" s="515"/>
      <c r="D144" s="516"/>
      <c r="E144" s="126"/>
      <c r="F144" s="470"/>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row>
    <row r="145" spans="1:31" s="133" customFormat="1" ht="15" customHeight="1" x14ac:dyDescent="0.2">
      <c r="A145" s="472"/>
      <c r="B145" s="511" t="s">
        <v>152</v>
      </c>
      <c r="C145" s="515" t="s">
        <v>98</v>
      </c>
      <c r="D145" s="516">
        <v>1</v>
      </c>
      <c r="E145" s="126">
        <v>0</v>
      </c>
      <c r="F145" s="470">
        <f t="shared" ref="F145:F146" si="37">SUM(D145*E145)</f>
        <v>0</v>
      </c>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row>
    <row r="146" spans="1:31" s="133" customFormat="1" ht="39.75" customHeight="1" x14ac:dyDescent="0.2">
      <c r="A146" s="472" t="s">
        <v>104</v>
      </c>
      <c r="B146" s="511" t="s">
        <v>222</v>
      </c>
      <c r="C146" s="515" t="s">
        <v>98</v>
      </c>
      <c r="D146" s="516">
        <v>1</v>
      </c>
      <c r="E146" s="126">
        <v>0</v>
      </c>
      <c r="F146" s="470">
        <f t="shared" si="37"/>
        <v>0</v>
      </c>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row>
    <row r="147" spans="1:31" s="133" customFormat="1" ht="42" customHeight="1" x14ac:dyDescent="0.2">
      <c r="A147" s="472" t="s">
        <v>186</v>
      </c>
      <c r="B147" s="460" t="s">
        <v>223</v>
      </c>
      <c r="C147" s="462"/>
      <c r="D147" s="517"/>
      <c r="E147" s="126"/>
      <c r="F147" s="470"/>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row>
    <row r="148" spans="1:31" s="133" customFormat="1" ht="15" customHeight="1" x14ac:dyDescent="0.2">
      <c r="A148" s="472"/>
      <c r="B148" s="461" t="s">
        <v>152</v>
      </c>
      <c r="C148" s="462" t="s">
        <v>98</v>
      </c>
      <c r="D148" s="517">
        <v>1</v>
      </c>
      <c r="E148" s="126">
        <v>0</v>
      </c>
      <c r="F148" s="470">
        <f t="shared" ref="F148" si="38">SUM(D148*E148)</f>
        <v>0</v>
      </c>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row>
    <row r="149" spans="1:31" s="133" customFormat="1" ht="86.25" customHeight="1" x14ac:dyDescent="0.2">
      <c r="A149" s="472" t="s">
        <v>187</v>
      </c>
      <c r="B149" s="504" t="s">
        <v>1002</v>
      </c>
      <c r="C149" s="518" t="s">
        <v>98</v>
      </c>
      <c r="D149" s="463">
        <v>1</v>
      </c>
      <c r="E149" s="126">
        <v>0</v>
      </c>
      <c r="F149" s="470">
        <f t="shared" ref="F149" si="39">SUM(D149*E149)</f>
        <v>0</v>
      </c>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row>
    <row r="150" spans="1:31" ht="16.5" customHeight="1" x14ac:dyDescent="0.2">
      <c r="A150" s="136"/>
      <c r="B150" s="820" t="s">
        <v>179</v>
      </c>
      <c r="C150" s="820"/>
      <c r="D150" s="820"/>
      <c r="E150" s="820"/>
      <c r="F150" s="471">
        <f>SUM(F139:F149)</f>
        <v>0</v>
      </c>
    </row>
    <row r="151" spans="1:31" s="133" customFormat="1" ht="15" customHeight="1" x14ac:dyDescent="0.2">
      <c r="A151" s="134"/>
      <c r="B151" s="167"/>
      <c r="C151" s="138"/>
      <c r="D151" s="139"/>
      <c r="E151" s="140"/>
      <c r="F151" s="126"/>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row>
    <row r="152" spans="1:31" x14ac:dyDescent="0.2">
      <c r="A152" s="68"/>
      <c r="B152" s="168" t="s">
        <v>41</v>
      </c>
      <c r="C152" s="70"/>
      <c r="D152" s="114"/>
      <c r="E152" s="169"/>
      <c r="F152" s="170"/>
    </row>
    <row r="153" spans="1:31" x14ac:dyDescent="0.2">
      <c r="A153" s="73"/>
      <c r="B153" s="74"/>
      <c r="C153" s="75"/>
      <c r="D153" s="171"/>
      <c r="E153" s="172"/>
      <c r="F153" s="125"/>
    </row>
    <row r="154" spans="1:31" x14ac:dyDescent="0.2">
      <c r="A154" s="424"/>
      <c r="B154" s="424" t="s">
        <v>122</v>
      </c>
      <c r="C154" s="11"/>
      <c r="D154" s="519"/>
      <c r="E154" s="520"/>
      <c r="F154" s="469"/>
    </row>
    <row r="155" spans="1:31" x14ac:dyDescent="0.2">
      <c r="A155" s="424" t="s">
        <v>2</v>
      </c>
      <c r="B155" s="424" t="s">
        <v>189</v>
      </c>
      <c r="C155" s="11"/>
      <c r="D155" s="519"/>
      <c r="E155" s="520"/>
      <c r="F155" s="469">
        <f>F43</f>
        <v>0</v>
      </c>
    </row>
    <row r="156" spans="1:31" x14ac:dyDescent="0.2">
      <c r="A156" s="424" t="s">
        <v>3</v>
      </c>
      <c r="B156" s="424" t="s">
        <v>188</v>
      </c>
      <c r="C156" s="11"/>
      <c r="D156" s="519"/>
      <c r="E156" s="520"/>
      <c r="F156" s="469">
        <f>F44</f>
        <v>0</v>
      </c>
    </row>
    <row r="157" spans="1:31" ht="25.5" x14ac:dyDescent="0.2">
      <c r="A157" s="424"/>
      <c r="B157" s="10" t="s">
        <v>193</v>
      </c>
      <c r="C157" s="11"/>
      <c r="D157" s="519"/>
      <c r="E157" s="520"/>
      <c r="F157" s="469"/>
    </row>
    <row r="158" spans="1:31" x14ac:dyDescent="0.2">
      <c r="A158" s="424" t="s">
        <v>5</v>
      </c>
      <c r="B158" s="424" t="s">
        <v>189</v>
      </c>
      <c r="C158" s="11"/>
      <c r="D158" s="519"/>
      <c r="E158" s="520"/>
      <c r="F158" s="469">
        <f>F79</f>
        <v>0</v>
      </c>
    </row>
    <row r="159" spans="1:31" x14ac:dyDescent="0.2">
      <c r="A159" s="424" t="s">
        <v>19</v>
      </c>
      <c r="B159" s="424" t="s">
        <v>188</v>
      </c>
      <c r="C159" s="11"/>
      <c r="D159" s="519"/>
      <c r="E159" s="520"/>
      <c r="F159" s="469">
        <f>F80</f>
        <v>0</v>
      </c>
    </row>
    <row r="160" spans="1:31" x14ac:dyDescent="0.2">
      <c r="A160" s="521" t="s">
        <v>23</v>
      </c>
      <c r="B160" s="521" t="s">
        <v>190</v>
      </c>
      <c r="C160" s="453"/>
      <c r="D160" s="522"/>
      <c r="E160" s="523"/>
      <c r="F160" s="524">
        <f>F97</f>
        <v>0</v>
      </c>
    </row>
    <row r="161" spans="1:31" x14ac:dyDescent="0.2">
      <c r="A161" s="525" t="s">
        <v>27</v>
      </c>
      <c r="B161" s="526" t="s">
        <v>191</v>
      </c>
      <c r="C161" s="527"/>
      <c r="D161" s="528"/>
      <c r="E161" s="529"/>
      <c r="F161" s="530">
        <f>F114</f>
        <v>0</v>
      </c>
    </row>
    <row r="162" spans="1:31" x14ac:dyDescent="0.2">
      <c r="A162" s="525" t="s">
        <v>101</v>
      </c>
      <c r="B162" s="526" t="s">
        <v>192</v>
      </c>
      <c r="C162" s="527"/>
      <c r="D162" s="528"/>
      <c r="E162" s="529"/>
      <c r="F162" s="530">
        <f>F135</f>
        <v>0</v>
      </c>
    </row>
    <row r="163" spans="1:31" x14ac:dyDescent="0.2">
      <c r="A163" s="525" t="s">
        <v>102</v>
      </c>
      <c r="B163" s="526" t="s">
        <v>111</v>
      </c>
      <c r="C163" s="527"/>
      <c r="D163" s="528"/>
      <c r="E163" s="529"/>
      <c r="F163" s="530">
        <f>F150</f>
        <v>0</v>
      </c>
    </row>
    <row r="164" spans="1:31" x14ac:dyDescent="0.2">
      <c r="A164" s="173"/>
      <c r="B164" s="174"/>
      <c r="C164" s="175"/>
      <c r="D164" s="176"/>
      <c r="E164" s="177"/>
      <c r="F164" s="178"/>
    </row>
    <row r="165" spans="1:31" x14ac:dyDescent="0.2">
      <c r="A165" s="179"/>
      <c r="B165" s="180" t="s">
        <v>43</v>
      </c>
      <c r="C165" s="181"/>
      <c r="D165" s="182"/>
      <c r="E165" s="177"/>
      <c r="F165" s="178">
        <f>SUM(F155:F163)</f>
        <v>0</v>
      </c>
    </row>
    <row r="166" spans="1:31" x14ac:dyDescent="0.2">
      <c r="A166" s="179"/>
      <c r="B166" s="180" t="s">
        <v>72</v>
      </c>
      <c r="C166" s="181"/>
      <c r="D166" s="182"/>
      <c r="E166" s="177"/>
      <c r="F166" s="178">
        <f>0.25*F165</f>
        <v>0</v>
      </c>
    </row>
    <row r="167" spans="1:31" s="183" customFormat="1" x14ac:dyDescent="0.2">
      <c r="A167" s="179"/>
      <c r="B167" s="823" t="s">
        <v>45</v>
      </c>
      <c r="C167" s="823"/>
      <c r="D167" s="823"/>
      <c r="E167" s="823"/>
      <c r="F167" s="178">
        <f>F165+F166</f>
        <v>0</v>
      </c>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row>
    <row r="168" spans="1:31" s="112" customFormat="1" x14ac:dyDescent="0.2">
      <c r="A168" s="184"/>
      <c r="C168" s="129"/>
      <c r="D168" s="185"/>
      <c r="E168" s="186"/>
      <c r="F168" s="187"/>
    </row>
    <row r="169" spans="1:31" s="112" customFormat="1" x14ac:dyDescent="0.2">
      <c r="A169" s="184"/>
      <c r="C169" s="129"/>
      <c r="D169" s="185"/>
      <c r="E169" s="186"/>
      <c r="F169" s="187"/>
    </row>
    <row r="170" spans="1:31" s="112" customFormat="1" x14ac:dyDescent="0.2">
      <c r="A170" s="184"/>
      <c r="C170" s="129"/>
      <c r="D170" s="185"/>
      <c r="E170" s="186"/>
      <c r="F170" s="187"/>
    </row>
    <row r="171" spans="1:31" s="112" customFormat="1" x14ac:dyDescent="0.2">
      <c r="A171" s="184"/>
      <c r="C171" s="129"/>
      <c r="D171" s="185"/>
      <c r="E171" s="186"/>
      <c r="F171" s="187"/>
    </row>
    <row r="172" spans="1:31" s="112" customFormat="1" x14ac:dyDescent="0.2">
      <c r="A172" s="184"/>
      <c r="C172" s="129"/>
      <c r="D172" s="185"/>
      <c r="E172" s="186"/>
      <c r="F172" s="187"/>
    </row>
    <row r="173" spans="1:31" s="112" customFormat="1" x14ac:dyDescent="0.2">
      <c r="A173" s="184"/>
      <c r="C173" s="129"/>
      <c r="D173" s="185"/>
      <c r="E173" s="186"/>
      <c r="F173" s="187"/>
    </row>
    <row r="174" spans="1:31" s="112" customFormat="1" x14ac:dyDescent="0.2">
      <c r="A174" s="184"/>
      <c r="C174" s="129"/>
      <c r="D174" s="185"/>
      <c r="E174" s="186"/>
      <c r="F174" s="187"/>
    </row>
    <row r="175" spans="1:31" s="112" customFormat="1" x14ac:dyDescent="0.2">
      <c r="A175" s="184"/>
      <c r="C175" s="129"/>
      <c r="D175" s="185"/>
      <c r="E175" s="186"/>
      <c r="F175" s="187"/>
    </row>
    <row r="176" spans="1:31" s="112" customFormat="1" x14ac:dyDescent="0.2">
      <c r="A176" s="184"/>
      <c r="C176" s="129"/>
      <c r="D176" s="185"/>
      <c r="E176" s="186"/>
      <c r="F176" s="187"/>
    </row>
    <row r="177" spans="1:6" s="112" customFormat="1" x14ac:dyDescent="0.2">
      <c r="A177" s="184"/>
      <c r="C177" s="129"/>
      <c r="D177" s="185"/>
      <c r="E177" s="186"/>
      <c r="F177" s="187"/>
    </row>
    <row r="178" spans="1:6" s="112" customFormat="1" x14ac:dyDescent="0.2">
      <c r="A178" s="184"/>
      <c r="C178" s="129"/>
      <c r="D178" s="185"/>
      <c r="E178" s="186"/>
      <c r="F178" s="187"/>
    </row>
    <row r="179" spans="1:6" s="112" customFormat="1" x14ac:dyDescent="0.2">
      <c r="A179" s="184"/>
      <c r="C179" s="129"/>
      <c r="D179" s="185"/>
      <c r="E179" s="186"/>
      <c r="F179" s="187"/>
    </row>
    <row r="180" spans="1:6" s="112" customFormat="1" x14ac:dyDescent="0.2">
      <c r="A180" s="184"/>
      <c r="C180" s="129"/>
      <c r="D180" s="185"/>
      <c r="E180" s="186"/>
      <c r="F180" s="187"/>
    </row>
    <row r="181" spans="1:6" s="112" customFormat="1" x14ac:dyDescent="0.2">
      <c r="A181" s="184"/>
      <c r="C181" s="129"/>
      <c r="D181" s="185"/>
      <c r="E181" s="186"/>
      <c r="F181" s="187"/>
    </row>
    <row r="182" spans="1:6" s="112" customFormat="1" x14ac:dyDescent="0.2">
      <c r="A182" s="184"/>
      <c r="C182" s="129"/>
      <c r="D182" s="185"/>
      <c r="E182" s="186"/>
      <c r="F182" s="187"/>
    </row>
    <row r="183" spans="1:6" s="112" customFormat="1" x14ac:dyDescent="0.2">
      <c r="A183" s="184"/>
      <c r="C183" s="129"/>
      <c r="D183" s="185"/>
      <c r="E183" s="186"/>
      <c r="F183" s="187"/>
    </row>
    <row r="184" spans="1:6" s="112" customFormat="1" x14ac:dyDescent="0.2">
      <c r="A184" s="184"/>
      <c r="C184" s="129"/>
      <c r="D184" s="185"/>
      <c r="E184" s="186"/>
      <c r="F184" s="187"/>
    </row>
    <row r="185" spans="1:6" s="112" customFormat="1" x14ac:dyDescent="0.2">
      <c r="A185" s="184"/>
      <c r="C185" s="129"/>
      <c r="D185" s="185"/>
      <c r="E185" s="186"/>
      <c r="F185" s="187"/>
    </row>
    <row r="186" spans="1:6" s="112" customFormat="1" x14ac:dyDescent="0.2">
      <c r="A186" s="184"/>
      <c r="C186" s="129"/>
      <c r="D186" s="185"/>
      <c r="E186" s="186"/>
      <c r="F186" s="187"/>
    </row>
    <row r="187" spans="1:6" s="112" customFormat="1" x14ac:dyDescent="0.2">
      <c r="A187" s="184"/>
      <c r="C187" s="129"/>
      <c r="D187" s="185"/>
      <c r="E187" s="186"/>
      <c r="F187" s="187"/>
    </row>
    <row r="188" spans="1:6" s="112" customFormat="1" x14ac:dyDescent="0.2">
      <c r="A188" s="184"/>
      <c r="C188" s="129"/>
      <c r="D188" s="185"/>
      <c r="E188" s="186"/>
      <c r="F188" s="187"/>
    </row>
    <row r="189" spans="1:6" s="112" customFormat="1" x14ac:dyDescent="0.2">
      <c r="A189" s="184"/>
      <c r="C189" s="129"/>
      <c r="D189" s="185"/>
      <c r="E189" s="186"/>
      <c r="F189" s="187"/>
    </row>
    <row r="190" spans="1:6" s="112" customFormat="1" x14ac:dyDescent="0.2">
      <c r="A190" s="184"/>
      <c r="C190" s="129"/>
      <c r="D190" s="185"/>
      <c r="E190" s="186"/>
      <c r="F190" s="187"/>
    </row>
    <row r="191" spans="1:6" s="112" customFormat="1" x14ac:dyDescent="0.2">
      <c r="A191" s="184"/>
      <c r="C191" s="129"/>
      <c r="D191" s="185"/>
      <c r="E191" s="186"/>
      <c r="F191" s="187"/>
    </row>
    <row r="192" spans="1:6" s="112" customFormat="1" x14ac:dyDescent="0.2">
      <c r="A192" s="184"/>
      <c r="C192" s="129"/>
      <c r="D192" s="185"/>
      <c r="E192" s="186"/>
      <c r="F192" s="187"/>
    </row>
    <row r="193" spans="1:6" s="112" customFormat="1" x14ac:dyDescent="0.2">
      <c r="A193" s="184"/>
      <c r="C193" s="129"/>
      <c r="D193" s="185"/>
      <c r="E193" s="186"/>
      <c r="F193" s="187"/>
    </row>
    <row r="194" spans="1:6" s="112" customFormat="1" x14ac:dyDescent="0.2">
      <c r="A194" s="184"/>
      <c r="C194" s="129"/>
      <c r="D194" s="185"/>
      <c r="E194" s="186"/>
      <c r="F194" s="187"/>
    </row>
    <row r="195" spans="1:6" s="112" customFormat="1" x14ac:dyDescent="0.2">
      <c r="A195" s="184"/>
      <c r="C195" s="129"/>
      <c r="D195" s="185"/>
      <c r="E195" s="186"/>
      <c r="F195" s="187"/>
    </row>
    <row r="196" spans="1:6" s="112" customFormat="1" x14ac:dyDescent="0.2">
      <c r="A196" s="184"/>
      <c r="C196" s="129"/>
      <c r="D196" s="185"/>
      <c r="E196" s="186"/>
      <c r="F196" s="187"/>
    </row>
    <row r="197" spans="1:6" s="112" customFormat="1" x14ac:dyDescent="0.2">
      <c r="A197" s="184"/>
      <c r="C197" s="129"/>
      <c r="D197" s="185"/>
      <c r="E197" s="186"/>
      <c r="F197" s="187"/>
    </row>
    <row r="198" spans="1:6" s="112" customFormat="1" x14ac:dyDescent="0.2">
      <c r="A198" s="184"/>
      <c r="C198" s="129"/>
      <c r="D198" s="185"/>
      <c r="E198" s="186"/>
      <c r="F198" s="187"/>
    </row>
    <row r="199" spans="1:6" s="112" customFormat="1" x14ac:dyDescent="0.2">
      <c r="A199" s="184"/>
      <c r="C199" s="129"/>
      <c r="D199" s="185"/>
      <c r="E199" s="186"/>
      <c r="F199" s="187"/>
    </row>
    <row r="200" spans="1:6" s="112" customFormat="1" x14ac:dyDescent="0.2">
      <c r="A200" s="184"/>
      <c r="C200" s="129"/>
      <c r="D200" s="185"/>
      <c r="E200" s="186"/>
      <c r="F200" s="187"/>
    </row>
    <row r="201" spans="1:6" s="112" customFormat="1" x14ac:dyDescent="0.2">
      <c r="A201" s="184"/>
      <c r="C201" s="129"/>
      <c r="D201" s="185"/>
      <c r="E201" s="186"/>
      <c r="F201" s="187"/>
    </row>
    <row r="202" spans="1:6" s="112" customFormat="1" x14ac:dyDescent="0.2">
      <c r="A202" s="184"/>
      <c r="C202" s="129"/>
      <c r="D202" s="185"/>
      <c r="E202" s="186"/>
      <c r="F202" s="187"/>
    </row>
    <row r="203" spans="1:6" s="112" customFormat="1" x14ac:dyDescent="0.2">
      <c r="A203" s="184"/>
      <c r="C203" s="129"/>
      <c r="D203" s="185"/>
      <c r="E203" s="186"/>
      <c r="F203" s="187"/>
    </row>
    <row r="204" spans="1:6" s="112" customFormat="1" x14ac:dyDescent="0.2">
      <c r="A204" s="184"/>
      <c r="C204" s="129"/>
      <c r="D204" s="185"/>
      <c r="E204" s="186"/>
      <c r="F204" s="187"/>
    </row>
    <row r="205" spans="1:6" s="112" customFormat="1" x14ac:dyDescent="0.2">
      <c r="A205" s="184"/>
      <c r="C205" s="129"/>
      <c r="D205" s="185"/>
      <c r="E205" s="186"/>
      <c r="F205" s="187"/>
    </row>
    <row r="206" spans="1:6" s="112" customFormat="1" x14ac:dyDescent="0.2">
      <c r="A206" s="184"/>
      <c r="C206" s="129"/>
      <c r="D206" s="185"/>
      <c r="E206" s="186"/>
      <c r="F206" s="187"/>
    </row>
    <row r="207" spans="1:6" s="112" customFormat="1" x14ac:dyDescent="0.2">
      <c r="A207" s="184"/>
      <c r="C207" s="129"/>
      <c r="D207" s="185"/>
      <c r="E207" s="186"/>
      <c r="F207" s="187"/>
    </row>
    <row r="208" spans="1:6" s="112" customFormat="1" x14ac:dyDescent="0.2">
      <c r="A208" s="184"/>
      <c r="C208" s="129"/>
      <c r="D208" s="185"/>
      <c r="E208" s="186"/>
      <c r="F208" s="187"/>
    </row>
    <row r="209" spans="1:6" s="112" customFormat="1" x14ac:dyDescent="0.2">
      <c r="A209" s="184"/>
      <c r="C209" s="129"/>
      <c r="D209" s="185"/>
      <c r="E209" s="186"/>
      <c r="F209" s="187"/>
    </row>
    <row r="210" spans="1:6" s="112" customFormat="1" x14ac:dyDescent="0.2">
      <c r="A210" s="184"/>
      <c r="C210" s="129"/>
      <c r="D210" s="185"/>
      <c r="E210" s="186"/>
      <c r="F210" s="187"/>
    </row>
    <row r="211" spans="1:6" s="112" customFormat="1" x14ac:dyDescent="0.2">
      <c r="A211" s="184"/>
      <c r="C211" s="129"/>
      <c r="D211" s="185"/>
      <c r="E211" s="186"/>
      <c r="F211" s="187"/>
    </row>
    <row r="212" spans="1:6" s="112" customFormat="1" x14ac:dyDescent="0.2">
      <c r="A212" s="184"/>
      <c r="C212" s="129"/>
      <c r="D212" s="185"/>
      <c r="E212" s="186"/>
      <c r="F212" s="187"/>
    </row>
    <row r="213" spans="1:6" s="112" customFormat="1" x14ac:dyDescent="0.2">
      <c r="A213" s="184"/>
      <c r="C213" s="129"/>
      <c r="D213" s="185"/>
      <c r="E213" s="186"/>
      <c r="F213" s="187"/>
    </row>
    <row r="214" spans="1:6" s="112" customFormat="1" x14ac:dyDescent="0.2">
      <c r="A214" s="184"/>
      <c r="C214" s="129"/>
      <c r="D214" s="185"/>
      <c r="E214" s="186"/>
      <c r="F214" s="187"/>
    </row>
    <row r="215" spans="1:6" s="112" customFormat="1" x14ac:dyDescent="0.2">
      <c r="A215" s="184"/>
      <c r="C215" s="129"/>
      <c r="D215" s="185"/>
      <c r="E215" s="186"/>
      <c r="F215" s="187"/>
    </row>
    <row r="216" spans="1:6" s="112" customFormat="1" x14ac:dyDescent="0.2">
      <c r="A216" s="184"/>
      <c r="C216" s="129"/>
      <c r="D216" s="185"/>
      <c r="E216" s="186"/>
      <c r="F216" s="187"/>
    </row>
    <row r="217" spans="1:6" s="112" customFormat="1" x14ac:dyDescent="0.2">
      <c r="A217" s="184"/>
      <c r="C217" s="129"/>
      <c r="D217" s="185"/>
      <c r="E217" s="186"/>
      <c r="F217" s="187"/>
    </row>
    <row r="218" spans="1:6" s="112" customFormat="1" x14ac:dyDescent="0.2">
      <c r="A218" s="184"/>
      <c r="C218" s="129"/>
      <c r="D218" s="185"/>
      <c r="E218" s="186"/>
      <c r="F218" s="187"/>
    </row>
    <row r="219" spans="1:6" s="112" customFormat="1" x14ac:dyDescent="0.2">
      <c r="A219" s="184"/>
      <c r="C219" s="129"/>
      <c r="D219" s="185"/>
      <c r="E219" s="186"/>
      <c r="F219" s="187"/>
    </row>
    <row r="220" spans="1:6" s="112" customFormat="1" x14ac:dyDescent="0.2">
      <c r="A220" s="184"/>
      <c r="C220" s="129"/>
      <c r="D220" s="185"/>
      <c r="E220" s="186"/>
      <c r="F220" s="187"/>
    </row>
    <row r="221" spans="1:6" s="112" customFormat="1" x14ac:dyDescent="0.2">
      <c r="A221" s="184"/>
      <c r="C221" s="129"/>
      <c r="D221" s="185"/>
      <c r="E221" s="186"/>
      <c r="F221" s="187"/>
    </row>
    <row r="222" spans="1:6" s="112" customFormat="1" x14ac:dyDescent="0.2">
      <c r="A222" s="184"/>
      <c r="C222" s="129"/>
      <c r="D222" s="185"/>
      <c r="E222" s="186"/>
      <c r="F222" s="187"/>
    </row>
    <row r="223" spans="1:6" s="112" customFormat="1" x14ac:dyDescent="0.2">
      <c r="A223" s="184"/>
      <c r="C223" s="129"/>
      <c r="D223" s="185"/>
      <c r="E223" s="186"/>
      <c r="F223" s="187"/>
    </row>
    <row r="224" spans="1:6" s="112" customFormat="1" x14ac:dyDescent="0.2">
      <c r="A224" s="184"/>
      <c r="C224" s="129"/>
      <c r="D224" s="185"/>
      <c r="E224" s="186"/>
      <c r="F224" s="187"/>
    </row>
    <row r="225" spans="1:6" s="112" customFormat="1" x14ac:dyDescent="0.2">
      <c r="A225" s="184"/>
      <c r="C225" s="129"/>
      <c r="D225" s="185"/>
      <c r="E225" s="186"/>
      <c r="F225" s="187"/>
    </row>
    <row r="226" spans="1:6" s="112" customFormat="1" x14ac:dyDescent="0.2">
      <c r="A226" s="184"/>
      <c r="C226" s="129"/>
      <c r="D226" s="185"/>
      <c r="E226" s="186"/>
      <c r="F226" s="187"/>
    </row>
    <row r="227" spans="1:6" s="112" customFormat="1" x14ac:dyDescent="0.2">
      <c r="A227" s="184"/>
      <c r="C227" s="129"/>
      <c r="D227" s="185"/>
      <c r="E227" s="186"/>
      <c r="F227" s="187"/>
    </row>
    <row r="228" spans="1:6" s="112" customFormat="1" x14ac:dyDescent="0.2">
      <c r="A228" s="184"/>
      <c r="C228" s="129"/>
      <c r="D228" s="185"/>
      <c r="E228" s="186"/>
      <c r="F228" s="187"/>
    </row>
    <row r="229" spans="1:6" s="112" customFormat="1" x14ac:dyDescent="0.2">
      <c r="A229" s="184"/>
      <c r="C229" s="129"/>
      <c r="D229" s="185"/>
      <c r="E229" s="186"/>
      <c r="F229" s="187"/>
    </row>
    <row r="230" spans="1:6" s="112" customFormat="1" x14ac:dyDescent="0.2">
      <c r="A230" s="184"/>
      <c r="C230" s="129"/>
      <c r="D230" s="185"/>
      <c r="E230" s="186"/>
      <c r="F230" s="187"/>
    </row>
    <row r="231" spans="1:6" s="112" customFormat="1" x14ac:dyDescent="0.2">
      <c r="A231" s="184"/>
      <c r="C231" s="129"/>
      <c r="D231" s="185"/>
      <c r="E231" s="186"/>
      <c r="F231" s="187"/>
    </row>
    <row r="232" spans="1:6" s="112" customFormat="1" x14ac:dyDescent="0.2">
      <c r="A232" s="184"/>
      <c r="C232" s="129"/>
      <c r="D232" s="185"/>
      <c r="E232" s="186"/>
      <c r="F232" s="187"/>
    </row>
    <row r="233" spans="1:6" s="112" customFormat="1" x14ac:dyDescent="0.2">
      <c r="A233" s="184"/>
      <c r="C233" s="129"/>
      <c r="D233" s="185"/>
      <c r="E233" s="186"/>
      <c r="F233" s="187"/>
    </row>
    <row r="234" spans="1:6" s="112" customFormat="1" x14ac:dyDescent="0.2">
      <c r="A234" s="184"/>
      <c r="C234" s="129"/>
      <c r="D234" s="185"/>
      <c r="E234" s="186"/>
      <c r="F234" s="187"/>
    </row>
    <row r="235" spans="1:6" s="112" customFormat="1" x14ac:dyDescent="0.2">
      <c r="A235" s="184"/>
      <c r="C235" s="129"/>
      <c r="D235" s="185"/>
      <c r="E235" s="186"/>
      <c r="F235" s="187"/>
    </row>
    <row r="236" spans="1:6" s="112" customFormat="1" x14ac:dyDescent="0.2">
      <c r="A236" s="184"/>
      <c r="C236" s="129"/>
      <c r="D236" s="185"/>
      <c r="E236" s="186"/>
      <c r="F236" s="187"/>
    </row>
    <row r="237" spans="1:6" s="112" customFormat="1" x14ac:dyDescent="0.2">
      <c r="A237" s="184"/>
      <c r="C237" s="129"/>
      <c r="D237" s="185"/>
      <c r="E237" s="186"/>
      <c r="F237" s="187"/>
    </row>
    <row r="238" spans="1:6" s="112" customFormat="1" x14ac:dyDescent="0.2">
      <c r="A238" s="184"/>
      <c r="C238" s="129"/>
      <c r="D238" s="185"/>
      <c r="E238" s="186"/>
      <c r="F238" s="187"/>
    </row>
    <row r="239" spans="1:6" s="112" customFormat="1" x14ac:dyDescent="0.2">
      <c r="A239" s="184"/>
      <c r="C239" s="129"/>
      <c r="D239" s="185"/>
      <c r="E239" s="186"/>
      <c r="F239" s="187"/>
    </row>
    <row r="240" spans="1:6" s="112" customFormat="1" x14ac:dyDescent="0.2">
      <c r="A240" s="184"/>
      <c r="C240" s="129"/>
      <c r="D240" s="185"/>
      <c r="E240" s="186"/>
      <c r="F240" s="187"/>
    </row>
    <row r="241" spans="1:6" s="112" customFormat="1" x14ac:dyDescent="0.2">
      <c r="A241" s="184"/>
      <c r="C241" s="129"/>
      <c r="D241" s="185"/>
      <c r="E241" s="186"/>
      <c r="F241" s="187"/>
    </row>
    <row r="242" spans="1:6" s="112" customFormat="1" x14ac:dyDescent="0.2">
      <c r="A242" s="184"/>
      <c r="C242" s="129"/>
      <c r="D242" s="185"/>
      <c r="E242" s="186"/>
      <c r="F242" s="187"/>
    </row>
    <row r="243" spans="1:6" s="112" customFormat="1" x14ac:dyDescent="0.2">
      <c r="A243" s="184"/>
      <c r="C243" s="129"/>
      <c r="D243" s="185"/>
      <c r="E243" s="186"/>
      <c r="F243" s="187"/>
    </row>
    <row r="244" spans="1:6" s="112" customFormat="1" x14ac:dyDescent="0.2">
      <c r="A244" s="184"/>
      <c r="C244" s="129"/>
      <c r="D244" s="185"/>
      <c r="E244" s="186"/>
      <c r="F244" s="187"/>
    </row>
    <row r="245" spans="1:6" s="112" customFormat="1" x14ac:dyDescent="0.2">
      <c r="A245" s="184"/>
      <c r="C245" s="129"/>
      <c r="D245" s="185"/>
      <c r="E245" s="186"/>
      <c r="F245" s="187"/>
    </row>
    <row r="246" spans="1:6" s="112" customFormat="1" x14ac:dyDescent="0.2">
      <c r="A246" s="184"/>
      <c r="C246" s="129"/>
      <c r="D246" s="185"/>
      <c r="E246" s="186"/>
      <c r="F246" s="187"/>
    </row>
    <row r="247" spans="1:6" s="112" customFormat="1" x14ac:dyDescent="0.2">
      <c r="A247" s="184"/>
      <c r="C247" s="129"/>
      <c r="D247" s="185"/>
      <c r="E247" s="186"/>
      <c r="F247" s="187"/>
    </row>
    <row r="248" spans="1:6" s="112" customFormat="1" x14ac:dyDescent="0.2">
      <c r="A248" s="184"/>
      <c r="C248" s="129"/>
      <c r="D248" s="185"/>
      <c r="E248" s="186"/>
      <c r="F248" s="187"/>
    </row>
    <row r="249" spans="1:6" s="112" customFormat="1" x14ac:dyDescent="0.2">
      <c r="A249" s="184"/>
      <c r="C249" s="129"/>
      <c r="D249" s="185"/>
      <c r="E249" s="186"/>
      <c r="F249" s="187"/>
    </row>
    <row r="250" spans="1:6" s="112" customFormat="1" x14ac:dyDescent="0.2">
      <c r="A250" s="184"/>
      <c r="C250" s="129"/>
      <c r="D250" s="185"/>
      <c r="E250" s="186"/>
      <c r="F250" s="187"/>
    </row>
    <row r="251" spans="1:6" s="112" customFormat="1" x14ac:dyDescent="0.2">
      <c r="A251" s="184"/>
      <c r="C251" s="129"/>
      <c r="D251" s="185"/>
      <c r="E251" s="186"/>
      <c r="F251" s="187"/>
    </row>
    <row r="252" spans="1:6" s="112" customFormat="1" x14ac:dyDescent="0.2">
      <c r="A252" s="184"/>
      <c r="C252" s="129"/>
      <c r="D252" s="185"/>
      <c r="E252" s="186"/>
      <c r="F252" s="187"/>
    </row>
    <row r="253" spans="1:6" s="112" customFormat="1" x14ac:dyDescent="0.2">
      <c r="A253" s="184"/>
      <c r="C253" s="129"/>
      <c r="D253" s="185"/>
      <c r="E253" s="186"/>
      <c r="F253" s="187"/>
    </row>
    <row r="254" spans="1:6" s="112" customFormat="1" x14ac:dyDescent="0.2">
      <c r="A254" s="184"/>
      <c r="C254" s="129"/>
      <c r="D254" s="185"/>
      <c r="E254" s="186"/>
      <c r="F254" s="187"/>
    </row>
    <row r="255" spans="1:6" s="112" customFormat="1" x14ac:dyDescent="0.2">
      <c r="A255" s="184"/>
      <c r="C255" s="129"/>
      <c r="D255" s="185"/>
      <c r="E255" s="186"/>
      <c r="F255" s="187"/>
    </row>
    <row r="256" spans="1:6" s="112" customFormat="1" x14ac:dyDescent="0.2">
      <c r="A256" s="184"/>
      <c r="C256" s="129"/>
      <c r="D256" s="185"/>
      <c r="E256" s="186"/>
      <c r="F256" s="187"/>
    </row>
    <row r="257" spans="1:6" s="112" customFormat="1" x14ac:dyDescent="0.2">
      <c r="A257" s="184"/>
      <c r="C257" s="129"/>
      <c r="D257" s="185"/>
      <c r="E257" s="186"/>
      <c r="F257" s="187"/>
    </row>
    <row r="258" spans="1:6" s="112" customFormat="1" x14ac:dyDescent="0.2">
      <c r="A258" s="184"/>
      <c r="C258" s="129"/>
      <c r="D258" s="185"/>
      <c r="E258" s="186"/>
      <c r="F258" s="187"/>
    </row>
    <row r="259" spans="1:6" s="112" customFormat="1" x14ac:dyDescent="0.2">
      <c r="A259" s="184"/>
      <c r="C259" s="129"/>
      <c r="D259" s="185"/>
      <c r="E259" s="186"/>
      <c r="F259" s="187"/>
    </row>
    <row r="260" spans="1:6" s="112" customFormat="1" x14ac:dyDescent="0.2">
      <c r="A260" s="184"/>
      <c r="C260" s="129"/>
      <c r="D260" s="185"/>
      <c r="E260" s="186"/>
      <c r="F260" s="187"/>
    </row>
    <row r="261" spans="1:6" s="112" customFormat="1" x14ac:dyDescent="0.2">
      <c r="A261" s="184"/>
      <c r="C261" s="129"/>
      <c r="D261" s="185"/>
      <c r="E261" s="186"/>
      <c r="F261" s="187"/>
    </row>
    <row r="262" spans="1:6" s="112" customFormat="1" x14ac:dyDescent="0.2">
      <c r="A262" s="184"/>
      <c r="C262" s="129"/>
      <c r="D262" s="185"/>
      <c r="E262" s="186"/>
      <c r="F262" s="187"/>
    </row>
    <row r="263" spans="1:6" s="112" customFormat="1" x14ac:dyDescent="0.2">
      <c r="A263" s="184"/>
      <c r="C263" s="129"/>
      <c r="D263" s="185"/>
      <c r="E263" s="186"/>
      <c r="F263" s="187"/>
    </row>
    <row r="264" spans="1:6" s="112" customFormat="1" x14ac:dyDescent="0.2">
      <c r="A264" s="184"/>
      <c r="C264" s="129"/>
      <c r="D264" s="185"/>
      <c r="E264" s="186"/>
      <c r="F264" s="187"/>
    </row>
    <row r="265" spans="1:6" s="112" customFormat="1" x14ac:dyDescent="0.2">
      <c r="A265" s="184"/>
      <c r="C265" s="129"/>
      <c r="D265" s="185"/>
      <c r="E265" s="186"/>
      <c r="F265" s="187"/>
    </row>
    <row r="266" spans="1:6" s="112" customFormat="1" x14ac:dyDescent="0.2">
      <c r="A266" s="184"/>
      <c r="C266" s="129"/>
      <c r="D266" s="185"/>
      <c r="E266" s="186"/>
      <c r="F266" s="187"/>
    </row>
    <row r="267" spans="1:6" s="112" customFormat="1" x14ac:dyDescent="0.2">
      <c r="A267" s="184"/>
      <c r="C267" s="129"/>
      <c r="D267" s="185"/>
      <c r="E267" s="186"/>
      <c r="F267" s="187"/>
    </row>
    <row r="268" spans="1:6" s="112" customFormat="1" x14ac:dyDescent="0.2">
      <c r="A268" s="184"/>
      <c r="C268" s="129"/>
      <c r="D268" s="185"/>
      <c r="E268" s="186"/>
      <c r="F268" s="187"/>
    </row>
    <row r="269" spans="1:6" s="112" customFormat="1" x14ac:dyDescent="0.2">
      <c r="A269" s="184"/>
      <c r="C269" s="129"/>
      <c r="D269" s="185"/>
      <c r="E269" s="186"/>
      <c r="F269" s="187"/>
    </row>
    <row r="270" spans="1:6" s="112" customFormat="1" x14ac:dyDescent="0.2">
      <c r="A270" s="184"/>
      <c r="C270" s="129"/>
      <c r="D270" s="185"/>
      <c r="E270" s="186"/>
      <c r="F270" s="187"/>
    </row>
    <row r="271" spans="1:6" s="112" customFormat="1" x14ac:dyDescent="0.2">
      <c r="A271" s="184"/>
      <c r="C271" s="129"/>
      <c r="D271" s="185"/>
      <c r="E271" s="186"/>
      <c r="F271" s="187"/>
    </row>
    <row r="272" spans="1:6" s="112" customFormat="1" x14ac:dyDescent="0.2">
      <c r="A272" s="184"/>
      <c r="C272" s="129"/>
      <c r="D272" s="185"/>
      <c r="E272" s="186"/>
      <c r="F272" s="187"/>
    </row>
    <row r="273" spans="1:6" s="112" customFormat="1" x14ac:dyDescent="0.2">
      <c r="A273" s="184"/>
      <c r="C273" s="129"/>
      <c r="D273" s="185"/>
      <c r="E273" s="186"/>
      <c r="F273" s="187"/>
    </row>
    <row r="274" spans="1:6" s="112" customFormat="1" x14ac:dyDescent="0.2">
      <c r="A274" s="184"/>
      <c r="C274" s="129"/>
      <c r="D274" s="185"/>
      <c r="E274" s="186"/>
      <c r="F274" s="187"/>
    </row>
    <row r="275" spans="1:6" s="112" customFormat="1" x14ac:dyDescent="0.2">
      <c r="A275" s="184"/>
      <c r="C275" s="129"/>
      <c r="D275" s="185"/>
      <c r="E275" s="186"/>
      <c r="F275" s="187"/>
    </row>
    <row r="276" spans="1:6" s="112" customFormat="1" x14ac:dyDescent="0.2">
      <c r="A276" s="184"/>
      <c r="C276" s="129"/>
      <c r="D276" s="185"/>
      <c r="E276" s="186"/>
      <c r="F276" s="187"/>
    </row>
    <row r="277" spans="1:6" s="112" customFormat="1" x14ac:dyDescent="0.2">
      <c r="A277" s="184"/>
      <c r="C277" s="129"/>
      <c r="D277" s="185"/>
      <c r="E277" s="186"/>
      <c r="F277" s="187"/>
    </row>
    <row r="278" spans="1:6" s="112" customFormat="1" x14ac:dyDescent="0.2">
      <c r="A278" s="184"/>
      <c r="C278" s="129"/>
      <c r="D278" s="185"/>
      <c r="E278" s="186"/>
      <c r="F278" s="187"/>
    </row>
    <row r="279" spans="1:6" s="112" customFormat="1" x14ac:dyDescent="0.2">
      <c r="A279" s="184"/>
      <c r="C279" s="129"/>
      <c r="D279" s="185"/>
      <c r="E279" s="186"/>
      <c r="F279" s="187"/>
    </row>
    <row r="280" spans="1:6" s="112" customFormat="1" x14ac:dyDescent="0.2">
      <c r="A280" s="184"/>
      <c r="C280" s="129"/>
      <c r="D280" s="185"/>
      <c r="E280" s="186"/>
      <c r="F280" s="187"/>
    </row>
    <row r="281" spans="1:6" s="112" customFormat="1" x14ac:dyDescent="0.2">
      <c r="A281" s="184"/>
      <c r="C281" s="129"/>
      <c r="D281" s="185"/>
      <c r="E281" s="186"/>
      <c r="F281" s="187"/>
    </row>
    <row r="282" spans="1:6" s="112" customFormat="1" x14ac:dyDescent="0.2">
      <c r="A282" s="184"/>
      <c r="C282" s="129"/>
      <c r="D282" s="185"/>
      <c r="E282" s="186"/>
      <c r="F282" s="187"/>
    </row>
    <row r="283" spans="1:6" s="112" customFormat="1" x14ac:dyDescent="0.2">
      <c r="A283" s="184"/>
      <c r="C283" s="129"/>
      <c r="D283" s="185"/>
      <c r="E283" s="186"/>
      <c r="F283" s="187"/>
    </row>
    <row r="284" spans="1:6" s="112" customFormat="1" x14ac:dyDescent="0.2">
      <c r="A284" s="184"/>
      <c r="C284" s="129"/>
      <c r="D284" s="185"/>
      <c r="E284" s="186"/>
      <c r="F284" s="187"/>
    </row>
    <row r="285" spans="1:6" s="112" customFormat="1" x14ac:dyDescent="0.2">
      <c r="A285" s="184"/>
      <c r="C285" s="129"/>
      <c r="D285" s="185"/>
      <c r="E285" s="186"/>
      <c r="F285" s="187"/>
    </row>
    <row r="286" spans="1:6" s="112" customFormat="1" x14ac:dyDescent="0.2">
      <c r="A286" s="184"/>
      <c r="C286" s="129"/>
      <c r="D286" s="185"/>
      <c r="E286" s="186"/>
      <c r="F286" s="187"/>
    </row>
    <row r="287" spans="1:6" s="112" customFormat="1" x14ac:dyDescent="0.2">
      <c r="A287" s="184"/>
      <c r="C287" s="129"/>
      <c r="D287" s="185"/>
      <c r="E287" s="186"/>
      <c r="F287" s="187"/>
    </row>
    <row r="288" spans="1:6" s="112" customFormat="1" x14ac:dyDescent="0.2">
      <c r="A288" s="184"/>
      <c r="C288" s="129"/>
      <c r="D288" s="185"/>
      <c r="E288" s="186"/>
      <c r="F288" s="187"/>
    </row>
    <row r="289" spans="1:6" s="112" customFormat="1" x14ac:dyDescent="0.2">
      <c r="A289" s="184"/>
      <c r="C289" s="129"/>
      <c r="D289" s="185"/>
      <c r="E289" s="186"/>
      <c r="F289" s="187"/>
    </row>
    <row r="290" spans="1:6" s="112" customFormat="1" x14ac:dyDescent="0.2">
      <c r="A290" s="184"/>
      <c r="C290" s="129"/>
      <c r="D290" s="185"/>
      <c r="E290" s="186"/>
      <c r="F290" s="187"/>
    </row>
    <row r="291" spans="1:6" s="112" customFormat="1" x14ac:dyDescent="0.2">
      <c r="A291" s="184"/>
      <c r="C291" s="129"/>
      <c r="D291" s="185"/>
      <c r="E291" s="186"/>
      <c r="F291" s="187"/>
    </row>
    <row r="292" spans="1:6" s="112" customFormat="1" x14ac:dyDescent="0.2">
      <c r="A292" s="184"/>
      <c r="C292" s="129"/>
      <c r="D292" s="185"/>
      <c r="E292" s="186"/>
      <c r="F292" s="187"/>
    </row>
    <row r="293" spans="1:6" s="112" customFormat="1" x14ac:dyDescent="0.2">
      <c r="A293" s="184"/>
      <c r="C293" s="129"/>
      <c r="D293" s="185"/>
      <c r="E293" s="186"/>
      <c r="F293" s="187"/>
    </row>
    <row r="294" spans="1:6" s="112" customFormat="1" x14ac:dyDescent="0.2">
      <c r="A294" s="184"/>
      <c r="C294" s="129"/>
      <c r="D294" s="185"/>
      <c r="E294" s="186"/>
      <c r="F294" s="187"/>
    </row>
    <row r="295" spans="1:6" s="112" customFormat="1" x14ac:dyDescent="0.2">
      <c r="A295" s="184"/>
      <c r="C295" s="129"/>
      <c r="D295" s="185"/>
      <c r="E295" s="186"/>
      <c r="F295" s="187"/>
    </row>
    <row r="296" spans="1:6" s="112" customFormat="1" x14ac:dyDescent="0.2">
      <c r="A296" s="184"/>
      <c r="C296" s="129"/>
      <c r="D296" s="185"/>
      <c r="E296" s="186"/>
      <c r="F296" s="187"/>
    </row>
    <row r="297" spans="1:6" s="112" customFormat="1" x14ac:dyDescent="0.2">
      <c r="A297" s="184"/>
      <c r="C297" s="129"/>
      <c r="D297" s="185"/>
      <c r="E297" s="186"/>
      <c r="F297" s="187"/>
    </row>
    <row r="298" spans="1:6" s="112" customFormat="1" x14ac:dyDescent="0.2">
      <c r="A298" s="184"/>
      <c r="C298" s="129"/>
      <c r="D298" s="185"/>
      <c r="E298" s="186"/>
      <c r="F298" s="187"/>
    </row>
    <row r="299" spans="1:6" s="112" customFormat="1" x14ac:dyDescent="0.2">
      <c r="A299" s="184"/>
      <c r="C299" s="129"/>
      <c r="D299" s="185"/>
      <c r="E299" s="186"/>
      <c r="F299" s="187"/>
    </row>
    <row r="300" spans="1:6" s="112" customFormat="1" x14ac:dyDescent="0.2">
      <c r="A300" s="184"/>
      <c r="C300" s="129"/>
      <c r="D300" s="185"/>
      <c r="E300" s="186"/>
      <c r="F300" s="187"/>
    </row>
    <row r="301" spans="1:6" s="112" customFormat="1" x14ac:dyDescent="0.2">
      <c r="A301" s="184"/>
      <c r="C301" s="129"/>
      <c r="D301" s="185"/>
      <c r="E301" s="186"/>
      <c r="F301" s="187"/>
    </row>
    <row r="302" spans="1:6" s="112" customFormat="1" x14ac:dyDescent="0.2">
      <c r="A302" s="184"/>
      <c r="C302" s="129"/>
      <c r="D302" s="185"/>
      <c r="E302" s="186"/>
      <c r="F302" s="187"/>
    </row>
    <row r="303" spans="1:6" s="112" customFormat="1" x14ac:dyDescent="0.2">
      <c r="A303" s="184"/>
      <c r="C303" s="129"/>
      <c r="D303" s="185"/>
      <c r="E303" s="186"/>
      <c r="F303" s="187"/>
    </row>
    <row r="304" spans="1:6" s="112" customFormat="1" x14ac:dyDescent="0.2">
      <c r="A304" s="184"/>
      <c r="C304" s="129"/>
      <c r="D304" s="185"/>
      <c r="E304" s="186"/>
      <c r="F304" s="187"/>
    </row>
    <row r="305" spans="1:6" s="112" customFormat="1" x14ac:dyDescent="0.2">
      <c r="A305" s="184"/>
      <c r="C305" s="129"/>
      <c r="D305" s="185"/>
      <c r="E305" s="186"/>
      <c r="F305" s="187"/>
    </row>
    <row r="306" spans="1:6" s="112" customFormat="1" x14ac:dyDescent="0.2">
      <c r="A306" s="184"/>
      <c r="C306" s="129"/>
      <c r="D306" s="185"/>
      <c r="E306" s="186"/>
      <c r="F306" s="187"/>
    </row>
    <row r="307" spans="1:6" s="112" customFormat="1" x14ac:dyDescent="0.2">
      <c r="A307" s="184"/>
      <c r="C307" s="129"/>
      <c r="D307" s="185"/>
      <c r="E307" s="186"/>
      <c r="F307" s="187"/>
    </row>
    <row r="308" spans="1:6" s="112" customFormat="1" x14ac:dyDescent="0.2">
      <c r="A308" s="184"/>
      <c r="C308" s="129"/>
      <c r="D308" s="185"/>
      <c r="E308" s="186"/>
      <c r="F308" s="187"/>
    </row>
    <row r="309" spans="1:6" s="112" customFormat="1" x14ac:dyDescent="0.2">
      <c r="A309" s="184"/>
      <c r="C309" s="129"/>
      <c r="D309" s="185"/>
      <c r="E309" s="186"/>
      <c r="F309" s="187"/>
    </row>
    <row r="310" spans="1:6" s="112" customFormat="1" x14ac:dyDescent="0.2">
      <c r="A310" s="184"/>
      <c r="C310" s="129"/>
      <c r="D310" s="185"/>
      <c r="E310" s="186"/>
      <c r="F310" s="187"/>
    </row>
    <row r="311" spans="1:6" s="112" customFormat="1" x14ac:dyDescent="0.2">
      <c r="A311" s="184"/>
      <c r="C311" s="129"/>
      <c r="D311" s="185"/>
      <c r="E311" s="186"/>
      <c r="F311" s="187"/>
    </row>
    <row r="312" spans="1:6" s="112" customFormat="1" x14ac:dyDescent="0.2">
      <c r="A312" s="184"/>
      <c r="C312" s="129"/>
      <c r="D312" s="185"/>
      <c r="E312" s="186"/>
      <c r="F312" s="187"/>
    </row>
    <row r="313" spans="1:6" s="112" customFormat="1" x14ac:dyDescent="0.2">
      <c r="A313" s="184"/>
      <c r="C313" s="129"/>
      <c r="D313" s="185"/>
      <c r="E313" s="186"/>
      <c r="F313" s="187"/>
    </row>
    <row r="314" spans="1:6" s="112" customFormat="1" x14ac:dyDescent="0.2">
      <c r="A314" s="184"/>
      <c r="C314" s="129"/>
      <c r="D314" s="185"/>
      <c r="E314" s="186"/>
      <c r="F314" s="187"/>
    </row>
    <row r="315" spans="1:6" s="112" customFormat="1" x14ac:dyDescent="0.2">
      <c r="A315" s="184"/>
      <c r="C315" s="129"/>
      <c r="D315" s="185"/>
      <c r="E315" s="186"/>
      <c r="F315" s="187"/>
    </row>
    <row r="316" spans="1:6" s="112" customFormat="1" x14ac:dyDescent="0.2">
      <c r="A316" s="184"/>
      <c r="C316" s="129"/>
      <c r="D316" s="185"/>
      <c r="E316" s="186"/>
      <c r="F316" s="187"/>
    </row>
    <row r="317" spans="1:6" s="112" customFormat="1" x14ac:dyDescent="0.2">
      <c r="A317" s="184"/>
      <c r="C317" s="129"/>
      <c r="D317" s="185"/>
      <c r="E317" s="186"/>
      <c r="F317" s="187"/>
    </row>
    <row r="318" spans="1:6" s="112" customFormat="1" x14ac:dyDescent="0.2">
      <c r="A318" s="184"/>
      <c r="C318" s="129"/>
      <c r="D318" s="185"/>
      <c r="E318" s="186"/>
      <c r="F318" s="187"/>
    </row>
    <row r="319" spans="1:6" s="112" customFormat="1" x14ac:dyDescent="0.2">
      <c r="A319" s="184"/>
      <c r="C319" s="129"/>
      <c r="D319" s="185"/>
      <c r="E319" s="186"/>
      <c r="F319" s="187"/>
    </row>
    <row r="320" spans="1:6" s="112" customFormat="1" x14ac:dyDescent="0.2">
      <c r="A320" s="184"/>
      <c r="C320" s="129"/>
      <c r="D320" s="185"/>
      <c r="E320" s="186"/>
      <c r="F320" s="187"/>
    </row>
    <row r="321" spans="1:6" s="112" customFormat="1" x14ac:dyDescent="0.2">
      <c r="A321" s="184"/>
      <c r="C321" s="129"/>
      <c r="D321" s="185"/>
      <c r="E321" s="186"/>
      <c r="F321" s="187"/>
    </row>
    <row r="322" spans="1:6" s="112" customFormat="1" x14ac:dyDescent="0.2">
      <c r="A322" s="184"/>
      <c r="C322" s="129"/>
      <c r="D322" s="185"/>
      <c r="E322" s="186"/>
      <c r="F322" s="187"/>
    </row>
    <row r="323" spans="1:6" s="112" customFormat="1" x14ac:dyDescent="0.2">
      <c r="A323" s="184"/>
      <c r="C323" s="129"/>
      <c r="D323" s="185"/>
      <c r="E323" s="186"/>
      <c r="F323" s="187"/>
    </row>
    <row r="324" spans="1:6" s="112" customFormat="1" x14ac:dyDescent="0.2">
      <c r="A324" s="184"/>
      <c r="C324" s="129"/>
      <c r="D324" s="185"/>
      <c r="E324" s="186"/>
      <c r="F324" s="187"/>
    </row>
    <row r="325" spans="1:6" s="112" customFormat="1" x14ac:dyDescent="0.2">
      <c r="A325" s="184"/>
      <c r="C325" s="129"/>
      <c r="D325" s="185"/>
      <c r="E325" s="186"/>
      <c r="F325" s="187"/>
    </row>
    <row r="326" spans="1:6" s="112" customFormat="1" x14ac:dyDescent="0.2">
      <c r="A326" s="184"/>
      <c r="C326" s="129"/>
      <c r="D326" s="185"/>
      <c r="E326" s="186"/>
      <c r="F326" s="187"/>
    </row>
    <row r="327" spans="1:6" s="112" customFormat="1" x14ac:dyDescent="0.2">
      <c r="A327" s="184"/>
      <c r="C327" s="129"/>
      <c r="D327" s="185"/>
      <c r="E327" s="186"/>
      <c r="F327" s="187"/>
    </row>
    <row r="328" spans="1:6" s="112" customFormat="1" x14ac:dyDescent="0.2">
      <c r="A328" s="184"/>
      <c r="C328" s="129"/>
      <c r="D328" s="185"/>
      <c r="E328" s="186"/>
      <c r="F328" s="187"/>
    </row>
    <row r="329" spans="1:6" s="112" customFormat="1" x14ac:dyDescent="0.2">
      <c r="A329" s="184"/>
      <c r="C329" s="129"/>
      <c r="D329" s="185"/>
      <c r="E329" s="186"/>
      <c r="F329" s="187"/>
    </row>
    <row r="330" spans="1:6" s="112" customFormat="1" x14ac:dyDescent="0.2">
      <c r="A330" s="184"/>
      <c r="C330" s="129"/>
      <c r="D330" s="185"/>
      <c r="E330" s="186"/>
      <c r="F330" s="187"/>
    </row>
    <row r="331" spans="1:6" s="112" customFormat="1" x14ac:dyDescent="0.2">
      <c r="A331" s="184"/>
      <c r="C331" s="129"/>
      <c r="D331" s="185"/>
      <c r="E331" s="186"/>
      <c r="F331" s="187"/>
    </row>
    <row r="332" spans="1:6" s="112" customFormat="1" x14ac:dyDescent="0.2">
      <c r="A332" s="184"/>
      <c r="C332" s="129"/>
      <c r="D332" s="185"/>
      <c r="E332" s="186"/>
      <c r="F332" s="187"/>
    </row>
    <row r="333" spans="1:6" s="112" customFormat="1" x14ac:dyDescent="0.2">
      <c r="A333" s="184"/>
      <c r="C333" s="129"/>
      <c r="D333" s="185"/>
      <c r="E333" s="186"/>
      <c r="F333" s="187"/>
    </row>
    <row r="334" spans="1:6" s="112" customFormat="1" x14ac:dyDescent="0.2">
      <c r="A334" s="184"/>
      <c r="C334" s="129"/>
      <c r="D334" s="185"/>
      <c r="E334" s="186"/>
      <c r="F334" s="187"/>
    </row>
    <row r="335" spans="1:6" s="112" customFormat="1" x14ac:dyDescent="0.2">
      <c r="A335" s="184"/>
      <c r="C335" s="129"/>
      <c r="D335" s="185"/>
      <c r="E335" s="186"/>
      <c r="F335" s="187"/>
    </row>
    <row r="336" spans="1:6" s="112" customFormat="1" x14ac:dyDescent="0.2">
      <c r="A336" s="184"/>
      <c r="C336" s="129"/>
      <c r="D336" s="185"/>
      <c r="E336" s="186"/>
      <c r="F336" s="187"/>
    </row>
    <row r="337" spans="1:6" s="112" customFormat="1" x14ac:dyDescent="0.2">
      <c r="A337" s="184"/>
      <c r="C337" s="129"/>
      <c r="D337" s="185"/>
      <c r="E337" s="186"/>
      <c r="F337" s="187"/>
    </row>
    <row r="338" spans="1:6" s="112" customFormat="1" x14ac:dyDescent="0.2">
      <c r="A338" s="184"/>
      <c r="C338" s="129"/>
      <c r="D338" s="185"/>
      <c r="E338" s="186"/>
      <c r="F338" s="187"/>
    </row>
    <row r="339" spans="1:6" s="112" customFormat="1" x14ac:dyDescent="0.2">
      <c r="A339" s="184"/>
      <c r="C339" s="129"/>
      <c r="D339" s="185"/>
      <c r="E339" s="186"/>
      <c r="F339" s="187"/>
    </row>
    <row r="340" spans="1:6" s="112" customFormat="1" x14ac:dyDescent="0.2">
      <c r="A340" s="184"/>
      <c r="C340" s="129"/>
      <c r="D340" s="185"/>
      <c r="E340" s="186"/>
      <c r="F340" s="187"/>
    </row>
    <row r="341" spans="1:6" s="112" customFormat="1" x14ac:dyDescent="0.2">
      <c r="A341" s="184"/>
      <c r="C341" s="129"/>
      <c r="D341" s="185"/>
      <c r="E341" s="186"/>
      <c r="F341" s="187"/>
    </row>
    <row r="342" spans="1:6" s="112" customFormat="1" x14ac:dyDescent="0.2">
      <c r="A342" s="184"/>
      <c r="C342" s="129"/>
      <c r="D342" s="185"/>
      <c r="E342" s="186"/>
      <c r="F342" s="187"/>
    </row>
    <row r="343" spans="1:6" s="112" customFormat="1" x14ac:dyDescent="0.2">
      <c r="A343" s="184"/>
      <c r="C343" s="129"/>
      <c r="D343" s="185"/>
      <c r="E343" s="186"/>
      <c r="F343" s="187"/>
    </row>
    <row r="344" spans="1:6" s="112" customFormat="1" x14ac:dyDescent="0.2">
      <c r="A344" s="184"/>
      <c r="C344" s="129"/>
      <c r="D344" s="185"/>
      <c r="E344" s="186"/>
      <c r="F344" s="187"/>
    </row>
    <row r="345" spans="1:6" s="112" customFormat="1" x14ac:dyDescent="0.2">
      <c r="A345" s="184"/>
      <c r="C345" s="129"/>
      <c r="D345" s="185"/>
      <c r="E345" s="186"/>
      <c r="F345" s="187"/>
    </row>
    <row r="346" spans="1:6" s="112" customFormat="1" x14ac:dyDescent="0.2">
      <c r="A346" s="184"/>
      <c r="C346" s="129"/>
      <c r="D346" s="185"/>
      <c r="E346" s="186"/>
      <c r="F346" s="187"/>
    </row>
    <row r="347" spans="1:6" s="112" customFormat="1" x14ac:dyDescent="0.2">
      <c r="A347" s="184"/>
      <c r="C347" s="129"/>
      <c r="D347" s="185"/>
      <c r="E347" s="186"/>
      <c r="F347" s="187"/>
    </row>
    <row r="348" spans="1:6" s="112" customFormat="1" x14ac:dyDescent="0.2">
      <c r="A348" s="184"/>
      <c r="C348" s="129"/>
      <c r="D348" s="185"/>
      <c r="E348" s="186"/>
      <c r="F348" s="187"/>
    </row>
    <row r="349" spans="1:6" s="112" customFormat="1" x14ac:dyDescent="0.2">
      <c r="A349" s="184"/>
      <c r="C349" s="129"/>
      <c r="D349" s="185"/>
      <c r="E349" s="186"/>
      <c r="F349" s="187"/>
    </row>
    <row r="350" spans="1:6" s="112" customFormat="1" x14ac:dyDescent="0.2">
      <c r="A350" s="184"/>
      <c r="C350" s="129"/>
      <c r="D350" s="185"/>
      <c r="E350" s="186"/>
      <c r="F350" s="187"/>
    </row>
    <row r="351" spans="1:6" s="112" customFormat="1" x14ac:dyDescent="0.2">
      <c r="A351" s="184"/>
      <c r="C351" s="129"/>
      <c r="D351" s="185"/>
      <c r="E351" s="186"/>
      <c r="F351" s="187"/>
    </row>
    <row r="352" spans="1:6" s="112" customFormat="1" x14ac:dyDescent="0.2">
      <c r="A352" s="184"/>
      <c r="C352" s="129"/>
      <c r="D352" s="185"/>
      <c r="E352" s="186"/>
      <c r="F352" s="187"/>
    </row>
    <row r="353" spans="1:6" s="112" customFormat="1" x14ac:dyDescent="0.2">
      <c r="A353" s="184"/>
      <c r="C353" s="129"/>
      <c r="D353" s="185"/>
      <c r="E353" s="186"/>
      <c r="F353" s="187"/>
    </row>
    <row r="354" spans="1:6" s="112" customFormat="1" x14ac:dyDescent="0.2">
      <c r="A354" s="184"/>
      <c r="C354" s="129"/>
      <c r="D354" s="185"/>
      <c r="E354" s="186"/>
      <c r="F354" s="187"/>
    </row>
    <row r="355" spans="1:6" s="112" customFormat="1" x14ac:dyDescent="0.2">
      <c r="A355" s="184"/>
      <c r="C355" s="129"/>
      <c r="D355" s="185"/>
      <c r="E355" s="186"/>
      <c r="F355" s="187"/>
    </row>
    <row r="356" spans="1:6" s="112" customFormat="1" x14ac:dyDescent="0.2">
      <c r="A356" s="184"/>
      <c r="C356" s="129"/>
      <c r="D356" s="185"/>
      <c r="E356" s="186"/>
      <c r="F356" s="187"/>
    </row>
    <row r="357" spans="1:6" s="112" customFormat="1" x14ac:dyDescent="0.2">
      <c r="A357" s="184"/>
      <c r="C357" s="129"/>
      <c r="D357" s="185"/>
      <c r="E357" s="186"/>
      <c r="F357" s="187"/>
    </row>
    <row r="358" spans="1:6" s="112" customFormat="1" x14ac:dyDescent="0.2">
      <c r="A358" s="184"/>
      <c r="C358" s="129"/>
      <c r="D358" s="185"/>
      <c r="E358" s="186"/>
      <c r="F358" s="187"/>
    </row>
    <row r="359" spans="1:6" s="112" customFormat="1" x14ac:dyDescent="0.2">
      <c r="A359" s="184"/>
      <c r="C359" s="129"/>
      <c r="D359" s="185"/>
      <c r="E359" s="186"/>
      <c r="F359" s="187"/>
    </row>
    <row r="360" spans="1:6" s="112" customFormat="1" x14ac:dyDescent="0.2">
      <c r="A360" s="184"/>
      <c r="C360" s="129"/>
      <c r="D360" s="185"/>
      <c r="E360" s="186"/>
      <c r="F360" s="187"/>
    </row>
    <row r="361" spans="1:6" s="112" customFormat="1" x14ac:dyDescent="0.2">
      <c r="A361" s="184"/>
      <c r="C361" s="129"/>
      <c r="D361" s="185"/>
      <c r="E361" s="186"/>
      <c r="F361" s="187"/>
    </row>
    <row r="362" spans="1:6" s="112" customFormat="1" x14ac:dyDescent="0.2">
      <c r="A362" s="184"/>
      <c r="C362" s="129"/>
      <c r="D362" s="185"/>
      <c r="E362" s="186"/>
      <c r="F362" s="187"/>
    </row>
    <row r="363" spans="1:6" s="112" customFormat="1" x14ac:dyDescent="0.2">
      <c r="A363" s="184"/>
      <c r="C363" s="129"/>
      <c r="D363" s="185"/>
      <c r="E363" s="186"/>
      <c r="F363" s="187"/>
    </row>
    <row r="364" spans="1:6" s="112" customFormat="1" x14ac:dyDescent="0.2">
      <c r="A364" s="184"/>
      <c r="C364" s="129"/>
      <c r="D364" s="185"/>
      <c r="E364" s="186"/>
      <c r="F364" s="187"/>
    </row>
    <row r="365" spans="1:6" s="112" customFormat="1" x14ac:dyDescent="0.2">
      <c r="A365" s="184"/>
      <c r="C365" s="129"/>
      <c r="D365" s="185"/>
      <c r="E365" s="186"/>
      <c r="F365" s="187"/>
    </row>
    <row r="366" spans="1:6" s="112" customFormat="1" x14ac:dyDescent="0.2">
      <c r="A366" s="184"/>
      <c r="C366" s="129"/>
      <c r="D366" s="185"/>
      <c r="E366" s="186"/>
      <c r="F366" s="187"/>
    </row>
    <row r="367" spans="1:6" s="112" customFormat="1" x14ac:dyDescent="0.2">
      <c r="A367" s="184"/>
      <c r="C367" s="129"/>
      <c r="D367" s="185"/>
      <c r="E367" s="186"/>
      <c r="F367" s="187"/>
    </row>
    <row r="368" spans="1:6" s="112" customFormat="1" x14ac:dyDescent="0.2">
      <c r="A368" s="184"/>
      <c r="C368" s="129"/>
      <c r="D368" s="185"/>
      <c r="E368" s="186"/>
      <c r="F368" s="187"/>
    </row>
    <row r="369" spans="1:6" s="112" customFormat="1" x14ac:dyDescent="0.2">
      <c r="A369" s="184"/>
      <c r="C369" s="129"/>
      <c r="D369" s="185"/>
      <c r="E369" s="186"/>
      <c r="F369" s="187"/>
    </row>
    <row r="370" spans="1:6" s="112" customFormat="1" x14ac:dyDescent="0.2">
      <c r="A370" s="184"/>
      <c r="C370" s="129"/>
      <c r="D370" s="185"/>
      <c r="E370" s="186"/>
      <c r="F370" s="187"/>
    </row>
    <row r="371" spans="1:6" s="112" customFormat="1" x14ac:dyDescent="0.2">
      <c r="A371" s="184"/>
      <c r="C371" s="129"/>
      <c r="D371" s="185"/>
      <c r="E371" s="186"/>
      <c r="F371" s="187"/>
    </row>
    <row r="372" spans="1:6" s="112" customFormat="1" x14ac:dyDescent="0.2">
      <c r="A372" s="184"/>
      <c r="C372" s="129"/>
      <c r="D372" s="185"/>
      <c r="E372" s="186"/>
      <c r="F372" s="187"/>
    </row>
    <row r="373" spans="1:6" s="112" customFormat="1" x14ac:dyDescent="0.2">
      <c r="A373" s="184"/>
      <c r="C373" s="129"/>
      <c r="D373" s="185"/>
      <c r="E373" s="186"/>
      <c r="F373" s="187"/>
    </row>
    <row r="374" spans="1:6" s="112" customFormat="1" x14ac:dyDescent="0.2">
      <c r="A374" s="184"/>
      <c r="C374" s="129"/>
      <c r="D374" s="185"/>
      <c r="E374" s="186"/>
      <c r="F374" s="187"/>
    </row>
    <row r="375" spans="1:6" s="112" customFormat="1" x14ac:dyDescent="0.2">
      <c r="A375" s="184"/>
      <c r="C375" s="129"/>
      <c r="D375" s="185"/>
      <c r="E375" s="186"/>
      <c r="F375" s="187"/>
    </row>
    <row r="376" spans="1:6" s="112" customFormat="1" x14ac:dyDescent="0.2">
      <c r="A376" s="184"/>
      <c r="C376" s="129"/>
      <c r="D376" s="185"/>
      <c r="E376" s="186"/>
      <c r="F376" s="187"/>
    </row>
    <row r="377" spans="1:6" s="112" customFormat="1" x14ac:dyDescent="0.2">
      <c r="A377" s="184"/>
      <c r="C377" s="129"/>
      <c r="D377" s="185"/>
      <c r="E377" s="186"/>
      <c r="F377" s="187"/>
    </row>
    <row r="378" spans="1:6" s="112" customFormat="1" x14ac:dyDescent="0.2">
      <c r="A378" s="184"/>
      <c r="C378" s="129"/>
      <c r="D378" s="185"/>
      <c r="E378" s="186"/>
      <c r="F378" s="187"/>
    </row>
    <row r="379" spans="1:6" s="112" customFormat="1" x14ac:dyDescent="0.2">
      <c r="A379" s="184"/>
      <c r="C379" s="129"/>
      <c r="D379" s="185"/>
      <c r="E379" s="186"/>
      <c r="F379" s="187"/>
    </row>
    <row r="380" spans="1:6" s="112" customFormat="1" x14ac:dyDescent="0.2">
      <c r="A380" s="184"/>
      <c r="C380" s="129"/>
      <c r="D380" s="185"/>
      <c r="E380" s="186"/>
      <c r="F380" s="187"/>
    </row>
    <row r="381" spans="1:6" s="112" customFormat="1" x14ac:dyDescent="0.2">
      <c r="A381" s="184"/>
      <c r="C381" s="129"/>
      <c r="D381" s="185"/>
      <c r="E381" s="186"/>
      <c r="F381" s="187"/>
    </row>
    <row r="382" spans="1:6" s="112" customFormat="1" x14ac:dyDescent="0.2">
      <c r="A382" s="184"/>
      <c r="C382" s="129"/>
      <c r="D382" s="185"/>
      <c r="E382" s="186"/>
      <c r="F382" s="187"/>
    </row>
    <row r="383" spans="1:6" s="112" customFormat="1" x14ac:dyDescent="0.2">
      <c r="A383" s="184"/>
      <c r="C383" s="129"/>
      <c r="D383" s="185"/>
      <c r="E383" s="186"/>
      <c r="F383" s="187"/>
    </row>
    <row r="384" spans="1:6" s="112" customFormat="1" x14ac:dyDescent="0.2">
      <c r="A384" s="184"/>
      <c r="C384" s="129"/>
      <c r="D384" s="185"/>
      <c r="E384" s="186"/>
      <c r="F384" s="187"/>
    </row>
    <row r="385" spans="1:6" s="112" customFormat="1" x14ac:dyDescent="0.2">
      <c r="A385" s="184"/>
      <c r="C385" s="129"/>
      <c r="D385" s="185"/>
      <c r="E385" s="186"/>
      <c r="F385" s="187"/>
    </row>
    <row r="386" spans="1:6" s="112" customFormat="1" x14ac:dyDescent="0.2">
      <c r="A386" s="184"/>
      <c r="C386" s="129"/>
      <c r="D386" s="185"/>
      <c r="E386" s="186"/>
      <c r="F386" s="187"/>
    </row>
    <row r="387" spans="1:6" s="112" customFormat="1" x14ac:dyDescent="0.2">
      <c r="A387" s="184"/>
      <c r="C387" s="129"/>
      <c r="D387" s="185"/>
      <c r="E387" s="186"/>
      <c r="F387" s="187"/>
    </row>
    <row r="388" spans="1:6" s="112" customFormat="1" x14ac:dyDescent="0.2">
      <c r="A388" s="184"/>
      <c r="C388" s="129"/>
      <c r="D388" s="185"/>
      <c r="E388" s="186"/>
      <c r="F388" s="187"/>
    </row>
    <row r="389" spans="1:6" s="112" customFormat="1" x14ac:dyDescent="0.2">
      <c r="A389" s="184"/>
      <c r="C389" s="129"/>
      <c r="D389" s="185"/>
      <c r="E389" s="186"/>
      <c r="F389" s="187"/>
    </row>
    <row r="390" spans="1:6" s="112" customFormat="1" x14ac:dyDescent="0.2">
      <c r="A390" s="184"/>
      <c r="C390" s="129"/>
      <c r="D390" s="185"/>
      <c r="E390" s="186"/>
      <c r="F390" s="187"/>
    </row>
    <row r="391" spans="1:6" s="112" customFormat="1" x14ac:dyDescent="0.2">
      <c r="A391" s="184"/>
      <c r="C391" s="129"/>
      <c r="D391" s="185"/>
      <c r="E391" s="186"/>
      <c r="F391" s="187"/>
    </row>
    <row r="392" spans="1:6" s="112" customFormat="1" x14ac:dyDescent="0.2">
      <c r="A392" s="184"/>
      <c r="C392" s="129"/>
      <c r="D392" s="185"/>
      <c r="E392" s="186"/>
      <c r="F392" s="187"/>
    </row>
    <row r="393" spans="1:6" s="112" customFormat="1" x14ac:dyDescent="0.2">
      <c r="A393" s="184"/>
      <c r="C393" s="129"/>
      <c r="D393" s="185"/>
      <c r="E393" s="186"/>
      <c r="F393" s="187"/>
    </row>
    <row r="394" spans="1:6" s="112" customFormat="1" x14ac:dyDescent="0.2">
      <c r="A394" s="184"/>
      <c r="C394" s="129"/>
      <c r="D394" s="185"/>
      <c r="E394" s="186"/>
      <c r="F394" s="187"/>
    </row>
    <row r="395" spans="1:6" s="112" customFormat="1" x14ac:dyDescent="0.2">
      <c r="A395" s="184"/>
      <c r="C395" s="129"/>
      <c r="D395" s="185"/>
      <c r="E395" s="186"/>
      <c r="F395" s="187"/>
    </row>
    <row r="396" spans="1:6" s="112" customFormat="1" x14ac:dyDescent="0.2">
      <c r="A396" s="184"/>
      <c r="C396" s="129"/>
      <c r="D396" s="185"/>
      <c r="E396" s="186"/>
      <c r="F396" s="187"/>
    </row>
    <row r="397" spans="1:6" s="112" customFormat="1" x14ac:dyDescent="0.2">
      <c r="A397" s="184"/>
      <c r="C397" s="129"/>
      <c r="D397" s="185"/>
      <c r="E397" s="186"/>
      <c r="F397" s="187"/>
    </row>
    <row r="398" spans="1:6" s="112" customFormat="1" x14ac:dyDescent="0.2">
      <c r="A398" s="184"/>
      <c r="C398" s="129"/>
      <c r="D398" s="185"/>
      <c r="E398" s="186"/>
      <c r="F398" s="187"/>
    </row>
    <row r="399" spans="1:6" s="112" customFormat="1" x14ac:dyDescent="0.2">
      <c r="A399" s="184"/>
      <c r="C399" s="129"/>
      <c r="D399" s="185"/>
      <c r="E399" s="186"/>
      <c r="F399" s="187"/>
    </row>
    <row r="400" spans="1:6" s="112" customFormat="1" x14ac:dyDescent="0.2">
      <c r="A400" s="184"/>
      <c r="C400" s="129"/>
      <c r="D400" s="185"/>
      <c r="E400" s="186"/>
      <c r="F400" s="187"/>
    </row>
    <row r="401" spans="1:6" s="112" customFormat="1" x14ac:dyDescent="0.2">
      <c r="A401" s="184"/>
      <c r="C401" s="129"/>
      <c r="D401" s="185"/>
      <c r="E401" s="186"/>
      <c r="F401" s="187"/>
    </row>
    <row r="402" spans="1:6" s="112" customFormat="1" x14ac:dyDescent="0.2">
      <c r="A402" s="184"/>
      <c r="C402" s="129"/>
      <c r="D402" s="185"/>
      <c r="E402" s="186"/>
      <c r="F402" s="187"/>
    </row>
    <row r="403" spans="1:6" s="112" customFormat="1" x14ac:dyDescent="0.2">
      <c r="A403" s="184"/>
      <c r="C403" s="129"/>
      <c r="D403" s="185"/>
      <c r="E403" s="186"/>
      <c r="F403" s="187"/>
    </row>
    <row r="404" spans="1:6" s="112" customFormat="1" x14ac:dyDescent="0.2">
      <c r="A404" s="184"/>
      <c r="C404" s="129"/>
      <c r="D404" s="185"/>
      <c r="E404" s="186"/>
      <c r="F404" s="187"/>
    </row>
    <row r="405" spans="1:6" s="112" customFormat="1" x14ac:dyDescent="0.2">
      <c r="A405" s="184"/>
      <c r="C405" s="129"/>
      <c r="D405" s="185"/>
      <c r="E405" s="186"/>
      <c r="F405" s="187"/>
    </row>
    <row r="406" spans="1:6" s="112" customFormat="1" x14ac:dyDescent="0.2">
      <c r="A406" s="184"/>
      <c r="C406" s="129"/>
      <c r="D406" s="185"/>
      <c r="E406" s="186"/>
      <c r="F406" s="187"/>
    </row>
    <row r="407" spans="1:6" s="112" customFormat="1" x14ac:dyDescent="0.2">
      <c r="A407" s="184"/>
      <c r="C407" s="129"/>
      <c r="D407" s="185"/>
      <c r="E407" s="186"/>
      <c r="F407" s="187"/>
    </row>
    <row r="408" spans="1:6" s="112" customFormat="1" x14ac:dyDescent="0.2">
      <c r="A408" s="184"/>
      <c r="C408" s="129"/>
      <c r="D408" s="185"/>
      <c r="E408" s="186"/>
      <c r="F408" s="187"/>
    </row>
    <row r="409" spans="1:6" s="112" customFormat="1" x14ac:dyDescent="0.2">
      <c r="A409" s="184"/>
      <c r="C409" s="129"/>
      <c r="D409" s="185"/>
      <c r="E409" s="186"/>
      <c r="F409" s="187"/>
    </row>
    <row r="410" spans="1:6" s="112" customFormat="1" x14ac:dyDescent="0.2">
      <c r="A410" s="184"/>
      <c r="C410" s="129"/>
      <c r="D410" s="185"/>
      <c r="E410" s="186"/>
      <c r="F410" s="187"/>
    </row>
    <row r="411" spans="1:6" s="112" customFormat="1" x14ac:dyDescent="0.2">
      <c r="A411" s="184"/>
      <c r="C411" s="129"/>
      <c r="D411" s="185"/>
      <c r="E411" s="186"/>
      <c r="F411" s="187"/>
    </row>
    <row r="412" spans="1:6" s="112" customFormat="1" x14ac:dyDescent="0.2">
      <c r="A412" s="184"/>
      <c r="C412" s="129"/>
      <c r="D412" s="185"/>
      <c r="E412" s="186"/>
      <c r="F412" s="187"/>
    </row>
    <row r="413" spans="1:6" s="112" customFormat="1" x14ac:dyDescent="0.2">
      <c r="A413" s="184"/>
      <c r="C413" s="129"/>
      <c r="D413" s="185"/>
      <c r="E413" s="186"/>
      <c r="F413" s="187"/>
    </row>
    <row r="414" spans="1:6" s="112" customFormat="1" x14ac:dyDescent="0.2">
      <c r="A414" s="184"/>
      <c r="C414" s="129"/>
      <c r="D414" s="185"/>
      <c r="E414" s="186"/>
      <c r="F414" s="187"/>
    </row>
    <row r="415" spans="1:6" s="112" customFormat="1" x14ac:dyDescent="0.2">
      <c r="A415" s="184"/>
      <c r="C415" s="129"/>
      <c r="D415" s="185"/>
      <c r="E415" s="186"/>
      <c r="F415" s="187"/>
    </row>
    <row r="416" spans="1:6" s="112" customFormat="1" x14ac:dyDescent="0.2">
      <c r="A416" s="184"/>
      <c r="C416" s="129"/>
      <c r="D416" s="185"/>
      <c r="E416" s="186"/>
      <c r="F416" s="187"/>
    </row>
    <row r="417" spans="1:6" s="112" customFormat="1" x14ac:dyDescent="0.2">
      <c r="A417" s="184"/>
      <c r="C417" s="129"/>
      <c r="D417" s="185"/>
      <c r="E417" s="186"/>
      <c r="F417" s="187"/>
    </row>
    <row r="418" spans="1:6" s="112" customFormat="1" x14ac:dyDescent="0.2">
      <c r="A418" s="184"/>
      <c r="C418" s="129"/>
      <c r="D418" s="185"/>
      <c r="E418" s="186"/>
      <c r="F418" s="187"/>
    </row>
    <row r="419" spans="1:6" s="112" customFormat="1" x14ac:dyDescent="0.2">
      <c r="A419" s="184"/>
      <c r="C419" s="129"/>
      <c r="D419" s="185"/>
      <c r="E419" s="186"/>
      <c r="F419" s="187"/>
    </row>
    <row r="420" spans="1:6" s="112" customFormat="1" x14ac:dyDescent="0.2">
      <c r="A420" s="184"/>
      <c r="C420" s="129"/>
      <c r="D420" s="185"/>
      <c r="E420" s="186"/>
      <c r="F420" s="187"/>
    </row>
    <row r="421" spans="1:6" s="112" customFormat="1" x14ac:dyDescent="0.2">
      <c r="A421" s="184"/>
      <c r="C421" s="129"/>
      <c r="D421" s="185"/>
      <c r="E421" s="186"/>
      <c r="F421" s="187"/>
    </row>
    <row r="422" spans="1:6" s="112" customFormat="1" x14ac:dyDescent="0.2">
      <c r="A422" s="184"/>
      <c r="C422" s="129"/>
      <c r="D422" s="185"/>
      <c r="E422" s="186"/>
      <c r="F422" s="187"/>
    </row>
    <row r="423" spans="1:6" s="112" customFormat="1" x14ac:dyDescent="0.2">
      <c r="A423" s="184"/>
      <c r="C423" s="129"/>
      <c r="D423" s="185"/>
      <c r="E423" s="186"/>
      <c r="F423" s="187"/>
    </row>
    <row r="424" spans="1:6" s="112" customFormat="1" x14ac:dyDescent="0.2">
      <c r="A424" s="184"/>
      <c r="C424" s="129"/>
      <c r="D424" s="185"/>
      <c r="E424" s="186"/>
      <c r="F424" s="187"/>
    </row>
    <row r="425" spans="1:6" s="112" customFormat="1" x14ac:dyDescent="0.2">
      <c r="A425" s="184"/>
      <c r="C425" s="129"/>
      <c r="D425" s="185"/>
      <c r="E425" s="186"/>
      <c r="F425" s="187"/>
    </row>
    <row r="426" spans="1:6" s="112" customFormat="1" x14ac:dyDescent="0.2">
      <c r="A426" s="184"/>
      <c r="C426" s="129"/>
      <c r="D426" s="185"/>
      <c r="E426" s="186"/>
      <c r="F426" s="187"/>
    </row>
    <row r="427" spans="1:6" s="112" customFormat="1" x14ac:dyDescent="0.2">
      <c r="A427" s="184"/>
      <c r="C427" s="129"/>
      <c r="D427" s="185"/>
      <c r="E427" s="186"/>
      <c r="F427" s="187"/>
    </row>
    <row r="428" spans="1:6" s="112" customFormat="1" x14ac:dyDescent="0.2">
      <c r="A428" s="184"/>
      <c r="C428" s="129"/>
      <c r="D428" s="185"/>
      <c r="E428" s="186"/>
      <c r="F428" s="187"/>
    </row>
    <row r="429" spans="1:6" s="112" customFormat="1" x14ac:dyDescent="0.2">
      <c r="A429" s="184"/>
      <c r="C429" s="129"/>
      <c r="D429" s="185"/>
      <c r="E429" s="186"/>
      <c r="F429" s="187"/>
    </row>
    <row r="430" spans="1:6" s="112" customFormat="1" x14ac:dyDescent="0.2">
      <c r="A430" s="184"/>
      <c r="C430" s="129"/>
      <c r="D430" s="185"/>
      <c r="E430" s="186"/>
      <c r="F430" s="187"/>
    </row>
    <row r="431" spans="1:6" s="112" customFormat="1" x14ac:dyDescent="0.2">
      <c r="A431" s="184"/>
      <c r="C431" s="129"/>
      <c r="D431" s="185"/>
      <c r="E431" s="186"/>
      <c r="F431" s="187"/>
    </row>
    <row r="432" spans="1:6" s="112" customFormat="1" x14ac:dyDescent="0.2">
      <c r="A432" s="184"/>
      <c r="C432" s="129"/>
      <c r="D432" s="185"/>
      <c r="E432" s="186"/>
      <c r="F432" s="187"/>
    </row>
    <row r="433" spans="1:6" s="112" customFormat="1" x14ac:dyDescent="0.2">
      <c r="A433" s="184"/>
      <c r="C433" s="129"/>
      <c r="D433" s="185"/>
      <c r="E433" s="186"/>
      <c r="F433" s="187"/>
    </row>
    <row r="434" spans="1:6" s="112" customFormat="1" x14ac:dyDescent="0.2">
      <c r="A434" s="184"/>
      <c r="C434" s="129"/>
      <c r="D434" s="185"/>
      <c r="E434" s="186"/>
      <c r="F434" s="187"/>
    </row>
    <row r="435" spans="1:6" s="112" customFormat="1" x14ac:dyDescent="0.2">
      <c r="A435" s="184"/>
      <c r="C435" s="129"/>
      <c r="D435" s="185"/>
      <c r="E435" s="186"/>
      <c r="F435" s="187"/>
    </row>
    <row r="436" spans="1:6" s="112" customFormat="1" x14ac:dyDescent="0.2">
      <c r="A436" s="184"/>
      <c r="C436" s="129"/>
      <c r="D436" s="185"/>
      <c r="E436" s="186"/>
      <c r="F436" s="187"/>
    </row>
    <row r="437" spans="1:6" s="112" customFormat="1" x14ac:dyDescent="0.2">
      <c r="A437" s="184"/>
      <c r="C437" s="129"/>
      <c r="D437" s="185"/>
      <c r="E437" s="186"/>
      <c r="F437" s="187"/>
    </row>
    <row r="438" spans="1:6" s="112" customFormat="1" x14ac:dyDescent="0.2">
      <c r="A438" s="184"/>
      <c r="C438" s="129"/>
      <c r="D438" s="185"/>
      <c r="E438" s="186"/>
      <c r="F438" s="187"/>
    </row>
    <row r="439" spans="1:6" s="112" customFormat="1" x14ac:dyDescent="0.2">
      <c r="A439" s="184"/>
      <c r="C439" s="129"/>
      <c r="D439" s="185"/>
      <c r="E439" s="186"/>
      <c r="F439" s="187"/>
    </row>
    <row r="440" spans="1:6" s="112" customFormat="1" x14ac:dyDescent="0.2">
      <c r="A440" s="184"/>
      <c r="C440" s="129"/>
      <c r="D440" s="185"/>
      <c r="E440" s="186"/>
      <c r="F440" s="187"/>
    </row>
    <row r="441" spans="1:6" s="112" customFormat="1" x14ac:dyDescent="0.2">
      <c r="A441" s="184"/>
      <c r="C441" s="129"/>
      <c r="D441" s="185"/>
      <c r="E441" s="186"/>
      <c r="F441" s="187"/>
    </row>
    <row r="442" spans="1:6" s="112" customFormat="1" x14ac:dyDescent="0.2">
      <c r="A442" s="184"/>
      <c r="C442" s="129"/>
      <c r="D442" s="185"/>
      <c r="E442" s="186"/>
      <c r="F442" s="187"/>
    </row>
    <row r="443" spans="1:6" s="112" customFormat="1" x14ac:dyDescent="0.2">
      <c r="A443" s="184"/>
      <c r="C443" s="129"/>
      <c r="D443" s="185"/>
      <c r="E443" s="186"/>
      <c r="F443" s="187"/>
    </row>
    <row r="444" spans="1:6" s="112" customFormat="1" x14ac:dyDescent="0.2">
      <c r="A444" s="184"/>
      <c r="C444" s="129"/>
      <c r="D444" s="185"/>
      <c r="E444" s="186"/>
      <c r="F444" s="187"/>
    </row>
    <row r="445" spans="1:6" s="112" customFormat="1" x14ac:dyDescent="0.2">
      <c r="A445" s="184"/>
      <c r="C445" s="129"/>
      <c r="D445" s="185"/>
      <c r="E445" s="186"/>
      <c r="F445" s="187"/>
    </row>
    <row r="446" spans="1:6" s="112" customFormat="1" x14ac:dyDescent="0.2">
      <c r="A446" s="184"/>
      <c r="C446" s="129"/>
      <c r="D446" s="185"/>
      <c r="E446" s="186"/>
      <c r="F446" s="187"/>
    </row>
    <row r="447" spans="1:6" s="112" customFormat="1" x14ac:dyDescent="0.2">
      <c r="A447" s="184"/>
      <c r="C447" s="129"/>
      <c r="D447" s="185"/>
      <c r="E447" s="186"/>
      <c r="F447" s="187"/>
    </row>
    <row r="448" spans="1:6" s="112" customFormat="1" x14ac:dyDescent="0.2">
      <c r="A448" s="184"/>
      <c r="C448" s="129"/>
      <c r="D448" s="185"/>
      <c r="E448" s="186"/>
      <c r="F448" s="187"/>
    </row>
    <row r="449" spans="1:6" s="112" customFormat="1" x14ac:dyDescent="0.2">
      <c r="A449" s="184"/>
      <c r="C449" s="129"/>
      <c r="D449" s="185"/>
      <c r="E449" s="186"/>
      <c r="F449" s="187"/>
    </row>
    <row r="450" spans="1:6" s="112" customFormat="1" x14ac:dyDescent="0.2">
      <c r="A450" s="184"/>
      <c r="C450" s="129"/>
      <c r="D450" s="185"/>
      <c r="E450" s="186"/>
      <c r="F450" s="187"/>
    </row>
    <row r="451" spans="1:6" s="112" customFormat="1" x14ac:dyDescent="0.2">
      <c r="A451" s="184"/>
      <c r="C451" s="129"/>
      <c r="D451" s="185"/>
      <c r="E451" s="186"/>
      <c r="F451" s="187"/>
    </row>
    <row r="452" spans="1:6" s="112" customFormat="1" x14ac:dyDescent="0.2">
      <c r="A452" s="184"/>
      <c r="C452" s="129"/>
      <c r="D452" s="185"/>
      <c r="E452" s="186"/>
      <c r="F452" s="187"/>
    </row>
    <row r="453" spans="1:6" s="112" customFormat="1" x14ac:dyDescent="0.2">
      <c r="A453" s="184"/>
      <c r="C453" s="129"/>
      <c r="D453" s="185"/>
      <c r="E453" s="186"/>
      <c r="F453" s="187"/>
    </row>
    <row r="454" spans="1:6" s="112" customFormat="1" x14ac:dyDescent="0.2">
      <c r="A454" s="184"/>
      <c r="C454" s="129"/>
      <c r="D454" s="185"/>
      <c r="E454" s="186"/>
      <c r="F454" s="187"/>
    </row>
    <row r="455" spans="1:6" s="112" customFormat="1" x14ac:dyDescent="0.2">
      <c r="A455" s="184"/>
      <c r="C455" s="129"/>
      <c r="D455" s="185"/>
      <c r="E455" s="186"/>
      <c r="F455" s="187"/>
    </row>
    <row r="456" spans="1:6" s="112" customFormat="1" x14ac:dyDescent="0.2">
      <c r="A456" s="184"/>
      <c r="C456" s="129"/>
      <c r="D456" s="185"/>
      <c r="E456" s="186"/>
      <c r="F456" s="187"/>
    </row>
    <row r="457" spans="1:6" s="112" customFormat="1" x14ac:dyDescent="0.2">
      <c r="A457" s="184"/>
      <c r="C457" s="129"/>
      <c r="D457" s="185"/>
      <c r="E457" s="186"/>
      <c r="F457" s="187"/>
    </row>
    <row r="458" spans="1:6" s="112" customFormat="1" x14ac:dyDescent="0.2">
      <c r="A458" s="184"/>
      <c r="C458" s="129"/>
      <c r="D458" s="185"/>
      <c r="E458" s="186"/>
      <c r="F458" s="187"/>
    </row>
    <row r="459" spans="1:6" s="112" customFormat="1" x14ac:dyDescent="0.2">
      <c r="A459" s="184"/>
      <c r="C459" s="129"/>
      <c r="D459" s="185"/>
      <c r="E459" s="186"/>
      <c r="F459" s="187"/>
    </row>
    <row r="460" spans="1:6" s="112" customFormat="1" x14ac:dyDescent="0.2">
      <c r="A460" s="184"/>
      <c r="C460" s="129"/>
      <c r="D460" s="185"/>
      <c r="E460" s="186"/>
      <c r="F460" s="187"/>
    </row>
    <row r="461" spans="1:6" s="112" customFormat="1" x14ac:dyDescent="0.2">
      <c r="A461" s="184"/>
      <c r="C461" s="129"/>
      <c r="D461" s="185"/>
      <c r="E461" s="186"/>
      <c r="F461" s="187"/>
    </row>
    <row r="462" spans="1:6" s="112" customFormat="1" x14ac:dyDescent="0.2">
      <c r="A462" s="184"/>
      <c r="C462" s="129"/>
      <c r="D462" s="185"/>
      <c r="E462" s="186"/>
      <c r="F462" s="187"/>
    </row>
    <row r="463" spans="1:6" s="112" customFormat="1" x14ac:dyDescent="0.2">
      <c r="A463" s="184"/>
      <c r="C463" s="129"/>
      <c r="D463" s="185"/>
      <c r="E463" s="186"/>
      <c r="F463" s="187"/>
    </row>
    <row r="464" spans="1:6" s="112" customFormat="1" x14ac:dyDescent="0.2">
      <c r="A464" s="184"/>
      <c r="C464" s="129"/>
      <c r="D464" s="185"/>
      <c r="E464" s="186"/>
      <c r="F464" s="187"/>
    </row>
    <row r="465" spans="1:6" s="112" customFormat="1" x14ac:dyDescent="0.2">
      <c r="A465" s="184"/>
      <c r="C465" s="129"/>
      <c r="D465" s="185"/>
      <c r="E465" s="186"/>
      <c r="F465" s="187"/>
    </row>
    <row r="466" spans="1:6" s="112" customFormat="1" x14ac:dyDescent="0.2">
      <c r="A466" s="184"/>
      <c r="C466" s="129"/>
      <c r="D466" s="185"/>
      <c r="E466" s="186"/>
      <c r="F466" s="187"/>
    </row>
    <row r="467" spans="1:6" s="112" customFormat="1" x14ac:dyDescent="0.2">
      <c r="A467" s="184"/>
      <c r="C467" s="129"/>
      <c r="D467" s="185"/>
      <c r="E467" s="186"/>
      <c r="F467" s="187"/>
    </row>
    <row r="468" spans="1:6" s="112" customFormat="1" x14ac:dyDescent="0.2">
      <c r="A468" s="184"/>
      <c r="C468" s="129"/>
      <c r="D468" s="185"/>
      <c r="E468" s="186"/>
      <c r="F468" s="187"/>
    </row>
    <row r="469" spans="1:6" s="112" customFormat="1" x14ac:dyDescent="0.2">
      <c r="A469" s="184"/>
      <c r="C469" s="129"/>
      <c r="D469" s="185"/>
      <c r="E469" s="186"/>
      <c r="F469" s="187"/>
    </row>
    <row r="470" spans="1:6" s="112" customFormat="1" x14ac:dyDescent="0.2">
      <c r="A470" s="184"/>
      <c r="C470" s="129"/>
      <c r="D470" s="185"/>
      <c r="E470" s="186"/>
      <c r="F470" s="187"/>
    </row>
    <row r="471" spans="1:6" s="112" customFormat="1" x14ac:dyDescent="0.2">
      <c r="A471" s="184"/>
      <c r="C471" s="129"/>
      <c r="D471" s="185"/>
      <c r="E471" s="186"/>
      <c r="F471" s="187"/>
    </row>
    <row r="472" spans="1:6" s="112" customFormat="1" x14ac:dyDescent="0.2">
      <c r="A472" s="184"/>
      <c r="C472" s="129"/>
      <c r="D472" s="185"/>
      <c r="E472" s="186"/>
      <c r="F472" s="187"/>
    </row>
    <row r="473" spans="1:6" s="112" customFormat="1" x14ac:dyDescent="0.2">
      <c r="A473" s="184"/>
      <c r="C473" s="129"/>
      <c r="D473" s="185"/>
      <c r="E473" s="186"/>
      <c r="F473" s="187"/>
    </row>
    <row r="474" spans="1:6" s="112" customFormat="1" x14ac:dyDescent="0.2">
      <c r="A474" s="184"/>
      <c r="C474" s="129"/>
      <c r="D474" s="185"/>
      <c r="E474" s="186"/>
      <c r="F474" s="187"/>
    </row>
    <row r="475" spans="1:6" s="112" customFormat="1" x14ac:dyDescent="0.2">
      <c r="A475" s="184"/>
      <c r="C475" s="129"/>
      <c r="D475" s="185"/>
      <c r="E475" s="186"/>
      <c r="F475" s="187"/>
    </row>
    <row r="476" spans="1:6" s="112" customFormat="1" x14ac:dyDescent="0.2">
      <c r="A476" s="184"/>
      <c r="C476" s="129"/>
      <c r="D476" s="185"/>
      <c r="E476" s="186"/>
      <c r="F476" s="187"/>
    </row>
    <row r="477" spans="1:6" s="112" customFormat="1" x14ac:dyDescent="0.2">
      <c r="A477" s="184"/>
      <c r="C477" s="129"/>
      <c r="D477" s="185"/>
      <c r="E477" s="186"/>
      <c r="F477" s="187"/>
    </row>
    <row r="478" spans="1:6" s="112" customFormat="1" x14ac:dyDescent="0.2">
      <c r="A478" s="184"/>
      <c r="C478" s="129"/>
      <c r="D478" s="185"/>
      <c r="E478" s="186"/>
      <c r="F478" s="187"/>
    </row>
    <row r="479" spans="1:6" s="112" customFormat="1" x14ac:dyDescent="0.2">
      <c r="A479" s="184"/>
      <c r="C479" s="129"/>
      <c r="D479" s="185"/>
      <c r="E479" s="186"/>
      <c r="F479" s="187"/>
    </row>
    <row r="480" spans="1:6" s="112" customFormat="1" x14ac:dyDescent="0.2">
      <c r="A480" s="184"/>
      <c r="C480" s="129"/>
      <c r="D480" s="185"/>
      <c r="E480" s="186"/>
      <c r="F480" s="187"/>
    </row>
    <row r="481" spans="1:6" s="112" customFormat="1" x14ac:dyDescent="0.2">
      <c r="A481" s="184"/>
      <c r="C481" s="129"/>
      <c r="D481" s="185"/>
      <c r="E481" s="186"/>
      <c r="F481" s="187"/>
    </row>
    <row r="482" spans="1:6" s="112" customFormat="1" x14ac:dyDescent="0.2">
      <c r="A482" s="184"/>
      <c r="C482" s="129"/>
      <c r="D482" s="185"/>
      <c r="E482" s="186"/>
      <c r="F482" s="187"/>
    </row>
    <row r="483" spans="1:6" s="112" customFormat="1" x14ac:dyDescent="0.2">
      <c r="A483" s="184"/>
      <c r="C483" s="129"/>
      <c r="D483" s="185"/>
      <c r="E483" s="186"/>
      <c r="F483" s="187"/>
    </row>
    <row r="484" spans="1:6" s="112" customFormat="1" x14ac:dyDescent="0.2">
      <c r="A484" s="184"/>
      <c r="C484" s="129"/>
      <c r="D484" s="185"/>
      <c r="E484" s="186"/>
      <c r="F484" s="187"/>
    </row>
    <row r="485" spans="1:6" s="112" customFormat="1" x14ac:dyDescent="0.2">
      <c r="A485" s="184"/>
      <c r="C485" s="129"/>
      <c r="D485" s="185"/>
      <c r="E485" s="186"/>
      <c r="F485" s="187"/>
    </row>
    <row r="486" spans="1:6" s="112" customFormat="1" x14ac:dyDescent="0.2">
      <c r="A486" s="184"/>
      <c r="C486" s="129"/>
      <c r="D486" s="185"/>
      <c r="E486" s="186"/>
      <c r="F486" s="187"/>
    </row>
    <row r="487" spans="1:6" s="112" customFormat="1" x14ac:dyDescent="0.2">
      <c r="A487" s="184"/>
      <c r="C487" s="129"/>
      <c r="D487" s="185"/>
      <c r="E487" s="186"/>
      <c r="F487" s="187"/>
    </row>
    <row r="488" spans="1:6" s="112" customFormat="1" x14ac:dyDescent="0.2">
      <c r="A488" s="184"/>
      <c r="C488" s="129"/>
      <c r="D488" s="185"/>
      <c r="E488" s="186"/>
      <c r="F488" s="187"/>
    </row>
    <row r="489" spans="1:6" s="112" customFormat="1" x14ac:dyDescent="0.2">
      <c r="A489" s="184"/>
      <c r="C489" s="129"/>
      <c r="D489" s="185"/>
      <c r="E489" s="186"/>
      <c r="F489" s="187"/>
    </row>
    <row r="490" spans="1:6" s="112" customFormat="1" x14ac:dyDescent="0.2">
      <c r="A490" s="184"/>
      <c r="C490" s="129"/>
      <c r="D490" s="185"/>
      <c r="E490" s="186"/>
      <c r="F490" s="187"/>
    </row>
    <row r="491" spans="1:6" s="112" customFormat="1" x14ac:dyDescent="0.2">
      <c r="A491" s="184"/>
      <c r="C491" s="129"/>
      <c r="D491" s="185"/>
      <c r="E491" s="186"/>
      <c r="F491" s="187"/>
    </row>
    <row r="492" spans="1:6" s="112" customFormat="1" x14ac:dyDescent="0.2">
      <c r="A492" s="184"/>
      <c r="C492" s="129"/>
      <c r="D492" s="185"/>
      <c r="E492" s="186"/>
      <c r="F492" s="187"/>
    </row>
    <row r="493" spans="1:6" s="112" customFormat="1" x14ac:dyDescent="0.2">
      <c r="A493" s="184"/>
      <c r="C493" s="129"/>
      <c r="D493" s="185"/>
      <c r="E493" s="186"/>
      <c r="F493" s="187"/>
    </row>
    <row r="494" spans="1:6" s="112" customFormat="1" x14ac:dyDescent="0.2">
      <c r="A494" s="184"/>
      <c r="C494" s="129"/>
      <c r="D494" s="185"/>
      <c r="E494" s="186"/>
      <c r="F494" s="187"/>
    </row>
    <row r="495" spans="1:6" s="112" customFormat="1" x14ac:dyDescent="0.2">
      <c r="A495" s="184"/>
      <c r="C495" s="129"/>
      <c r="D495" s="185"/>
      <c r="E495" s="186"/>
      <c r="F495" s="187"/>
    </row>
    <row r="496" spans="1:6" s="112" customFormat="1" x14ac:dyDescent="0.2">
      <c r="A496" s="184"/>
      <c r="C496" s="129"/>
      <c r="D496" s="185"/>
      <c r="E496" s="186"/>
      <c r="F496" s="187"/>
    </row>
    <row r="497" spans="1:6" s="112" customFormat="1" x14ac:dyDescent="0.2">
      <c r="A497" s="184"/>
      <c r="C497" s="129"/>
      <c r="D497" s="185"/>
      <c r="E497" s="186"/>
      <c r="F497" s="187"/>
    </row>
    <row r="498" spans="1:6" s="112" customFormat="1" x14ac:dyDescent="0.2">
      <c r="A498" s="184"/>
      <c r="C498" s="129"/>
      <c r="D498" s="185"/>
      <c r="E498" s="186"/>
      <c r="F498" s="187"/>
    </row>
    <row r="499" spans="1:6" s="112" customFormat="1" x14ac:dyDescent="0.2">
      <c r="A499" s="184"/>
      <c r="C499" s="129"/>
      <c r="D499" s="185"/>
      <c r="E499" s="186"/>
      <c r="F499" s="187"/>
    </row>
    <row r="500" spans="1:6" s="112" customFormat="1" x14ac:dyDescent="0.2">
      <c r="A500" s="184"/>
      <c r="C500" s="129"/>
      <c r="D500" s="185"/>
      <c r="E500" s="186"/>
      <c r="F500" s="187"/>
    </row>
    <row r="501" spans="1:6" s="112" customFormat="1" x14ac:dyDescent="0.2">
      <c r="A501" s="184"/>
      <c r="C501" s="129"/>
      <c r="D501" s="185"/>
      <c r="E501" s="186"/>
      <c r="F501" s="187"/>
    </row>
    <row r="502" spans="1:6" s="112" customFormat="1" x14ac:dyDescent="0.2">
      <c r="A502" s="184"/>
      <c r="C502" s="129"/>
      <c r="D502" s="185"/>
      <c r="E502" s="186"/>
      <c r="F502" s="187"/>
    </row>
    <row r="503" spans="1:6" s="112" customFormat="1" x14ac:dyDescent="0.2">
      <c r="A503" s="184"/>
      <c r="C503" s="129"/>
      <c r="D503" s="185"/>
      <c r="E503" s="186"/>
      <c r="F503" s="187"/>
    </row>
    <row r="504" spans="1:6" s="112" customFormat="1" x14ac:dyDescent="0.2">
      <c r="A504" s="184"/>
      <c r="C504" s="129"/>
      <c r="D504" s="185"/>
      <c r="E504" s="186"/>
      <c r="F504" s="187"/>
    </row>
    <row r="505" spans="1:6" s="112" customFormat="1" x14ac:dyDescent="0.2">
      <c r="A505" s="184"/>
      <c r="C505" s="129"/>
      <c r="D505" s="185"/>
      <c r="E505" s="186"/>
      <c r="F505" s="187"/>
    </row>
    <row r="506" spans="1:6" s="112" customFormat="1" x14ac:dyDescent="0.2">
      <c r="A506" s="184"/>
      <c r="C506" s="129"/>
      <c r="D506" s="185"/>
      <c r="E506" s="186"/>
      <c r="F506" s="187"/>
    </row>
    <row r="507" spans="1:6" s="112" customFormat="1" x14ac:dyDescent="0.2">
      <c r="A507" s="184"/>
      <c r="C507" s="129"/>
      <c r="D507" s="185"/>
      <c r="E507" s="186"/>
      <c r="F507" s="187"/>
    </row>
    <row r="508" spans="1:6" s="112" customFormat="1" x14ac:dyDescent="0.2">
      <c r="A508" s="184"/>
      <c r="C508" s="129"/>
      <c r="D508" s="185"/>
      <c r="E508" s="186"/>
      <c r="F508" s="187"/>
    </row>
    <row r="509" spans="1:6" s="112" customFormat="1" x14ac:dyDescent="0.2">
      <c r="A509" s="184"/>
      <c r="C509" s="129"/>
      <c r="D509" s="185"/>
      <c r="E509" s="186"/>
      <c r="F509" s="187"/>
    </row>
    <row r="510" spans="1:6" s="112" customFormat="1" x14ac:dyDescent="0.2">
      <c r="A510" s="184"/>
      <c r="C510" s="129"/>
      <c r="D510" s="185"/>
      <c r="E510" s="186"/>
      <c r="F510" s="187"/>
    </row>
    <row r="511" spans="1:6" s="112" customFormat="1" x14ac:dyDescent="0.2">
      <c r="A511" s="184"/>
      <c r="C511" s="129"/>
      <c r="D511" s="185"/>
      <c r="E511" s="186"/>
      <c r="F511" s="187"/>
    </row>
    <row r="512" spans="1:6" s="112" customFormat="1" x14ac:dyDescent="0.2">
      <c r="A512" s="184"/>
      <c r="C512" s="129"/>
      <c r="D512" s="185"/>
      <c r="E512" s="186"/>
      <c r="F512" s="187"/>
    </row>
    <row r="513" spans="1:6" s="112" customFormat="1" x14ac:dyDescent="0.2">
      <c r="A513" s="184"/>
      <c r="C513" s="129"/>
      <c r="D513" s="185"/>
      <c r="E513" s="186"/>
      <c r="F513" s="187"/>
    </row>
    <row r="514" spans="1:6" s="112" customFormat="1" x14ac:dyDescent="0.2">
      <c r="A514" s="184"/>
      <c r="C514" s="129"/>
      <c r="D514" s="185"/>
      <c r="E514" s="186"/>
      <c r="F514" s="187"/>
    </row>
    <row r="515" spans="1:6" s="112" customFormat="1" x14ac:dyDescent="0.2">
      <c r="A515" s="184"/>
      <c r="C515" s="129"/>
      <c r="D515" s="185"/>
      <c r="E515" s="186"/>
      <c r="F515" s="187"/>
    </row>
    <row r="516" spans="1:6" s="112" customFormat="1" x14ac:dyDescent="0.2">
      <c r="A516" s="184"/>
      <c r="C516" s="129"/>
      <c r="D516" s="185"/>
      <c r="E516" s="186"/>
      <c r="F516" s="187"/>
    </row>
    <row r="517" spans="1:6" s="112" customFormat="1" x14ac:dyDescent="0.2">
      <c r="A517" s="184"/>
      <c r="C517" s="129"/>
      <c r="D517" s="185"/>
      <c r="E517" s="186"/>
      <c r="F517" s="187"/>
    </row>
    <row r="518" spans="1:6" s="112" customFormat="1" x14ac:dyDescent="0.2">
      <c r="A518" s="184"/>
      <c r="C518" s="129"/>
      <c r="D518" s="185"/>
      <c r="E518" s="186"/>
      <c r="F518" s="187"/>
    </row>
    <row r="519" spans="1:6" s="112" customFormat="1" x14ac:dyDescent="0.2">
      <c r="A519" s="184"/>
      <c r="C519" s="129"/>
      <c r="D519" s="185"/>
      <c r="E519" s="186"/>
      <c r="F519" s="187"/>
    </row>
    <row r="520" spans="1:6" s="112" customFormat="1" x14ac:dyDescent="0.2">
      <c r="A520" s="184"/>
      <c r="C520" s="129"/>
      <c r="D520" s="185"/>
      <c r="E520" s="186"/>
      <c r="F520" s="187"/>
    </row>
    <row r="521" spans="1:6" s="112" customFormat="1" x14ac:dyDescent="0.2">
      <c r="A521" s="184"/>
      <c r="C521" s="129"/>
      <c r="D521" s="185"/>
      <c r="E521" s="186"/>
      <c r="F521" s="187"/>
    </row>
    <row r="522" spans="1:6" s="112" customFormat="1" x14ac:dyDescent="0.2">
      <c r="A522" s="184"/>
      <c r="C522" s="129"/>
      <c r="D522" s="185"/>
      <c r="E522" s="186"/>
      <c r="F522" s="187"/>
    </row>
    <row r="523" spans="1:6" s="112" customFormat="1" x14ac:dyDescent="0.2">
      <c r="A523" s="184"/>
      <c r="C523" s="129"/>
      <c r="D523" s="185"/>
      <c r="E523" s="186"/>
      <c r="F523" s="187"/>
    </row>
    <row r="524" spans="1:6" s="112" customFormat="1" x14ac:dyDescent="0.2">
      <c r="A524" s="184"/>
      <c r="C524" s="129"/>
      <c r="D524" s="185"/>
      <c r="E524" s="186"/>
      <c r="F524" s="187"/>
    </row>
    <row r="525" spans="1:6" s="112" customFormat="1" x14ac:dyDescent="0.2">
      <c r="A525" s="184"/>
      <c r="C525" s="129"/>
      <c r="D525" s="185"/>
      <c r="E525" s="186"/>
      <c r="F525" s="187"/>
    </row>
    <row r="526" spans="1:6" s="112" customFormat="1" x14ac:dyDescent="0.2">
      <c r="A526" s="184"/>
      <c r="C526" s="129"/>
      <c r="D526" s="185"/>
      <c r="E526" s="186"/>
      <c r="F526" s="187"/>
    </row>
    <row r="527" spans="1:6" s="112" customFormat="1" x14ac:dyDescent="0.2">
      <c r="A527" s="184"/>
      <c r="C527" s="129"/>
      <c r="D527" s="185"/>
      <c r="E527" s="186"/>
      <c r="F527" s="187"/>
    </row>
    <row r="528" spans="1:6" s="112" customFormat="1" x14ac:dyDescent="0.2">
      <c r="A528" s="184"/>
      <c r="C528" s="129"/>
      <c r="D528" s="185"/>
      <c r="E528" s="186"/>
      <c r="F528" s="187"/>
    </row>
    <row r="529" spans="1:6" s="112" customFormat="1" x14ac:dyDescent="0.2">
      <c r="A529" s="184"/>
      <c r="C529" s="129"/>
      <c r="D529" s="185"/>
      <c r="E529" s="186"/>
      <c r="F529" s="187"/>
    </row>
    <row r="530" spans="1:6" s="112" customFormat="1" x14ac:dyDescent="0.2">
      <c r="A530" s="184"/>
      <c r="C530" s="129"/>
      <c r="D530" s="185"/>
      <c r="E530" s="186"/>
      <c r="F530" s="187"/>
    </row>
    <row r="531" spans="1:6" s="112" customFormat="1" x14ac:dyDescent="0.2">
      <c r="A531" s="184"/>
      <c r="C531" s="129"/>
      <c r="D531" s="185"/>
      <c r="E531" s="186"/>
      <c r="F531" s="187"/>
    </row>
    <row r="532" spans="1:6" s="112" customFormat="1" x14ac:dyDescent="0.2">
      <c r="A532" s="184"/>
      <c r="C532" s="129"/>
      <c r="D532" s="185"/>
      <c r="E532" s="186"/>
      <c r="F532" s="187"/>
    </row>
    <row r="533" spans="1:6" s="112" customFormat="1" x14ac:dyDescent="0.2">
      <c r="A533" s="184"/>
      <c r="C533" s="129"/>
      <c r="D533" s="185"/>
      <c r="E533" s="186"/>
      <c r="F533" s="187"/>
    </row>
    <row r="534" spans="1:6" s="112" customFormat="1" x14ac:dyDescent="0.2">
      <c r="A534" s="184"/>
      <c r="C534" s="129"/>
      <c r="D534" s="185"/>
      <c r="E534" s="186"/>
      <c r="F534" s="187"/>
    </row>
    <row r="535" spans="1:6" s="112" customFormat="1" x14ac:dyDescent="0.2">
      <c r="A535" s="184"/>
      <c r="C535" s="129"/>
      <c r="D535" s="185"/>
      <c r="E535" s="186"/>
      <c r="F535" s="187"/>
    </row>
    <row r="536" spans="1:6" s="112" customFormat="1" x14ac:dyDescent="0.2">
      <c r="A536" s="184"/>
      <c r="C536" s="129"/>
      <c r="D536" s="185"/>
      <c r="E536" s="186"/>
      <c r="F536" s="187"/>
    </row>
    <row r="537" spans="1:6" s="112" customFormat="1" x14ac:dyDescent="0.2">
      <c r="A537" s="184"/>
      <c r="C537" s="129"/>
      <c r="D537" s="185"/>
      <c r="E537" s="186"/>
      <c r="F537" s="187"/>
    </row>
    <row r="538" spans="1:6" s="112" customFormat="1" x14ac:dyDescent="0.2">
      <c r="A538" s="184"/>
      <c r="C538" s="129"/>
      <c r="D538" s="185"/>
      <c r="E538" s="186"/>
      <c r="F538" s="187"/>
    </row>
    <row r="539" spans="1:6" s="112" customFormat="1" x14ac:dyDescent="0.2">
      <c r="A539" s="184"/>
      <c r="C539" s="129"/>
      <c r="D539" s="185"/>
      <c r="E539" s="186"/>
      <c r="F539" s="187"/>
    </row>
    <row r="540" spans="1:6" s="112" customFormat="1" x14ac:dyDescent="0.2">
      <c r="A540" s="184"/>
      <c r="C540" s="129"/>
      <c r="D540" s="185"/>
      <c r="E540" s="186"/>
      <c r="F540" s="187"/>
    </row>
    <row r="541" spans="1:6" s="112" customFormat="1" x14ac:dyDescent="0.2">
      <c r="A541" s="184"/>
      <c r="C541" s="129"/>
      <c r="D541" s="185"/>
      <c r="E541" s="186"/>
      <c r="F541" s="187"/>
    </row>
    <row r="542" spans="1:6" s="112" customFormat="1" x14ac:dyDescent="0.2">
      <c r="A542" s="184"/>
      <c r="C542" s="129"/>
      <c r="D542" s="185"/>
      <c r="E542" s="186"/>
      <c r="F542" s="187"/>
    </row>
    <row r="543" spans="1:6" s="112" customFormat="1" x14ac:dyDescent="0.2">
      <c r="A543" s="184"/>
      <c r="C543" s="129"/>
      <c r="D543" s="185"/>
      <c r="E543" s="186"/>
      <c r="F543" s="187"/>
    </row>
    <row r="544" spans="1:6" s="112" customFormat="1" x14ac:dyDescent="0.2">
      <c r="A544" s="184"/>
      <c r="C544" s="129"/>
      <c r="D544" s="185"/>
      <c r="E544" s="186"/>
      <c r="F544" s="187"/>
    </row>
    <row r="545" spans="1:6" s="112" customFormat="1" x14ac:dyDescent="0.2">
      <c r="A545" s="184"/>
      <c r="C545" s="129"/>
      <c r="D545" s="185"/>
      <c r="E545" s="186"/>
      <c r="F545" s="187"/>
    </row>
    <row r="546" spans="1:6" s="112" customFormat="1" x14ac:dyDescent="0.2">
      <c r="A546" s="184"/>
      <c r="C546" s="129"/>
      <c r="D546" s="185"/>
      <c r="E546" s="186"/>
      <c r="F546" s="187"/>
    </row>
    <row r="547" spans="1:6" s="112" customFormat="1" x14ac:dyDescent="0.2">
      <c r="A547" s="184"/>
      <c r="C547" s="129"/>
      <c r="D547" s="185"/>
      <c r="E547" s="186"/>
      <c r="F547" s="187"/>
    </row>
    <row r="548" spans="1:6" s="112" customFormat="1" x14ac:dyDescent="0.2">
      <c r="A548" s="184"/>
      <c r="C548" s="129"/>
      <c r="D548" s="185"/>
      <c r="E548" s="186"/>
      <c r="F548" s="187"/>
    </row>
    <row r="549" spans="1:6" s="112" customFormat="1" x14ac:dyDescent="0.2">
      <c r="A549" s="184"/>
      <c r="C549" s="129"/>
      <c r="D549" s="185"/>
      <c r="E549" s="186"/>
      <c r="F549" s="187"/>
    </row>
    <row r="550" spans="1:6" s="112" customFormat="1" x14ac:dyDescent="0.2">
      <c r="A550" s="184"/>
      <c r="C550" s="129"/>
      <c r="D550" s="185"/>
      <c r="E550" s="186"/>
      <c r="F550" s="187"/>
    </row>
    <row r="551" spans="1:6" s="112" customFormat="1" x14ac:dyDescent="0.2">
      <c r="A551" s="184"/>
      <c r="C551" s="129"/>
      <c r="D551" s="185"/>
      <c r="E551" s="186"/>
      <c r="F551" s="187"/>
    </row>
    <row r="552" spans="1:6" s="112" customFormat="1" x14ac:dyDescent="0.2">
      <c r="A552" s="184"/>
      <c r="C552" s="129"/>
      <c r="D552" s="185"/>
      <c r="E552" s="186"/>
      <c r="F552" s="187"/>
    </row>
    <row r="553" spans="1:6" s="112" customFormat="1" x14ac:dyDescent="0.2">
      <c r="A553" s="184"/>
      <c r="C553" s="129"/>
      <c r="D553" s="185"/>
      <c r="E553" s="186"/>
      <c r="F553" s="187"/>
    </row>
    <row r="554" spans="1:6" s="112" customFormat="1" x14ac:dyDescent="0.2">
      <c r="A554" s="184"/>
      <c r="C554" s="129"/>
      <c r="D554" s="185"/>
      <c r="E554" s="186"/>
      <c r="F554" s="187"/>
    </row>
    <row r="555" spans="1:6" s="112" customFormat="1" x14ac:dyDescent="0.2">
      <c r="A555" s="184"/>
      <c r="C555" s="129"/>
      <c r="D555" s="185"/>
      <c r="E555" s="186"/>
      <c r="F555" s="187"/>
    </row>
    <row r="556" spans="1:6" s="112" customFormat="1" x14ac:dyDescent="0.2">
      <c r="A556" s="184"/>
      <c r="C556" s="129"/>
      <c r="D556" s="185"/>
      <c r="E556" s="186"/>
      <c r="F556" s="187"/>
    </row>
    <row r="557" spans="1:6" s="112" customFormat="1" x14ac:dyDescent="0.2">
      <c r="A557" s="184"/>
      <c r="C557" s="129"/>
      <c r="D557" s="185"/>
      <c r="E557" s="186"/>
      <c r="F557" s="187"/>
    </row>
    <row r="558" spans="1:6" s="112" customFormat="1" x14ac:dyDescent="0.2">
      <c r="A558" s="184"/>
      <c r="C558" s="129"/>
      <c r="D558" s="185"/>
      <c r="E558" s="186"/>
      <c r="F558" s="187"/>
    </row>
    <row r="559" spans="1:6" s="112" customFormat="1" x14ac:dyDescent="0.2">
      <c r="A559" s="184"/>
      <c r="C559" s="129"/>
      <c r="D559" s="185"/>
      <c r="E559" s="186"/>
      <c r="F559" s="187"/>
    </row>
    <row r="560" spans="1:6" s="112" customFormat="1" x14ac:dyDescent="0.2">
      <c r="A560" s="184"/>
      <c r="C560" s="129"/>
      <c r="D560" s="185"/>
      <c r="E560" s="186"/>
      <c r="F560" s="187"/>
    </row>
    <row r="561" spans="1:6" s="112" customFormat="1" x14ac:dyDescent="0.2">
      <c r="A561" s="184"/>
      <c r="C561" s="129"/>
      <c r="D561" s="185"/>
      <c r="E561" s="186"/>
      <c r="F561" s="187"/>
    </row>
    <row r="562" spans="1:6" s="112" customFormat="1" x14ac:dyDescent="0.2">
      <c r="A562" s="184"/>
      <c r="C562" s="129"/>
      <c r="D562" s="185"/>
      <c r="E562" s="186"/>
      <c r="F562" s="187"/>
    </row>
    <row r="563" spans="1:6" s="112" customFormat="1" x14ac:dyDescent="0.2">
      <c r="A563" s="184"/>
      <c r="C563" s="129"/>
      <c r="D563" s="185"/>
      <c r="E563" s="186"/>
      <c r="F563" s="187"/>
    </row>
    <row r="564" spans="1:6" s="112" customFormat="1" x14ac:dyDescent="0.2">
      <c r="A564" s="184"/>
      <c r="C564" s="129"/>
      <c r="D564" s="185"/>
      <c r="E564" s="186"/>
      <c r="F564" s="187"/>
    </row>
    <row r="565" spans="1:6" s="112" customFormat="1" x14ac:dyDescent="0.2">
      <c r="A565" s="184"/>
      <c r="C565" s="129"/>
      <c r="D565" s="185"/>
      <c r="E565" s="186"/>
      <c r="F565" s="187"/>
    </row>
    <row r="566" spans="1:6" s="112" customFormat="1" x14ac:dyDescent="0.2">
      <c r="A566" s="184"/>
      <c r="C566" s="129"/>
      <c r="D566" s="185"/>
      <c r="E566" s="186"/>
      <c r="F566" s="187"/>
    </row>
    <row r="567" spans="1:6" s="112" customFormat="1" x14ac:dyDescent="0.2">
      <c r="A567" s="184"/>
      <c r="C567" s="129"/>
      <c r="D567" s="185"/>
      <c r="E567" s="186"/>
      <c r="F567" s="187"/>
    </row>
    <row r="568" spans="1:6" s="112" customFormat="1" x14ac:dyDescent="0.2">
      <c r="A568" s="184"/>
      <c r="C568" s="129"/>
      <c r="D568" s="185"/>
      <c r="E568" s="186"/>
      <c r="F568" s="187"/>
    </row>
    <row r="569" spans="1:6" s="112" customFormat="1" x14ac:dyDescent="0.2">
      <c r="A569" s="184"/>
      <c r="C569" s="129"/>
      <c r="D569" s="185"/>
      <c r="E569" s="186"/>
      <c r="F569" s="187"/>
    </row>
    <row r="570" spans="1:6" s="112" customFormat="1" x14ac:dyDescent="0.2">
      <c r="A570" s="184"/>
      <c r="C570" s="129"/>
      <c r="D570" s="185"/>
      <c r="E570" s="186"/>
      <c r="F570" s="187"/>
    </row>
    <row r="571" spans="1:6" s="112" customFormat="1" x14ac:dyDescent="0.2">
      <c r="A571" s="184"/>
      <c r="C571" s="129"/>
      <c r="D571" s="185"/>
      <c r="E571" s="186"/>
      <c r="F571" s="187"/>
    </row>
    <row r="572" spans="1:6" s="112" customFormat="1" x14ac:dyDescent="0.2">
      <c r="A572" s="184"/>
      <c r="C572" s="129"/>
      <c r="D572" s="185"/>
      <c r="E572" s="186"/>
      <c r="F572" s="187"/>
    </row>
    <row r="573" spans="1:6" s="112" customFormat="1" x14ac:dyDescent="0.2">
      <c r="A573" s="184"/>
      <c r="C573" s="129"/>
      <c r="D573" s="185"/>
      <c r="E573" s="186"/>
      <c r="F573" s="187"/>
    </row>
    <row r="574" spans="1:6" s="112" customFormat="1" x14ac:dyDescent="0.2">
      <c r="A574" s="184"/>
      <c r="C574" s="129"/>
      <c r="D574" s="185"/>
      <c r="E574" s="186"/>
      <c r="F574" s="187"/>
    </row>
    <row r="575" spans="1:6" s="112" customFormat="1" x14ac:dyDescent="0.2">
      <c r="A575" s="184"/>
      <c r="C575" s="129"/>
      <c r="D575" s="185"/>
      <c r="E575" s="186"/>
      <c r="F575" s="187"/>
    </row>
    <row r="576" spans="1:6" s="112" customFormat="1" x14ac:dyDescent="0.2">
      <c r="A576" s="184"/>
      <c r="C576" s="129"/>
      <c r="D576" s="185"/>
      <c r="E576" s="186"/>
      <c r="F576" s="187"/>
    </row>
    <row r="577" spans="1:6" s="112" customFormat="1" x14ac:dyDescent="0.2">
      <c r="A577" s="184"/>
      <c r="C577" s="129"/>
      <c r="D577" s="185"/>
      <c r="E577" s="186"/>
      <c r="F577" s="187"/>
    </row>
    <row r="578" spans="1:6" s="112" customFormat="1" x14ac:dyDescent="0.2">
      <c r="A578" s="184"/>
      <c r="C578" s="129"/>
      <c r="D578" s="185"/>
      <c r="E578" s="186"/>
      <c r="F578" s="187"/>
    </row>
    <row r="579" spans="1:6" s="112" customFormat="1" x14ac:dyDescent="0.2">
      <c r="A579" s="184"/>
      <c r="C579" s="129"/>
      <c r="D579" s="185"/>
      <c r="E579" s="186"/>
      <c r="F579" s="187"/>
    </row>
    <row r="580" spans="1:6" s="112" customFormat="1" x14ac:dyDescent="0.2">
      <c r="A580" s="184"/>
      <c r="C580" s="129"/>
      <c r="D580" s="185"/>
      <c r="E580" s="186"/>
      <c r="F580" s="187"/>
    </row>
    <row r="581" spans="1:6" s="112" customFormat="1" x14ac:dyDescent="0.2">
      <c r="A581" s="184"/>
      <c r="C581" s="129"/>
      <c r="D581" s="185"/>
      <c r="E581" s="186"/>
      <c r="F581" s="187"/>
    </row>
    <row r="582" spans="1:6" s="112" customFormat="1" x14ac:dyDescent="0.2">
      <c r="A582" s="184"/>
      <c r="C582" s="129"/>
      <c r="D582" s="185"/>
      <c r="E582" s="186"/>
      <c r="F582" s="187"/>
    </row>
    <row r="583" spans="1:6" s="112" customFormat="1" x14ac:dyDescent="0.2">
      <c r="A583" s="184"/>
      <c r="C583" s="129"/>
      <c r="D583" s="185"/>
      <c r="E583" s="186"/>
      <c r="F583" s="187"/>
    </row>
    <row r="584" spans="1:6" s="112" customFormat="1" x14ac:dyDescent="0.2">
      <c r="A584" s="184"/>
      <c r="C584" s="129"/>
      <c r="D584" s="185"/>
      <c r="E584" s="186"/>
      <c r="F584" s="187"/>
    </row>
    <row r="585" spans="1:6" s="112" customFormat="1" x14ac:dyDescent="0.2">
      <c r="A585" s="184"/>
      <c r="C585" s="129"/>
      <c r="D585" s="185"/>
      <c r="E585" s="186"/>
      <c r="F585" s="187"/>
    </row>
    <row r="586" spans="1:6" s="112" customFormat="1" x14ac:dyDescent="0.2">
      <c r="A586" s="184"/>
      <c r="C586" s="129"/>
      <c r="D586" s="185"/>
      <c r="E586" s="186"/>
      <c r="F586" s="187"/>
    </row>
    <row r="587" spans="1:6" s="112" customFormat="1" x14ac:dyDescent="0.2">
      <c r="A587" s="184"/>
      <c r="C587" s="129"/>
      <c r="D587" s="185"/>
      <c r="E587" s="186"/>
      <c r="F587" s="187"/>
    </row>
    <row r="588" spans="1:6" s="112" customFormat="1" x14ac:dyDescent="0.2">
      <c r="A588" s="184"/>
      <c r="C588" s="129"/>
      <c r="D588" s="185"/>
      <c r="E588" s="186"/>
      <c r="F588" s="187"/>
    </row>
    <row r="589" spans="1:6" s="112" customFormat="1" x14ac:dyDescent="0.2">
      <c r="A589" s="184"/>
      <c r="C589" s="129"/>
      <c r="D589" s="185"/>
      <c r="E589" s="186"/>
      <c r="F589" s="187"/>
    </row>
    <row r="590" spans="1:6" s="112" customFormat="1" x14ac:dyDescent="0.2">
      <c r="A590" s="184"/>
      <c r="C590" s="129"/>
      <c r="D590" s="185"/>
      <c r="E590" s="186"/>
      <c r="F590" s="187"/>
    </row>
    <row r="591" spans="1:6" s="112" customFormat="1" x14ac:dyDescent="0.2">
      <c r="A591" s="184"/>
      <c r="C591" s="129"/>
      <c r="D591" s="185"/>
      <c r="E591" s="186"/>
      <c r="F591" s="187"/>
    </row>
    <row r="592" spans="1:6" s="112" customFormat="1" x14ac:dyDescent="0.2">
      <c r="A592" s="184"/>
      <c r="C592" s="129"/>
      <c r="D592" s="185"/>
      <c r="E592" s="186"/>
      <c r="F592" s="187"/>
    </row>
    <row r="593" spans="1:6" s="112" customFormat="1" x14ac:dyDescent="0.2">
      <c r="A593" s="184"/>
      <c r="C593" s="129"/>
      <c r="D593" s="185"/>
      <c r="E593" s="186"/>
      <c r="F593" s="187"/>
    </row>
    <row r="594" spans="1:6" s="112" customFormat="1" x14ac:dyDescent="0.2">
      <c r="A594" s="184"/>
      <c r="C594" s="129"/>
      <c r="D594" s="185"/>
      <c r="E594" s="186"/>
      <c r="F594" s="187"/>
    </row>
    <row r="595" spans="1:6" s="112" customFormat="1" x14ac:dyDescent="0.2">
      <c r="A595" s="184"/>
      <c r="C595" s="129"/>
      <c r="D595" s="185"/>
      <c r="E595" s="186"/>
      <c r="F595" s="187"/>
    </row>
    <row r="596" spans="1:6" s="112" customFormat="1" x14ac:dyDescent="0.2">
      <c r="A596" s="184"/>
      <c r="C596" s="129"/>
      <c r="D596" s="185"/>
      <c r="E596" s="186"/>
      <c r="F596" s="187"/>
    </row>
    <row r="597" spans="1:6" s="112" customFormat="1" x14ac:dyDescent="0.2">
      <c r="A597" s="184"/>
      <c r="C597" s="129"/>
      <c r="D597" s="185"/>
      <c r="E597" s="186"/>
      <c r="F597" s="187"/>
    </row>
    <row r="598" spans="1:6" s="112" customFormat="1" x14ac:dyDescent="0.2">
      <c r="A598" s="184"/>
      <c r="C598" s="129"/>
      <c r="D598" s="185"/>
      <c r="E598" s="186"/>
      <c r="F598" s="187"/>
    </row>
    <row r="599" spans="1:6" s="112" customFormat="1" x14ac:dyDescent="0.2">
      <c r="A599" s="184"/>
      <c r="C599" s="129"/>
      <c r="D599" s="185"/>
      <c r="E599" s="186"/>
      <c r="F599" s="187"/>
    </row>
    <row r="600" spans="1:6" s="112" customFormat="1" x14ac:dyDescent="0.2">
      <c r="A600" s="184"/>
      <c r="C600" s="129"/>
      <c r="D600" s="185"/>
      <c r="E600" s="186"/>
      <c r="F600" s="187"/>
    </row>
    <row r="601" spans="1:6" s="112" customFormat="1" x14ac:dyDescent="0.2">
      <c r="A601" s="184"/>
      <c r="C601" s="129"/>
      <c r="D601" s="185"/>
      <c r="E601" s="186"/>
      <c r="F601" s="187"/>
    </row>
    <row r="602" spans="1:6" s="112" customFormat="1" x14ac:dyDescent="0.2">
      <c r="A602" s="184"/>
      <c r="C602" s="129"/>
      <c r="D602" s="185"/>
      <c r="E602" s="186"/>
      <c r="F602" s="187"/>
    </row>
    <row r="603" spans="1:6" s="112" customFormat="1" x14ac:dyDescent="0.2">
      <c r="A603" s="184"/>
      <c r="C603" s="129"/>
      <c r="D603" s="185"/>
      <c r="E603" s="186"/>
      <c r="F603" s="187"/>
    </row>
    <row r="604" spans="1:6" s="112" customFormat="1" x14ac:dyDescent="0.2">
      <c r="A604" s="184"/>
      <c r="C604" s="129"/>
      <c r="D604" s="185"/>
      <c r="E604" s="186"/>
      <c r="F604" s="187"/>
    </row>
    <row r="605" spans="1:6" s="112" customFormat="1" x14ac:dyDescent="0.2">
      <c r="A605" s="184"/>
      <c r="C605" s="129"/>
      <c r="D605" s="185"/>
      <c r="E605" s="186"/>
      <c r="F605" s="187"/>
    </row>
    <row r="606" spans="1:6" s="112" customFormat="1" x14ac:dyDescent="0.2">
      <c r="A606" s="184"/>
      <c r="C606" s="129"/>
      <c r="D606" s="185"/>
      <c r="E606" s="186"/>
      <c r="F606" s="187"/>
    </row>
    <row r="607" spans="1:6" s="112" customFormat="1" x14ac:dyDescent="0.2">
      <c r="A607" s="184"/>
      <c r="C607" s="129"/>
      <c r="D607" s="185"/>
      <c r="E607" s="186"/>
      <c r="F607" s="187"/>
    </row>
    <row r="608" spans="1:6" s="112" customFormat="1" x14ac:dyDescent="0.2">
      <c r="A608" s="184"/>
      <c r="C608" s="129"/>
      <c r="D608" s="185"/>
      <c r="E608" s="186"/>
      <c r="F608" s="187"/>
    </row>
    <row r="609" spans="1:6" s="112" customFormat="1" x14ac:dyDescent="0.2">
      <c r="A609" s="184"/>
      <c r="C609" s="129"/>
      <c r="D609" s="185"/>
      <c r="E609" s="186"/>
      <c r="F609" s="187"/>
    </row>
    <row r="610" spans="1:6" s="112" customFormat="1" x14ac:dyDescent="0.2">
      <c r="A610" s="184"/>
      <c r="C610" s="129"/>
      <c r="D610" s="185"/>
      <c r="E610" s="186"/>
      <c r="F610" s="187"/>
    </row>
    <row r="611" spans="1:6" s="112" customFormat="1" x14ac:dyDescent="0.2">
      <c r="A611" s="184"/>
      <c r="C611" s="129"/>
      <c r="D611" s="185"/>
      <c r="E611" s="186"/>
      <c r="F611" s="187"/>
    </row>
    <row r="612" spans="1:6" s="112" customFormat="1" x14ac:dyDescent="0.2">
      <c r="A612" s="184"/>
      <c r="C612" s="129"/>
      <c r="D612" s="185"/>
      <c r="E612" s="186"/>
      <c r="F612" s="187"/>
    </row>
    <row r="613" spans="1:6" s="112" customFormat="1" x14ac:dyDescent="0.2">
      <c r="A613" s="184"/>
      <c r="C613" s="129"/>
      <c r="D613" s="185"/>
      <c r="E613" s="186"/>
      <c r="F613" s="187"/>
    </row>
    <row r="614" spans="1:6" s="112" customFormat="1" x14ac:dyDescent="0.2">
      <c r="A614" s="184"/>
      <c r="C614" s="129"/>
      <c r="D614" s="185"/>
      <c r="E614" s="186"/>
      <c r="F614" s="187"/>
    </row>
    <row r="615" spans="1:6" s="112" customFormat="1" x14ac:dyDescent="0.2">
      <c r="A615" s="184"/>
      <c r="C615" s="129"/>
      <c r="D615" s="185"/>
      <c r="E615" s="186"/>
      <c r="F615" s="187"/>
    </row>
    <row r="616" spans="1:6" s="112" customFormat="1" x14ac:dyDescent="0.2">
      <c r="A616" s="184"/>
      <c r="C616" s="129"/>
      <c r="D616" s="185"/>
      <c r="E616" s="186"/>
      <c r="F616" s="187"/>
    </row>
    <row r="617" spans="1:6" s="112" customFormat="1" x14ac:dyDescent="0.2">
      <c r="A617" s="184"/>
      <c r="C617" s="129"/>
      <c r="D617" s="185"/>
      <c r="E617" s="186"/>
      <c r="F617" s="187"/>
    </row>
    <row r="618" spans="1:6" s="112" customFormat="1" x14ac:dyDescent="0.2">
      <c r="A618" s="184"/>
      <c r="C618" s="129"/>
      <c r="D618" s="185"/>
      <c r="E618" s="186"/>
      <c r="F618" s="187"/>
    </row>
    <row r="619" spans="1:6" s="112" customFormat="1" x14ac:dyDescent="0.2">
      <c r="A619" s="184"/>
      <c r="C619" s="129"/>
      <c r="D619" s="185"/>
      <c r="E619" s="186"/>
      <c r="F619" s="187"/>
    </row>
    <row r="620" spans="1:6" s="112" customFormat="1" x14ac:dyDescent="0.2">
      <c r="A620" s="184"/>
      <c r="C620" s="129"/>
      <c r="D620" s="185"/>
      <c r="E620" s="186"/>
      <c r="F620" s="187"/>
    </row>
    <row r="621" spans="1:6" s="112" customFormat="1" x14ac:dyDescent="0.2">
      <c r="A621" s="184"/>
      <c r="C621" s="129"/>
      <c r="D621" s="185"/>
      <c r="E621" s="186"/>
      <c r="F621" s="187"/>
    </row>
    <row r="622" spans="1:6" s="112" customFormat="1" x14ac:dyDescent="0.2">
      <c r="A622" s="184"/>
      <c r="C622" s="129"/>
      <c r="D622" s="185"/>
      <c r="E622" s="186"/>
      <c r="F622" s="187"/>
    </row>
    <row r="623" spans="1:6" s="112" customFormat="1" x14ac:dyDescent="0.2">
      <c r="A623" s="184"/>
      <c r="C623" s="129"/>
      <c r="D623" s="185"/>
      <c r="E623" s="186"/>
      <c r="F623" s="187"/>
    </row>
    <row r="624" spans="1:6" s="112" customFormat="1" x14ac:dyDescent="0.2">
      <c r="A624" s="184"/>
      <c r="C624" s="129"/>
      <c r="D624" s="185"/>
      <c r="E624" s="186"/>
      <c r="F624" s="187"/>
    </row>
    <row r="625" spans="1:6" s="112" customFormat="1" x14ac:dyDescent="0.2">
      <c r="A625" s="184"/>
      <c r="C625" s="129"/>
      <c r="D625" s="185"/>
      <c r="E625" s="186"/>
      <c r="F625" s="187"/>
    </row>
    <row r="626" spans="1:6" s="112" customFormat="1" x14ac:dyDescent="0.2">
      <c r="A626" s="184"/>
      <c r="C626" s="129"/>
      <c r="D626" s="185"/>
      <c r="E626" s="186"/>
      <c r="F626" s="187"/>
    </row>
    <row r="627" spans="1:6" s="112" customFormat="1" x14ac:dyDescent="0.2">
      <c r="A627" s="184"/>
      <c r="C627" s="129"/>
      <c r="D627" s="185"/>
      <c r="E627" s="186"/>
      <c r="F627" s="187"/>
    </row>
    <row r="628" spans="1:6" s="112" customFormat="1" x14ac:dyDescent="0.2">
      <c r="A628" s="184"/>
      <c r="C628" s="129"/>
      <c r="D628" s="185"/>
      <c r="E628" s="186"/>
      <c r="F628" s="187"/>
    </row>
    <row r="629" spans="1:6" s="112" customFormat="1" x14ac:dyDescent="0.2">
      <c r="A629" s="184"/>
      <c r="C629" s="129"/>
      <c r="D629" s="185"/>
      <c r="E629" s="186"/>
      <c r="F629" s="187"/>
    </row>
    <row r="630" spans="1:6" s="112" customFormat="1" x14ac:dyDescent="0.2">
      <c r="A630" s="184"/>
      <c r="C630" s="129"/>
      <c r="D630" s="185"/>
      <c r="E630" s="186"/>
      <c r="F630" s="187"/>
    </row>
    <row r="631" spans="1:6" s="112" customFormat="1" x14ac:dyDescent="0.2">
      <c r="A631" s="184"/>
      <c r="C631" s="129"/>
      <c r="D631" s="185"/>
      <c r="E631" s="186"/>
      <c r="F631" s="187"/>
    </row>
    <row r="632" spans="1:6" s="112" customFormat="1" x14ac:dyDescent="0.2">
      <c r="A632" s="184"/>
      <c r="C632" s="129"/>
      <c r="D632" s="185"/>
      <c r="E632" s="186"/>
      <c r="F632" s="187"/>
    </row>
    <row r="633" spans="1:6" s="112" customFormat="1" x14ac:dyDescent="0.2">
      <c r="A633" s="184"/>
      <c r="C633" s="129"/>
      <c r="D633" s="185"/>
      <c r="E633" s="186"/>
      <c r="F633" s="187"/>
    </row>
    <row r="634" spans="1:6" s="112" customFormat="1" x14ac:dyDescent="0.2">
      <c r="A634" s="184"/>
      <c r="C634" s="129"/>
      <c r="D634" s="185"/>
      <c r="E634" s="186"/>
      <c r="F634" s="187"/>
    </row>
    <row r="635" spans="1:6" s="112" customFormat="1" x14ac:dyDescent="0.2">
      <c r="A635" s="184"/>
      <c r="C635" s="129"/>
      <c r="D635" s="185"/>
      <c r="E635" s="186"/>
      <c r="F635" s="187"/>
    </row>
    <row r="636" spans="1:6" s="112" customFormat="1" x14ac:dyDescent="0.2">
      <c r="A636" s="184"/>
      <c r="C636" s="129"/>
      <c r="D636" s="185"/>
      <c r="E636" s="186"/>
      <c r="F636" s="187"/>
    </row>
    <row r="637" spans="1:6" s="112" customFormat="1" x14ac:dyDescent="0.2">
      <c r="A637" s="184"/>
      <c r="C637" s="129"/>
      <c r="D637" s="185"/>
      <c r="E637" s="186"/>
      <c r="F637" s="187"/>
    </row>
    <row r="638" spans="1:6" s="112" customFormat="1" x14ac:dyDescent="0.2">
      <c r="A638" s="184"/>
      <c r="C638" s="129"/>
      <c r="D638" s="185"/>
      <c r="E638" s="186"/>
      <c r="F638" s="187"/>
    </row>
    <row r="639" spans="1:6" s="112" customFormat="1" x14ac:dyDescent="0.2">
      <c r="A639" s="184"/>
      <c r="C639" s="129"/>
      <c r="D639" s="185"/>
      <c r="E639" s="186"/>
      <c r="F639" s="187"/>
    </row>
    <row r="640" spans="1:6" s="112" customFormat="1" x14ac:dyDescent="0.2">
      <c r="A640" s="184"/>
      <c r="C640" s="129"/>
      <c r="D640" s="185"/>
      <c r="E640" s="186"/>
      <c r="F640" s="187"/>
    </row>
    <row r="641" spans="1:6" s="112" customFormat="1" x14ac:dyDescent="0.2">
      <c r="A641" s="184"/>
      <c r="C641" s="129"/>
      <c r="D641" s="185"/>
      <c r="E641" s="186"/>
      <c r="F641" s="187"/>
    </row>
    <row r="642" spans="1:6" s="112" customFormat="1" x14ac:dyDescent="0.2">
      <c r="A642" s="184"/>
      <c r="C642" s="129"/>
      <c r="D642" s="185"/>
      <c r="E642" s="186"/>
      <c r="F642" s="187"/>
    </row>
    <row r="643" spans="1:6" s="112" customFormat="1" x14ac:dyDescent="0.2">
      <c r="A643" s="184"/>
      <c r="C643" s="129"/>
      <c r="D643" s="185"/>
      <c r="E643" s="186"/>
      <c r="F643" s="187"/>
    </row>
    <row r="644" spans="1:6" s="112" customFormat="1" x14ac:dyDescent="0.2">
      <c r="A644" s="184"/>
      <c r="C644" s="129"/>
      <c r="D644" s="185"/>
      <c r="E644" s="186"/>
      <c r="F644" s="187"/>
    </row>
    <row r="645" spans="1:6" s="112" customFormat="1" x14ac:dyDescent="0.2">
      <c r="A645" s="184"/>
      <c r="C645" s="129"/>
      <c r="D645" s="185"/>
      <c r="E645" s="186"/>
      <c r="F645" s="187"/>
    </row>
    <row r="646" spans="1:6" s="112" customFormat="1" x14ac:dyDescent="0.2">
      <c r="A646" s="184"/>
      <c r="C646" s="129"/>
      <c r="D646" s="185"/>
      <c r="E646" s="186"/>
      <c r="F646" s="187"/>
    </row>
    <row r="647" spans="1:6" s="112" customFormat="1" x14ac:dyDescent="0.2">
      <c r="A647" s="184"/>
      <c r="C647" s="129"/>
      <c r="D647" s="185"/>
      <c r="E647" s="186"/>
      <c r="F647" s="187"/>
    </row>
    <row r="648" spans="1:6" s="112" customFormat="1" x14ac:dyDescent="0.2">
      <c r="A648" s="184"/>
      <c r="C648" s="129"/>
      <c r="D648" s="185"/>
      <c r="E648" s="186"/>
      <c r="F648" s="187"/>
    </row>
    <row r="649" spans="1:6" s="112" customFormat="1" x14ac:dyDescent="0.2">
      <c r="A649" s="184"/>
      <c r="C649" s="129"/>
      <c r="D649" s="185"/>
      <c r="E649" s="186"/>
      <c r="F649" s="187"/>
    </row>
    <row r="650" spans="1:6" s="112" customFormat="1" x14ac:dyDescent="0.2">
      <c r="A650" s="184"/>
      <c r="C650" s="129"/>
      <c r="D650" s="185"/>
      <c r="E650" s="186"/>
      <c r="F650" s="187"/>
    </row>
    <row r="651" spans="1:6" s="112" customFormat="1" x14ac:dyDescent="0.2">
      <c r="A651" s="184"/>
      <c r="C651" s="129"/>
      <c r="D651" s="185"/>
      <c r="E651" s="186"/>
      <c r="F651" s="187"/>
    </row>
    <row r="652" spans="1:6" s="112" customFormat="1" x14ac:dyDescent="0.2">
      <c r="A652" s="184"/>
      <c r="C652" s="129"/>
      <c r="D652" s="185"/>
      <c r="E652" s="186"/>
      <c r="F652" s="187"/>
    </row>
    <row r="653" spans="1:6" s="112" customFormat="1" x14ac:dyDescent="0.2">
      <c r="A653" s="184"/>
      <c r="C653" s="129"/>
      <c r="D653" s="185"/>
      <c r="E653" s="186"/>
      <c r="F653" s="187"/>
    </row>
    <row r="654" spans="1:6" s="112" customFormat="1" x14ac:dyDescent="0.2">
      <c r="A654" s="184"/>
      <c r="C654" s="129"/>
      <c r="D654" s="185"/>
      <c r="E654" s="186"/>
      <c r="F654" s="187"/>
    </row>
    <row r="655" spans="1:6" s="112" customFormat="1" x14ac:dyDescent="0.2">
      <c r="A655" s="184"/>
      <c r="C655" s="129"/>
      <c r="D655" s="185"/>
      <c r="E655" s="186"/>
      <c r="F655" s="187"/>
    </row>
    <row r="656" spans="1:6" s="112" customFormat="1" x14ac:dyDescent="0.2">
      <c r="A656" s="184"/>
      <c r="C656" s="129"/>
      <c r="D656" s="185"/>
      <c r="E656" s="186"/>
      <c r="F656" s="187"/>
    </row>
    <row r="657" spans="1:6" s="112" customFormat="1" x14ac:dyDescent="0.2">
      <c r="A657" s="184"/>
      <c r="C657" s="129"/>
      <c r="D657" s="185"/>
      <c r="E657" s="186"/>
      <c r="F657" s="187"/>
    </row>
    <row r="658" spans="1:6" s="112" customFormat="1" x14ac:dyDescent="0.2">
      <c r="A658" s="184"/>
      <c r="C658" s="129"/>
      <c r="D658" s="185"/>
      <c r="E658" s="186"/>
      <c r="F658" s="187"/>
    </row>
    <row r="659" spans="1:6" s="112" customFormat="1" x14ac:dyDescent="0.2">
      <c r="A659" s="184"/>
      <c r="C659" s="129"/>
      <c r="D659" s="185"/>
      <c r="E659" s="186"/>
      <c r="F659" s="187"/>
    </row>
    <row r="660" spans="1:6" s="112" customFormat="1" x14ac:dyDescent="0.2">
      <c r="A660" s="184"/>
      <c r="C660" s="129"/>
      <c r="D660" s="185"/>
      <c r="E660" s="186"/>
      <c r="F660" s="187"/>
    </row>
    <row r="661" spans="1:6" s="112" customFormat="1" x14ac:dyDescent="0.2">
      <c r="A661" s="184"/>
      <c r="C661" s="129"/>
      <c r="D661" s="185"/>
      <c r="E661" s="186"/>
      <c r="F661" s="187"/>
    </row>
    <row r="662" spans="1:6" s="112" customFormat="1" x14ac:dyDescent="0.2">
      <c r="A662" s="184"/>
      <c r="C662" s="129"/>
      <c r="D662" s="185"/>
      <c r="E662" s="186"/>
      <c r="F662" s="187"/>
    </row>
    <row r="663" spans="1:6" s="112" customFormat="1" x14ac:dyDescent="0.2">
      <c r="A663" s="184"/>
      <c r="C663" s="129"/>
      <c r="D663" s="185"/>
      <c r="E663" s="186"/>
      <c r="F663" s="187"/>
    </row>
    <row r="664" spans="1:6" s="112" customFormat="1" x14ac:dyDescent="0.2">
      <c r="A664" s="184"/>
      <c r="C664" s="129"/>
      <c r="D664" s="185"/>
      <c r="E664" s="186"/>
      <c r="F664" s="187"/>
    </row>
    <row r="665" spans="1:6" s="112" customFormat="1" x14ac:dyDescent="0.2">
      <c r="A665" s="184"/>
      <c r="C665" s="129"/>
      <c r="D665" s="185"/>
      <c r="E665" s="186"/>
      <c r="F665" s="187"/>
    </row>
    <row r="666" spans="1:6" s="112" customFormat="1" x14ac:dyDescent="0.2">
      <c r="A666" s="184"/>
      <c r="C666" s="129"/>
      <c r="D666" s="185"/>
      <c r="E666" s="186"/>
      <c r="F666" s="187"/>
    </row>
    <row r="667" spans="1:6" s="112" customFormat="1" x14ac:dyDescent="0.2">
      <c r="A667" s="184"/>
      <c r="C667" s="129"/>
      <c r="D667" s="185"/>
      <c r="E667" s="186"/>
      <c r="F667" s="187"/>
    </row>
    <row r="668" spans="1:6" s="112" customFormat="1" x14ac:dyDescent="0.2">
      <c r="A668" s="184"/>
      <c r="C668" s="129"/>
      <c r="D668" s="185"/>
      <c r="E668" s="186"/>
      <c r="F668" s="187"/>
    </row>
    <row r="669" spans="1:6" s="112" customFormat="1" x14ac:dyDescent="0.2">
      <c r="A669" s="184"/>
      <c r="C669" s="129"/>
      <c r="D669" s="185"/>
      <c r="E669" s="186"/>
      <c r="F669" s="187"/>
    </row>
    <row r="670" spans="1:6" s="112" customFormat="1" x14ac:dyDescent="0.2">
      <c r="A670" s="184"/>
      <c r="C670" s="129"/>
      <c r="D670" s="185"/>
      <c r="E670" s="186"/>
      <c r="F670" s="187"/>
    </row>
    <row r="671" spans="1:6" s="112" customFormat="1" x14ac:dyDescent="0.2">
      <c r="A671" s="184"/>
      <c r="C671" s="129"/>
      <c r="D671" s="185"/>
      <c r="E671" s="186"/>
      <c r="F671" s="187"/>
    </row>
    <row r="672" spans="1:6" s="112" customFormat="1" x14ac:dyDescent="0.2">
      <c r="A672" s="184"/>
      <c r="C672" s="129"/>
      <c r="D672" s="185"/>
      <c r="E672" s="186"/>
      <c r="F672" s="187"/>
    </row>
    <row r="673" spans="1:6" s="112" customFormat="1" x14ac:dyDescent="0.2">
      <c r="A673" s="184"/>
      <c r="C673" s="129"/>
      <c r="D673" s="185"/>
      <c r="E673" s="186"/>
      <c r="F673" s="187"/>
    </row>
    <row r="674" spans="1:6" s="112" customFormat="1" x14ac:dyDescent="0.2">
      <c r="A674" s="184"/>
      <c r="C674" s="129"/>
      <c r="D674" s="185"/>
      <c r="E674" s="186"/>
      <c r="F674" s="187"/>
    </row>
    <row r="675" spans="1:6" s="112" customFormat="1" x14ac:dyDescent="0.2">
      <c r="A675" s="184"/>
      <c r="C675" s="129"/>
      <c r="D675" s="185"/>
      <c r="E675" s="186"/>
      <c r="F675" s="187"/>
    </row>
    <row r="676" spans="1:6" s="112" customFormat="1" x14ac:dyDescent="0.2">
      <c r="A676" s="184"/>
      <c r="C676" s="129"/>
      <c r="D676" s="185"/>
      <c r="E676" s="186"/>
      <c r="F676" s="187"/>
    </row>
    <row r="677" spans="1:6" s="112" customFormat="1" x14ac:dyDescent="0.2">
      <c r="A677" s="184"/>
      <c r="C677" s="129"/>
      <c r="D677" s="185"/>
      <c r="E677" s="186"/>
      <c r="F677" s="187"/>
    </row>
    <row r="678" spans="1:6" s="112" customFormat="1" x14ac:dyDescent="0.2">
      <c r="A678" s="184"/>
      <c r="C678" s="129"/>
      <c r="D678" s="185"/>
      <c r="E678" s="186"/>
      <c r="F678" s="187"/>
    </row>
    <row r="679" spans="1:6" s="112" customFormat="1" x14ac:dyDescent="0.2">
      <c r="A679" s="184"/>
      <c r="C679" s="129"/>
      <c r="D679" s="185"/>
      <c r="E679" s="186"/>
      <c r="F679" s="187"/>
    </row>
    <row r="680" spans="1:6" s="112" customFormat="1" x14ac:dyDescent="0.2">
      <c r="A680" s="184"/>
      <c r="C680" s="129"/>
      <c r="D680" s="185"/>
      <c r="E680" s="186"/>
      <c r="F680" s="187"/>
    </row>
    <row r="681" spans="1:6" s="112" customFormat="1" x14ac:dyDescent="0.2">
      <c r="A681" s="184"/>
      <c r="C681" s="129"/>
      <c r="D681" s="185"/>
      <c r="E681" s="186"/>
      <c r="F681" s="187"/>
    </row>
    <row r="682" spans="1:6" s="112" customFormat="1" x14ac:dyDescent="0.2">
      <c r="A682" s="184"/>
      <c r="C682" s="129"/>
      <c r="D682" s="185"/>
      <c r="E682" s="186"/>
      <c r="F682" s="187"/>
    </row>
    <row r="683" spans="1:6" s="112" customFormat="1" x14ac:dyDescent="0.2">
      <c r="A683" s="184"/>
      <c r="C683" s="129"/>
      <c r="D683" s="185"/>
      <c r="E683" s="186"/>
      <c r="F683" s="187"/>
    </row>
    <row r="684" spans="1:6" s="112" customFormat="1" x14ac:dyDescent="0.2">
      <c r="A684" s="184"/>
      <c r="C684" s="129"/>
      <c r="D684" s="185"/>
      <c r="E684" s="186"/>
      <c r="F684" s="187"/>
    </row>
    <row r="685" spans="1:6" s="112" customFormat="1" x14ac:dyDescent="0.2">
      <c r="A685" s="184"/>
      <c r="C685" s="129"/>
      <c r="D685" s="185"/>
      <c r="E685" s="186"/>
      <c r="F685" s="187"/>
    </row>
    <row r="686" spans="1:6" s="112" customFormat="1" x14ac:dyDescent="0.2">
      <c r="A686" s="184"/>
      <c r="C686" s="129"/>
      <c r="D686" s="185"/>
      <c r="E686" s="186"/>
      <c r="F686" s="187"/>
    </row>
    <row r="687" spans="1:6" s="112" customFormat="1" x14ac:dyDescent="0.2">
      <c r="A687" s="184"/>
      <c r="C687" s="129"/>
      <c r="D687" s="185"/>
      <c r="E687" s="186"/>
      <c r="F687" s="187"/>
    </row>
    <row r="688" spans="1:6" s="112" customFormat="1" x14ac:dyDescent="0.2">
      <c r="A688" s="184"/>
      <c r="C688" s="129"/>
      <c r="D688" s="185"/>
      <c r="E688" s="186"/>
      <c r="F688" s="187"/>
    </row>
    <row r="689" spans="1:6" s="112" customFormat="1" x14ac:dyDescent="0.2">
      <c r="A689" s="184"/>
      <c r="C689" s="129"/>
      <c r="D689" s="185"/>
      <c r="E689" s="186"/>
      <c r="F689" s="187"/>
    </row>
    <row r="690" spans="1:6" s="112" customFormat="1" x14ac:dyDescent="0.2">
      <c r="A690" s="184"/>
      <c r="C690" s="129"/>
      <c r="D690" s="185"/>
      <c r="E690" s="186"/>
      <c r="F690" s="187"/>
    </row>
    <row r="691" spans="1:6" s="112" customFormat="1" x14ac:dyDescent="0.2">
      <c r="A691" s="184"/>
      <c r="C691" s="129"/>
      <c r="D691" s="185"/>
      <c r="E691" s="186"/>
      <c r="F691" s="187"/>
    </row>
    <row r="692" spans="1:6" s="112" customFormat="1" x14ac:dyDescent="0.2">
      <c r="A692" s="184"/>
      <c r="C692" s="129"/>
      <c r="D692" s="185"/>
      <c r="E692" s="186"/>
      <c r="F692" s="187"/>
    </row>
    <row r="693" spans="1:6" s="112" customFormat="1" x14ac:dyDescent="0.2">
      <c r="A693" s="184"/>
      <c r="C693" s="129"/>
      <c r="D693" s="185"/>
      <c r="E693" s="186"/>
      <c r="F693" s="187"/>
    </row>
    <row r="694" spans="1:6" s="112" customFormat="1" x14ac:dyDescent="0.2">
      <c r="A694" s="184"/>
      <c r="C694" s="129"/>
      <c r="D694" s="185"/>
      <c r="E694" s="186"/>
      <c r="F694" s="187"/>
    </row>
    <row r="695" spans="1:6" s="112" customFormat="1" x14ac:dyDescent="0.2">
      <c r="A695" s="184"/>
      <c r="C695" s="129"/>
      <c r="D695" s="185"/>
      <c r="E695" s="186"/>
      <c r="F695" s="187"/>
    </row>
    <row r="696" spans="1:6" s="112" customFormat="1" x14ac:dyDescent="0.2">
      <c r="A696" s="184"/>
      <c r="C696" s="129"/>
      <c r="D696" s="185"/>
      <c r="E696" s="186"/>
      <c r="F696" s="187"/>
    </row>
    <row r="697" spans="1:6" s="112" customFormat="1" x14ac:dyDescent="0.2">
      <c r="A697" s="184"/>
      <c r="C697" s="129"/>
      <c r="D697" s="185"/>
      <c r="E697" s="186"/>
      <c r="F697" s="187"/>
    </row>
    <row r="698" spans="1:6" s="112" customFormat="1" x14ac:dyDescent="0.2">
      <c r="A698" s="184"/>
      <c r="C698" s="129"/>
      <c r="D698" s="185"/>
      <c r="E698" s="186"/>
      <c r="F698" s="187"/>
    </row>
    <row r="699" spans="1:6" s="112" customFormat="1" x14ac:dyDescent="0.2">
      <c r="A699" s="184"/>
      <c r="C699" s="129"/>
      <c r="D699" s="185"/>
      <c r="E699" s="186"/>
      <c r="F699" s="187"/>
    </row>
    <row r="700" spans="1:6" s="112" customFormat="1" x14ac:dyDescent="0.2">
      <c r="A700" s="184"/>
      <c r="C700" s="129"/>
      <c r="D700" s="185"/>
      <c r="E700" s="186"/>
      <c r="F700" s="187"/>
    </row>
    <row r="701" spans="1:6" s="112" customFormat="1" x14ac:dyDescent="0.2">
      <c r="A701" s="184"/>
      <c r="C701" s="129"/>
      <c r="D701" s="185"/>
      <c r="E701" s="186"/>
      <c r="F701" s="187"/>
    </row>
    <row r="702" spans="1:6" s="112" customFormat="1" x14ac:dyDescent="0.2">
      <c r="A702" s="184"/>
      <c r="C702" s="129"/>
      <c r="D702" s="185"/>
      <c r="E702" s="186"/>
      <c r="F702" s="187"/>
    </row>
    <row r="703" spans="1:6" s="112" customFormat="1" x14ac:dyDescent="0.2">
      <c r="A703" s="184"/>
      <c r="C703" s="129"/>
      <c r="D703" s="185"/>
      <c r="E703" s="186"/>
      <c r="F703" s="187"/>
    </row>
    <row r="704" spans="1:6" s="112" customFormat="1" x14ac:dyDescent="0.2">
      <c r="A704" s="184"/>
      <c r="C704" s="129"/>
      <c r="D704" s="185"/>
      <c r="E704" s="186"/>
      <c r="F704" s="187"/>
    </row>
    <row r="705" spans="1:6" s="112" customFormat="1" x14ac:dyDescent="0.2">
      <c r="A705" s="184"/>
      <c r="C705" s="129"/>
      <c r="D705" s="185"/>
      <c r="E705" s="186"/>
      <c r="F705" s="187"/>
    </row>
    <row r="706" spans="1:6" s="112" customFormat="1" x14ac:dyDescent="0.2">
      <c r="A706" s="184"/>
      <c r="C706" s="129"/>
      <c r="D706" s="185"/>
      <c r="E706" s="186"/>
      <c r="F706" s="187"/>
    </row>
    <row r="707" spans="1:6" s="112" customFormat="1" x14ac:dyDescent="0.2">
      <c r="A707" s="184"/>
      <c r="C707" s="129"/>
      <c r="D707" s="185"/>
      <c r="E707" s="186"/>
      <c r="F707" s="187"/>
    </row>
    <row r="708" spans="1:6" s="112" customFormat="1" x14ac:dyDescent="0.2">
      <c r="A708" s="184"/>
      <c r="C708" s="129"/>
      <c r="D708" s="185"/>
      <c r="E708" s="186"/>
      <c r="F708" s="187"/>
    </row>
    <row r="709" spans="1:6" s="112" customFormat="1" x14ac:dyDescent="0.2">
      <c r="A709" s="184"/>
      <c r="C709" s="129"/>
      <c r="D709" s="185"/>
      <c r="E709" s="186"/>
      <c r="F709" s="187"/>
    </row>
    <row r="710" spans="1:6" s="112" customFormat="1" x14ac:dyDescent="0.2">
      <c r="A710" s="184"/>
      <c r="C710" s="129"/>
      <c r="D710" s="185"/>
      <c r="E710" s="186"/>
      <c r="F710" s="187"/>
    </row>
    <row r="711" spans="1:6" s="112" customFormat="1" x14ac:dyDescent="0.2">
      <c r="A711" s="184"/>
      <c r="C711" s="129"/>
      <c r="D711" s="185"/>
      <c r="E711" s="186"/>
      <c r="F711" s="187"/>
    </row>
    <row r="712" spans="1:6" s="112" customFormat="1" x14ac:dyDescent="0.2">
      <c r="A712" s="184"/>
      <c r="C712" s="129"/>
      <c r="D712" s="185"/>
      <c r="E712" s="186"/>
      <c r="F712" s="187"/>
    </row>
    <row r="713" spans="1:6" s="112" customFormat="1" x14ac:dyDescent="0.2">
      <c r="A713" s="184"/>
      <c r="C713" s="129"/>
      <c r="D713" s="185"/>
      <c r="E713" s="186"/>
      <c r="F713" s="187"/>
    </row>
    <row r="714" spans="1:6" s="112" customFormat="1" x14ac:dyDescent="0.2">
      <c r="A714" s="184"/>
      <c r="C714" s="129"/>
      <c r="D714" s="185"/>
      <c r="E714" s="186"/>
      <c r="F714" s="187"/>
    </row>
    <row r="715" spans="1:6" s="112" customFormat="1" x14ac:dyDescent="0.2">
      <c r="A715" s="184"/>
      <c r="C715" s="129"/>
      <c r="D715" s="185"/>
      <c r="E715" s="186"/>
      <c r="F715" s="187"/>
    </row>
    <row r="716" spans="1:6" s="112" customFormat="1" x14ac:dyDescent="0.2">
      <c r="A716" s="184"/>
      <c r="C716" s="129"/>
      <c r="D716" s="185"/>
      <c r="E716" s="186"/>
      <c r="F716" s="187"/>
    </row>
    <row r="717" spans="1:6" s="112" customFormat="1" x14ac:dyDescent="0.2">
      <c r="A717" s="184"/>
      <c r="C717" s="129"/>
      <c r="D717" s="185"/>
      <c r="E717" s="186"/>
      <c r="F717" s="187"/>
    </row>
    <row r="718" spans="1:6" s="112" customFormat="1" x14ac:dyDescent="0.2">
      <c r="A718" s="184"/>
      <c r="C718" s="129"/>
      <c r="D718" s="185"/>
      <c r="E718" s="186"/>
      <c r="F718" s="187"/>
    </row>
    <row r="719" spans="1:6" s="112" customFormat="1" x14ac:dyDescent="0.2">
      <c r="A719" s="184"/>
      <c r="C719" s="129"/>
      <c r="D719" s="185"/>
      <c r="E719" s="186"/>
      <c r="F719" s="187"/>
    </row>
    <row r="720" spans="1:6" s="112" customFormat="1" x14ac:dyDescent="0.2">
      <c r="A720" s="184"/>
      <c r="C720" s="129"/>
      <c r="D720" s="185"/>
      <c r="E720" s="186"/>
      <c r="F720" s="187"/>
    </row>
    <row r="721" spans="1:6" s="112" customFormat="1" x14ac:dyDescent="0.2">
      <c r="A721" s="184"/>
      <c r="C721" s="129"/>
      <c r="D721" s="185"/>
      <c r="E721" s="186"/>
      <c r="F721" s="187"/>
    </row>
    <row r="722" spans="1:6" s="112" customFormat="1" x14ac:dyDescent="0.2">
      <c r="A722" s="184"/>
      <c r="C722" s="129"/>
      <c r="D722" s="185"/>
      <c r="E722" s="186"/>
      <c r="F722" s="187"/>
    </row>
    <row r="723" spans="1:6" s="112" customFormat="1" x14ac:dyDescent="0.2">
      <c r="A723" s="184"/>
      <c r="C723" s="129"/>
      <c r="D723" s="185"/>
      <c r="E723" s="186"/>
      <c r="F723" s="187"/>
    </row>
    <row r="724" spans="1:6" s="112" customFormat="1" x14ac:dyDescent="0.2">
      <c r="A724" s="184"/>
      <c r="C724" s="129"/>
      <c r="D724" s="185"/>
      <c r="E724" s="186"/>
      <c r="F724" s="187"/>
    </row>
    <row r="725" spans="1:6" s="112" customFormat="1" x14ac:dyDescent="0.2">
      <c r="A725" s="184"/>
      <c r="C725" s="129"/>
      <c r="D725" s="185"/>
      <c r="E725" s="186"/>
      <c r="F725" s="187"/>
    </row>
    <row r="726" spans="1:6" s="112" customFormat="1" x14ac:dyDescent="0.2">
      <c r="A726" s="184"/>
      <c r="C726" s="129"/>
      <c r="D726" s="185"/>
      <c r="E726" s="186"/>
      <c r="F726" s="187"/>
    </row>
    <row r="727" spans="1:6" s="112" customFormat="1" x14ac:dyDescent="0.2">
      <c r="A727" s="184"/>
      <c r="C727" s="129"/>
      <c r="D727" s="185"/>
      <c r="E727" s="186"/>
      <c r="F727" s="187"/>
    </row>
    <row r="728" spans="1:6" s="112" customFormat="1" x14ac:dyDescent="0.2">
      <c r="A728" s="184"/>
      <c r="C728" s="129"/>
      <c r="D728" s="185"/>
      <c r="E728" s="186"/>
      <c r="F728" s="187"/>
    </row>
    <row r="729" spans="1:6" s="112" customFormat="1" x14ac:dyDescent="0.2">
      <c r="A729" s="184"/>
      <c r="C729" s="129"/>
      <c r="D729" s="185"/>
      <c r="E729" s="186"/>
      <c r="F729" s="187"/>
    </row>
    <row r="730" spans="1:6" s="112" customFormat="1" x14ac:dyDescent="0.2">
      <c r="A730" s="184"/>
      <c r="C730" s="129"/>
      <c r="D730" s="185"/>
      <c r="E730" s="186"/>
      <c r="F730" s="187"/>
    </row>
    <row r="731" spans="1:6" s="112" customFormat="1" x14ac:dyDescent="0.2">
      <c r="A731" s="184"/>
      <c r="C731" s="129"/>
      <c r="D731" s="185"/>
      <c r="E731" s="186"/>
      <c r="F731" s="187"/>
    </row>
    <row r="732" spans="1:6" s="112" customFormat="1" x14ac:dyDescent="0.2">
      <c r="A732" s="184"/>
      <c r="C732" s="129"/>
      <c r="D732" s="185"/>
      <c r="E732" s="186"/>
      <c r="F732" s="187"/>
    </row>
    <row r="733" spans="1:6" s="112" customFormat="1" x14ac:dyDescent="0.2">
      <c r="A733" s="184"/>
      <c r="C733" s="129"/>
      <c r="D733" s="185"/>
      <c r="E733" s="186"/>
      <c r="F733" s="187"/>
    </row>
    <row r="734" spans="1:6" s="112" customFormat="1" x14ac:dyDescent="0.2">
      <c r="A734" s="184"/>
      <c r="C734" s="129"/>
      <c r="D734" s="185"/>
      <c r="E734" s="186"/>
      <c r="F734" s="187"/>
    </row>
    <row r="735" spans="1:6" s="112" customFormat="1" x14ac:dyDescent="0.2">
      <c r="A735" s="184"/>
      <c r="C735" s="129"/>
      <c r="D735" s="185"/>
      <c r="E735" s="186"/>
      <c r="F735" s="187"/>
    </row>
    <row r="736" spans="1:6" s="112" customFormat="1" x14ac:dyDescent="0.2">
      <c r="A736" s="184"/>
      <c r="C736" s="129"/>
      <c r="D736" s="185"/>
      <c r="E736" s="186"/>
      <c r="F736" s="187"/>
    </row>
    <row r="737" spans="1:6" s="112" customFormat="1" x14ac:dyDescent="0.2">
      <c r="A737" s="184"/>
      <c r="C737" s="129"/>
      <c r="D737" s="185"/>
      <c r="E737" s="186"/>
      <c r="F737" s="187"/>
    </row>
    <row r="738" spans="1:6" s="112" customFormat="1" x14ac:dyDescent="0.2">
      <c r="A738" s="184"/>
      <c r="C738" s="129"/>
      <c r="D738" s="185"/>
      <c r="E738" s="186"/>
      <c r="F738" s="187"/>
    </row>
    <row r="739" spans="1:6" s="112" customFormat="1" x14ac:dyDescent="0.2">
      <c r="A739" s="184"/>
      <c r="C739" s="129"/>
      <c r="D739" s="185"/>
      <c r="E739" s="186"/>
      <c r="F739" s="187"/>
    </row>
    <row r="740" spans="1:6" s="112" customFormat="1" x14ac:dyDescent="0.2">
      <c r="A740" s="184"/>
      <c r="C740" s="129"/>
      <c r="D740" s="185"/>
      <c r="E740" s="186"/>
      <c r="F740" s="187"/>
    </row>
    <row r="741" spans="1:6" s="112" customFormat="1" x14ac:dyDescent="0.2">
      <c r="A741" s="184"/>
      <c r="C741" s="129"/>
      <c r="D741" s="185"/>
      <c r="E741" s="186"/>
      <c r="F741" s="187"/>
    </row>
    <row r="742" spans="1:6" s="112" customFormat="1" x14ac:dyDescent="0.2">
      <c r="A742" s="184"/>
      <c r="C742" s="129"/>
      <c r="D742" s="185"/>
      <c r="E742" s="186"/>
      <c r="F742" s="187"/>
    </row>
    <row r="743" spans="1:6" s="112" customFormat="1" x14ac:dyDescent="0.2">
      <c r="A743" s="184"/>
      <c r="C743" s="129"/>
      <c r="D743" s="185"/>
      <c r="E743" s="186"/>
      <c r="F743" s="187"/>
    </row>
    <row r="744" spans="1:6" s="112" customFormat="1" x14ac:dyDescent="0.2">
      <c r="A744" s="184"/>
      <c r="C744" s="129"/>
      <c r="D744" s="185"/>
      <c r="E744" s="186"/>
      <c r="F744" s="187"/>
    </row>
    <row r="745" spans="1:6" s="112" customFormat="1" x14ac:dyDescent="0.2">
      <c r="A745" s="184"/>
      <c r="C745" s="129"/>
      <c r="D745" s="185"/>
      <c r="E745" s="186"/>
      <c r="F745" s="187"/>
    </row>
    <row r="746" spans="1:6" s="112" customFormat="1" x14ac:dyDescent="0.2">
      <c r="A746" s="184"/>
      <c r="C746" s="129"/>
      <c r="D746" s="185"/>
      <c r="E746" s="186"/>
      <c r="F746" s="187"/>
    </row>
    <row r="747" spans="1:6" s="112" customFormat="1" x14ac:dyDescent="0.2">
      <c r="A747" s="184"/>
      <c r="C747" s="129"/>
      <c r="D747" s="185"/>
      <c r="E747" s="186"/>
      <c r="F747" s="187"/>
    </row>
    <row r="748" spans="1:6" s="112" customFormat="1" x14ac:dyDescent="0.2">
      <c r="A748" s="184"/>
      <c r="C748" s="129"/>
      <c r="D748" s="185"/>
      <c r="E748" s="186"/>
      <c r="F748" s="187"/>
    </row>
    <row r="749" spans="1:6" s="112" customFormat="1" x14ac:dyDescent="0.2">
      <c r="A749" s="184"/>
      <c r="C749" s="129"/>
      <c r="D749" s="185"/>
      <c r="E749" s="186"/>
      <c r="F749" s="187"/>
    </row>
    <row r="750" spans="1:6" s="112" customFormat="1" x14ac:dyDescent="0.2">
      <c r="A750" s="184"/>
      <c r="C750" s="129"/>
      <c r="D750" s="185"/>
      <c r="E750" s="186"/>
      <c r="F750" s="187"/>
    </row>
    <row r="751" spans="1:6" s="112" customFormat="1" x14ac:dyDescent="0.2">
      <c r="A751" s="184"/>
      <c r="C751" s="129"/>
      <c r="D751" s="185"/>
      <c r="E751" s="186"/>
      <c r="F751" s="187"/>
    </row>
    <row r="752" spans="1:6" s="112" customFormat="1" x14ac:dyDescent="0.2">
      <c r="A752" s="184"/>
      <c r="C752" s="129"/>
      <c r="D752" s="185"/>
      <c r="E752" s="186"/>
      <c r="F752" s="187"/>
    </row>
    <row r="753" spans="1:6" s="112" customFormat="1" x14ac:dyDescent="0.2">
      <c r="A753" s="184"/>
      <c r="C753" s="129"/>
      <c r="D753" s="185"/>
      <c r="E753" s="186"/>
      <c r="F753" s="187"/>
    </row>
    <row r="754" spans="1:6" s="112" customFormat="1" x14ac:dyDescent="0.2">
      <c r="A754" s="184"/>
      <c r="C754" s="129"/>
      <c r="D754" s="185"/>
      <c r="E754" s="186"/>
      <c r="F754" s="187"/>
    </row>
    <row r="755" spans="1:6" s="112" customFormat="1" x14ac:dyDescent="0.2">
      <c r="A755" s="184"/>
      <c r="C755" s="129"/>
      <c r="D755" s="185"/>
      <c r="E755" s="186"/>
      <c r="F755" s="187"/>
    </row>
    <row r="756" spans="1:6" s="112" customFormat="1" x14ac:dyDescent="0.2">
      <c r="A756" s="184"/>
      <c r="C756" s="129"/>
      <c r="D756" s="185"/>
      <c r="E756" s="186"/>
      <c r="F756" s="187"/>
    </row>
    <row r="757" spans="1:6" s="112" customFormat="1" x14ac:dyDescent="0.2">
      <c r="A757" s="184"/>
      <c r="C757" s="129"/>
      <c r="D757" s="185"/>
      <c r="E757" s="186"/>
      <c r="F757" s="187"/>
    </row>
    <row r="758" spans="1:6" s="112" customFormat="1" x14ac:dyDescent="0.2">
      <c r="A758" s="184"/>
      <c r="C758" s="129"/>
      <c r="D758" s="185"/>
      <c r="E758" s="186"/>
      <c r="F758" s="187"/>
    </row>
    <row r="759" spans="1:6" s="112" customFormat="1" x14ac:dyDescent="0.2">
      <c r="A759" s="184"/>
      <c r="C759" s="129"/>
      <c r="D759" s="185"/>
      <c r="E759" s="186"/>
      <c r="F759" s="187"/>
    </row>
    <row r="760" spans="1:6" s="112" customFormat="1" x14ac:dyDescent="0.2">
      <c r="A760" s="184"/>
      <c r="C760" s="129"/>
      <c r="D760" s="185"/>
      <c r="E760" s="186"/>
      <c r="F760" s="187"/>
    </row>
    <row r="761" spans="1:6" s="112" customFormat="1" x14ac:dyDescent="0.2">
      <c r="A761" s="184"/>
      <c r="C761" s="129"/>
      <c r="D761" s="185"/>
      <c r="E761" s="186"/>
      <c r="F761" s="187"/>
    </row>
    <row r="762" spans="1:6" s="112" customFormat="1" x14ac:dyDescent="0.2">
      <c r="A762" s="184"/>
      <c r="C762" s="129"/>
      <c r="D762" s="185"/>
      <c r="E762" s="186"/>
      <c r="F762" s="187"/>
    </row>
    <row r="763" spans="1:6" s="112" customFormat="1" x14ac:dyDescent="0.2">
      <c r="A763" s="184"/>
      <c r="C763" s="129"/>
      <c r="D763" s="185"/>
      <c r="E763" s="186"/>
      <c r="F763" s="187"/>
    </row>
    <row r="764" spans="1:6" s="112" customFormat="1" x14ac:dyDescent="0.2">
      <c r="A764" s="184"/>
      <c r="C764" s="129"/>
      <c r="D764" s="185"/>
      <c r="E764" s="186"/>
      <c r="F764" s="187"/>
    </row>
    <row r="765" spans="1:6" s="112" customFormat="1" x14ac:dyDescent="0.2">
      <c r="A765" s="184"/>
      <c r="C765" s="129"/>
      <c r="D765" s="185"/>
      <c r="E765" s="186"/>
      <c r="F765" s="187"/>
    </row>
    <row r="766" spans="1:6" s="112" customFormat="1" x14ac:dyDescent="0.2">
      <c r="A766" s="184"/>
      <c r="C766" s="129"/>
      <c r="D766" s="185"/>
      <c r="E766" s="186"/>
      <c r="F766" s="187"/>
    </row>
    <row r="767" spans="1:6" s="112" customFormat="1" x14ac:dyDescent="0.2">
      <c r="A767" s="184"/>
      <c r="C767" s="129"/>
      <c r="D767" s="185"/>
      <c r="E767" s="186"/>
      <c r="F767" s="187"/>
    </row>
    <row r="768" spans="1:6" s="112" customFormat="1" x14ac:dyDescent="0.2">
      <c r="A768" s="184"/>
      <c r="C768" s="129"/>
      <c r="D768" s="185"/>
      <c r="E768" s="186"/>
      <c r="F768" s="187"/>
    </row>
    <row r="769" spans="1:6" s="112" customFormat="1" x14ac:dyDescent="0.2">
      <c r="A769" s="184"/>
      <c r="C769" s="129"/>
      <c r="D769" s="185"/>
      <c r="E769" s="186"/>
      <c r="F769" s="187"/>
    </row>
    <row r="770" spans="1:6" s="112" customFormat="1" x14ac:dyDescent="0.2">
      <c r="A770" s="184"/>
      <c r="C770" s="129"/>
      <c r="D770" s="185"/>
      <c r="E770" s="186"/>
      <c r="F770" s="187"/>
    </row>
    <row r="771" spans="1:6" s="112" customFormat="1" x14ac:dyDescent="0.2">
      <c r="A771" s="184"/>
      <c r="C771" s="129"/>
      <c r="D771" s="185"/>
      <c r="E771" s="186"/>
      <c r="F771" s="187"/>
    </row>
    <row r="772" spans="1:6" s="112" customFormat="1" x14ac:dyDescent="0.2">
      <c r="A772" s="184"/>
      <c r="C772" s="129"/>
      <c r="D772" s="185"/>
      <c r="E772" s="186"/>
      <c r="F772" s="187"/>
    </row>
    <row r="773" spans="1:6" s="112" customFormat="1" x14ac:dyDescent="0.2">
      <c r="A773" s="184"/>
      <c r="C773" s="129"/>
      <c r="D773" s="185"/>
      <c r="E773" s="186"/>
      <c r="F773" s="187"/>
    </row>
    <row r="774" spans="1:6" s="112" customFormat="1" x14ac:dyDescent="0.2">
      <c r="A774" s="184"/>
      <c r="C774" s="129"/>
      <c r="D774" s="185"/>
      <c r="E774" s="186"/>
      <c r="F774" s="187"/>
    </row>
    <row r="775" spans="1:6" s="112" customFormat="1" x14ac:dyDescent="0.2">
      <c r="A775" s="184"/>
      <c r="C775" s="129"/>
      <c r="D775" s="185"/>
      <c r="E775" s="186"/>
      <c r="F775" s="187"/>
    </row>
    <row r="776" spans="1:6" s="112" customFormat="1" x14ac:dyDescent="0.2">
      <c r="A776" s="184"/>
      <c r="C776" s="129"/>
      <c r="D776" s="185"/>
      <c r="E776" s="186"/>
      <c r="F776" s="187"/>
    </row>
    <row r="777" spans="1:6" s="112" customFormat="1" x14ac:dyDescent="0.2">
      <c r="A777" s="184"/>
      <c r="C777" s="129"/>
      <c r="D777" s="185"/>
      <c r="E777" s="186"/>
      <c r="F777" s="187"/>
    </row>
    <row r="778" spans="1:6" s="112" customFormat="1" x14ac:dyDescent="0.2">
      <c r="A778" s="184"/>
      <c r="C778" s="129"/>
      <c r="D778" s="185"/>
      <c r="E778" s="186"/>
      <c r="F778" s="187"/>
    </row>
    <row r="779" spans="1:6" s="112" customFormat="1" x14ac:dyDescent="0.2">
      <c r="A779" s="184"/>
      <c r="C779" s="129"/>
      <c r="D779" s="185"/>
      <c r="E779" s="186"/>
      <c r="F779" s="187"/>
    </row>
    <row r="780" spans="1:6" s="112" customFormat="1" x14ac:dyDescent="0.2">
      <c r="A780" s="184"/>
      <c r="C780" s="129"/>
      <c r="D780" s="185"/>
      <c r="E780" s="186"/>
      <c r="F780" s="187"/>
    </row>
    <row r="781" spans="1:6" s="112" customFormat="1" x14ac:dyDescent="0.2">
      <c r="A781" s="184"/>
      <c r="C781" s="129"/>
      <c r="D781" s="185"/>
      <c r="E781" s="186"/>
      <c r="F781" s="187"/>
    </row>
    <row r="782" spans="1:6" s="112" customFormat="1" x14ac:dyDescent="0.2">
      <c r="A782" s="184"/>
      <c r="C782" s="129"/>
      <c r="D782" s="185"/>
      <c r="E782" s="186"/>
      <c r="F782" s="187"/>
    </row>
    <row r="783" spans="1:6" s="112" customFormat="1" x14ac:dyDescent="0.2">
      <c r="A783" s="184"/>
      <c r="C783" s="129"/>
      <c r="D783" s="185"/>
      <c r="E783" s="186"/>
      <c r="F783" s="187"/>
    </row>
    <row r="784" spans="1:6" s="112" customFormat="1" x14ac:dyDescent="0.2">
      <c r="A784" s="184"/>
      <c r="C784" s="129"/>
      <c r="D784" s="185"/>
      <c r="E784" s="186"/>
      <c r="F784" s="187"/>
    </row>
    <row r="785" spans="1:6" s="112" customFormat="1" x14ac:dyDescent="0.2">
      <c r="A785" s="184"/>
      <c r="C785" s="129"/>
      <c r="D785" s="185"/>
      <c r="E785" s="186"/>
      <c r="F785" s="187"/>
    </row>
    <row r="786" spans="1:6" s="112" customFormat="1" x14ac:dyDescent="0.2">
      <c r="A786" s="184"/>
      <c r="C786" s="129"/>
      <c r="D786" s="185"/>
      <c r="E786" s="186"/>
      <c r="F786" s="187"/>
    </row>
    <row r="787" spans="1:6" s="112" customFormat="1" x14ac:dyDescent="0.2">
      <c r="A787" s="184"/>
      <c r="C787" s="129"/>
      <c r="D787" s="185"/>
      <c r="E787" s="186"/>
      <c r="F787" s="187"/>
    </row>
    <row r="788" spans="1:6" s="112" customFormat="1" x14ac:dyDescent="0.2">
      <c r="A788" s="184"/>
      <c r="C788" s="129"/>
      <c r="D788" s="185"/>
      <c r="E788" s="186"/>
      <c r="F788" s="187"/>
    </row>
    <row r="789" spans="1:6" s="112" customFormat="1" x14ac:dyDescent="0.2">
      <c r="A789" s="184"/>
      <c r="C789" s="129"/>
      <c r="D789" s="185"/>
      <c r="E789" s="186"/>
      <c r="F789" s="187"/>
    </row>
    <row r="790" spans="1:6" s="112" customFormat="1" x14ac:dyDescent="0.2">
      <c r="A790" s="184"/>
      <c r="C790" s="129"/>
      <c r="D790" s="185"/>
      <c r="E790" s="186"/>
      <c r="F790" s="187"/>
    </row>
    <row r="791" spans="1:6" s="112" customFormat="1" x14ac:dyDescent="0.2">
      <c r="A791" s="184"/>
      <c r="C791" s="129"/>
      <c r="D791" s="185"/>
      <c r="E791" s="186"/>
      <c r="F791" s="187"/>
    </row>
    <row r="792" spans="1:6" s="112" customFormat="1" x14ac:dyDescent="0.2">
      <c r="A792" s="184"/>
      <c r="C792" s="129"/>
      <c r="D792" s="185"/>
      <c r="E792" s="186"/>
      <c r="F792" s="187"/>
    </row>
    <row r="793" spans="1:6" s="112" customFormat="1" x14ac:dyDescent="0.2">
      <c r="A793" s="184"/>
      <c r="C793" s="129"/>
      <c r="D793" s="185"/>
      <c r="E793" s="186"/>
      <c r="F793" s="187"/>
    </row>
    <row r="794" spans="1:6" s="112" customFormat="1" x14ac:dyDescent="0.2">
      <c r="A794" s="184"/>
      <c r="C794" s="129"/>
      <c r="D794" s="185"/>
      <c r="E794" s="186"/>
      <c r="F794" s="187"/>
    </row>
    <row r="795" spans="1:6" s="112" customFormat="1" x14ac:dyDescent="0.2">
      <c r="A795" s="184"/>
      <c r="C795" s="129"/>
      <c r="D795" s="185"/>
      <c r="E795" s="186"/>
      <c r="F795" s="187"/>
    </row>
    <row r="796" spans="1:6" s="112" customFormat="1" x14ac:dyDescent="0.2">
      <c r="A796" s="184"/>
      <c r="C796" s="129"/>
      <c r="D796" s="185"/>
      <c r="E796" s="186"/>
      <c r="F796" s="187"/>
    </row>
    <row r="797" spans="1:6" s="112" customFormat="1" x14ac:dyDescent="0.2">
      <c r="A797" s="184"/>
      <c r="C797" s="129"/>
      <c r="D797" s="185"/>
      <c r="E797" s="186"/>
      <c r="F797" s="187"/>
    </row>
    <row r="798" spans="1:6" s="112" customFormat="1" x14ac:dyDescent="0.2">
      <c r="A798" s="184"/>
      <c r="C798" s="129"/>
      <c r="D798" s="185"/>
      <c r="E798" s="186"/>
      <c r="F798" s="187"/>
    </row>
    <row r="799" spans="1:6" s="112" customFormat="1" x14ac:dyDescent="0.2">
      <c r="A799" s="184"/>
      <c r="C799" s="129"/>
      <c r="D799" s="185"/>
      <c r="E799" s="186"/>
      <c r="F799" s="187"/>
    </row>
    <row r="800" spans="1:6" s="112" customFormat="1" x14ac:dyDescent="0.2">
      <c r="A800" s="184"/>
      <c r="C800" s="129"/>
      <c r="D800" s="185"/>
      <c r="E800" s="186"/>
      <c r="F800" s="187"/>
    </row>
    <row r="801" spans="1:6" s="112" customFormat="1" x14ac:dyDescent="0.2">
      <c r="A801" s="184"/>
      <c r="C801" s="129"/>
      <c r="D801" s="185"/>
      <c r="E801" s="186"/>
      <c r="F801" s="187"/>
    </row>
    <row r="802" spans="1:6" s="112" customFormat="1" x14ac:dyDescent="0.2">
      <c r="A802" s="184"/>
      <c r="C802" s="129"/>
      <c r="D802" s="185"/>
      <c r="E802" s="186"/>
      <c r="F802" s="187"/>
    </row>
    <row r="803" spans="1:6" s="112" customFormat="1" x14ac:dyDescent="0.2">
      <c r="A803" s="184"/>
      <c r="C803" s="129"/>
      <c r="D803" s="185"/>
      <c r="E803" s="186"/>
      <c r="F803" s="187"/>
    </row>
    <row r="804" spans="1:6" s="112" customFormat="1" x14ac:dyDescent="0.2">
      <c r="A804" s="184"/>
      <c r="C804" s="129"/>
      <c r="D804" s="185"/>
      <c r="E804" s="186"/>
      <c r="F804" s="187"/>
    </row>
    <row r="805" spans="1:6" s="112" customFormat="1" x14ac:dyDescent="0.2">
      <c r="A805" s="184"/>
      <c r="C805" s="129"/>
      <c r="D805" s="185"/>
      <c r="E805" s="186"/>
      <c r="F805" s="187"/>
    </row>
    <row r="806" spans="1:6" s="112" customFormat="1" x14ac:dyDescent="0.2">
      <c r="A806" s="184"/>
      <c r="C806" s="129"/>
      <c r="D806" s="185"/>
      <c r="E806" s="186"/>
      <c r="F806" s="187"/>
    </row>
    <row r="807" spans="1:6" s="112" customFormat="1" x14ac:dyDescent="0.2">
      <c r="A807" s="184"/>
      <c r="C807" s="129"/>
      <c r="D807" s="185"/>
      <c r="E807" s="186"/>
      <c r="F807" s="187"/>
    </row>
    <row r="808" spans="1:6" s="112" customFormat="1" x14ac:dyDescent="0.2">
      <c r="A808" s="184"/>
      <c r="C808" s="129"/>
      <c r="D808" s="185"/>
      <c r="E808" s="186"/>
      <c r="F808" s="187"/>
    </row>
    <row r="809" spans="1:6" s="112" customFormat="1" x14ac:dyDescent="0.2">
      <c r="A809" s="184"/>
      <c r="C809" s="129"/>
      <c r="D809" s="185"/>
      <c r="E809" s="186"/>
      <c r="F809" s="187"/>
    </row>
    <row r="810" spans="1:6" s="112" customFormat="1" x14ac:dyDescent="0.2">
      <c r="A810" s="184"/>
      <c r="C810" s="129"/>
      <c r="D810" s="185"/>
      <c r="E810" s="186"/>
      <c r="F810" s="187"/>
    </row>
    <row r="811" spans="1:6" s="112" customFormat="1" x14ac:dyDescent="0.2">
      <c r="A811" s="184"/>
      <c r="C811" s="129"/>
      <c r="D811" s="185"/>
      <c r="E811" s="186"/>
      <c r="F811" s="187"/>
    </row>
    <row r="812" spans="1:6" s="112" customFormat="1" x14ac:dyDescent="0.2">
      <c r="A812" s="184"/>
      <c r="C812" s="129"/>
      <c r="D812" s="185"/>
      <c r="E812" s="186"/>
      <c r="F812" s="187"/>
    </row>
    <row r="813" spans="1:6" s="112" customFormat="1" x14ac:dyDescent="0.2">
      <c r="A813" s="184"/>
      <c r="C813" s="129"/>
      <c r="D813" s="185"/>
      <c r="E813" s="186"/>
      <c r="F813" s="187"/>
    </row>
    <row r="814" spans="1:6" s="112" customFormat="1" x14ac:dyDescent="0.2">
      <c r="A814" s="184"/>
      <c r="C814" s="129"/>
      <c r="D814" s="185"/>
      <c r="E814" s="186"/>
      <c r="F814" s="187"/>
    </row>
    <row r="815" spans="1:6" s="112" customFormat="1" x14ac:dyDescent="0.2">
      <c r="A815" s="184"/>
      <c r="C815" s="129"/>
      <c r="D815" s="185"/>
      <c r="E815" s="186"/>
      <c r="F815" s="187"/>
    </row>
    <row r="816" spans="1:6" s="112" customFormat="1" x14ac:dyDescent="0.2">
      <c r="A816" s="184"/>
      <c r="C816" s="129"/>
      <c r="D816" s="185"/>
      <c r="E816" s="186"/>
      <c r="F816" s="187"/>
    </row>
    <row r="817" spans="1:6" s="112" customFormat="1" x14ac:dyDescent="0.2">
      <c r="A817" s="184"/>
      <c r="C817" s="129"/>
      <c r="D817" s="185"/>
      <c r="E817" s="186"/>
      <c r="F817" s="187"/>
    </row>
    <row r="818" spans="1:6" s="112" customFormat="1" x14ac:dyDescent="0.2">
      <c r="A818" s="184"/>
      <c r="C818" s="129"/>
      <c r="D818" s="185"/>
      <c r="E818" s="186"/>
      <c r="F818" s="187"/>
    </row>
    <row r="819" spans="1:6" s="112" customFormat="1" x14ac:dyDescent="0.2">
      <c r="A819" s="184"/>
      <c r="C819" s="129"/>
      <c r="D819" s="185"/>
      <c r="E819" s="186"/>
      <c r="F819" s="187"/>
    </row>
    <row r="820" spans="1:6" s="112" customFormat="1" x14ac:dyDescent="0.2">
      <c r="A820" s="184"/>
      <c r="C820" s="129"/>
      <c r="D820" s="185"/>
      <c r="E820" s="186"/>
      <c r="F820" s="187"/>
    </row>
    <row r="821" spans="1:6" s="112" customFormat="1" x14ac:dyDescent="0.2">
      <c r="A821" s="184"/>
      <c r="C821" s="129"/>
      <c r="D821" s="185"/>
      <c r="E821" s="186"/>
      <c r="F821" s="187"/>
    </row>
    <row r="822" spans="1:6" s="112" customFormat="1" x14ac:dyDescent="0.2">
      <c r="A822" s="184"/>
      <c r="C822" s="129"/>
      <c r="D822" s="185"/>
      <c r="E822" s="186"/>
      <c r="F822" s="187"/>
    </row>
    <row r="823" spans="1:6" s="112" customFormat="1" x14ac:dyDescent="0.2">
      <c r="A823" s="184"/>
      <c r="C823" s="129"/>
      <c r="D823" s="185"/>
      <c r="E823" s="186"/>
      <c r="F823" s="187"/>
    </row>
    <row r="824" spans="1:6" s="112" customFormat="1" x14ac:dyDescent="0.2">
      <c r="A824" s="184"/>
      <c r="C824" s="129"/>
      <c r="D824" s="185"/>
      <c r="E824" s="186"/>
      <c r="F824" s="187"/>
    </row>
    <row r="825" spans="1:6" s="112" customFormat="1" x14ac:dyDescent="0.2">
      <c r="A825" s="184"/>
      <c r="C825" s="129"/>
      <c r="D825" s="185"/>
      <c r="E825" s="186"/>
      <c r="F825" s="187"/>
    </row>
    <row r="826" spans="1:6" s="112" customFormat="1" x14ac:dyDescent="0.2">
      <c r="A826" s="184"/>
      <c r="C826" s="129"/>
      <c r="D826" s="185"/>
      <c r="E826" s="186"/>
      <c r="F826" s="187"/>
    </row>
    <row r="827" spans="1:6" s="112" customFormat="1" x14ac:dyDescent="0.2">
      <c r="A827" s="184"/>
      <c r="C827" s="129"/>
      <c r="D827" s="185"/>
      <c r="E827" s="186"/>
      <c r="F827" s="187"/>
    </row>
    <row r="828" spans="1:6" s="112" customFormat="1" x14ac:dyDescent="0.2">
      <c r="A828" s="184"/>
      <c r="C828" s="129"/>
      <c r="D828" s="185"/>
      <c r="E828" s="186"/>
      <c r="F828" s="187"/>
    </row>
    <row r="829" spans="1:6" s="112" customFormat="1" x14ac:dyDescent="0.2">
      <c r="A829" s="184"/>
      <c r="C829" s="129"/>
      <c r="D829" s="185"/>
      <c r="E829" s="186"/>
      <c r="F829" s="187"/>
    </row>
    <row r="830" spans="1:6" s="112" customFormat="1" x14ac:dyDescent="0.2">
      <c r="A830" s="184"/>
      <c r="C830" s="129"/>
      <c r="D830" s="185"/>
      <c r="E830" s="186"/>
      <c r="F830" s="187"/>
    </row>
    <row r="831" spans="1:6" s="112" customFormat="1" x14ac:dyDescent="0.2">
      <c r="A831" s="184"/>
      <c r="C831" s="129"/>
      <c r="D831" s="185"/>
      <c r="E831" s="186"/>
      <c r="F831" s="187"/>
    </row>
    <row r="832" spans="1:6" s="112" customFormat="1" x14ac:dyDescent="0.2">
      <c r="A832" s="184"/>
      <c r="C832" s="129"/>
      <c r="D832" s="185"/>
      <c r="E832" s="186"/>
      <c r="F832" s="187"/>
    </row>
    <row r="833" spans="1:6" s="112" customFormat="1" x14ac:dyDescent="0.2">
      <c r="A833" s="184"/>
      <c r="C833" s="129"/>
      <c r="D833" s="185"/>
      <c r="E833" s="186"/>
      <c r="F833" s="187"/>
    </row>
    <row r="834" spans="1:6" s="112" customFormat="1" x14ac:dyDescent="0.2">
      <c r="A834" s="184"/>
      <c r="C834" s="129"/>
      <c r="D834" s="185"/>
      <c r="E834" s="186"/>
      <c r="F834" s="187"/>
    </row>
    <row r="835" spans="1:6" s="112" customFormat="1" x14ac:dyDescent="0.2">
      <c r="A835" s="184"/>
      <c r="C835" s="129"/>
      <c r="D835" s="185"/>
      <c r="E835" s="186"/>
      <c r="F835" s="187"/>
    </row>
    <row r="836" spans="1:6" s="112" customFormat="1" x14ac:dyDescent="0.2">
      <c r="A836" s="184"/>
      <c r="C836" s="129"/>
      <c r="D836" s="185"/>
      <c r="E836" s="186"/>
      <c r="F836" s="187"/>
    </row>
    <row r="837" spans="1:6" s="112" customFormat="1" x14ac:dyDescent="0.2">
      <c r="A837" s="184"/>
      <c r="C837" s="129"/>
      <c r="D837" s="185"/>
      <c r="E837" s="186"/>
      <c r="F837" s="187"/>
    </row>
    <row r="838" spans="1:6" s="112" customFormat="1" x14ac:dyDescent="0.2">
      <c r="A838" s="184"/>
      <c r="C838" s="129"/>
      <c r="D838" s="185"/>
      <c r="E838" s="186"/>
      <c r="F838" s="187"/>
    </row>
    <row r="839" spans="1:6" s="112" customFormat="1" x14ac:dyDescent="0.2">
      <c r="A839" s="184"/>
      <c r="C839" s="129"/>
      <c r="D839" s="185"/>
      <c r="E839" s="186"/>
      <c r="F839" s="187"/>
    </row>
    <row r="840" spans="1:6" s="112" customFormat="1" x14ac:dyDescent="0.2">
      <c r="A840" s="184"/>
      <c r="C840" s="129"/>
      <c r="D840" s="185"/>
      <c r="E840" s="186"/>
      <c r="F840" s="187"/>
    </row>
    <row r="841" spans="1:6" s="112" customFormat="1" x14ac:dyDescent="0.2">
      <c r="A841" s="184"/>
      <c r="C841" s="129"/>
      <c r="D841" s="185"/>
      <c r="E841" s="186"/>
      <c r="F841" s="187"/>
    </row>
    <row r="842" spans="1:6" s="112" customFormat="1" x14ac:dyDescent="0.2">
      <c r="A842" s="184"/>
      <c r="C842" s="129"/>
      <c r="D842" s="185"/>
      <c r="E842" s="186"/>
      <c r="F842" s="187"/>
    </row>
    <row r="843" spans="1:6" s="112" customFormat="1" x14ac:dyDescent="0.2">
      <c r="A843" s="184"/>
      <c r="C843" s="129"/>
      <c r="D843" s="185"/>
      <c r="E843" s="186"/>
      <c r="F843" s="187"/>
    </row>
    <row r="844" spans="1:6" s="112" customFormat="1" x14ac:dyDescent="0.2">
      <c r="A844" s="184"/>
      <c r="C844" s="129"/>
      <c r="D844" s="185"/>
      <c r="E844" s="186"/>
      <c r="F844" s="187"/>
    </row>
    <row r="845" spans="1:6" s="112" customFormat="1" x14ac:dyDescent="0.2">
      <c r="A845" s="184"/>
      <c r="C845" s="129"/>
      <c r="D845" s="185"/>
      <c r="E845" s="186"/>
      <c r="F845" s="187"/>
    </row>
    <row r="846" spans="1:6" s="112" customFormat="1" x14ac:dyDescent="0.2">
      <c r="A846" s="184"/>
      <c r="C846" s="129"/>
      <c r="D846" s="185"/>
      <c r="E846" s="186"/>
      <c r="F846" s="187"/>
    </row>
    <row r="847" spans="1:6" s="112" customFormat="1" x14ac:dyDescent="0.2">
      <c r="A847" s="184"/>
      <c r="C847" s="129"/>
      <c r="D847" s="185"/>
      <c r="E847" s="186"/>
      <c r="F847" s="187"/>
    </row>
    <row r="848" spans="1:6" s="112" customFormat="1" x14ac:dyDescent="0.2">
      <c r="A848" s="184"/>
      <c r="C848" s="129"/>
      <c r="D848" s="185"/>
      <c r="E848" s="186"/>
      <c r="F848" s="187"/>
    </row>
    <row r="849" spans="1:6" s="112" customFormat="1" x14ac:dyDescent="0.2">
      <c r="A849" s="184"/>
      <c r="C849" s="129"/>
      <c r="D849" s="185"/>
      <c r="E849" s="186"/>
      <c r="F849" s="187"/>
    </row>
    <row r="850" spans="1:6" s="112" customFormat="1" x14ac:dyDescent="0.2">
      <c r="A850" s="184"/>
      <c r="C850" s="129"/>
      <c r="D850" s="185"/>
      <c r="E850" s="186"/>
      <c r="F850" s="187"/>
    </row>
    <row r="851" spans="1:6" s="112" customFormat="1" x14ac:dyDescent="0.2">
      <c r="A851" s="184"/>
      <c r="C851" s="129"/>
      <c r="D851" s="185"/>
      <c r="E851" s="186"/>
      <c r="F851" s="187"/>
    </row>
    <row r="852" spans="1:6" s="112" customFormat="1" x14ac:dyDescent="0.2">
      <c r="A852" s="184"/>
      <c r="C852" s="129"/>
      <c r="D852" s="185"/>
      <c r="E852" s="186"/>
      <c r="F852" s="187"/>
    </row>
    <row r="853" spans="1:6" s="112" customFormat="1" x14ac:dyDescent="0.2">
      <c r="A853" s="184"/>
      <c r="C853" s="129"/>
      <c r="D853" s="185"/>
      <c r="E853" s="186"/>
      <c r="F853" s="187"/>
    </row>
    <row r="854" spans="1:6" s="112" customFormat="1" x14ac:dyDescent="0.2">
      <c r="A854" s="184"/>
      <c r="C854" s="129"/>
      <c r="D854" s="185"/>
      <c r="E854" s="186"/>
      <c r="F854" s="187"/>
    </row>
    <row r="855" spans="1:6" s="112" customFormat="1" x14ac:dyDescent="0.2">
      <c r="A855" s="184"/>
      <c r="C855" s="129"/>
      <c r="D855" s="185"/>
      <c r="E855" s="186"/>
      <c r="F855" s="187"/>
    </row>
    <row r="856" spans="1:6" s="112" customFormat="1" x14ac:dyDescent="0.2">
      <c r="A856" s="184"/>
      <c r="C856" s="129"/>
      <c r="D856" s="185"/>
      <c r="E856" s="186"/>
      <c r="F856" s="187"/>
    </row>
    <row r="857" spans="1:6" s="112" customFormat="1" x14ac:dyDescent="0.2">
      <c r="A857" s="184"/>
      <c r="C857" s="129"/>
      <c r="D857" s="185"/>
      <c r="E857" s="186"/>
      <c r="F857" s="187"/>
    </row>
    <row r="858" spans="1:6" s="112" customFormat="1" x14ac:dyDescent="0.2">
      <c r="A858" s="184"/>
      <c r="C858" s="129"/>
      <c r="D858" s="185"/>
      <c r="E858" s="186"/>
      <c r="F858" s="187"/>
    </row>
    <row r="859" spans="1:6" s="112" customFormat="1" x14ac:dyDescent="0.2">
      <c r="A859" s="184"/>
      <c r="C859" s="129"/>
      <c r="D859" s="185"/>
      <c r="E859" s="186"/>
      <c r="F859" s="187"/>
    </row>
    <row r="860" spans="1:6" s="112" customFormat="1" x14ac:dyDescent="0.2">
      <c r="A860" s="184"/>
      <c r="C860" s="129"/>
      <c r="D860" s="185"/>
      <c r="E860" s="186"/>
      <c r="F860" s="187"/>
    </row>
    <row r="861" spans="1:6" s="112" customFormat="1" x14ac:dyDescent="0.2">
      <c r="A861" s="184"/>
      <c r="C861" s="129"/>
      <c r="D861" s="185"/>
      <c r="E861" s="186"/>
      <c r="F861" s="187"/>
    </row>
    <row r="862" spans="1:6" s="112" customFormat="1" x14ac:dyDescent="0.2">
      <c r="A862" s="184"/>
      <c r="C862" s="129"/>
      <c r="D862" s="185"/>
      <c r="E862" s="186"/>
      <c r="F862" s="187"/>
    </row>
    <row r="863" spans="1:6" s="112" customFormat="1" x14ac:dyDescent="0.2">
      <c r="A863" s="184"/>
      <c r="C863" s="129"/>
      <c r="D863" s="185"/>
      <c r="E863" s="186"/>
      <c r="F863" s="187"/>
    </row>
    <row r="864" spans="1:6" s="112" customFormat="1" x14ac:dyDescent="0.2">
      <c r="A864" s="184"/>
      <c r="C864" s="129"/>
      <c r="D864" s="185"/>
      <c r="E864" s="186"/>
      <c r="F864" s="187"/>
    </row>
    <row r="865" spans="1:6" s="112" customFormat="1" x14ac:dyDescent="0.2">
      <c r="A865" s="184"/>
      <c r="C865" s="129"/>
      <c r="D865" s="185"/>
      <c r="E865" s="186"/>
      <c r="F865" s="187"/>
    </row>
    <row r="866" spans="1:6" s="112" customFormat="1" x14ac:dyDescent="0.2">
      <c r="A866" s="184"/>
      <c r="C866" s="129"/>
      <c r="D866" s="185"/>
      <c r="E866" s="186"/>
      <c r="F866" s="187"/>
    </row>
    <row r="867" spans="1:6" s="112" customFormat="1" x14ac:dyDescent="0.2">
      <c r="A867" s="184"/>
      <c r="C867" s="129"/>
      <c r="D867" s="185"/>
      <c r="E867" s="186"/>
      <c r="F867" s="187"/>
    </row>
    <row r="868" spans="1:6" s="112" customFormat="1" x14ac:dyDescent="0.2">
      <c r="A868" s="184"/>
      <c r="C868" s="129"/>
      <c r="D868" s="185"/>
      <c r="E868" s="186"/>
      <c r="F868" s="187"/>
    </row>
    <row r="869" spans="1:6" s="112" customFormat="1" x14ac:dyDescent="0.2">
      <c r="A869" s="184"/>
      <c r="C869" s="129"/>
      <c r="D869" s="185"/>
      <c r="E869" s="186"/>
      <c r="F869" s="187"/>
    </row>
    <row r="870" spans="1:6" s="112" customFormat="1" x14ac:dyDescent="0.2">
      <c r="A870" s="184"/>
      <c r="C870" s="129"/>
      <c r="D870" s="185"/>
      <c r="E870" s="186"/>
      <c r="F870" s="187"/>
    </row>
    <row r="871" spans="1:6" s="112" customFormat="1" x14ac:dyDescent="0.2">
      <c r="A871" s="184"/>
      <c r="C871" s="129"/>
      <c r="D871" s="185"/>
      <c r="E871" s="186"/>
      <c r="F871" s="187"/>
    </row>
    <row r="872" spans="1:6" s="112" customFormat="1" x14ac:dyDescent="0.2">
      <c r="A872" s="184"/>
      <c r="C872" s="129"/>
      <c r="D872" s="185"/>
      <c r="E872" s="186"/>
      <c r="F872" s="187"/>
    </row>
    <row r="873" spans="1:6" s="112" customFormat="1" x14ac:dyDescent="0.2">
      <c r="A873" s="184"/>
      <c r="C873" s="129"/>
      <c r="D873" s="185"/>
      <c r="E873" s="186"/>
      <c r="F873" s="187"/>
    </row>
    <row r="874" spans="1:6" s="112" customFormat="1" x14ac:dyDescent="0.2">
      <c r="A874" s="184"/>
      <c r="C874" s="129"/>
      <c r="D874" s="185"/>
      <c r="E874" s="186"/>
      <c r="F874" s="187"/>
    </row>
    <row r="875" spans="1:6" s="112" customFormat="1" x14ac:dyDescent="0.2">
      <c r="A875" s="184"/>
      <c r="C875" s="129"/>
      <c r="D875" s="185"/>
      <c r="E875" s="186"/>
      <c r="F875" s="187"/>
    </row>
    <row r="876" spans="1:6" s="112" customFormat="1" x14ac:dyDescent="0.2">
      <c r="A876" s="184"/>
      <c r="C876" s="129"/>
      <c r="D876" s="185"/>
      <c r="E876" s="186"/>
      <c r="F876" s="187"/>
    </row>
    <row r="877" spans="1:6" s="112" customFormat="1" x14ac:dyDescent="0.2">
      <c r="A877" s="184"/>
      <c r="C877" s="129"/>
      <c r="D877" s="185"/>
      <c r="E877" s="186"/>
      <c r="F877" s="187"/>
    </row>
    <row r="878" spans="1:6" s="112" customFormat="1" x14ac:dyDescent="0.2">
      <c r="A878" s="184"/>
      <c r="C878" s="129"/>
      <c r="D878" s="185"/>
      <c r="E878" s="186"/>
      <c r="F878" s="187"/>
    </row>
    <row r="879" spans="1:6" s="112" customFormat="1" x14ac:dyDescent="0.2">
      <c r="A879" s="184"/>
      <c r="C879" s="129"/>
      <c r="D879" s="185"/>
      <c r="E879" s="186"/>
      <c r="F879" s="187"/>
    </row>
    <row r="880" spans="1:6" s="112" customFormat="1" x14ac:dyDescent="0.2">
      <c r="A880" s="184"/>
      <c r="C880" s="129"/>
      <c r="D880" s="185"/>
      <c r="E880" s="186"/>
      <c r="F880" s="187"/>
    </row>
    <row r="881" spans="1:6" s="112" customFormat="1" x14ac:dyDescent="0.2">
      <c r="A881" s="184"/>
      <c r="C881" s="129"/>
      <c r="D881" s="185"/>
      <c r="E881" s="186"/>
      <c r="F881" s="187"/>
    </row>
    <row r="882" spans="1:6" s="112" customFormat="1" x14ac:dyDescent="0.2">
      <c r="A882" s="184"/>
      <c r="C882" s="129"/>
      <c r="D882" s="185"/>
      <c r="E882" s="186"/>
      <c r="F882" s="187"/>
    </row>
    <row r="883" spans="1:6" s="112" customFormat="1" x14ac:dyDescent="0.2">
      <c r="A883" s="184"/>
      <c r="C883" s="129"/>
      <c r="D883" s="185"/>
      <c r="E883" s="186"/>
      <c r="F883" s="187"/>
    </row>
    <row r="884" spans="1:6" s="112" customFormat="1" x14ac:dyDescent="0.2">
      <c r="A884" s="184"/>
      <c r="C884" s="129"/>
      <c r="D884" s="185"/>
      <c r="E884" s="186"/>
      <c r="F884" s="187"/>
    </row>
    <row r="885" spans="1:6" s="112" customFormat="1" x14ac:dyDescent="0.2">
      <c r="A885" s="184"/>
      <c r="C885" s="129"/>
      <c r="D885" s="185"/>
      <c r="E885" s="186"/>
      <c r="F885" s="187"/>
    </row>
    <row r="886" spans="1:6" s="112" customFormat="1" x14ac:dyDescent="0.2">
      <c r="A886" s="184"/>
      <c r="C886" s="129"/>
      <c r="D886" s="185"/>
      <c r="E886" s="186"/>
      <c r="F886" s="187"/>
    </row>
    <row r="887" spans="1:6" s="112" customFormat="1" x14ac:dyDescent="0.2">
      <c r="A887" s="184"/>
      <c r="C887" s="129"/>
      <c r="D887" s="185"/>
      <c r="E887" s="186"/>
      <c r="F887" s="187"/>
    </row>
    <row r="888" spans="1:6" s="112" customFormat="1" x14ac:dyDescent="0.2">
      <c r="A888" s="184"/>
      <c r="C888" s="129"/>
      <c r="D888" s="185"/>
      <c r="E888" s="186"/>
      <c r="F888" s="187"/>
    </row>
    <row r="889" spans="1:6" s="112" customFormat="1" x14ac:dyDescent="0.2">
      <c r="A889" s="184"/>
      <c r="C889" s="129"/>
      <c r="D889" s="185"/>
      <c r="E889" s="186"/>
      <c r="F889" s="187"/>
    </row>
    <row r="890" spans="1:6" s="112" customFormat="1" x14ac:dyDescent="0.2">
      <c r="A890" s="184"/>
      <c r="C890" s="129"/>
      <c r="D890" s="185"/>
      <c r="E890" s="186"/>
      <c r="F890" s="187"/>
    </row>
    <row r="891" spans="1:6" s="112" customFormat="1" x14ac:dyDescent="0.2">
      <c r="A891" s="184"/>
      <c r="C891" s="129"/>
      <c r="D891" s="185"/>
      <c r="E891" s="186"/>
      <c r="F891" s="187"/>
    </row>
    <row r="892" spans="1:6" s="112" customFormat="1" x14ac:dyDescent="0.2">
      <c r="A892" s="184"/>
      <c r="C892" s="129"/>
      <c r="D892" s="185"/>
      <c r="E892" s="186"/>
      <c r="F892" s="187"/>
    </row>
    <row r="893" spans="1:6" s="112" customFormat="1" x14ac:dyDescent="0.2">
      <c r="A893" s="184"/>
      <c r="C893" s="129"/>
      <c r="D893" s="185"/>
      <c r="E893" s="186"/>
      <c r="F893" s="187"/>
    </row>
    <row r="894" spans="1:6" s="112" customFormat="1" x14ac:dyDescent="0.2">
      <c r="A894" s="184"/>
      <c r="C894" s="129"/>
      <c r="D894" s="185"/>
      <c r="E894" s="186"/>
      <c r="F894" s="187"/>
    </row>
    <row r="895" spans="1:6" s="112" customFormat="1" x14ac:dyDescent="0.2">
      <c r="A895" s="184"/>
      <c r="C895" s="129"/>
      <c r="D895" s="185"/>
      <c r="E895" s="186"/>
      <c r="F895" s="187"/>
    </row>
    <row r="896" spans="1:6" s="112" customFormat="1" x14ac:dyDescent="0.2">
      <c r="A896" s="184"/>
      <c r="C896" s="129"/>
      <c r="D896" s="185"/>
      <c r="E896" s="186"/>
      <c r="F896" s="187"/>
    </row>
    <row r="897" spans="1:6" s="112" customFormat="1" x14ac:dyDescent="0.2">
      <c r="A897" s="184"/>
      <c r="C897" s="129"/>
      <c r="D897" s="185"/>
      <c r="E897" s="186"/>
      <c r="F897" s="187"/>
    </row>
    <row r="898" spans="1:6" s="112" customFormat="1" x14ac:dyDescent="0.2">
      <c r="A898" s="184"/>
      <c r="C898" s="129"/>
      <c r="D898" s="185"/>
      <c r="E898" s="186"/>
      <c r="F898" s="187"/>
    </row>
    <row r="899" spans="1:6" s="112" customFormat="1" x14ac:dyDescent="0.2">
      <c r="A899" s="184"/>
      <c r="C899" s="129"/>
      <c r="D899" s="185"/>
      <c r="E899" s="186"/>
      <c r="F899" s="187"/>
    </row>
    <row r="900" spans="1:6" s="112" customFormat="1" x14ac:dyDescent="0.2">
      <c r="A900" s="184"/>
      <c r="C900" s="129"/>
      <c r="D900" s="185"/>
      <c r="E900" s="186"/>
      <c r="F900" s="187"/>
    </row>
    <row r="901" spans="1:6" s="112" customFormat="1" x14ac:dyDescent="0.2">
      <c r="A901" s="184"/>
      <c r="C901" s="129"/>
      <c r="D901" s="185"/>
      <c r="E901" s="186"/>
      <c r="F901" s="187"/>
    </row>
    <row r="902" spans="1:6" s="112" customFormat="1" x14ac:dyDescent="0.2">
      <c r="A902" s="184"/>
      <c r="C902" s="129"/>
      <c r="D902" s="185"/>
      <c r="E902" s="186"/>
      <c r="F902" s="187"/>
    </row>
    <row r="903" spans="1:6" s="112" customFormat="1" x14ac:dyDescent="0.2">
      <c r="A903" s="184"/>
      <c r="C903" s="129"/>
      <c r="D903" s="185"/>
      <c r="E903" s="186"/>
      <c r="F903" s="187"/>
    </row>
    <row r="904" spans="1:6" s="112" customFormat="1" x14ac:dyDescent="0.2">
      <c r="A904" s="184"/>
      <c r="C904" s="129"/>
      <c r="D904" s="185"/>
      <c r="E904" s="186"/>
      <c r="F904" s="187"/>
    </row>
    <row r="905" spans="1:6" s="112" customFormat="1" x14ac:dyDescent="0.2">
      <c r="A905" s="184"/>
      <c r="C905" s="129"/>
      <c r="D905" s="185"/>
      <c r="E905" s="186"/>
      <c r="F905" s="187"/>
    </row>
    <row r="906" spans="1:6" s="112" customFormat="1" x14ac:dyDescent="0.2">
      <c r="A906" s="184"/>
      <c r="C906" s="129"/>
      <c r="D906" s="185"/>
      <c r="E906" s="186"/>
      <c r="F906" s="187"/>
    </row>
    <row r="907" spans="1:6" s="112" customFormat="1" x14ac:dyDescent="0.2">
      <c r="A907" s="184"/>
      <c r="C907" s="129"/>
      <c r="D907" s="185"/>
      <c r="E907" s="186"/>
      <c r="F907" s="187"/>
    </row>
    <row r="908" spans="1:6" s="112" customFormat="1" x14ac:dyDescent="0.2">
      <c r="A908" s="184"/>
      <c r="C908" s="129"/>
      <c r="D908" s="185"/>
      <c r="E908" s="186"/>
      <c r="F908" s="187"/>
    </row>
    <row r="909" spans="1:6" s="112" customFormat="1" x14ac:dyDescent="0.2">
      <c r="A909" s="184"/>
      <c r="C909" s="129"/>
      <c r="D909" s="185"/>
      <c r="E909" s="186"/>
      <c r="F909" s="187"/>
    </row>
    <row r="910" spans="1:6" s="112" customFormat="1" x14ac:dyDescent="0.2">
      <c r="A910" s="184"/>
      <c r="C910" s="129"/>
      <c r="D910" s="185"/>
      <c r="E910" s="186"/>
      <c r="F910" s="187"/>
    </row>
    <row r="911" spans="1:6" s="112" customFormat="1" x14ac:dyDescent="0.2">
      <c r="A911" s="184"/>
      <c r="C911" s="129"/>
      <c r="D911" s="185"/>
      <c r="E911" s="186"/>
      <c r="F911" s="187"/>
    </row>
    <row r="912" spans="1:6" s="112" customFormat="1" x14ac:dyDescent="0.2">
      <c r="A912" s="184"/>
      <c r="C912" s="129"/>
      <c r="D912" s="185"/>
      <c r="E912" s="186"/>
      <c r="F912" s="187"/>
    </row>
    <row r="913" spans="1:6" s="112" customFormat="1" x14ac:dyDescent="0.2">
      <c r="A913" s="184"/>
      <c r="C913" s="129"/>
      <c r="D913" s="185"/>
      <c r="E913" s="186"/>
      <c r="F913" s="187"/>
    </row>
    <row r="914" spans="1:6" s="112" customFormat="1" x14ac:dyDescent="0.2">
      <c r="A914" s="184"/>
      <c r="C914" s="129"/>
      <c r="D914" s="185"/>
      <c r="E914" s="186"/>
      <c r="F914" s="187"/>
    </row>
    <row r="915" spans="1:6" s="112" customFormat="1" x14ac:dyDescent="0.2">
      <c r="A915" s="184"/>
      <c r="C915" s="129"/>
      <c r="D915" s="185"/>
      <c r="E915" s="186"/>
      <c r="F915" s="187"/>
    </row>
    <row r="916" spans="1:6" s="112" customFormat="1" x14ac:dyDescent="0.2">
      <c r="A916" s="184"/>
      <c r="C916" s="129"/>
      <c r="D916" s="185"/>
      <c r="E916" s="186"/>
      <c r="F916" s="187"/>
    </row>
    <row r="917" spans="1:6" s="112" customFormat="1" x14ac:dyDescent="0.2">
      <c r="A917" s="184"/>
      <c r="C917" s="129"/>
      <c r="D917" s="185"/>
      <c r="E917" s="186"/>
      <c r="F917" s="187"/>
    </row>
    <row r="918" spans="1:6" s="112" customFormat="1" x14ac:dyDescent="0.2">
      <c r="A918" s="184"/>
      <c r="C918" s="129"/>
      <c r="D918" s="185"/>
      <c r="E918" s="186"/>
      <c r="F918" s="187"/>
    </row>
    <row r="919" spans="1:6" s="112" customFormat="1" x14ac:dyDescent="0.2">
      <c r="A919" s="184"/>
      <c r="C919" s="129"/>
      <c r="D919" s="185"/>
      <c r="E919" s="186"/>
      <c r="F919" s="187"/>
    </row>
    <row r="920" spans="1:6" s="112" customFormat="1" x14ac:dyDescent="0.2">
      <c r="A920" s="184"/>
      <c r="C920" s="129"/>
      <c r="D920" s="185"/>
      <c r="E920" s="186"/>
      <c r="F920" s="187"/>
    </row>
    <row r="921" spans="1:6" s="112" customFormat="1" x14ac:dyDescent="0.2">
      <c r="A921" s="184"/>
      <c r="C921" s="129"/>
      <c r="D921" s="185"/>
      <c r="E921" s="186"/>
      <c r="F921" s="187"/>
    </row>
    <row r="922" spans="1:6" s="112" customFormat="1" x14ac:dyDescent="0.2">
      <c r="A922" s="184"/>
      <c r="C922" s="129"/>
      <c r="D922" s="185"/>
      <c r="E922" s="186"/>
      <c r="F922" s="187"/>
    </row>
    <row r="923" spans="1:6" s="112" customFormat="1" x14ac:dyDescent="0.2">
      <c r="A923" s="184"/>
      <c r="C923" s="129"/>
      <c r="D923" s="185"/>
      <c r="E923" s="186"/>
      <c r="F923" s="187"/>
    </row>
    <row r="924" spans="1:6" s="112" customFormat="1" x14ac:dyDescent="0.2">
      <c r="A924" s="184"/>
      <c r="C924" s="129"/>
      <c r="D924" s="185"/>
      <c r="E924" s="186"/>
      <c r="F924" s="187"/>
    </row>
    <row r="925" spans="1:6" s="112" customFormat="1" x14ac:dyDescent="0.2">
      <c r="A925" s="184"/>
      <c r="C925" s="129"/>
      <c r="D925" s="185"/>
      <c r="E925" s="186"/>
      <c r="F925" s="187"/>
    </row>
    <row r="926" spans="1:6" s="112" customFormat="1" x14ac:dyDescent="0.2">
      <c r="A926" s="184"/>
      <c r="C926" s="129"/>
      <c r="D926" s="185"/>
      <c r="E926" s="186"/>
      <c r="F926" s="187"/>
    </row>
    <row r="927" spans="1:6" s="112" customFormat="1" x14ac:dyDescent="0.2">
      <c r="A927" s="184"/>
      <c r="C927" s="129"/>
      <c r="D927" s="185"/>
      <c r="E927" s="186"/>
      <c r="F927" s="187"/>
    </row>
    <row r="928" spans="1:6" s="112" customFormat="1" x14ac:dyDescent="0.2">
      <c r="A928" s="184"/>
      <c r="C928" s="129"/>
      <c r="D928" s="185"/>
      <c r="E928" s="186"/>
      <c r="F928" s="187"/>
    </row>
    <row r="929" spans="1:6" s="112" customFormat="1" x14ac:dyDescent="0.2">
      <c r="A929" s="184"/>
      <c r="C929" s="129"/>
      <c r="D929" s="185"/>
      <c r="E929" s="186"/>
      <c r="F929" s="187"/>
    </row>
    <row r="930" spans="1:6" s="112" customFormat="1" x14ac:dyDescent="0.2">
      <c r="A930" s="184"/>
      <c r="C930" s="129"/>
      <c r="D930" s="185"/>
      <c r="E930" s="186"/>
      <c r="F930" s="187"/>
    </row>
    <row r="931" spans="1:6" s="112" customFormat="1" x14ac:dyDescent="0.2">
      <c r="A931" s="184"/>
      <c r="C931" s="129"/>
      <c r="D931" s="185"/>
      <c r="E931" s="186"/>
      <c r="F931" s="187"/>
    </row>
    <row r="932" spans="1:6" s="112" customFormat="1" x14ac:dyDescent="0.2">
      <c r="A932" s="184"/>
      <c r="C932" s="129"/>
      <c r="D932" s="185"/>
      <c r="E932" s="186"/>
      <c r="F932" s="187"/>
    </row>
    <row r="933" spans="1:6" s="112" customFormat="1" x14ac:dyDescent="0.2">
      <c r="A933" s="184"/>
      <c r="C933" s="129"/>
      <c r="D933" s="185"/>
      <c r="E933" s="186"/>
      <c r="F933" s="187"/>
    </row>
    <row r="934" spans="1:6" s="112" customFormat="1" x14ac:dyDescent="0.2">
      <c r="A934" s="184"/>
      <c r="C934" s="129"/>
      <c r="D934" s="185"/>
      <c r="E934" s="186"/>
      <c r="F934" s="187"/>
    </row>
    <row r="935" spans="1:6" s="112" customFormat="1" x14ac:dyDescent="0.2">
      <c r="A935" s="184"/>
      <c r="C935" s="129"/>
      <c r="D935" s="185"/>
      <c r="E935" s="186"/>
      <c r="F935" s="187"/>
    </row>
    <row r="936" spans="1:6" s="112" customFormat="1" x14ac:dyDescent="0.2">
      <c r="A936" s="184"/>
      <c r="C936" s="129"/>
      <c r="D936" s="185"/>
      <c r="E936" s="186"/>
      <c r="F936" s="187"/>
    </row>
    <row r="937" spans="1:6" s="112" customFormat="1" x14ac:dyDescent="0.2">
      <c r="A937" s="184"/>
      <c r="C937" s="129"/>
      <c r="D937" s="185"/>
      <c r="E937" s="186"/>
      <c r="F937" s="187"/>
    </row>
    <row r="938" spans="1:6" s="112" customFormat="1" x14ac:dyDescent="0.2">
      <c r="A938" s="184"/>
      <c r="C938" s="129"/>
      <c r="D938" s="185"/>
      <c r="E938" s="186"/>
      <c r="F938" s="187"/>
    </row>
    <row r="939" spans="1:6" s="112" customFormat="1" x14ac:dyDescent="0.2">
      <c r="A939" s="184"/>
      <c r="C939" s="129"/>
      <c r="D939" s="185"/>
      <c r="E939" s="186"/>
      <c r="F939" s="187"/>
    </row>
    <row r="940" spans="1:6" s="112" customFormat="1" x14ac:dyDescent="0.2">
      <c r="A940" s="184"/>
      <c r="C940" s="129"/>
      <c r="D940" s="185"/>
      <c r="E940" s="186"/>
      <c r="F940" s="187"/>
    </row>
    <row r="941" spans="1:6" s="112" customFormat="1" x14ac:dyDescent="0.2">
      <c r="A941" s="184"/>
      <c r="C941" s="129"/>
      <c r="D941" s="185"/>
      <c r="E941" s="186"/>
      <c r="F941" s="187"/>
    </row>
    <row r="942" spans="1:6" s="112" customFormat="1" x14ac:dyDescent="0.2">
      <c r="A942" s="184"/>
      <c r="C942" s="129"/>
      <c r="D942" s="185"/>
      <c r="E942" s="186"/>
      <c r="F942" s="187"/>
    </row>
    <row r="943" spans="1:6" s="112" customFormat="1" x14ac:dyDescent="0.2">
      <c r="A943" s="184"/>
      <c r="C943" s="129"/>
      <c r="D943" s="185"/>
      <c r="E943" s="186"/>
      <c r="F943" s="187"/>
    </row>
    <row r="944" spans="1:6" s="112" customFormat="1" x14ac:dyDescent="0.2">
      <c r="A944" s="184"/>
      <c r="C944" s="129"/>
      <c r="D944" s="185"/>
      <c r="E944" s="186"/>
      <c r="F944" s="187"/>
    </row>
    <row r="945" spans="1:6" s="112" customFormat="1" x14ac:dyDescent="0.2">
      <c r="A945" s="184"/>
      <c r="C945" s="129"/>
      <c r="D945" s="185"/>
      <c r="E945" s="186"/>
      <c r="F945" s="187"/>
    </row>
    <row r="946" spans="1:6" s="112" customFormat="1" x14ac:dyDescent="0.2">
      <c r="A946" s="184"/>
      <c r="C946" s="129"/>
      <c r="D946" s="185"/>
      <c r="E946" s="186"/>
      <c r="F946" s="187"/>
    </row>
    <row r="947" spans="1:6" s="112" customFormat="1" x14ac:dyDescent="0.2">
      <c r="A947" s="184"/>
      <c r="C947" s="129"/>
      <c r="D947" s="185"/>
      <c r="E947" s="186"/>
      <c r="F947" s="187"/>
    </row>
    <row r="948" spans="1:6" s="112" customFormat="1" x14ac:dyDescent="0.2">
      <c r="A948" s="184"/>
      <c r="C948" s="129"/>
      <c r="D948" s="185"/>
      <c r="E948" s="186"/>
      <c r="F948" s="187"/>
    </row>
    <row r="949" spans="1:6" s="112" customFormat="1" x14ac:dyDescent="0.2">
      <c r="A949" s="184"/>
      <c r="C949" s="129"/>
      <c r="D949" s="185"/>
      <c r="E949" s="186"/>
      <c r="F949" s="187"/>
    </row>
    <row r="950" spans="1:6" s="112" customFormat="1" x14ac:dyDescent="0.2">
      <c r="A950" s="184"/>
      <c r="C950" s="129"/>
      <c r="D950" s="185"/>
      <c r="E950" s="186"/>
      <c r="F950" s="187"/>
    </row>
    <row r="951" spans="1:6" s="112" customFormat="1" x14ac:dyDescent="0.2">
      <c r="A951" s="184"/>
      <c r="C951" s="129"/>
      <c r="D951" s="185"/>
      <c r="E951" s="186"/>
      <c r="F951" s="187"/>
    </row>
    <row r="952" spans="1:6" s="112" customFormat="1" x14ac:dyDescent="0.2">
      <c r="A952" s="184"/>
      <c r="C952" s="129"/>
      <c r="D952" s="185"/>
      <c r="E952" s="186"/>
      <c r="F952" s="187"/>
    </row>
    <row r="953" spans="1:6" s="112" customFormat="1" x14ac:dyDescent="0.2">
      <c r="A953" s="184"/>
      <c r="C953" s="129"/>
      <c r="D953" s="185"/>
      <c r="E953" s="186"/>
      <c r="F953" s="187"/>
    </row>
    <row r="954" spans="1:6" s="112" customFormat="1" x14ac:dyDescent="0.2">
      <c r="A954" s="184"/>
      <c r="C954" s="129"/>
      <c r="D954" s="185"/>
      <c r="E954" s="186"/>
      <c r="F954" s="187"/>
    </row>
    <row r="955" spans="1:6" s="112" customFormat="1" x14ac:dyDescent="0.2">
      <c r="A955" s="184"/>
      <c r="C955" s="129"/>
      <c r="D955" s="185"/>
      <c r="E955" s="186"/>
      <c r="F955" s="187"/>
    </row>
    <row r="956" spans="1:6" s="112" customFormat="1" x14ac:dyDescent="0.2">
      <c r="A956" s="184"/>
      <c r="C956" s="129"/>
      <c r="D956" s="185"/>
      <c r="E956" s="186"/>
      <c r="F956" s="187"/>
    </row>
    <row r="957" spans="1:6" s="112" customFormat="1" x14ac:dyDescent="0.2">
      <c r="A957" s="184"/>
      <c r="C957" s="129"/>
      <c r="D957" s="185"/>
      <c r="E957" s="186"/>
      <c r="F957" s="187"/>
    </row>
    <row r="958" spans="1:6" s="112" customFormat="1" x14ac:dyDescent="0.2">
      <c r="A958" s="184"/>
      <c r="C958" s="129"/>
      <c r="D958" s="185"/>
      <c r="E958" s="186"/>
      <c r="F958" s="187"/>
    </row>
    <row r="959" spans="1:6" s="112" customFormat="1" x14ac:dyDescent="0.2">
      <c r="A959" s="184"/>
      <c r="C959" s="129"/>
      <c r="D959" s="185"/>
      <c r="E959" s="186"/>
      <c r="F959" s="187"/>
    </row>
    <row r="960" spans="1:6" s="112" customFormat="1" x14ac:dyDescent="0.2">
      <c r="A960" s="184"/>
      <c r="C960" s="129"/>
      <c r="D960" s="185"/>
      <c r="E960" s="186"/>
      <c r="F960" s="187"/>
    </row>
    <row r="961" spans="1:6" s="112" customFormat="1" x14ac:dyDescent="0.2">
      <c r="A961" s="184"/>
      <c r="C961" s="129"/>
      <c r="D961" s="185"/>
      <c r="E961" s="186"/>
      <c r="F961" s="187"/>
    </row>
    <row r="962" spans="1:6" s="112" customFormat="1" x14ac:dyDescent="0.2">
      <c r="A962" s="184"/>
      <c r="C962" s="129"/>
      <c r="D962" s="185"/>
      <c r="E962" s="186"/>
      <c r="F962" s="187"/>
    </row>
    <row r="963" spans="1:6" s="112" customFormat="1" x14ac:dyDescent="0.2">
      <c r="A963" s="184"/>
      <c r="C963" s="129"/>
      <c r="D963" s="185"/>
      <c r="E963" s="186"/>
      <c r="F963" s="187"/>
    </row>
    <row r="964" spans="1:6" s="112" customFormat="1" x14ac:dyDescent="0.2">
      <c r="A964" s="184"/>
      <c r="C964" s="129"/>
      <c r="D964" s="185"/>
      <c r="E964" s="186"/>
      <c r="F964" s="187"/>
    </row>
    <row r="965" spans="1:6" s="112" customFormat="1" x14ac:dyDescent="0.2">
      <c r="A965" s="184"/>
      <c r="C965" s="129"/>
      <c r="D965" s="185"/>
      <c r="E965" s="186"/>
      <c r="F965" s="187"/>
    </row>
    <row r="966" spans="1:6" s="112" customFormat="1" x14ac:dyDescent="0.2">
      <c r="A966" s="184"/>
      <c r="C966" s="129"/>
      <c r="D966" s="185"/>
      <c r="E966" s="186"/>
      <c r="F966" s="187"/>
    </row>
    <row r="967" spans="1:6" s="112" customFormat="1" x14ac:dyDescent="0.2">
      <c r="A967" s="184"/>
      <c r="C967" s="129"/>
      <c r="D967" s="185"/>
      <c r="E967" s="186"/>
      <c r="F967" s="187"/>
    </row>
    <row r="968" spans="1:6" s="112" customFormat="1" x14ac:dyDescent="0.2">
      <c r="A968" s="184"/>
      <c r="C968" s="129"/>
      <c r="D968" s="185"/>
      <c r="E968" s="186"/>
      <c r="F968" s="187"/>
    </row>
    <row r="969" spans="1:6" s="112" customFormat="1" x14ac:dyDescent="0.2">
      <c r="A969" s="184"/>
      <c r="C969" s="129"/>
      <c r="D969" s="185"/>
      <c r="E969" s="186"/>
      <c r="F969" s="187"/>
    </row>
    <row r="970" spans="1:6" s="112" customFormat="1" x14ac:dyDescent="0.2">
      <c r="A970" s="184"/>
      <c r="C970" s="129"/>
      <c r="D970" s="185"/>
      <c r="E970" s="186"/>
      <c r="F970" s="187"/>
    </row>
    <row r="971" spans="1:6" s="112" customFormat="1" x14ac:dyDescent="0.2">
      <c r="A971" s="184"/>
      <c r="C971" s="129"/>
      <c r="D971" s="185"/>
      <c r="E971" s="186"/>
      <c r="F971" s="187"/>
    </row>
    <row r="972" spans="1:6" s="112" customFormat="1" x14ac:dyDescent="0.2">
      <c r="A972" s="184"/>
      <c r="C972" s="129"/>
      <c r="D972" s="185"/>
      <c r="E972" s="186"/>
      <c r="F972" s="187"/>
    </row>
    <row r="973" spans="1:6" s="112" customFormat="1" x14ac:dyDescent="0.2">
      <c r="A973" s="184"/>
      <c r="C973" s="129"/>
      <c r="D973" s="185"/>
      <c r="E973" s="186"/>
      <c r="F973" s="187"/>
    </row>
    <row r="974" spans="1:6" s="112" customFormat="1" x14ac:dyDescent="0.2">
      <c r="A974" s="184"/>
      <c r="C974" s="129"/>
      <c r="D974" s="185"/>
      <c r="E974" s="186"/>
      <c r="F974" s="187"/>
    </row>
    <row r="975" spans="1:6" s="112" customFormat="1" x14ac:dyDescent="0.2">
      <c r="A975" s="184"/>
      <c r="C975" s="129"/>
      <c r="D975" s="185"/>
      <c r="E975" s="186"/>
      <c r="F975" s="187"/>
    </row>
    <row r="976" spans="1:6" s="112" customFormat="1" x14ac:dyDescent="0.2">
      <c r="A976" s="184"/>
      <c r="C976" s="129"/>
      <c r="D976" s="185"/>
      <c r="E976" s="186"/>
      <c r="F976" s="187"/>
    </row>
    <row r="977" spans="1:6" s="112" customFormat="1" x14ac:dyDescent="0.2">
      <c r="A977" s="184"/>
      <c r="C977" s="129"/>
      <c r="D977" s="185"/>
      <c r="E977" s="186"/>
      <c r="F977" s="187"/>
    </row>
    <row r="978" spans="1:6" s="112" customFormat="1" x14ac:dyDescent="0.2">
      <c r="A978" s="184"/>
      <c r="C978" s="129"/>
      <c r="D978" s="185"/>
      <c r="E978" s="186"/>
      <c r="F978" s="187"/>
    </row>
    <row r="979" spans="1:6" s="112" customFormat="1" x14ac:dyDescent="0.2">
      <c r="A979" s="184"/>
      <c r="C979" s="129"/>
      <c r="D979" s="185"/>
      <c r="E979" s="186"/>
      <c r="F979" s="187"/>
    </row>
    <row r="980" spans="1:6" s="112" customFormat="1" x14ac:dyDescent="0.2">
      <c r="A980" s="184"/>
      <c r="C980" s="129"/>
      <c r="D980" s="185"/>
      <c r="E980" s="186"/>
      <c r="F980" s="187"/>
    </row>
    <row r="981" spans="1:6" s="112" customFormat="1" x14ac:dyDescent="0.2">
      <c r="A981" s="184"/>
      <c r="C981" s="129"/>
      <c r="D981" s="185"/>
      <c r="E981" s="186"/>
      <c r="F981" s="187"/>
    </row>
    <row r="982" spans="1:6" s="112" customFormat="1" x14ac:dyDescent="0.2">
      <c r="A982" s="184"/>
      <c r="C982" s="129"/>
      <c r="D982" s="185"/>
      <c r="E982" s="186"/>
      <c r="F982" s="187"/>
    </row>
    <row r="983" spans="1:6" s="112" customFormat="1" x14ac:dyDescent="0.2">
      <c r="A983" s="184"/>
      <c r="C983" s="129"/>
      <c r="D983" s="185"/>
      <c r="E983" s="186"/>
      <c r="F983" s="187"/>
    </row>
    <row r="984" spans="1:6" s="112" customFormat="1" x14ac:dyDescent="0.2">
      <c r="A984" s="184"/>
      <c r="C984" s="129"/>
      <c r="D984" s="185"/>
      <c r="E984" s="186"/>
      <c r="F984" s="187"/>
    </row>
    <row r="985" spans="1:6" s="112" customFormat="1" x14ac:dyDescent="0.2">
      <c r="A985" s="184"/>
      <c r="C985" s="129"/>
      <c r="D985" s="185"/>
      <c r="E985" s="186"/>
      <c r="F985" s="187"/>
    </row>
    <row r="986" spans="1:6" s="112" customFormat="1" x14ac:dyDescent="0.2">
      <c r="A986" s="184"/>
      <c r="C986" s="129"/>
      <c r="D986" s="185"/>
      <c r="E986" s="186"/>
      <c r="F986" s="187"/>
    </row>
    <row r="987" spans="1:6" s="112" customFormat="1" x14ac:dyDescent="0.2">
      <c r="A987" s="184"/>
      <c r="C987" s="129"/>
      <c r="D987" s="185"/>
      <c r="E987" s="186"/>
      <c r="F987" s="187"/>
    </row>
    <row r="988" spans="1:6" s="112" customFormat="1" x14ac:dyDescent="0.2">
      <c r="A988" s="184"/>
      <c r="C988" s="129"/>
      <c r="D988" s="185"/>
      <c r="E988" s="186"/>
      <c r="F988" s="187"/>
    </row>
    <row r="989" spans="1:6" s="112" customFormat="1" x14ac:dyDescent="0.2">
      <c r="A989" s="184"/>
      <c r="C989" s="129"/>
      <c r="D989" s="185"/>
      <c r="E989" s="186"/>
      <c r="F989" s="187"/>
    </row>
    <row r="990" spans="1:6" s="112" customFormat="1" x14ac:dyDescent="0.2">
      <c r="A990" s="184"/>
      <c r="C990" s="129"/>
      <c r="D990" s="185"/>
      <c r="E990" s="186"/>
      <c r="F990" s="187"/>
    </row>
    <row r="991" spans="1:6" s="112" customFormat="1" x14ac:dyDescent="0.2">
      <c r="A991" s="184"/>
      <c r="C991" s="129"/>
      <c r="D991" s="185"/>
      <c r="E991" s="186"/>
      <c r="F991" s="187"/>
    </row>
    <row r="992" spans="1:6" s="112" customFormat="1" x14ac:dyDescent="0.2">
      <c r="A992" s="184"/>
      <c r="C992" s="129"/>
      <c r="D992" s="185"/>
      <c r="E992" s="186"/>
      <c r="F992" s="187"/>
    </row>
    <row r="993" spans="1:6" s="112" customFormat="1" x14ac:dyDescent="0.2">
      <c r="A993" s="184"/>
      <c r="C993" s="129"/>
      <c r="D993" s="185"/>
      <c r="E993" s="186"/>
      <c r="F993" s="187"/>
    </row>
    <row r="994" spans="1:6" s="112" customFormat="1" x14ac:dyDescent="0.2">
      <c r="A994" s="184"/>
      <c r="C994" s="129"/>
      <c r="D994" s="185"/>
      <c r="E994" s="186"/>
      <c r="F994" s="187"/>
    </row>
    <row r="995" spans="1:6" s="112" customFormat="1" x14ac:dyDescent="0.2">
      <c r="A995" s="184"/>
      <c r="C995" s="129"/>
      <c r="D995" s="185"/>
      <c r="E995" s="186"/>
      <c r="F995" s="187"/>
    </row>
    <row r="996" spans="1:6" s="112" customFormat="1" x14ac:dyDescent="0.2">
      <c r="A996" s="184"/>
      <c r="C996" s="129"/>
      <c r="D996" s="185"/>
      <c r="E996" s="186"/>
      <c r="F996" s="187"/>
    </row>
    <row r="997" spans="1:6" s="112" customFormat="1" x14ac:dyDescent="0.2">
      <c r="A997" s="184"/>
      <c r="C997" s="129"/>
      <c r="D997" s="185"/>
      <c r="E997" s="186"/>
      <c r="F997" s="187"/>
    </row>
    <row r="998" spans="1:6" s="112" customFormat="1" x14ac:dyDescent="0.2">
      <c r="A998" s="184"/>
      <c r="C998" s="129"/>
      <c r="D998" s="185"/>
      <c r="E998" s="186"/>
      <c r="F998" s="187"/>
    </row>
    <row r="999" spans="1:6" s="112" customFormat="1" x14ac:dyDescent="0.2">
      <c r="A999" s="184"/>
      <c r="C999" s="129"/>
      <c r="D999" s="185"/>
      <c r="E999" s="186"/>
      <c r="F999" s="187"/>
    </row>
    <row r="1000" spans="1:6" s="112" customFormat="1" x14ac:dyDescent="0.2">
      <c r="A1000" s="184"/>
      <c r="C1000" s="129"/>
      <c r="D1000" s="185"/>
      <c r="E1000" s="186"/>
      <c r="F1000" s="187"/>
    </row>
    <row r="1001" spans="1:6" s="112" customFormat="1" x14ac:dyDescent="0.2">
      <c r="A1001" s="184"/>
      <c r="C1001" s="129"/>
      <c r="D1001" s="185"/>
      <c r="E1001" s="186"/>
      <c r="F1001" s="187"/>
    </row>
    <row r="1002" spans="1:6" s="112" customFormat="1" x14ac:dyDescent="0.2">
      <c r="A1002" s="184"/>
      <c r="C1002" s="129"/>
      <c r="D1002" s="185"/>
      <c r="E1002" s="186"/>
      <c r="F1002" s="187"/>
    </row>
    <row r="1003" spans="1:6" s="112" customFormat="1" x14ac:dyDescent="0.2">
      <c r="A1003" s="184"/>
      <c r="C1003" s="129"/>
      <c r="D1003" s="185"/>
      <c r="E1003" s="186"/>
      <c r="F1003" s="187"/>
    </row>
    <row r="1004" spans="1:6" s="112" customFormat="1" x14ac:dyDescent="0.2">
      <c r="A1004" s="184"/>
      <c r="C1004" s="129"/>
      <c r="D1004" s="185"/>
      <c r="E1004" s="186"/>
      <c r="F1004" s="187"/>
    </row>
    <row r="1005" spans="1:6" s="112" customFormat="1" x14ac:dyDescent="0.2">
      <c r="A1005" s="184"/>
      <c r="C1005" s="129"/>
      <c r="D1005" s="185"/>
      <c r="E1005" s="186"/>
      <c r="F1005" s="187"/>
    </row>
    <row r="1006" spans="1:6" s="112" customFormat="1" x14ac:dyDescent="0.2">
      <c r="A1006" s="184"/>
      <c r="C1006" s="129"/>
      <c r="D1006" s="185"/>
      <c r="E1006" s="186"/>
      <c r="F1006" s="187"/>
    </row>
    <row r="1007" spans="1:6" s="112" customFormat="1" x14ac:dyDescent="0.2">
      <c r="A1007" s="184"/>
      <c r="C1007" s="129"/>
      <c r="D1007" s="185"/>
      <c r="E1007" s="186"/>
      <c r="F1007" s="187"/>
    </row>
    <row r="1008" spans="1:6" s="112" customFormat="1" x14ac:dyDescent="0.2">
      <c r="A1008" s="184"/>
      <c r="C1008" s="129"/>
      <c r="D1008" s="185"/>
      <c r="E1008" s="186"/>
      <c r="F1008" s="187"/>
    </row>
    <row r="1009" spans="1:6" s="112" customFormat="1" x14ac:dyDescent="0.2">
      <c r="A1009" s="184"/>
      <c r="C1009" s="129"/>
      <c r="D1009" s="185"/>
      <c r="E1009" s="186"/>
      <c r="F1009" s="187"/>
    </row>
    <row r="1010" spans="1:6" s="112" customFormat="1" x14ac:dyDescent="0.2">
      <c r="A1010" s="184"/>
      <c r="C1010" s="129"/>
      <c r="D1010" s="185"/>
      <c r="E1010" s="186"/>
      <c r="F1010" s="187"/>
    </row>
    <row r="1011" spans="1:6" s="112" customFormat="1" x14ac:dyDescent="0.2">
      <c r="A1011" s="184"/>
      <c r="C1011" s="129"/>
      <c r="D1011" s="185"/>
      <c r="E1011" s="186"/>
      <c r="F1011" s="187"/>
    </row>
    <row r="1012" spans="1:6" s="112" customFormat="1" x14ac:dyDescent="0.2">
      <c r="A1012" s="184"/>
      <c r="C1012" s="129"/>
      <c r="D1012" s="185"/>
      <c r="E1012" s="186"/>
      <c r="F1012" s="187"/>
    </row>
    <row r="1013" spans="1:6" s="112" customFormat="1" x14ac:dyDescent="0.2">
      <c r="A1013" s="184"/>
      <c r="C1013" s="129"/>
      <c r="D1013" s="185"/>
      <c r="E1013" s="186"/>
      <c r="F1013" s="187"/>
    </row>
    <row r="1014" spans="1:6" s="112" customFormat="1" x14ac:dyDescent="0.2">
      <c r="A1014" s="184"/>
      <c r="C1014" s="129"/>
      <c r="D1014" s="185"/>
      <c r="E1014" s="186"/>
      <c r="F1014" s="187"/>
    </row>
    <row r="1015" spans="1:6" s="112" customFormat="1" x14ac:dyDescent="0.2">
      <c r="A1015" s="184"/>
      <c r="C1015" s="129"/>
      <c r="D1015" s="185"/>
      <c r="E1015" s="186"/>
      <c r="F1015" s="187"/>
    </row>
    <row r="1016" spans="1:6" s="112" customFormat="1" x14ac:dyDescent="0.2">
      <c r="A1016" s="184"/>
      <c r="C1016" s="129"/>
      <c r="D1016" s="185"/>
      <c r="E1016" s="186"/>
      <c r="F1016" s="187"/>
    </row>
    <row r="1017" spans="1:6" s="112" customFormat="1" x14ac:dyDescent="0.2">
      <c r="A1017" s="184"/>
      <c r="C1017" s="129"/>
      <c r="D1017" s="185"/>
      <c r="E1017" s="186"/>
      <c r="F1017" s="187"/>
    </row>
    <row r="1018" spans="1:6" s="112" customFormat="1" x14ac:dyDescent="0.2">
      <c r="A1018" s="184"/>
      <c r="C1018" s="129"/>
      <c r="D1018" s="185"/>
      <c r="E1018" s="186"/>
      <c r="F1018" s="187"/>
    </row>
    <row r="1019" spans="1:6" s="112" customFormat="1" x14ac:dyDescent="0.2">
      <c r="A1019" s="184"/>
      <c r="C1019" s="129"/>
      <c r="D1019" s="185"/>
      <c r="E1019" s="186"/>
      <c r="F1019" s="187"/>
    </row>
    <row r="1020" spans="1:6" s="112" customFormat="1" x14ac:dyDescent="0.2">
      <c r="A1020" s="184"/>
      <c r="C1020" s="129"/>
      <c r="D1020" s="185"/>
      <c r="E1020" s="186"/>
      <c r="F1020" s="187"/>
    </row>
    <row r="1021" spans="1:6" s="112" customFormat="1" x14ac:dyDescent="0.2">
      <c r="A1021" s="184"/>
      <c r="C1021" s="129"/>
      <c r="D1021" s="185"/>
      <c r="E1021" s="186"/>
      <c r="F1021" s="187"/>
    </row>
    <row r="1022" spans="1:6" s="112" customFormat="1" x14ac:dyDescent="0.2">
      <c r="A1022" s="184"/>
      <c r="C1022" s="129"/>
      <c r="D1022" s="185"/>
      <c r="E1022" s="186"/>
      <c r="F1022" s="187"/>
    </row>
    <row r="1023" spans="1:6" s="112" customFormat="1" x14ac:dyDescent="0.2">
      <c r="A1023" s="184"/>
      <c r="C1023" s="129"/>
      <c r="D1023" s="185"/>
      <c r="E1023" s="186"/>
      <c r="F1023" s="187"/>
    </row>
    <row r="1024" spans="1:6" s="112" customFormat="1" x14ac:dyDescent="0.2">
      <c r="A1024" s="184"/>
      <c r="C1024" s="129"/>
      <c r="D1024" s="185"/>
      <c r="E1024" s="186"/>
      <c r="F1024" s="187"/>
    </row>
    <row r="1025" spans="1:6" s="112" customFormat="1" x14ac:dyDescent="0.2">
      <c r="A1025" s="184"/>
      <c r="C1025" s="129"/>
      <c r="D1025" s="185"/>
      <c r="E1025" s="186"/>
      <c r="F1025" s="187"/>
    </row>
    <row r="1026" spans="1:6" s="112" customFormat="1" x14ac:dyDescent="0.2">
      <c r="A1026" s="184"/>
      <c r="C1026" s="129"/>
      <c r="D1026" s="185"/>
      <c r="E1026" s="186"/>
      <c r="F1026" s="187"/>
    </row>
    <row r="1027" spans="1:6" s="112" customFormat="1" x14ac:dyDescent="0.2">
      <c r="A1027" s="184"/>
      <c r="C1027" s="129"/>
      <c r="D1027" s="185"/>
      <c r="E1027" s="186"/>
      <c r="F1027" s="187"/>
    </row>
    <row r="1028" spans="1:6" s="112" customFormat="1" x14ac:dyDescent="0.2">
      <c r="A1028" s="184"/>
      <c r="C1028" s="129"/>
      <c r="D1028" s="185"/>
      <c r="E1028" s="186"/>
      <c r="F1028" s="187"/>
    </row>
    <row r="1029" spans="1:6" s="112" customFormat="1" x14ac:dyDescent="0.2">
      <c r="A1029" s="184"/>
      <c r="C1029" s="129"/>
      <c r="D1029" s="185"/>
      <c r="E1029" s="186"/>
      <c r="F1029" s="187"/>
    </row>
    <row r="1030" spans="1:6" s="112" customFormat="1" x14ac:dyDescent="0.2">
      <c r="A1030" s="184"/>
      <c r="C1030" s="129"/>
      <c r="D1030" s="185"/>
      <c r="E1030" s="186"/>
      <c r="F1030" s="187"/>
    </row>
    <row r="1031" spans="1:6" s="112" customFormat="1" x14ac:dyDescent="0.2">
      <c r="A1031" s="184"/>
      <c r="C1031" s="129"/>
      <c r="D1031" s="185"/>
      <c r="E1031" s="186"/>
      <c r="F1031" s="187"/>
    </row>
    <row r="1032" spans="1:6" s="112" customFormat="1" x14ac:dyDescent="0.2">
      <c r="A1032" s="184"/>
      <c r="C1032" s="129"/>
      <c r="D1032" s="185"/>
      <c r="E1032" s="186"/>
      <c r="F1032" s="187"/>
    </row>
    <row r="1033" spans="1:6" s="112" customFormat="1" x14ac:dyDescent="0.2">
      <c r="A1033" s="184"/>
      <c r="C1033" s="129"/>
      <c r="D1033" s="185"/>
      <c r="E1033" s="186"/>
      <c r="F1033" s="187"/>
    </row>
    <row r="1034" spans="1:6" s="112" customFormat="1" x14ac:dyDescent="0.2">
      <c r="A1034" s="184"/>
      <c r="C1034" s="129"/>
      <c r="D1034" s="185"/>
      <c r="E1034" s="186"/>
      <c r="F1034" s="187"/>
    </row>
    <row r="1035" spans="1:6" s="112" customFormat="1" x14ac:dyDescent="0.2">
      <c r="A1035" s="184"/>
      <c r="C1035" s="129"/>
      <c r="D1035" s="185"/>
      <c r="E1035" s="186"/>
      <c r="F1035" s="187"/>
    </row>
    <row r="1036" spans="1:6" s="112" customFormat="1" x14ac:dyDescent="0.2">
      <c r="A1036" s="184"/>
      <c r="C1036" s="129"/>
      <c r="D1036" s="185"/>
      <c r="E1036" s="186"/>
      <c r="F1036" s="187"/>
    </row>
    <row r="1037" spans="1:6" s="112" customFormat="1" x14ac:dyDescent="0.2">
      <c r="A1037" s="184"/>
      <c r="C1037" s="129"/>
      <c r="D1037" s="185"/>
      <c r="E1037" s="186"/>
      <c r="F1037" s="187"/>
    </row>
    <row r="1038" spans="1:6" s="112" customFormat="1" x14ac:dyDescent="0.2">
      <c r="A1038" s="184"/>
      <c r="C1038" s="129"/>
      <c r="D1038" s="185"/>
      <c r="E1038" s="186"/>
      <c r="F1038" s="187"/>
    </row>
    <row r="1039" spans="1:6" s="112" customFormat="1" x14ac:dyDescent="0.2">
      <c r="A1039" s="184"/>
      <c r="C1039" s="129"/>
      <c r="D1039" s="185"/>
      <c r="E1039" s="186"/>
      <c r="F1039" s="187"/>
    </row>
    <row r="1040" spans="1:6" s="112" customFormat="1" x14ac:dyDescent="0.2">
      <c r="A1040" s="184"/>
      <c r="C1040" s="129"/>
      <c r="D1040" s="185"/>
      <c r="E1040" s="186"/>
      <c r="F1040" s="187"/>
    </row>
    <row r="1041" spans="1:6" s="112" customFormat="1" x14ac:dyDescent="0.2">
      <c r="A1041" s="184"/>
      <c r="C1041" s="129"/>
      <c r="D1041" s="185"/>
      <c r="E1041" s="186"/>
      <c r="F1041" s="187"/>
    </row>
    <row r="1042" spans="1:6" s="112" customFormat="1" x14ac:dyDescent="0.2">
      <c r="A1042" s="184"/>
      <c r="C1042" s="129"/>
      <c r="D1042" s="185"/>
      <c r="E1042" s="186"/>
      <c r="F1042" s="187"/>
    </row>
    <row r="1043" spans="1:6" s="112" customFormat="1" x14ac:dyDescent="0.2">
      <c r="A1043" s="184"/>
      <c r="C1043" s="129"/>
      <c r="D1043" s="185"/>
      <c r="E1043" s="186"/>
      <c r="F1043" s="187"/>
    </row>
    <row r="1044" spans="1:6" s="112" customFormat="1" x14ac:dyDescent="0.2">
      <c r="A1044" s="184"/>
      <c r="C1044" s="129"/>
      <c r="D1044" s="185"/>
      <c r="E1044" s="186"/>
      <c r="F1044" s="187"/>
    </row>
    <row r="1045" spans="1:6" s="112" customFormat="1" x14ac:dyDescent="0.2">
      <c r="A1045" s="184"/>
      <c r="C1045" s="129"/>
      <c r="D1045" s="185"/>
      <c r="E1045" s="186"/>
      <c r="F1045" s="187"/>
    </row>
    <row r="1046" spans="1:6" s="112" customFormat="1" x14ac:dyDescent="0.2">
      <c r="A1046" s="184"/>
      <c r="C1046" s="129"/>
      <c r="D1046" s="185"/>
      <c r="E1046" s="186"/>
      <c r="F1046" s="187"/>
    </row>
    <row r="1047" spans="1:6" s="112" customFormat="1" x14ac:dyDescent="0.2">
      <c r="A1047" s="184"/>
      <c r="C1047" s="129"/>
      <c r="D1047" s="185"/>
      <c r="E1047" s="186"/>
      <c r="F1047" s="187"/>
    </row>
    <row r="1048" spans="1:6" s="112" customFormat="1" x14ac:dyDescent="0.2">
      <c r="A1048" s="184"/>
      <c r="C1048" s="129"/>
      <c r="D1048" s="185"/>
      <c r="E1048" s="186"/>
      <c r="F1048" s="187"/>
    </row>
    <row r="1049" spans="1:6" s="112" customFormat="1" x14ac:dyDescent="0.2">
      <c r="A1049" s="184"/>
      <c r="C1049" s="129"/>
      <c r="D1049" s="185"/>
      <c r="E1049" s="186"/>
      <c r="F1049" s="187"/>
    </row>
    <row r="1050" spans="1:6" s="112" customFormat="1" x14ac:dyDescent="0.2">
      <c r="A1050" s="184"/>
      <c r="C1050" s="129"/>
      <c r="D1050" s="185"/>
      <c r="E1050" s="186"/>
      <c r="F1050" s="187"/>
    </row>
    <row r="1051" spans="1:6" s="112" customFormat="1" x14ac:dyDescent="0.2">
      <c r="A1051" s="184"/>
      <c r="C1051" s="129"/>
      <c r="D1051" s="185"/>
      <c r="E1051" s="186"/>
      <c r="F1051" s="187"/>
    </row>
    <row r="1052" spans="1:6" s="112" customFormat="1" x14ac:dyDescent="0.2">
      <c r="A1052" s="184"/>
      <c r="C1052" s="129"/>
      <c r="D1052" s="185"/>
      <c r="E1052" s="186"/>
      <c r="F1052" s="187"/>
    </row>
    <row r="1053" spans="1:6" s="112" customFormat="1" x14ac:dyDescent="0.2">
      <c r="A1053" s="184"/>
      <c r="C1053" s="129"/>
      <c r="D1053" s="185"/>
      <c r="E1053" s="186"/>
      <c r="F1053" s="187"/>
    </row>
    <row r="1054" spans="1:6" s="112" customFormat="1" x14ac:dyDescent="0.2">
      <c r="A1054" s="184"/>
      <c r="C1054" s="129"/>
      <c r="D1054" s="185"/>
      <c r="E1054" s="186"/>
      <c r="F1054" s="187"/>
    </row>
    <row r="1055" spans="1:6" s="112" customFormat="1" x14ac:dyDescent="0.2">
      <c r="A1055" s="184"/>
      <c r="C1055" s="129"/>
      <c r="D1055" s="185"/>
      <c r="E1055" s="186"/>
      <c r="F1055" s="187"/>
    </row>
    <row r="1056" spans="1:6" s="112" customFormat="1" x14ac:dyDescent="0.2">
      <c r="A1056" s="184"/>
      <c r="C1056" s="129"/>
      <c r="D1056" s="185"/>
      <c r="E1056" s="186"/>
      <c r="F1056" s="187"/>
    </row>
    <row r="1057" spans="1:6" s="112" customFormat="1" x14ac:dyDescent="0.2">
      <c r="A1057" s="184"/>
      <c r="C1057" s="129"/>
      <c r="D1057" s="185"/>
      <c r="E1057" s="186"/>
      <c r="F1057" s="187"/>
    </row>
    <row r="1058" spans="1:6" s="112" customFormat="1" x14ac:dyDescent="0.2">
      <c r="A1058" s="184"/>
      <c r="C1058" s="129"/>
      <c r="D1058" s="185"/>
      <c r="E1058" s="186"/>
      <c r="F1058" s="187"/>
    </row>
    <row r="1059" spans="1:6" s="112" customFormat="1" x14ac:dyDescent="0.2">
      <c r="A1059" s="184"/>
      <c r="C1059" s="129"/>
      <c r="D1059" s="185"/>
      <c r="E1059" s="186"/>
      <c r="F1059" s="187"/>
    </row>
    <row r="1060" spans="1:6" s="112" customFormat="1" x14ac:dyDescent="0.2">
      <c r="A1060" s="184"/>
      <c r="C1060" s="129"/>
      <c r="D1060" s="185"/>
      <c r="E1060" s="186"/>
      <c r="F1060" s="187"/>
    </row>
    <row r="1061" spans="1:6" s="112" customFormat="1" x14ac:dyDescent="0.2">
      <c r="A1061" s="184"/>
      <c r="C1061" s="129"/>
      <c r="D1061" s="185"/>
      <c r="E1061" s="186"/>
      <c r="F1061" s="187"/>
    </row>
    <row r="1062" spans="1:6" s="112" customFormat="1" x14ac:dyDescent="0.2">
      <c r="A1062" s="184"/>
      <c r="C1062" s="129"/>
      <c r="D1062" s="185"/>
      <c r="E1062" s="186"/>
      <c r="F1062" s="187"/>
    </row>
    <row r="1063" spans="1:6" s="112" customFormat="1" x14ac:dyDescent="0.2">
      <c r="A1063" s="184"/>
      <c r="C1063" s="129"/>
      <c r="D1063" s="185"/>
      <c r="E1063" s="186"/>
      <c r="F1063" s="187"/>
    </row>
    <row r="1064" spans="1:6" s="112" customFormat="1" x14ac:dyDescent="0.2">
      <c r="A1064" s="184"/>
      <c r="C1064" s="129"/>
      <c r="D1064" s="185"/>
      <c r="E1064" s="186"/>
      <c r="F1064" s="187"/>
    </row>
    <row r="1065" spans="1:6" s="112" customFormat="1" x14ac:dyDescent="0.2">
      <c r="A1065" s="184"/>
      <c r="C1065" s="129"/>
      <c r="D1065" s="185"/>
      <c r="E1065" s="186"/>
      <c r="F1065" s="187"/>
    </row>
    <row r="1066" spans="1:6" s="112" customFormat="1" x14ac:dyDescent="0.2">
      <c r="A1066" s="184"/>
      <c r="C1066" s="129"/>
      <c r="D1066" s="185"/>
      <c r="E1066" s="186"/>
      <c r="F1066" s="187"/>
    </row>
    <row r="1067" spans="1:6" s="112" customFormat="1" x14ac:dyDescent="0.2">
      <c r="A1067" s="184"/>
      <c r="C1067" s="129"/>
      <c r="D1067" s="185"/>
      <c r="E1067" s="186"/>
      <c r="F1067" s="187"/>
    </row>
    <row r="1068" spans="1:6" s="112" customFormat="1" x14ac:dyDescent="0.2">
      <c r="A1068" s="184"/>
      <c r="C1068" s="129"/>
      <c r="D1068" s="185"/>
      <c r="E1068" s="186"/>
      <c r="F1068" s="187"/>
    </row>
    <row r="1069" spans="1:6" s="112" customFormat="1" x14ac:dyDescent="0.2">
      <c r="A1069" s="184"/>
      <c r="C1069" s="129"/>
      <c r="D1069" s="185"/>
      <c r="E1069" s="186"/>
      <c r="F1069" s="187"/>
    </row>
    <row r="1070" spans="1:6" s="112" customFormat="1" x14ac:dyDescent="0.2">
      <c r="A1070" s="184"/>
      <c r="C1070" s="129"/>
      <c r="D1070" s="185"/>
      <c r="E1070" s="186"/>
      <c r="F1070" s="187"/>
    </row>
    <row r="1071" spans="1:6" s="112" customFormat="1" x14ac:dyDescent="0.2">
      <c r="A1071" s="184"/>
      <c r="C1071" s="129"/>
      <c r="D1071" s="185"/>
      <c r="E1071" s="186"/>
      <c r="F1071" s="187"/>
    </row>
    <row r="1072" spans="1:6" s="112" customFormat="1" x14ac:dyDescent="0.2">
      <c r="A1072" s="184"/>
      <c r="C1072" s="129"/>
      <c r="D1072" s="185"/>
      <c r="E1072" s="186"/>
      <c r="F1072" s="187"/>
    </row>
    <row r="1073" spans="1:6" s="112" customFormat="1" x14ac:dyDescent="0.2">
      <c r="A1073" s="184"/>
      <c r="C1073" s="129"/>
      <c r="D1073" s="185"/>
      <c r="E1073" s="186"/>
      <c r="F1073" s="187"/>
    </row>
    <row r="1074" spans="1:6" s="112" customFormat="1" x14ac:dyDescent="0.2">
      <c r="A1074" s="184"/>
      <c r="C1074" s="129"/>
      <c r="D1074" s="185"/>
      <c r="E1074" s="186"/>
      <c r="F1074" s="187"/>
    </row>
    <row r="1075" spans="1:6" s="112" customFormat="1" x14ac:dyDescent="0.2">
      <c r="A1075" s="184"/>
      <c r="C1075" s="129"/>
      <c r="D1075" s="185"/>
      <c r="E1075" s="186"/>
      <c r="F1075" s="187"/>
    </row>
    <row r="1076" spans="1:6" s="112" customFormat="1" x14ac:dyDescent="0.2">
      <c r="A1076" s="184"/>
      <c r="C1076" s="129"/>
      <c r="D1076" s="185"/>
      <c r="E1076" s="186"/>
      <c r="F1076" s="187"/>
    </row>
    <row r="1077" spans="1:6" s="112" customFormat="1" x14ac:dyDescent="0.2">
      <c r="A1077" s="184"/>
      <c r="C1077" s="129"/>
      <c r="D1077" s="185"/>
      <c r="E1077" s="186"/>
      <c r="F1077" s="187"/>
    </row>
    <row r="1078" spans="1:6" s="112" customFormat="1" x14ac:dyDescent="0.2">
      <c r="A1078" s="184"/>
      <c r="C1078" s="129"/>
      <c r="D1078" s="185"/>
      <c r="E1078" s="186"/>
      <c r="F1078" s="187"/>
    </row>
    <row r="1079" spans="1:6" s="112" customFormat="1" x14ac:dyDescent="0.2">
      <c r="A1079" s="184"/>
      <c r="C1079" s="129"/>
      <c r="D1079" s="185"/>
      <c r="E1079" s="186"/>
      <c r="F1079" s="187"/>
    </row>
    <row r="1080" spans="1:6" s="112" customFormat="1" x14ac:dyDescent="0.2">
      <c r="A1080" s="184"/>
      <c r="C1080" s="129"/>
      <c r="D1080" s="185"/>
      <c r="E1080" s="186"/>
      <c r="F1080" s="187"/>
    </row>
    <row r="1081" spans="1:6" s="112" customFormat="1" x14ac:dyDescent="0.2">
      <c r="A1081" s="184"/>
      <c r="C1081" s="129"/>
      <c r="D1081" s="185"/>
      <c r="E1081" s="186"/>
      <c r="F1081" s="187"/>
    </row>
    <row r="1082" spans="1:6" s="112" customFormat="1" x14ac:dyDescent="0.2">
      <c r="A1082" s="184"/>
      <c r="C1082" s="129"/>
      <c r="D1082" s="185"/>
      <c r="E1082" s="186"/>
      <c r="F1082" s="187"/>
    </row>
    <row r="1083" spans="1:6" s="112" customFormat="1" x14ac:dyDescent="0.2">
      <c r="A1083" s="184"/>
      <c r="C1083" s="129"/>
      <c r="D1083" s="185"/>
      <c r="E1083" s="186"/>
      <c r="F1083" s="187"/>
    </row>
    <row r="1084" spans="1:6" s="112" customFormat="1" x14ac:dyDescent="0.2">
      <c r="A1084" s="184"/>
      <c r="C1084" s="129"/>
      <c r="D1084" s="185"/>
      <c r="E1084" s="186"/>
      <c r="F1084" s="187"/>
    </row>
    <row r="1085" spans="1:6" s="112" customFormat="1" x14ac:dyDescent="0.2">
      <c r="A1085" s="184"/>
      <c r="C1085" s="129"/>
      <c r="D1085" s="185"/>
      <c r="E1085" s="186"/>
      <c r="F1085" s="187"/>
    </row>
    <row r="1086" spans="1:6" s="112" customFormat="1" x14ac:dyDescent="0.2">
      <c r="A1086" s="184"/>
      <c r="C1086" s="129"/>
      <c r="D1086" s="185"/>
      <c r="E1086" s="186"/>
      <c r="F1086" s="187"/>
    </row>
    <row r="1087" spans="1:6" s="112" customFormat="1" x14ac:dyDescent="0.2">
      <c r="A1087" s="184"/>
      <c r="C1087" s="129"/>
      <c r="D1087" s="185"/>
      <c r="E1087" s="186"/>
      <c r="F1087" s="187"/>
    </row>
    <row r="1088" spans="1:6" s="112" customFormat="1" x14ac:dyDescent="0.2">
      <c r="A1088" s="184"/>
      <c r="C1088" s="129"/>
      <c r="D1088" s="185"/>
      <c r="E1088" s="186"/>
      <c r="F1088" s="187"/>
    </row>
    <row r="1089" spans="1:6" s="112" customFormat="1" x14ac:dyDescent="0.2">
      <c r="A1089" s="184"/>
      <c r="C1089" s="129"/>
      <c r="D1089" s="185"/>
      <c r="E1089" s="186"/>
      <c r="F1089" s="187"/>
    </row>
    <row r="1090" spans="1:6" s="112" customFormat="1" x14ac:dyDescent="0.2">
      <c r="A1090" s="184"/>
      <c r="C1090" s="129"/>
      <c r="D1090" s="185"/>
      <c r="E1090" s="186"/>
      <c r="F1090" s="187"/>
    </row>
    <row r="1091" spans="1:6" s="112" customFormat="1" x14ac:dyDescent="0.2">
      <c r="A1091" s="184"/>
      <c r="C1091" s="129"/>
      <c r="D1091" s="185"/>
      <c r="E1091" s="186"/>
      <c r="F1091" s="187"/>
    </row>
    <row r="1092" spans="1:6" s="112" customFormat="1" x14ac:dyDescent="0.2">
      <c r="A1092" s="184"/>
      <c r="C1092" s="129"/>
      <c r="D1092" s="185"/>
      <c r="E1092" s="186"/>
      <c r="F1092" s="187"/>
    </row>
    <row r="1093" spans="1:6" s="112" customFormat="1" x14ac:dyDescent="0.2">
      <c r="A1093" s="184"/>
      <c r="C1093" s="129"/>
      <c r="D1093" s="185"/>
      <c r="E1093" s="186"/>
      <c r="F1093" s="187"/>
    </row>
    <row r="1094" spans="1:6" s="112" customFormat="1" x14ac:dyDescent="0.2">
      <c r="A1094" s="184"/>
      <c r="C1094" s="129"/>
      <c r="D1094" s="185"/>
      <c r="E1094" s="186"/>
      <c r="F1094" s="187"/>
    </row>
    <row r="1095" spans="1:6" s="112" customFormat="1" x14ac:dyDescent="0.2">
      <c r="A1095" s="184"/>
      <c r="C1095" s="129"/>
      <c r="D1095" s="185"/>
      <c r="E1095" s="186"/>
      <c r="F1095" s="187"/>
    </row>
    <row r="1096" spans="1:6" s="112" customFormat="1" x14ac:dyDescent="0.2">
      <c r="A1096" s="184"/>
      <c r="C1096" s="129"/>
      <c r="D1096" s="185"/>
      <c r="E1096" s="186"/>
      <c r="F1096" s="187"/>
    </row>
    <row r="1097" spans="1:6" s="112" customFormat="1" x14ac:dyDescent="0.2">
      <c r="A1097" s="184"/>
      <c r="C1097" s="129"/>
      <c r="D1097" s="185"/>
      <c r="E1097" s="186"/>
      <c r="F1097" s="187"/>
    </row>
    <row r="1098" spans="1:6" s="112" customFormat="1" x14ac:dyDescent="0.2">
      <c r="A1098" s="184"/>
      <c r="C1098" s="129"/>
      <c r="D1098" s="185"/>
      <c r="E1098" s="186"/>
      <c r="F1098" s="187"/>
    </row>
    <row r="1099" spans="1:6" s="112" customFormat="1" x14ac:dyDescent="0.2">
      <c r="A1099" s="184"/>
      <c r="C1099" s="129"/>
      <c r="D1099" s="185"/>
      <c r="E1099" s="186"/>
      <c r="F1099" s="187"/>
    </row>
    <row r="1100" spans="1:6" s="112" customFormat="1" x14ac:dyDescent="0.2">
      <c r="A1100" s="184"/>
      <c r="C1100" s="129"/>
      <c r="D1100" s="185"/>
      <c r="E1100" s="186"/>
      <c r="F1100" s="187"/>
    </row>
    <row r="1101" spans="1:6" s="112" customFormat="1" x14ac:dyDescent="0.2">
      <c r="A1101" s="184"/>
      <c r="C1101" s="129"/>
      <c r="D1101" s="185"/>
      <c r="E1101" s="186"/>
      <c r="F1101" s="187"/>
    </row>
    <row r="1102" spans="1:6" s="112" customFormat="1" x14ac:dyDescent="0.2">
      <c r="A1102" s="184"/>
      <c r="C1102" s="129"/>
      <c r="D1102" s="185"/>
      <c r="E1102" s="186"/>
      <c r="F1102" s="187"/>
    </row>
    <row r="1103" spans="1:6" s="112" customFormat="1" x14ac:dyDescent="0.2">
      <c r="A1103" s="184"/>
      <c r="C1103" s="129"/>
      <c r="D1103" s="185"/>
      <c r="E1103" s="186"/>
      <c r="F1103" s="187"/>
    </row>
    <row r="1104" spans="1:6" s="112" customFormat="1" x14ac:dyDescent="0.2">
      <c r="A1104" s="184"/>
      <c r="C1104" s="129"/>
      <c r="D1104" s="185"/>
      <c r="E1104" s="186"/>
      <c r="F1104" s="187"/>
    </row>
    <row r="1105" spans="1:6" s="112" customFormat="1" x14ac:dyDescent="0.2">
      <c r="A1105" s="184"/>
      <c r="C1105" s="129"/>
      <c r="D1105" s="185"/>
      <c r="E1105" s="186"/>
      <c r="F1105" s="187"/>
    </row>
    <row r="1106" spans="1:6" s="112" customFormat="1" x14ac:dyDescent="0.2">
      <c r="A1106" s="184"/>
      <c r="C1106" s="129"/>
      <c r="D1106" s="185"/>
      <c r="E1106" s="186"/>
      <c r="F1106" s="187"/>
    </row>
    <row r="1107" spans="1:6" s="112" customFormat="1" x14ac:dyDescent="0.2">
      <c r="A1107" s="184"/>
      <c r="C1107" s="129"/>
      <c r="D1107" s="185"/>
      <c r="E1107" s="186"/>
      <c r="F1107" s="187"/>
    </row>
    <row r="1108" spans="1:6" s="112" customFormat="1" x14ac:dyDescent="0.2">
      <c r="A1108" s="184"/>
      <c r="C1108" s="129"/>
      <c r="D1108" s="185"/>
      <c r="E1108" s="186"/>
      <c r="F1108" s="187"/>
    </row>
    <row r="1109" spans="1:6" s="112" customFormat="1" x14ac:dyDescent="0.2">
      <c r="A1109" s="184"/>
      <c r="C1109" s="129"/>
      <c r="D1109" s="185"/>
      <c r="E1109" s="186"/>
      <c r="F1109" s="187"/>
    </row>
    <row r="1110" spans="1:6" s="112" customFormat="1" x14ac:dyDescent="0.2">
      <c r="A1110" s="184"/>
      <c r="C1110" s="129"/>
      <c r="D1110" s="185"/>
      <c r="E1110" s="186"/>
      <c r="F1110" s="187"/>
    </row>
    <row r="1111" spans="1:6" s="112" customFormat="1" x14ac:dyDescent="0.2">
      <c r="A1111" s="184"/>
      <c r="C1111" s="129"/>
      <c r="D1111" s="185"/>
      <c r="E1111" s="186"/>
      <c r="F1111" s="187"/>
    </row>
    <row r="1112" spans="1:6" s="112" customFormat="1" x14ac:dyDescent="0.2">
      <c r="A1112" s="184"/>
      <c r="C1112" s="129"/>
      <c r="D1112" s="185"/>
      <c r="E1112" s="186"/>
      <c r="F1112" s="187"/>
    </row>
    <row r="1113" spans="1:6" s="112" customFormat="1" x14ac:dyDescent="0.2">
      <c r="A1113" s="184"/>
      <c r="C1113" s="129"/>
      <c r="D1113" s="185"/>
      <c r="E1113" s="186"/>
      <c r="F1113" s="187"/>
    </row>
    <row r="1114" spans="1:6" s="112" customFormat="1" x14ac:dyDescent="0.2">
      <c r="A1114" s="184"/>
      <c r="C1114" s="129"/>
      <c r="D1114" s="185"/>
      <c r="E1114" s="186"/>
      <c r="F1114" s="187"/>
    </row>
    <row r="1115" spans="1:6" s="112" customFormat="1" x14ac:dyDescent="0.2">
      <c r="A1115" s="184"/>
      <c r="C1115" s="129"/>
      <c r="D1115" s="185"/>
      <c r="E1115" s="186"/>
      <c r="F1115" s="187"/>
    </row>
    <row r="1116" spans="1:6" s="112" customFormat="1" x14ac:dyDescent="0.2">
      <c r="A1116" s="184"/>
      <c r="C1116" s="129"/>
      <c r="D1116" s="185"/>
      <c r="E1116" s="186"/>
      <c r="F1116" s="187"/>
    </row>
    <row r="1117" spans="1:6" s="112" customFormat="1" x14ac:dyDescent="0.2">
      <c r="A1117" s="184"/>
      <c r="C1117" s="129"/>
      <c r="D1117" s="185"/>
      <c r="E1117" s="186"/>
      <c r="F1117" s="187"/>
    </row>
    <row r="1118" spans="1:6" s="112" customFormat="1" x14ac:dyDescent="0.2">
      <c r="A1118" s="184"/>
      <c r="C1118" s="129"/>
      <c r="D1118" s="185"/>
      <c r="E1118" s="186"/>
      <c r="F1118" s="187"/>
    </row>
    <row r="1119" spans="1:6" s="112" customFormat="1" x14ac:dyDescent="0.2">
      <c r="A1119" s="184"/>
      <c r="C1119" s="129"/>
      <c r="D1119" s="185"/>
      <c r="E1119" s="186"/>
      <c r="F1119" s="187"/>
    </row>
    <row r="1120" spans="1:6" s="112" customFormat="1" x14ac:dyDescent="0.2">
      <c r="A1120" s="184"/>
      <c r="C1120" s="129"/>
      <c r="D1120" s="185"/>
      <c r="E1120" s="186"/>
      <c r="F1120" s="187"/>
    </row>
    <row r="1121" spans="1:6" s="112" customFormat="1" x14ac:dyDescent="0.2">
      <c r="A1121" s="184"/>
      <c r="C1121" s="129"/>
      <c r="D1121" s="185"/>
      <c r="E1121" s="186"/>
      <c r="F1121" s="187"/>
    </row>
    <row r="1122" spans="1:6" s="112" customFormat="1" x14ac:dyDescent="0.2">
      <c r="A1122" s="184"/>
      <c r="C1122" s="129"/>
      <c r="D1122" s="185"/>
      <c r="E1122" s="186"/>
      <c r="F1122" s="187"/>
    </row>
    <row r="1123" spans="1:6" s="112" customFormat="1" x14ac:dyDescent="0.2">
      <c r="A1123" s="184"/>
      <c r="C1123" s="129"/>
      <c r="D1123" s="185"/>
      <c r="E1123" s="186"/>
      <c r="F1123" s="187"/>
    </row>
    <row r="1124" spans="1:6" s="112" customFormat="1" x14ac:dyDescent="0.2">
      <c r="A1124" s="184"/>
      <c r="C1124" s="129"/>
      <c r="D1124" s="185"/>
      <c r="E1124" s="186"/>
      <c r="F1124" s="187"/>
    </row>
    <row r="1125" spans="1:6" s="112" customFormat="1" x14ac:dyDescent="0.2">
      <c r="A1125" s="184"/>
      <c r="C1125" s="129"/>
      <c r="D1125" s="185"/>
      <c r="E1125" s="186"/>
      <c r="F1125" s="187"/>
    </row>
    <row r="1126" spans="1:6" s="112" customFormat="1" x14ac:dyDescent="0.2">
      <c r="A1126" s="184"/>
      <c r="C1126" s="129"/>
      <c r="D1126" s="185"/>
      <c r="E1126" s="186"/>
      <c r="F1126" s="187"/>
    </row>
    <row r="1127" spans="1:6" s="112" customFormat="1" x14ac:dyDescent="0.2">
      <c r="A1127" s="184"/>
      <c r="C1127" s="129"/>
      <c r="D1127" s="185"/>
      <c r="E1127" s="186"/>
      <c r="F1127" s="187"/>
    </row>
    <row r="1128" spans="1:6" s="112" customFormat="1" x14ac:dyDescent="0.2">
      <c r="A1128" s="184"/>
      <c r="C1128" s="129"/>
      <c r="D1128" s="185"/>
      <c r="E1128" s="186"/>
      <c r="F1128" s="187"/>
    </row>
    <row r="1129" spans="1:6" s="112" customFormat="1" x14ac:dyDescent="0.2">
      <c r="A1129" s="184"/>
      <c r="C1129" s="129"/>
      <c r="D1129" s="185"/>
      <c r="E1129" s="186"/>
      <c r="F1129" s="187"/>
    </row>
    <row r="1130" spans="1:6" s="112" customFormat="1" x14ac:dyDescent="0.2">
      <c r="A1130" s="184"/>
      <c r="C1130" s="129"/>
      <c r="D1130" s="185"/>
      <c r="E1130" s="186"/>
      <c r="F1130" s="187"/>
    </row>
    <row r="1131" spans="1:6" s="112" customFormat="1" x14ac:dyDescent="0.2">
      <c r="A1131" s="184"/>
      <c r="C1131" s="129"/>
      <c r="D1131" s="185"/>
      <c r="E1131" s="186"/>
      <c r="F1131" s="187"/>
    </row>
    <row r="1132" spans="1:6" s="112" customFormat="1" x14ac:dyDescent="0.2">
      <c r="A1132" s="184"/>
      <c r="C1132" s="129"/>
      <c r="D1132" s="185"/>
      <c r="E1132" s="186"/>
      <c r="F1132" s="187"/>
    </row>
    <row r="1133" spans="1:6" s="112" customFormat="1" x14ac:dyDescent="0.2">
      <c r="A1133" s="184"/>
      <c r="C1133" s="129"/>
      <c r="D1133" s="185"/>
      <c r="E1133" s="186"/>
      <c r="F1133" s="187"/>
    </row>
    <row r="1134" spans="1:6" s="112" customFormat="1" x14ac:dyDescent="0.2">
      <c r="A1134" s="184"/>
      <c r="C1134" s="129"/>
      <c r="D1134" s="185"/>
      <c r="E1134" s="186"/>
      <c r="F1134" s="187"/>
    </row>
    <row r="1135" spans="1:6" s="112" customFormat="1" x14ac:dyDescent="0.2">
      <c r="A1135" s="184"/>
      <c r="C1135" s="129"/>
      <c r="D1135" s="185"/>
      <c r="E1135" s="186"/>
      <c r="F1135" s="187"/>
    </row>
    <row r="1136" spans="1:6" s="112" customFormat="1" x14ac:dyDescent="0.2">
      <c r="A1136" s="184"/>
      <c r="C1136" s="129"/>
      <c r="D1136" s="185"/>
      <c r="E1136" s="186"/>
      <c r="F1136" s="187"/>
    </row>
    <row r="1137" spans="1:6" s="112" customFormat="1" x14ac:dyDescent="0.2">
      <c r="A1137" s="184"/>
      <c r="C1137" s="129"/>
      <c r="D1137" s="185"/>
      <c r="E1137" s="186"/>
      <c r="F1137" s="187"/>
    </row>
    <row r="1138" spans="1:6" s="112" customFormat="1" x14ac:dyDescent="0.2">
      <c r="A1138" s="184"/>
      <c r="C1138" s="129"/>
      <c r="D1138" s="185"/>
      <c r="E1138" s="186"/>
      <c r="F1138" s="187"/>
    </row>
    <row r="1139" spans="1:6" s="112" customFormat="1" x14ac:dyDescent="0.2">
      <c r="A1139" s="184"/>
      <c r="C1139" s="129"/>
      <c r="D1139" s="185"/>
      <c r="E1139" s="186"/>
      <c r="F1139" s="187"/>
    </row>
    <row r="1140" spans="1:6" s="112" customFormat="1" x14ac:dyDescent="0.2">
      <c r="A1140" s="184"/>
      <c r="C1140" s="129"/>
      <c r="D1140" s="185"/>
      <c r="E1140" s="186"/>
      <c r="F1140" s="187"/>
    </row>
    <row r="1141" spans="1:6" s="112" customFormat="1" x14ac:dyDescent="0.2">
      <c r="A1141" s="184"/>
      <c r="C1141" s="129"/>
      <c r="D1141" s="185"/>
      <c r="E1141" s="186"/>
      <c r="F1141" s="187"/>
    </row>
    <row r="1142" spans="1:6" s="112" customFormat="1" x14ac:dyDescent="0.2">
      <c r="A1142" s="184"/>
      <c r="C1142" s="129"/>
      <c r="D1142" s="185"/>
      <c r="E1142" s="186"/>
      <c r="F1142" s="187"/>
    </row>
    <row r="1143" spans="1:6" s="112" customFormat="1" x14ac:dyDescent="0.2">
      <c r="A1143" s="184"/>
      <c r="C1143" s="129"/>
      <c r="D1143" s="185"/>
      <c r="E1143" s="186"/>
      <c r="F1143" s="187"/>
    </row>
    <row r="1144" spans="1:6" s="112" customFormat="1" x14ac:dyDescent="0.2">
      <c r="A1144" s="184"/>
      <c r="C1144" s="129"/>
      <c r="D1144" s="185"/>
      <c r="E1144" s="186"/>
      <c r="F1144" s="187"/>
    </row>
    <row r="1145" spans="1:6" s="112" customFormat="1" x14ac:dyDescent="0.2">
      <c r="A1145" s="184"/>
      <c r="C1145" s="129"/>
      <c r="D1145" s="185"/>
      <c r="E1145" s="186"/>
      <c r="F1145" s="187"/>
    </row>
    <row r="1146" spans="1:6" s="112" customFormat="1" x14ac:dyDescent="0.2">
      <c r="A1146" s="184"/>
      <c r="C1146" s="129"/>
      <c r="D1146" s="185"/>
      <c r="E1146" s="186"/>
      <c r="F1146" s="187"/>
    </row>
    <row r="1147" spans="1:6" s="112" customFormat="1" x14ac:dyDescent="0.2">
      <c r="A1147" s="184"/>
      <c r="C1147" s="129"/>
      <c r="D1147" s="185"/>
      <c r="E1147" s="186"/>
      <c r="F1147" s="187"/>
    </row>
    <row r="1148" spans="1:6" s="112" customFormat="1" x14ac:dyDescent="0.2">
      <c r="A1148" s="184"/>
      <c r="C1148" s="129"/>
      <c r="D1148" s="185"/>
      <c r="E1148" s="186"/>
      <c r="F1148" s="187"/>
    </row>
    <row r="1149" spans="1:6" s="112" customFormat="1" x14ac:dyDescent="0.2">
      <c r="A1149" s="184"/>
      <c r="C1149" s="129"/>
      <c r="D1149" s="185"/>
      <c r="E1149" s="186"/>
      <c r="F1149" s="187"/>
    </row>
    <row r="1150" spans="1:6" s="112" customFormat="1" x14ac:dyDescent="0.2">
      <c r="A1150" s="184"/>
      <c r="C1150" s="129"/>
      <c r="D1150" s="185"/>
      <c r="E1150" s="186"/>
      <c r="F1150" s="187"/>
    </row>
    <row r="1151" spans="1:6" s="112" customFormat="1" x14ac:dyDescent="0.2">
      <c r="A1151" s="184"/>
      <c r="C1151" s="129"/>
      <c r="D1151" s="185"/>
      <c r="E1151" s="186"/>
      <c r="F1151" s="187"/>
    </row>
    <row r="1152" spans="1:6" s="112" customFormat="1" x14ac:dyDescent="0.2">
      <c r="A1152" s="184"/>
      <c r="C1152" s="129"/>
      <c r="D1152" s="185"/>
      <c r="E1152" s="186"/>
      <c r="F1152" s="187"/>
    </row>
    <row r="1153" spans="1:6" s="112" customFormat="1" x14ac:dyDescent="0.2">
      <c r="A1153" s="184"/>
      <c r="C1153" s="129"/>
      <c r="D1153" s="185"/>
      <c r="E1153" s="186"/>
      <c r="F1153" s="187"/>
    </row>
    <row r="1154" spans="1:6" s="112" customFormat="1" x14ac:dyDescent="0.2">
      <c r="A1154" s="184"/>
      <c r="C1154" s="129"/>
      <c r="D1154" s="185"/>
      <c r="E1154" s="186"/>
      <c r="F1154" s="187"/>
    </row>
    <row r="1155" spans="1:6" s="112" customFormat="1" x14ac:dyDescent="0.2">
      <c r="A1155" s="184"/>
      <c r="C1155" s="129"/>
      <c r="D1155" s="185"/>
      <c r="E1155" s="186"/>
      <c r="F1155" s="187"/>
    </row>
    <row r="1156" spans="1:6" s="112" customFormat="1" x14ac:dyDescent="0.2">
      <c r="A1156" s="184"/>
      <c r="C1156" s="129"/>
      <c r="D1156" s="185"/>
      <c r="E1156" s="186"/>
      <c r="F1156" s="187"/>
    </row>
    <row r="1157" spans="1:6" s="112" customFormat="1" x14ac:dyDescent="0.2">
      <c r="A1157" s="184"/>
      <c r="C1157" s="129"/>
      <c r="D1157" s="185"/>
      <c r="E1157" s="186"/>
      <c r="F1157" s="187"/>
    </row>
    <row r="1158" spans="1:6" s="112" customFormat="1" x14ac:dyDescent="0.2">
      <c r="A1158" s="184"/>
      <c r="C1158" s="129"/>
      <c r="D1158" s="185"/>
      <c r="E1158" s="186"/>
      <c r="F1158" s="187"/>
    </row>
    <row r="1159" spans="1:6" s="112" customFormat="1" x14ac:dyDescent="0.2">
      <c r="A1159" s="184"/>
      <c r="C1159" s="129"/>
      <c r="D1159" s="185"/>
      <c r="E1159" s="186"/>
      <c r="F1159" s="187"/>
    </row>
    <row r="1160" spans="1:6" s="112" customFormat="1" x14ac:dyDescent="0.2">
      <c r="A1160" s="184"/>
      <c r="C1160" s="129"/>
      <c r="D1160" s="185"/>
      <c r="E1160" s="186"/>
      <c r="F1160" s="187"/>
    </row>
    <row r="1161" spans="1:6" s="112" customFormat="1" x14ac:dyDescent="0.2">
      <c r="A1161" s="184"/>
      <c r="C1161" s="129"/>
      <c r="D1161" s="185"/>
      <c r="E1161" s="186"/>
      <c r="F1161" s="187"/>
    </row>
    <row r="1162" spans="1:6" s="112" customFormat="1" x14ac:dyDescent="0.2">
      <c r="A1162" s="184"/>
      <c r="C1162" s="129"/>
      <c r="D1162" s="185"/>
      <c r="E1162" s="186"/>
      <c r="F1162" s="187"/>
    </row>
    <row r="1163" spans="1:6" s="112" customFormat="1" x14ac:dyDescent="0.2">
      <c r="A1163" s="184"/>
      <c r="C1163" s="129"/>
      <c r="D1163" s="185"/>
      <c r="E1163" s="186"/>
      <c r="F1163" s="187"/>
    </row>
    <row r="1164" spans="1:6" s="112" customFormat="1" x14ac:dyDescent="0.2">
      <c r="A1164" s="184"/>
      <c r="C1164" s="129"/>
      <c r="D1164" s="185"/>
      <c r="E1164" s="186"/>
      <c r="F1164" s="187"/>
    </row>
    <row r="1165" spans="1:6" s="112" customFormat="1" x14ac:dyDescent="0.2">
      <c r="A1165" s="184"/>
      <c r="C1165" s="129"/>
      <c r="D1165" s="185"/>
      <c r="E1165" s="186"/>
      <c r="F1165" s="187"/>
    </row>
    <row r="1166" spans="1:6" s="112" customFormat="1" x14ac:dyDescent="0.2">
      <c r="A1166" s="184"/>
      <c r="C1166" s="129"/>
      <c r="D1166" s="185"/>
      <c r="E1166" s="186"/>
      <c r="F1166" s="187"/>
    </row>
    <row r="1167" spans="1:6" s="112" customFormat="1" x14ac:dyDescent="0.2">
      <c r="A1167" s="184"/>
      <c r="C1167" s="129"/>
      <c r="D1167" s="185"/>
      <c r="E1167" s="186"/>
      <c r="F1167" s="187"/>
    </row>
    <row r="1168" spans="1:6" s="112" customFormat="1" x14ac:dyDescent="0.2">
      <c r="A1168" s="184"/>
      <c r="C1168" s="129"/>
      <c r="D1168" s="185"/>
      <c r="E1168" s="186"/>
      <c r="F1168" s="187"/>
    </row>
    <row r="1169" spans="1:6" s="112" customFormat="1" x14ac:dyDescent="0.2">
      <c r="A1169" s="184"/>
      <c r="C1169" s="129"/>
      <c r="D1169" s="185"/>
      <c r="E1169" s="186"/>
      <c r="F1169" s="187"/>
    </row>
    <row r="1170" spans="1:6" s="112" customFormat="1" x14ac:dyDescent="0.2">
      <c r="A1170" s="184"/>
      <c r="C1170" s="129"/>
      <c r="D1170" s="185"/>
      <c r="E1170" s="186"/>
      <c r="F1170" s="187"/>
    </row>
    <row r="1171" spans="1:6" s="112" customFormat="1" x14ac:dyDescent="0.2">
      <c r="A1171" s="184"/>
      <c r="C1171" s="129"/>
      <c r="D1171" s="185"/>
      <c r="E1171" s="186"/>
      <c r="F1171" s="187"/>
    </row>
    <row r="1172" spans="1:6" s="112" customFormat="1" x14ac:dyDescent="0.2">
      <c r="A1172" s="184"/>
      <c r="C1172" s="129"/>
      <c r="D1172" s="185"/>
      <c r="E1172" s="186"/>
      <c r="F1172" s="187"/>
    </row>
    <row r="1173" spans="1:6" s="112" customFormat="1" x14ac:dyDescent="0.2">
      <c r="A1173" s="184"/>
      <c r="C1173" s="129"/>
      <c r="D1173" s="185"/>
      <c r="E1173" s="186"/>
      <c r="F1173" s="187"/>
    </row>
    <row r="1174" spans="1:6" s="112" customFormat="1" x14ac:dyDescent="0.2">
      <c r="A1174" s="184"/>
      <c r="C1174" s="129"/>
      <c r="D1174" s="185"/>
      <c r="E1174" s="186"/>
      <c r="F1174" s="187"/>
    </row>
    <row r="1175" spans="1:6" s="112" customFormat="1" x14ac:dyDescent="0.2">
      <c r="A1175" s="184"/>
      <c r="C1175" s="129"/>
      <c r="D1175" s="185"/>
      <c r="E1175" s="186"/>
      <c r="F1175" s="187"/>
    </row>
    <row r="1176" spans="1:6" s="112" customFormat="1" x14ac:dyDescent="0.2">
      <c r="A1176" s="184"/>
      <c r="C1176" s="129"/>
      <c r="D1176" s="185"/>
      <c r="E1176" s="186"/>
      <c r="F1176" s="187"/>
    </row>
    <row r="1177" spans="1:6" s="112" customFormat="1" x14ac:dyDescent="0.2">
      <c r="A1177" s="184"/>
      <c r="C1177" s="129"/>
      <c r="D1177" s="185"/>
      <c r="E1177" s="186"/>
      <c r="F1177" s="187"/>
    </row>
    <row r="1178" spans="1:6" s="112" customFormat="1" x14ac:dyDescent="0.2">
      <c r="A1178" s="184"/>
      <c r="C1178" s="129"/>
      <c r="D1178" s="185"/>
      <c r="E1178" s="186"/>
      <c r="F1178" s="187"/>
    </row>
    <row r="1179" spans="1:6" s="112" customFormat="1" x14ac:dyDescent="0.2">
      <c r="A1179" s="184"/>
      <c r="C1179" s="129"/>
      <c r="D1179" s="185"/>
      <c r="E1179" s="186"/>
      <c r="F1179" s="187"/>
    </row>
    <row r="1180" spans="1:6" s="112" customFormat="1" x14ac:dyDescent="0.2">
      <c r="A1180" s="184"/>
      <c r="C1180" s="129"/>
      <c r="D1180" s="185"/>
      <c r="E1180" s="186"/>
      <c r="F1180" s="187"/>
    </row>
    <row r="1181" spans="1:6" s="112" customFormat="1" x14ac:dyDescent="0.2">
      <c r="A1181" s="184"/>
      <c r="C1181" s="129"/>
      <c r="D1181" s="185"/>
      <c r="E1181" s="186"/>
      <c r="F1181" s="187"/>
    </row>
    <row r="1182" spans="1:6" s="112" customFormat="1" x14ac:dyDescent="0.2">
      <c r="A1182" s="184"/>
      <c r="C1182" s="129"/>
      <c r="D1182" s="185"/>
      <c r="E1182" s="186"/>
      <c r="F1182" s="187"/>
    </row>
    <row r="1183" spans="1:6" s="112" customFormat="1" x14ac:dyDescent="0.2">
      <c r="A1183" s="184"/>
      <c r="C1183" s="129"/>
      <c r="D1183" s="185"/>
      <c r="E1183" s="186"/>
      <c r="F1183" s="187"/>
    </row>
    <row r="1184" spans="1:6" s="112" customFormat="1" x14ac:dyDescent="0.2">
      <c r="A1184" s="184"/>
      <c r="C1184" s="129"/>
      <c r="D1184" s="185"/>
      <c r="E1184" s="186"/>
      <c r="F1184" s="187"/>
    </row>
    <row r="1185" spans="1:6" s="112" customFormat="1" x14ac:dyDescent="0.2">
      <c r="A1185" s="184"/>
      <c r="C1185" s="129"/>
      <c r="D1185" s="185"/>
      <c r="E1185" s="186"/>
      <c r="F1185" s="187"/>
    </row>
    <row r="1186" spans="1:6" s="112" customFormat="1" x14ac:dyDescent="0.2">
      <c r="A1186" s="184"/>
      <c r="C1186" s="129"/>
      <c r="D1186" s="185"/>
      <c r="E1186" s="186"/>
      <c r="F1186" s="187"/>
    </row>
    <row r="1187" spans="1:6" s="112" customFormat="1" x14ac:dyDescent="0.2">
      <c r="A1187" s="184"/>
      <c r="C1187" s="129"/>
      <c r="D1187" s="185"/>
      <c r="E1187" s="186"/>
      <c r="F1187" s="187"/>
    </row>
    <row r="1188" spans="1:6" s="112" customFormat="1" x14ac:dyDescent="0.2">
      <c r="A1188" s="184"/>
      <c r="C1188" s="129"/>
      <c r="D1188" s="185"/>
      <c r="E1188" s="186"/>
      <c r="F1188" s="187"/>
    </row>
    <row r="1189" spans="1:6" s="112" customFormat="1" x14ac:dyDescent="0.2">
      <c r="A1189" s="184"/>
      <c r="C1189" s="129"/>
      <c r="D1189" s="185"/>
      <c r="E1189" s="186"/>
      <c r="F1189" s="187"/>
    </row>
    <row r="1190" spans="1:6" s="112" customFormat="1" x14ac:dyDescent="0.2">
      <c r="A1190" s="184"/>
      <c r="C1190" s="129"/>
      <c r="D1190" s="185"/>
      <c r="E1190" s="186"/>
      <c r="F1190" s="187"/>
    </row>
    <row r="1191" spans="1:6" s="112" customFormat="1" x14ac:dyDescent="0.2">
      <c r="A1191" s="184"/>
      <c r="C1191" s="129"/>
      <c r="D1191" s="185"/>
      <c r="E1191" s="186"/>
      <c r="F1191" s="187"/>
    </row>
    <row r="1192" spans="1:6" s="112" customFormat="1" x14ac:dyDescent="0.2">
      <c r="A1192" s="184"/>
      <c r="C1192" s="129"/>
      <c r="D1192" s="185"/>
      <c r="E1192" s="186"/>
      <c r="F1192" s="187"/>
    </row>
    <row r="1193" spans="1:6" s="112" customFormat="1" x14ac:dyDescent="0.2">
      <c r="A1193" s="184"/>
      <c r="C1193" s="129"/>
      <c r="D1193" s="185"/>
      <c r="E1193" s="186"/>
      <c r="F1193" s="187"/>
    </row>
    <row r="1194" spans="1:6" s="112" customFormat="1" x14ac:dyDescent="0.2">
      <c r="A1194" s="184"/>
      <c r="C1194" s="129"/>
      <c r="D1194" s="185"/>
      <c r="E1194" s="186"/>
      <c r="F1194" s="187"/>
    </row>
    <row r="1195" spans="1:6" s="112" customFormat="1" x14ac:dyDescent="0.2">
      <c r="A1195" s="184"/>
      <c r="C1195" s="129"/>
      <c r="D1195" s="185"/>
      <c r="E1195" s="186"/>
      <c r="F1195" s="187"/>
    </row>
    <row r="1196" spans="1:6" s="112" customFormat="1" x14ac:dyDescent="0.2">
      <c r="A1196" s="184"/>
      <c r="C1196" s="129"/>
      <c r="D1196" s="185"/>
      <c r="E1196" s="186"/>
      <c r="F1196" s="187"/>
    </row>
    <row r="1197" spans="1:6" s="112" customFormat="1" x14ac:dyDescent="0.2">
      <c r="A1197" s="184"/>
      <c r="C1197" s="129"/>
      <c r="D1197" s="185"/>
      <c r="E1197" s="186"/>
      <c r="F1197" s="187"/>
    </row>
    <row r="1198" spans="1:6" s="112" customFormat="1" x14ac:dyDescent="0.2">
      <c r="A1198" s="184"/>
      <c r="C1198" s="129"/>
      <c r="D1198" s="185"/>
      <c r="E1198" s="186"/>
      <c r="F1198" s="187"/>
    </row>
    <row r="1199" spans="1:6" s="112" customFormat="1" x14ac:dyDescent="0.2">
      <c r="A1199" s="184"/>
      <c r="C1199" s="129"/>
      <c r="D1199" s="185"/>
      <c r="E1199" s="186"/>
      <c r="F1199" s="187"/>
    </row>
    <row r="1200" spans="1:6" s="112" customFormat="1" x14ac:dyDescent="0.2">
      <c r="A1200" s="184"/>
      <c r="C1200" s="129"/>
      <c r="D1200" s="185"/>
      <c r="E1200" s="186"/>
      <c r="F1200" s="187"/>
    </row>
    <row r="1201" spans="1:6" s="112" customFormat="1" x14ac:dyDescent="0.2">
      <c r="A1201" s="184"/>
      <c r="C1201" s="129"/>
      <c r="D1201" s="185"/>
      <c r="E1201" s="186"/>
      <c r="F1201" s="187"/>
    </row>
    <row r="1202" spans="1:6" s="112" customFormat="1" x14ac:dyDescent="0.2">
      <c r="A1202" s="184"/>
      <c r="C1202" s="129"/>
      <c r="D1202" s="185"/>
      <c r="E1202" s="186"/>
      <c r="F1202" s="187"/>
    </row>
    <row r="1203" spans="1:6" s="112" customFormat="1" x14ac:dyDescent="0.2">
      <c r="A1203" s="184"/>
      <c r="C1203" s="129"/>
      <c r="D1203" s="185"/>
      <c r="E1203" s="186"/>
      <c r="F1203" s="187"/>
    </row>
    <row r="1204" spans="1:6" s="112" customFormat="1" x14ac:dyDescent="0.2">
      <c r="A1204" s="184"/>
      <c r="C1204" s="129"/>
      <c r="D1204" s="185"/>
      <c r="E1204" s="186"/>
      <c r="F1204" s="187"/>
    </row>
    <row r="1205" spans="1:6" s="112" customFormat="1" x14ac:dyDescent="0.2">
      <c r="A1205" s="184"/>
      <c r="C1205" s="129"/>
      <c r="D1205" s="185"/>
      <c r="E1205" s="186"/>
      <c r="F1205" s="187"/>
    </row>
    <row r="1206" spans="1:6" s="112" customFormat="1" x14ac:dyDescent="0.2">
      <c r="A1206" s="184"/>
      <c r="C1206" s="129"/>
      <c r="D1206" s="185"/>
      <c r="E1206" s="186"/>
      <c r="F1206" s="187"/>
    </row>
    <row r="1207" spans="1:6" s="112" customFormat="1" x14ac:dyDescent="0.2">
      <c r="A1207" s="184"/>
      <c r="C1207" s="129"/>
      <c r="D1207" s="185"/>
      <c r="E1207" s="186"/>
      <c r="F1207" s="187"/>
    </row>
    <row r="1208" spans="1:6" s="112" customFormat="1" x14ac:dyDescent="0.2">
      <c r="A1208" s="184"/>
      <c r="C1208" s="129"/>
      <c r="D1208" s="185"/>
      <c r="E1208" s="186"/>
      <c r="F1208" s="187"/>
    </row>
    <row r="1209" spans="1:6" s="112" customFormat="1" x14ac:dyDescent="0.2">
      <c r="A1209" s="184"/>
      <c r="C1209" s="129"/>
      <c r="D1209" s="185"/>
      <c r="E1209" s="186"/>
      <c r="F1209" s="187"/>
    </row>
    <row r="1210" spans="1:6" s="112" customFormat="1" x14ac:dyDescent="0.2">
      <c r="A1210" s="184"/>
      <c r="C1210" s="129"/>
      <c r="D1210" s="185"/>
      <c r="E1210" s="186"/>
      <c r="F1210" s="187"/>
    </row>
    <row r="1211" spans="1:6" s="112" customFormat="1" x14ac:dyDescent="0.2">
      <c r="A1211" s="184"/>
      <c r="C1211" s="129"/>
      <c r="D1211" s="185"/>
      <c r="E1211" s="186"/>
      <c r="F1211" s="187"/>
    </row>
    <row r="1212" spans="1:6" s="112" customFormat="1" x14ac:dyDescent="0.2">
      <c r="A1212" s="184"/>
      <c r="C1212" s="129"/>
      <c r="D1212" s="185"/>
      <c r="E1212" s="186"/>
      <c r="F1212" s="187"/>
    </row>
    <row r="1213" spans="1:6" s="112" customFormat="1" x14ac:dyDescent="0.2">
      <c r="A1213" s="184"/>
      <c r="C1213" s="129"/>
      <c r="D1213" s="185"/>
      <c r="E1213" s="186"/>
      <c r="F1213" s="187"/>
    </row>
    <row r="1214" spans="1:6" s="112" customFormat="1" x14ac:dyDescent="0.2">
      <c r="A1214" s="184"/>
      <c r="C1214" s="129"/>
      <c r="D1214" s="185"/>
      <c r="E1214" s="186"/>
      <c r="F1214" s="187"/>
    </row>
    <row r="1215" spans="1:6" s="112" customFormat="1" x14ac:dyDescent="0.2">
      <c r="A1215" s="184"/>
      <c r="C1215" s="129"/>
      <c r="D1215" s="185"/>
      <c r="E1215" s="186"/>
      <c r="F1215" s="187"/>
    </row>
    <row r="1216" spans="1:6" s="112" customFormat="1" x14ac:dyDescent="0.2">
      <c r="A1216" s="184"/>
      <c r="C1216" s="129"/>
      <c r="D1216" s="185"/>
      <c r="E1216" s="186"/>
      <c r="F1216" s="187"/>
    </row>
    <row r="1217" spans="1:6" s="112" customFormat="1" x14ac:dyDescent="0.2">
      <c r="A1217" s="184"/>
      <c r="C1217" s="129"/>
      <c r="D1217" s="185"/>
      <c r="E1217" s="186"/>
      <c r="F1217" s="187"/>
    </row>
    <row r="1218" spans="1:6" s="112" customFormat="1" x14ac:dyDescent="0.2">
      <c r="A1218" s="184"/>
      <c r="C1218" s="129"/>
      <c r="D1218" s="185"/>
      <c r="E1218" s="186"/>
      <c r="F1218" s="187"/>
    </row>
    <row r="1219" spans="1:6" s="112" customFormat="1" x14ac:dyDescent="0.2">
      <c r="A1219" s="184"/>
      <c r="C1219" s="129"/>
      <c r="D1219" s="185"/>
      <c r="E1219" s="186"/>
      <c r="F1219" s="187"/>
    </row>
    <row r="1220" spans="1:6" s="112" customFormat="1" x14ac:dyDescent="0.2">
      <c r="A1220" s="184"/>
      <c r="C1220" s="129"/>
      <c r="D1220" s="185"/>
      <c r="E1220" s="186"/>
      <c r="F1220" s="187"/>
    </row>
    <row r="1221" spans="1:6" s="112" customFormat="1" x14ac:dyDescent="0.2">
      <c r="A1221" s="184"/>
      <c r="C1221" s="129"/>
      <c r="D1221" s="185"/>
      <c r="E1221" s="186"/>
      <c r="F1221" s="187"/>
    </row>
    <row r="1222" spans="1:6" s="112" customFormat="1" x14ac:dyDescent="0.2">
      <c r="A1222" s="184"/>
      <c r="C1222" s="129"/>
      <c r="D1222" s="185"/>
      <c r="E1222" s="186"/>
      <c r="F1222" s="187"/>
    </row>
    <row r="1223" spans="1:6" s="112" customFormat="1" x14ac:dyDescent="0.2">
      <c r="A1223" s="184"/>
      <c r="C1223" s="129"/>
      <c r="D1223" s="185"/>
      <c r="E1223" s="186"/>
      <c r="F1223" s="187"/>
    </row>
    <row r="1224" spans="1:6" s="112" customFormat="1" x14ac:dyDescent="0.2">
      <c r="A1224" s="184"/>
      <c r="C1224" s="129"/>
      <c r="D1224" s="185"/>
      <c r="E1224" s="186"/>
      <c r="F1224" s="187"/>
    </row>
    <row r="1225" spans="1:6" s="112" customFormat="1" x14ac:dyDescent="0.2">
      <c r="A1225" s="184"/>
      <c r="C1225" s="129"/>
      <c r="D1225" s="185"/>
      <c r="E1225" s="186"/>
      <c r="F1225" s="187"/>
    </row>
    <row r="1226" spans="1:6" s="112" customFormat="1" x14ac:dyDescent="0.2">
      <c r="A1226" s="184"/>
      <c r="C1226" s="129"/>
      <c r="D1226" s="185"/>
      <c r="E1226" s="186"/>
      <c r="F1226" s="187"/>
    </row>
    <row r="1227" spans="1:6" s="112" customFormat="1" x14ac:dyDescent="0.2">
      <c r="A1227" s="184"/>
      <c r="C1227" s="129"/>
      <c r="D1227" s="185"/>
      <c r="E1227" s="186"/>
      <c r="F1227" s="187"/>
    </row>
    <row r="1228" spans="1:6" s="112" customFormat="1" x14ac:dyDescent="0.2">
      <c r="A1228" s="184"/>
      <c r="C1228" s="129"/>
      <c r="D1228" s="185"/>
      <c r="E1228" s="186"/>
      <c r="F1228" s="187"/>
    </row>
    <row r="1229" spans="1:6" s="112" customFormat="1" x14ac:dyDescent="0.2">
      <c r="A1229" s="184"/>
      <c r="C1229" s="129"/>
      <c r="D1229" s="185"/>
      <c r="E1229" s="186"/>
      <c r="F1229" s="187"/>
    </row>
    <row r="1230" spans="1:6" s="112" customFormat="1" x14ac:dyDescent="0.2">
      <c r="A1230" s="184"/>
      <c r="C1230" s="129"/>
      <c r="D1230" s="185"/>
      <c r="E1230" s="186"/>
      <c r="F1230" s="187"/>
    </row>
    <row r="1231" spans="1:6" s="112" customFormat="1" x14ac:dyDescent="0.2">
      <c r="A1231" s="184"/>
      <c r="C1231" s="129"/>
      <c r="D1231" s="185"/>
      <c r="E1231" s="186"/>
      <c r="F1231" s="187"/>
    </row>
    <row r="1232" spans="1:6" s="112" customFormat="1" x14ac:dyDescent="0.2">
      <c r="A1232" s="184"/>
      <c r="C1232" s="129"/>
      <c r="D1232" s="185"/>
      <c r="E1232" s="186"/>
      <c r="F1232" s="187"/>
    </row>
    <row r="1233" spans="1:6" s="112" customFormat="1" x14ac:dyDescent="0.2">
      <c r="A1233" s="184"/>
      <c r="C1233" s="129"/>
      <c r="D1233" s="185"/>
      <c r="E1233" s="186"/>
      <c r="F1233" s="187"/>
    </row>
    <row r="1234" spans="1:6" s="112" customFormat="1" x14ac:dyDescent="0.2">
      <c r="A1234" s="184"/>
      <c r="C1234" s="129"/>
      <c r="D1234" s="185"/>
      <c r="E1234" s="186"/>
      <c r="F1234" s="187"/>
    </row>
    <row r="1235" spans="1:6" s="112" customFormat="1" x14ac:dyDescent="0.2">
      <c r="A1235" s="184"/>
      <c r="C1235" s="129"/>
      <c r="D1235" s="185"/>
      <c r="E1235" s="186"/>
      <c r="F1235" s="187"/>
    </row>
    <row r="1236" spans="1:6" s="112" customFormat="1" x14ac:dyDescent="0.2">
      <c r="A1236" s="184"/>
      <c r="C1236" s="129"/>
      <c r="D1236" s="185"/>
      <c r="E1236" s="186"/>
      <c r="F1236" s="187"/>
    </row>
    <row r="1237" spans="1:6" s="112" customFormat="1" x14ac:dyDescent="0.2">
      <c r="A1237" s="184"/>
      <c r="C1237" s="129"/>
      <c r="D1237" s="185"/>
      <c r="E1237" s="186"/>
      <c r="F1237" s="187"/>
    </row>
    <row r="1238" spans="1:6" s="112" customFormat="1" x14ac:dyDescent="0.2">
      <c r="A1238" s="184"/>
      <c r="C1238" s="129"/>
      <c r="D1238" s="185"/>
      <c r="E1238" s="186"/>
      <c r="F1238" s="187"/>
    </row>
    <row r="1239" spans="1:6" s="112" customFormat="1" x14ac:dyDescent="0.2">
      <c r="A1239" s="184"/>
      <c r="C1239" s="129"/>
      <c r="D1239" s="185"/>
      <c r="E1239" s="186"/>
      <c r="F1239" s="187"/>
    </row>
    <row r="1240" spans="1:6" s="112" customFormat="1" x14ac:dyDescent="0.2">
      <c r="A1240" s="184"/>
      <c r="C1240" s="129"/>
      <c r="D1240" s="185"/>
      <c r="E1240" s="186"/>
      <c r="F1240" s="187"/>
    </row>
    <row r="1241" spans="1:6" s="112" customFormat="1" x14ac:dyDescent="0.2">
      <c r="A1241" s="184"/>
      <c r="C1241" s="129"/>
      <c r="D1241" s="185"/>
      <c r="E1241" s="186"/>
      <c r="F1241" s="187"/>
    </row>
    <row r="1242" spans="1:6" s="112" customFormat="1" x14ac:dyDescent="0.2">
      <c r="A1242" s="184"/>
      <c r="C1242" s="129"/>
      <c r="D1242" s="185"/>
      <c r="E1242" s="186"/>
      <c r="F1242" s="187"/>
    </row>
    <row r="1243" spans="1:6" s="112" customFormat="1" x14ac:dyDescent="0.2">
      <c r="A1243" s="184"/>
      <c r="C1243" s="129"/>
      <c r="D1243" s="185"/>
      <c r="E1243" s="186"/>
      <c r="F1243" s="187"/>
    </row>
    <row r="1244" spans="1:6" s="112" customFormat="1" x14ac:dyDescent="0.2">
      <c r="A1244" s="184"/>
      <c r="C1244" s="129"/>
      <c r="D1244" s="185"/>
      <c r="E1244" s="186"/>
      <c r="F1244" s="187"/>
    </row>
    <row r="1245" spans="1:6" s="112" customFormat="1" x14ac:dyDescent="0.2">
      <c r="A1245" s="184"/>
      <c r="C1245" s="129"/>
      <c r="D1245" s="185"/>
      <c r="E1245" s="186"/>
      <c r="F1245" s="187"/>
    </row>
    <row r="1246" spans="1:6" s="112" customFormat="1" x14ac:dyDescent="0.2">
      <c r="A1246" s="184"/>
      <c r="C1246" s="129"/>
      <c r="D1246" s="185"/>
      <c r="E1246" s="186"/>
      <c r="F1246" s="187"/>
    </row>
    <row r="1247" spans="1:6" s="112" customFormat="1" x14ac:dyDescent="0.2">
      <c r="A1247" s="184"/>
      <c r="C1247" s="129"/>
      <c r="D1247" s="185"/>
      <c r="E1247" s="186"/>
      <c r="F1247" s="187"/>
    </row>
    <row r="1248" spans="1:6" s="112" customFormat="1" x14ac:dyDescent="0.2">
      <c r="A1248" s="184"/>
      <c r="C1248" s="129"/>
      <c r="D1248" s="185"/>
      <c r="E1248" s="186"/>
      <c r="F1248" s="187"/>
    </row>
    <row r="1249" spans="1:6" s="112" customFormat="1" x14ac:dyDescent="0.2">
      <c r="A1249" s="184"/>
      <c r="C1249" s="129"/>
      <c r="D1249" s="185"/>
      <c r="E1249" s="186"/>
      <c r="F1249" s="187"/>
    </row>
    <row r="1250" spans="1:6" s="112" customFormat="1" x14ac:dyDescent="0.2">
      <c r="A1250" s="184"/>
      <c r="C1250" s="129"/>
      <c r="D1250" s="185"/>
      <c r="E1250" s="186"/>
      <c r="F1250" s="187"/>
    </row>
    <row r="1251" spans="1:6" s="112" customFormat="1" x14ac:dyDescent="0.2">
      <c r="A1251" s="184"/>
      <c r="C1251" s="129"/>
      <c r="D1251" s="185"/>
      <c r="E1251" s="186"/>
      <c r="F1251" s="187"/>
    </row>
    <row r="1252" spans="1:6" s="112" customFormat="1" x14ac:dyDescent="0.2">
      <c r="A1252" s="184"/>
      <c r="C1252" s="129"/>
      <c r="D1252" s="185"/>
      <c r="E1252" s="186"/>
      <c r="F1252" s="187"/>
    </row>
    <row r="1253" spans="1:6" s="112" customFormat="1" x14ac:dyDescent="0.2">
      <c r="A1253" s="184"/>
      <c r="C1253" s="129"/>
      <c r="D1253" s="185"/>
      <c r="E1253" s="186"/>
      <c r="F1253" s="187"/>
    </row>
    <row r="1254" spans="1:6" s="112" customFormat="1" x14ac:dyDescent="0.2">
      <c r="A1254" s="184"/>
      <c r="C1254" s="129"/>
      <c r="D1254" s="185"/>
      <c r="E1254" s="186"/>
      <c r="F1254" s="187"/>
    </row>
    <row r="1255" spans="1:6" s="112" customFormat="1" x14ac:dyDescent="0.2">
      <c r="A1255" s="184"/>
      <c r="C1255" s="129"/>
      <c r="D1255" s="185"/>
      <c r="E1255" s="186"/>
      <c r="F1255" s="187"/>
    </row>
    <row r="1256" spans="1:6" s="112" customFormat="1" x14ac:dyDescent="0.2">
      <c r="A1256" s="184"/>
      <c r="C1256" s="129"/>
      <c r="D1256" s="185"/>
      <c r="E1256" s="186"/>
      <c r="F1256" s="187"/>
    </row>
    <row r="1257" spans="1:6" s="112" customFormat="1" x14ac:dyDescent="0.2">
      <c r="A1257" s="184"/>
      <c r="C1257" s="129"/>
      <c r="D1257" s="185"/>
      <c r="E1257" s="186"/>
      <c r="F1257" s="187"/>
    </row>
    <row r="1258" spans="1:6" s="112" customFormat="1" x14ac:dyDescent="0.2">
      <c r="A1258" s="184"/>
      <c r="C1258" s="129"/>
      <c r="D1258" s="185"/>
      <c r="E1258" s="186"/>
      <c r="F1258" s="187"/>
    </row>
    <row r="1259" spans="1:6" s="112" customFormat="1" x14ac:dyDescent="0.2">
      <c r="A1259" s="184"/>
      <c r="C1259" s="129"/>
      <c r="D1259" s="185"/>
      <c r="E1259" s="186"/>
      <c r="F1259" s="187"/>
    </row>
    <row r="1260" spans="1:6" s="112" customFormat="1" x14ac:dyDescent="0.2">
      <c r="A1260" s="184"/>
      <c r="C1260" s="129"/>
      <c r="D1260" s="185"/>
      <c r="E1260" s="186"/>
      <c r="F1260" s="187"/>
    </row>
    <row r="1261" spans="1:6" s="112" customFormat="1" x14ac:dyDescent="0.2">
      <c r="A1261" s="184"/>
      <c r="C1261" s="129"/>
      <c r="D1261" s="185"/>
      <c r="E1261" s="186"/>
      <c r="F1261" s="187"/>
    </row>
    <row r="1262" spans="1:6" s="112" customFormat="1" x14ac:dyDescent="0.2">
      <c r="A1262" s="184"/>
      <c r="C1262" s="129"/>
      <c r="D1262" s="185"/>
      <c r="E1262" s="186"/>
      <c r="F1262" s="187"/>
    </row>
    <row r="1263" spans="1:6" s="112" customFormat="1" x14ac:dyDescent="0.2">
      <c r="A1263" s="184"/>
      <c r="C1263" s="129"/>
      <c r="D1263" s="185"/>
      <c r="E1263" s="186"/>
      <c r="F1263" s="187"/>
    </row>
    <row r="1264" spans="1:6" s="112" customFormat="1" x14ac:dyDescent="0.2">
      <c r="A1264" s="184"/>
      <c r="C1264" s="129"/>
      <c r="D1264" s="185"/>
      <c r="E1264" s="186"/>
      <c r="F1264" s="187"/>
    </row>
    <row r="1265" spans="1:6" s="112" customFormat="1" x14ac:dyDescent="0.2">
      <c r="A1265" s="184"/>
      <c r="C1265" s="129"/>
      <c r="D1265" s="185"/>
      <c r="E1265" s="186"/>
      <c r="F1265" s="187"/>
    </row>
    <row r="1266" spans="1:6" s="112" customFormat="1" x14ac:dyDescent="0.2">
      <c r="A1266" s="184"/>
      <c r="C1266" s="129"/>
      <c r="D1266" s="185"/>
      <c r="E1266" s="186"/>
      <c r="F1266" s="187"/>
    </row>
    <row r="1267" spans="1:6" s="112" customFormat="1" x14ac:dyDescent="0.2">
      <c r="A1267" s="184"/>
      <c r="C1267" s="129"/>
      <c r="D1267" s="185"/>
      <c r="E1267" s="186"/>
      <c r="F1267" s="187"/>
    </row>
    <row r="1268" spans="1:6" s="112" customFormat="1" x14ac:dyDescent="0.2">
      <c r="A1268" s="184"/>
      <c r="C1268" s="129"/>
      <c r="D1268" s="185"/>
      <c r="E1268" s="186"/>
      <c r="F1268" s="187"/>
    </row>
    <row r="1269" spans="1:6" s="112" customFormat="1" x14ac:dyDescent="0.2">
      <c r="A1269" s="184"/>
      <c r="C1269" s="129"/>
      <c r="D1269" s="185"/>
      <c r="E1269" s="186"/>
      <c r="F1269" s="187"/>
    </row>
    <row r="1270" spans="1:6" s="112" customFormat="1" x14ac:dyDescent="0.2">
      <c r="A1270" s="184"/>
      <c r="C1270" s="129"/>
      <c r="D1270" s="185"/>
      <c r="E1270" s="186"/>
      <c r="F1270" s="187"/>
    </row>
    <row r="1271" spans="1:6" s="112" customFormat="1" x14ac:dyDescent="0.2">
      <c r="A1271" s="184"/>
      <c r="C1271" s="129"/>
      <c r="D1271" s="185"/>
      <c r="E1271" s="186"/>
      <c r="F1271" s="187"/>
    </row>
    <row r="1272" spans="1:6" s="112" customFormat="1" x14ac:dyDescent="0.2">
      <c r="A1272" s="184"/>
      <c r="C1272" s="129"/>
      <c r="D1272" s="185"/>
      <c r="E1272" s="186"/>
      <c r="F1272" s="187"/>
    </row>
    <row r="1273" spans="1:6" s="112" customFormat="1" x14ac:dyDescent="0.2">
      <c r="A1273" s="184"/>
      <c r="C1273" s="129"/>
      <c r="D1273" s="185"/>
      <c r="E1273" s="186"/>
      <c r="F1273" s="187"/>
    </row>
    <row r="1274" spans="1:6" s="112" customFormat="1" x14ac:dyDescent="0.2">
      <c r="A1274" s="184"/>
      <c r="C1274" s="129"/>
      <c r="D1274" s="185"/>
      <c r="E1274" s="186"/>
      <c r="F1274" s="187"/>
    </row>
    <row r="1275" spans="1:6" s="112" customFormat="1" x14ac:dyDescent="0.2">
      <c r="A1275" s="184"/>
      <c r="C1275" s="129"/>
      <c r="D1275" s="185"/>
      <c r="E1275" s="186"/>
      <c r="F1275" s="187"/>
    </row>
    <row r="1276" spans="1:6" s="112" customFormat="1" x14ac:dyDescent="0.2">
      <c r="A1276" s="184"/>
      <c r="C1276" s="129"/>
      <c r="D1276" s="185"/>
      <c r="E1276" s="186"/>
      <c r="F1276" s="187"/>
    </row>
    <row r="1277" spans="1:6" s="112" customFormat="1" x14ac:dyDescent="0.2">
      <c r="A1277" s="184"/>
      <c r="C1277" s="129"/>
      <c r="D1277" s="185"/>
      <c r="E1277" s="186"/>
      <c r="F1277" s="187"/>
    </row>
    <row r="1278" spans="1:6" s="112" customFormat="1" x14ac:dyDescent="0.2">
      <c r="A1278" s="184"/>
      <c r="C1278" s="129"/>
      <c r="D1278" s="185"/>
      <c r="E1278" s="186"/>
      <c r="F1278" s="187"/>
    </row>
    <row r="1279" spans="1:6" s="112" customFormat="1" x14ac:dyDescent="0.2">
      <c r="A1279" s="184"/>
      <c r="C1279" s="129"/>
      <c r="D1279" s="185"/>
      <c r="E1279" s="186"/>
      <c r="F1279" s="187"/>
    </row>
    <row r="1280" spans="1:6" s="112" customFormat="1" x14ac:dyDescent="0.2">
      <c r="A1280" s="184"/>
      <c r="C1280" s="129"/>
      <c r="D1280" s="185"/>
      <c r="E1280" s="186"/>
      <c r="F1280" s="187"/>
    </row>
    <row r="1281" spans="1:6" s="112" customFormat="1" x14ac:dyDescent="0.2">
      <c r="A1281" s="184"/>
      <c r="C1281" s="129"/>
      <c r="D1281" s="185"/>
      <c r="E1281" s="186"/>
      <c r="F1281" s="187"/>
    </row>
    <row r="1282" spans="1:6" s="112" customFormat="1" x14ac:dyDescent="0.2">
      <c r="A1282" s="184"/>
      <c r="C1282" s="129"/>
      <c r="D1282" s="185"/>
      <c r="E1282" s="186"/>
      <c r="F1282" s="187"/>
    </row>
    <row r="1283" spans="1:6" s="112" customFormat="1" x14ac:dyDescent="0.2">
      <c r="A1283" s="184"/>
      <c r="C1283" s="129"/>
      <c r="D1283" s="185"/>
      <c r="E1283" s="186"/>
      <c r="F1283" s="187"/>
    </row>
    <row r="1284" spans="1:6" s="112" customFormat="1" x14ac:dyDescent="0.2">
      <c r="A1284" s="184"/>
      <c r="C1284" s="129"/>
      <c r="D1284" s="185"/>
      <c r="E1284" s="186"/>
      <c r="F1284" s="187"/>
    </row>
    <row r="1285" spans="1:6" s="112" customFormat="1" x14ac:dyDescent="0.2">
      <c r="A1285" s="184"/>
      <c r="C1285" s="129"/>
      <c r="D1285" s="185"/>
      <c r="E1285" s="186"/>
      <c r="F1285" s="187"/>
    </row>
    <row r="1286" spans="1:6" s="112" customFormat="1" x14ac:dyDescent="0.2">
      <c r="A1286" s="184"/>
      <c r="C1286" s="129"/>
      <c r="D1286" s="185"/>
      <c r="E1286" s="186"/>
      <c r="F1286" s="187"/>
    </row>
    <row r="1287" spans="1:6" s="112" customFormat="1" x14ac:dyDescent="0.2">
      <c r="A1287" s="184"/>
      <c r="C1287" s="129"/>
      <c r="D1287" s="185"/>
      <c r="E1287" s="186"/>
      <c r="F1287" s="187"/>
    </row>
  </sheetData>
  <sheetProtection algorithmName="SHA-512" hashValue="SdUPZr5Q3F4uzDYVCpx/JjsnsI3t4/IkG/nVCwzRuNUYOGAJv/N8LFtkr/j/FT7u9oyDs/x3BOIBdUwT+NficA==" saltValue="w+wz+hzspClEQu2WnDqjpw==" spinCount="100000" sheet="1" objects="1" scenarios="1"/>
  <mergeCells count="46">
    <mergeCell ref="A1:F1"/>
    <mergeCell ref="B81:E81"/>
    <mergeCell ref="A86:A87"/>
    <mergeCell ref="C86:C87"/>
    <mergeCell ref="D86:D87"/>
    <mergeCell ref="E86:E87"/>
    <mergeCell ref="A82:F83"/>
    <mergeCell ref="F86:F87"/>
    <mergeCell ref="A4:F4"/>
    <mergeCell ref="A5:F5"/>
    <mergeCell ref="A46:F47"/>
    <mergeCell ref="B70:E70"/>
    <mergeCell ref="A71:F72"/>
    <mergeCell ref="A32:F32"/>
    <mergeCell ref="B45:D45"/>
    <mergeCell ref="A2:F2"/>
    <mergeCell ref="F124:F125"/>
    <mergeCell ref="B97:E97"/>
    <mergeCell ref="A136:F137"/>
    <mergeCell ref="A115:F116"/>
    <mergeCell ref="A98:F99"/>
    <mergeCell ref="B122:B123"/>
    <mergeCell ref="A124:A125"/>
    <mergeCell ref="B124:B125"/>
    <mergeCell ref="A112:A113"/>
    <mergeCell ref="B112:B113"/>
    <mergeCell ref="B114:E114"/>
    <mergeCell ref="B135:E135"/>
    <mergeCell ref="F122:F123"/>
    <mergeCell ref="C124:C125"/>
    <mergeCell ref="B150:E150"/>
    <mergeCell ref="D124:D125"/>
    <mergeCell ref="E124:E125"/>
    <mergeCell ref="B167:E167"/>
    <mergeCell ref="B31:E31"/>
    <mergeCell ref="B40:E40"/>
    <mergeCell ref="A49:F49"/>
    <mergeCell ref="A48:F48"/>
    <mergeCell ref="C112:C113"/>
    <mergeCell ref="D112:D113"/>
    <mergeCell ref="E112:E113"/>
    <mergeCell ref="F112:F113"/>
    <mergeCell ref="A122:A123"/>
    <mergeCell ref="C122:C123"/>
    <mergeCell ref="D122:D123"/>
    <mergeCell ref="E122:E123"/>
  </mergeCells>
  <pageMargins left="0.7" right="0.7" top="0.75" bottom="0.75" header="0.3" footer="0.3"/>
  <pageSetup paperSize="9" scale="85"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83"/>
  <sheetViews>
    <sheetView topLeftCell="A541" zoomScaleNormal="100" workbookViewId="0">
      <selection activeCell="F573" sqref="F573"/>
    </sheetView>
  </sheetViews>
  <sheetFormatPr defaultRowHeight="12.75" x14ac:dyDescent="0.2"/>
  <cols>
    <col min="1" max="1" width="5.7109375" style="196" customWidth="1"/>
    <col min="2" max="2" width="42" style="193" customWidth="1"/>
    <col min="3" max="3" width="7.7109375" style="193" customWidth="1"/>
    <col min="4" max="4" width="5.28515625" style="194" customWidth="1"/>
    <col min="5" max="5" width="9.7109375" style="193" customWidth="1"/>
    <col min="6" max="6" width="12.5703125" style="193" customWidth="1"/>
    <col min="7" max="7" width="11" style="193" customWidth="1"/>
    <col min="8" max="8" width="8.140625" style="193" bestFit="1" customWidth="1"/>
    <col min="9" max="9" width="10.7109375" style="193" customWidth="1"/>
    <col min="10" max="10" width="43" style="193" customWidth="1"/>
    <col min="11" max="12" width="9.140625" style="193"/>
    <col min="13" max="13" width="9.140625" style="195"/>
    <col min="14" max="256" width="9.140625" style="193"/>
    <col min="257" max="257" width="5.7109375" style="193" customWidth="1"/>
    <col min="258" max="258" width="42" style="193" customWidth="1"/>
    <col min="259" max="259" width="7.7109375" style="193" customWidth="1"/>
    <col min="260" max="260" width="5.28515625" style="193" customWidth="1"/>
    <col min="261" max="261" width="10.42578125" style="193" customWidth="1"/>
    <col min="262" max="262" width="11.7109375" style="193" bestFit="1" customWidth="1"/>
    <col min="263" max="263" width="11" style="193" customWidth="1"/>
    <col min="264" max="264" width="8.140625" style="193" bestFit="1" customWidth="1"/>
    <col min="265" max="265" width="10.7109375" style="193" customWidth="1"/>
    <col min="266" max="266" width="43" style="193" customWidth="1"/>
    <col min="267" max="512" width="9.140625" style="193"/>
    <col min="513" max="513" width="5.7109375" style="193" customWidth="1"/>
    <col min="514" max="514" width="42" style="193" customWidth="1"/>
    <col min="515" max="515" width="7.7109375" style="193" customWidth="1"/>
    <col min="516" max="516" width="5.28515625" style="193" customWidth="1"/>
    <col min="517" max="517" width="10.42578125" style="193" customWidth="1"/>
    <col min="518" max="518" width="11.7109375" style="193" bestFit="1" customWidth="1"/>
    <col min="519" max="519" width="11" style="193" customWidth="1"/>
    <col min="520" max="520" width="8.140625" style="193" bestFit="1" customWidth="1"/>
    <col min="521" max="521" width="10.7109375" style="193" customWidth="1"/>
    <col min="522" max="522" width="43" style="193" customWidth="1"/>
    <col min="523" max="768" width="9.140625" style="193"/>
    <col min="769" max="769" width="5.7109375" style="193" customWidth="1"/>
    <col min="770" max="770" width="42" style="193" customWidth="1"/>
    <col min="771" max="771" width="7.7109375" style="193" customWidth="1"/>
    <col min="772" max="772" width="5.28515625" style="193" customWidth="1"/>
    <col min="773" max="773" width="10.42578125" style="193" customWidth="1"/>
    <col min="774" max="774" width="11.7109375" style="193" bestFit="1" customWidth="1"/>
    <col min="775" max="775" width="11" style="193" customWidth="1"/>
    <col min="776" max="776" width="8.140625" style="193" bestFit="1" customWidth="1"/>
    <col min="777" max="777" width="10.7109375" style="193" customWidth="1"/>
    <col min="778" max="778" width="43" style="193" customWidth="1"/>
    <col min="779" max="1024" width="9.140625" style="193"/>
    <col min="1025" max="1025" width="5.7109375" style="193" customWidth="1"/>
    <col min="1026" max="1026" width="42" style="193" customWidth="1"/>
    <col min="1027" max="1027" width="7.7109375" style="193" customWidth="1"/>
    <col min="1028" max="1028" width="5.28515625" style="193" customWidth="1"/>
    <col min="1029" max="1029" width="10.42578125" style="193" customWidth="1"/>
    <col min="1030" max="1030" width="11.7109375" style="193" bestFit="1" customWidth="1"/>
    <col min="1031" max="1031" width="11" style="193" customWidth="1"/>
    <col min="1032" max="1032" width="8.140625" style="193" bestFit="1" customWidth="1"/>
    <col min="1033" max="1033" width="10.7109375" style="193" customWidth="1"/>
    <col min="1034" max="1034" width="43" style="193" customWidth="1"/>
    <col min="1035" max="1280" width="9.140625" style="193"/>
    <col min="1281" max="1281" width="5.7109375" style="193" customWidth="1"/>
    <col min="1282" max="1282" width="42" style="193" customWidth="1"/>
    <col min="1283" max="1283" width="7.7109375" style="193" customWidth="1"/>
    <col min="1284" max="1284" width="5.28515625" style="193" customWidth="1"/>
    <col min="1285" max="1285" width="10.42578125" style="193" customWidth="1"/>
    <col min="1286" max="1286" width="11.7109375" style="193" bestFit="1" customWidth="1"/>
    <col min="1287" max="1287" width="11" style="193" customWidth="1"/>
    <col min="1288" max="1288" width="8.140625" style="193" bestFit="1" customWidth="1"/>
    <col min="1289" max="1289" width="10.7109375" style="193" customWidth="1"/>
    <col min="1290" max="1290" width="43" style="193" customWidth="1"/>
    <col min="1291" max="1536" width="9.140625" style="193"/>
    <col min="1537" max="1537" width="5.7109375" style="193" customWidth="1"/>
    <col min="1538" max="1538" width="42" style="193" customWidth="1"/>
    <col min="1539" max="1539" width="7.7109375" style="193" customWidth="1"/>
    <col min="1540" max="1540" width="5.28515625" style="193" customWidth="1"/>
    <col min="1541" max="1541" width="10.42578125" style="193" customWidth="1"/>
    <col min="1542" max="1542" width="11.7109375" style="193" bestFit="1" customWidth="1"/>
    <col min="1543" max="1543" width="11" style="193" customWidth="1"/>
    <col min="1544" max="1544" width="8.140625" style="193" bestFit="1" customWidth="1"/>
    <col min="1545" max="1545" width="10.7109375" style="193" customWidth="1"/>
    <col min="1546" max="1546" width="43" style="193" customWidth="1"/>
    <col min="1547" max="1792" width="9.140625" style="193"/>
    <col min="1793" max="1793" width="5.7109375" style="193" customWidth="1"/>
    <col min="1794" max="1794" width="42" style="193" customWidth="1"/>
    <col min="1795" max="1795" width="7.7109375" style="193" customWidth="1"/>
    <col min="1796" max="1796" width="5.28515625" style="193" customWidth="1"/>
    <col min="1797" max="1797" width="10.42578125" style="193" customWidth="1"/>
    <col min="1798" max="1798" width="11.7109375" style="193" bestFit="1" customWidth="1"/>
    <col min="1799" max="1799" width="11" style="193" customWidth="1"/>
    <col min="1800" max="1800" width="8.140625" style="193" bestFit="1" customWidth="1"/>
    <col min="1801" max="1801" width="10.7109375" style="193" customWidth="1"/>
    <col min="1802" max="1802" width="43" style="193" customWidth="1"/>
    <col min="1803" max="2048" width="9.140625" style="193"/>
    <col min="2049" max="2049" width="5.7109375" style="193" customWidth="1"/>
    <col min="2050" max="2050" width="42" style="193" customWidth="1"/>
    <col min="2051" max="2051" width="7.7109375" style="193" customWidth="1"/>
    <col min="2052" max="2052" width="5.28515625" style="193" customWidth="1"/>
    <col min="2053" max="2053" width="10.42578125" style="193" customWidth="1"/>
    <col min="2054" max="2054" width="11.7109375" style="193" bestFit="1" customWidth="1"/>
    <col min="2055" max="2055" width="11" style="193" customWidth="1"/>
    <col min="2056" max="2056" width="8.140625" style="193" bestFit="1" customWidth="1"/>
    <col min="2057" max="2057" width="10.7109375" style="193" customWidth="1"/>
    <col min="2058" max="2058" width="43" style="193" customWidth="1"/>
    <col min="2059" max="2304" width="9.140625" style="193"/>
    <col min="2305" max="2305" width="5.7109375" style="193" customWidth="1"/>
    <col min="2306" max="2306" width="42" style="193" customWidth="1"/>
    <col min="2307" max="2307" width="7.7109375" style="193" customWidth="1"/>
    <col min="2308" max="2308" width="5.28515625" style="193" customWidth="1"/>
    <col min="2309" max="2309" width="10.42578125" style="193" customWidth="1"/>
    <col min="2310" max="2310" width="11.7109375" style="193" bestFit="1" customWidth="1"/>
    <col min="2311" max="2311" width="11" style="193" customWidth="1"/>
    <col min="2312" max="2312" width="8.140625" style="193" bestFit="1" customWidth="1"/>
    <col min="2313" max="2313" width="10.7109375" style="193" customWidth="1"/>
    <col min="2314" max="2314" width="43" style="193" customWidth="1"/>
    <col min="2315" max="2560" width="9.140625" style="193"/>
    <col min="2561" max="2561" width="5.7109375" style="193" customWidth="1"/>
    <col min="2562" max="2562" width="42" style="193" customWidth="1"/>
    <col min="2563" max="2563" width="7.7109375" style="193" customWidth="1"/>
    <col min="2564" max="2564" width="5.28515625" style="193" customWidth="1"/>
    <col min="2565" max="2565" width="10.42578125" style="193" customWidth="1"/>
    <col min="2566" max="2566" width="11.7109375" style="193" bestFit="1" customWidth="1"/>
    <col min="2567" max="2567" width="11" style="193" customWidth="1"/>
    <col min="2568" max="2568" width="8.140625" style="193" bestFit="1" customWidth="1"/>
    <col min="2569" max="2569" width="10.7109375" style="193" customWidth="1"/>
    <col min="2570" max="2570" width="43" style="193" customWidth="1"/>
    <col min="2571" max="2816" width="9.140625" style="193"/>
    <col min="2817" max="2817" width="5.7109375" style="193" customWidth="1"/>
    <col min="2818" max="2818" width="42" style="193" customWidth="1"/>
    <col min="2819" max="2819" width="7.7109375" style="193" customWidth="1"/>
    <col min="2820" max="2820" width="5.28515625" style="193" customWidth="1"/>
    <col min="2821" max="2821" width="10.42578125" style="193" customWidth="1"/>
    <col min="2822" max="2822" width="11.7109375" style="193" bestFit="1" customWidth="1"/>
    <col min="2823" max="2823" width="11" style="193" customWidth="1"/>
    <col min="2824" max="2824" width="8.140625" style="193" bestFit="1" customWidth="1"/>
    <col min="2825" max="2825" width="10.7109375" style="193" customWidth="1"/>
    <col min="2826" max="2826" width="43" style="193" customWidth="1"/>
    <col min="2827" max="3072" width="9.140625" style="193"/>
    <col min="3073" max="3073" width="5.7109375" style="193" customWidth="1"/>
    <col min="3074" max="3074" width="42" style="193" customWidth="1"/>
    <col min="3075" max="3075" width="7.7109375" style="193" customWidth="1"/>
    <col min="3076" max="3076" width="5.28515625" style="193" customWidth="1"/>
    <col min="3077" max="3077" width="10.42578125" style="193" customWidth="1"/>
    <col min="3078" max="3078" width="11.7109375" style="193" bestFit="1" customWidth="1"/>
    <col min="3079" max="3079" width="11" style="193" customWidth="1"/>
    <col min="3080" max="3080" width="8.140625" style="193" bestFit="1" customWidth="1"/>
    <col min="3081" max="3081" width="10.7109375" style="193" customWidth="1"/>
    <col min="3082" max="3082" width="43" style="193" customWidth="1"/>
    <col min="3083" max="3328" width="9.140625" style="193"/>
    <col min="3329" max="3329" width="5.7109375" style="193" customWidth="1"/>
    <col min="3330" max="3330" width="42" style="193" customWidth="1"/>
    <col min="3331" max="3331" width="7.7109375" style="193" customWidth="1"/>
    <col min="3332" max="3332" width="5.28515625" style="193" customWidth="1"/>
    <col min="3333" max="3333" width="10.42578125" style="193" customWidth="1"/>
    <col min="3334" max="3334" width="11.7109375" style="193" bestFit="1" customWidth="1"/>
    <col min="3335" max="3335" width="11" style="193" customWidth="1"/>
    <col min="3336" max="3336" width="8.140625" style="193" bestFit="1" customWidth="1"/>
    <col min="3337" max="3337" width="10.7109375" style="193" customWidth="1"/>
    <col min="3338" max="3338" width="43" style="193" customWidth="1"/>
    <col min="3339" max="3584" width="9.140625" style="193"/>
    <col min="3585" max="3585" width="5.7109375" style="193" customWidth="1"/>
    <col min="3586" max="3586" width="42" style="193" customWidth="1"/>
    <col min="3587" max="3587" width="7.7109375" style="193" customWidth="1"/>
    <col min="3588" max="3588" width="5.28515625" style="193" customWidth="1"/>
    <col min="3589" max="3589" width="10.42578125" style="193" customWidth="1"/>
    <col min="3590" max="3590" width="11.7109375" style="193" bestFit="1" customWidth="1"/>
    <col min="3591" max="3591" width="11" style="193" customWidth="1"/>
    <col min="3592" max="3592" width="8.140625" style="193" bestFit="1" customWidth="1"/>
    <col min="3593" max="3593" width="10.7109375" style="193" customWidth="1"/>
    <col min="3594" max="3594" width="43" style="193" customWidth="1"/>
    <col min="3595" max="3840" width="9.140625" style="193"/>
    <col min="3841" max="3841" width="5.7109375" style="193" customWidth="1"/>
    <col min="3842" max="3842" width="42" style="193" customWidth="1"/>
    <col min="3843" max="3843" width="7.7109375" style="193" customWidth="1"/>
    <col min="3844" max="3844" width="5.28515625" style="193" customWidth="1"/>
    <col min="3845" max="3845" width="10.42578125" style="193" customWidth="1"/>
    <col min="3846" max="3846" width="11.7109375" style="193" bestFit="1" customWidth="1"/>
    <col min="3847" max="3847" width="11" style="193" customWidth="1"/>
    <col min="3848" max="3848" width="8.140625" style="193" bestFit="1" customWidth="1"/>
    <col min="3849" max="3849" width="10.7109375" style="193" customWidth="1"/>
    <col min="3850" max="3850" width="43" style="193" customWidth="1"/>
    <col min="3851" max="4096" width="9.140625" style="193"/>
    <col min="4097" max="4097" width="5.7109375" style="193" customWidth="1"/>
    <col min="4098" max="4098" width="42" style="193" customWidth="1"/>
    <col min="4099" max="4099" width="7.7109375" style="193" customWidth="1"/>
    <col min="4100" max="4100" width="5.28515625" style="193" customWidth="1"/>
    <col min="4101" max="4101" width="10.42578125" style="193" customWidth="1"/>
    <col min="4102" max="4102" width="11.7109375" style="193" bestFit="1" customWidth="1"/>
    <col min="4103" max="4103" width="11" style="193" customWidth="1"/>
    <col min="4104" max="4104" width="8.140625" style="193" bestFit="1" customWidth="1"/>
    <col min="4105" max="4105" width="10.7109375" style="193" customWidth="1"/>
    <col min="4106" max="4106" width="43" style="193" customWidth="1"/>
    <col min="4107" max="4352" width="9.140625" style="193"/>
    <col min="4353" max="4353" width="5.7109375" style="193" customWidth="1"/>
    <col min="4354" max="4354" width="42" style="193" customWidth="1"/>
    <col min="4355" max="4355" width="7.7109375" style="193" customWidth="1"/>
    <col min="4356" max="4356" width="5.28515625" style="193" customWidth="1"/>
    <col min="4357" max="4357" width="10.42578125" style="193" customWidth="1"/>
    <col min="4358" max="4358" width="11.7109375" style="193" bestFit="1" customWidth="1"/>
    <col min="4359" max="4359" width="11" style="193" customWidth="1"/>
    <col min="4360" max="4360" width="8.140625" style="193" bestFit="1" customWidth="1"/>
    <col min="4361" max="4361" width="10.7109375" style="193" customWidth="1"/>
    <col min="4362" max="4362" width="43" style="193" customWidth="1"/>
    <col min="4363" max="4608" width="9.140625" style="193"/>
    <col min="4609" max="4609" width="5.7109375" style="193" customWidth="1"/>
    <col min="4610" max="4610" width="42" style="193" customWidth="1"/>
    <col min="4611" max="4611" width="7.7109375" style="193" customWidth="1"/>
    <col min="4612" max="4612" width="5.28515625" style="193" customWidth="1"/>
    <col min="4613" max="4613" width="10.42578125" style="193" customWidth="1"/>
    <col min="4614" max="4614" width="11.7109375" style="193" bestFit="1" customWidth="1"/>
    <col min="4615" max="4615" width="11" style="193" customWidth="1"/>
    <col min="4616" max="4616" width="8.140625" style="193" bestFit="1" customWidth="1"/>
    <col min="4617" max="4617" width="10.7109375" style="193" customWidth="1"/>
    <col min="4618" max="4618" width="43" style="193" customWidth="1"/>
    <col min="4619" max="4864" width="9.140625" style="193"/>
    <col min="4865" max="4865" width="5.7109375" style="193" customWidth="1"/>
    <col min="4866" max="4866" width="42" style="193" customWidth="1"/>
    <col min="4867" max="4867" width="7.7109375" style="193" customWidth="1"/>
    <col min="4868" max="4868" width="5.28515625" style="193" customWidth="1"/>
    <col min="4869" max="4869" width="10.42578125" style="193" customWidth="1"/>
    <col min="4870" max="4870" width="11.7109375" style="193" bestFit="1" customWidth="1"/>
    <col min="4871" max="4871" width="11" style="193" customWidth="1"/>
    <col min="4872" max="4872" width="8.140625" style="193" bestFit="1" customWidth="1"/>
    <col min="4873" max="4873" width="10.7109375" style="193" customWidth="1"/>
    <col min="4874" max="4874" width="43" style="193" customWidth="1"/>
    <col min="4875" max="5120" width="9.140625" style="193"/>
    <col min="5121" max="5121" width="5.7109375" style="193" customWidth="1"/>
    <col min="5122" max="5122" width="42" style="193" customWidth="1"/>
    <col min="5123" max="5123" width="7.7109375" style="193" customWidth="1"/>
    <col min="5124" max="5124" width="5.28515625" style="193" customWidth="1"/>
    <col min="5125" max="5125" width="10.42578125" style="193" customWidth="1"/>
    <col min="5126" max="5126" width="11.7109375" style="193" bestFit="1" customWidth="1"/>
    <col min="5127" max="5127" width="11" style="193" customWidth="1"/>
    <col min="5128" max="5128" width="8.140625" style="193" bestFit="1" customWidth="1"/>
    <col min="5129" max="5129" width="10.7109375" style="193" customWidth="1"/>
    <col min="5130" max="5130" width="43" style="193" customWidth="1"/>
    <col min="5131" max="5376" width="9.140625" style="193"/>
    <col min="5377" max="5377" width="5.7109375" style="193" customWidth="1"/>
    <col min="5378" max="5378" width="42" style="193" customWidth="1"/>
    <col min="5379" max="5379" width="7.7109375" style="193" customWidth="1"/>
    <col min="5380" max="5380" width="5.28515625" style="193" customWidth="1"/>
    <col min="5381" max="5381" width="10.42578125" style="193" customWidth="1"/>
    <col min="5382" max="5382" width="11.7109375" style="193" bestFit="1" customWidth="1"/>
    <col min="5383" max="5383" width="11" style="193" customWidth="1"/>
    <col min="5384" max="5384" width="8.140625" style="193" bestFit="1" customWidth="1"/>
    <col min="5385" max="5385" width="10.7109375" style="193" customWidth="1"/>
    <col min="5386" max="5386" width="43" style="193" customWidth="1"/>
    <col min="5387" max="5632" width="9.140625" style="193"/>
    <col min="5633" max="5633" width="5.7109375" style="193" customWidth="1"/>
    <col min="5634" max="5634" width="42" style="193" customWidth="1"/>
    <col min="5635" max="5635" width="7.7109375" style="193" customWidth="1"/>
    <col min="5636" max="5636" width="5.28515625" style="193" customWidth="1"/>
    <col min="5637" max="5637" width="10.42578125" style="193" customWidth="1"/>
    <col min="5638" max="5638" width="11.7109375" style="193" bestFit="1" customWidth="1"/>
    <col min="5639" max="5639" width="11" style="193" customWidth="1"/>
    <col min="5640" max="5640" width="8.140625" style="193" bestFit="1" customWidth="1"/>
    <col min="5641" max="5641" width="10.7109375" style="193" customWidth="1"/>
    <col min="5642" max="5642" width="43" style="193" customWidth="1"/>
    <col min="5643" max="5888" width="9.140625" style="193"/>
    <col min="5889" max="5889" width="5.7109375" style="193" customWidth="1"/>
    <col min="5890" max="5890" width="42" style="193" customWidth="1"/>
    <col min="5891" max="5891" width="7.7109375" style="193" customWidth="1"/>
    <col min="5892" max="5892" width="5.28515625" style="193" customWidth="1"/>
    <col min="5893" max="5893" width="10.42578125" style="193" customWidth="1"/>
    <col min="5894" max="5894" width="11.7109375" style="193" bestFit="1" customWidth="1"/>
    <col min="5895" max="5895" width="11" style="193" customWidth="1"/>
    <col min="5896" max="5896" width="8.140625" style="193" bestFit="1" customWidth="1"/>
    <col min="5897" max="5897" width="10.7109375" style="193" customWidth="1"/>
    <col min="5898" max="5898" width="43" style="193" customWidth="1"/>
    <col min="5899" max="6144" width="9.140625" style="193"/>
    <col min="6145" max="6145" width="5.7109375" style="193" customWidth="1"/>
    <col min="6146" max="6146" width="42" style="193" customWidth="1"/>
    <col min="6147" max="6147" width="7.7109375" style="193" customWidth="1"/>
    <col min="6148" max="6148" width="5.28515625" style="193" customWidth="1"/>
    <col min="6149" max="6149" width="10.42578125" style="193" customWidth="1"/>
    <col min="6150" max="6150" width="11.7109375" style="193" bestFit="1" customWidth="1"/>
    <col min="6151" max="6151" width="11" style="193" customWidth="1"/>
    <col min="6152" max="6152" width="8.140625" style="193" bestFit="1" customWidth="1"/>
    <col min="6153" max="6153" width="10.7109375" style="193" customWidth="1"/>
    <col min="6154" max="6154" width="43" style="193" customWidth="1"/>
    <col min="6155" max="6400" width="9.140625" style="193"/>
    <col min="6401" max="6401" width="5.7109375" style="193" customWidth="1"/>
    <col min="6402" max="6402" width="42" style="193" customWidth="1"/>
    <col min="6403" max="6403" width="7.7109375" style="193" customWidth="1"/>
    <col min="6404" max="6404" width="5.28515625" style="193" customWidth="1"/>
    <col min="6405" max="6405" width="10.42578125" style="193" customWidth="1"/>
    <col min="6406" max="6406" width="11.7109375" style="193" bestFit="1" customWidth="1"/>
    <col min="6407" max="6407" width="11" style="193" customWidth="1"/>
    <col min="6408" max="6408" width="8.140625" style="193" bestFit="1" customWidth="1"/>
    <col min="6409" max="6409" width="10.7109375" style="193" customWidth="1"/>
    <col min="6410" max="6410" width="43" style="193" customWidth="1"/>
    <col min="6411" max="6656" width="9.140625" style="193"/>
    <col min="6657" max="6657" width="5.7109375" style="193" customWidth="1"/>
    <col min="6658" max="6658" width="42" style="193" customWidth="1"/>
    <col min="6659" max="6659" width="7.7109375" style="193" customWidth="1"/>
    <col min="6660" max="6660" width="5.28515625" style="193" customWidth="1"/>
    <col min="6661" max="6661" width="10.42578125" style="193" customWidth="1"/>
    <col min="6662" max="6662" width="11.7109375" style="193" bestFit="1" customWidth="1"/>
    <col min="6663" max="6663" width="11" style="193" customWidth="1"/>
    <col min="6664" max="6664" width="8.140625" style="193" bestFit="1" customWidth="1"/>
    <col min="6665" max="6665" width="10.7109375" style="193" customWidth="1"/>
    <col min="6666" max="6666" width="43" style="193" customWidth="1"/>
    <col min="6667" max="6912" width="9.140625" style="193"/>
    <col min="6913" max="6913" width="5.7109375" style="193" customWidth="1"/>
    <col min="6914" max="6914" width="42" style="193" customWidth="1"/>
    <col min="6915" max="6915" width="7.7109375" style="193" customWidth="1"/>
    <col min="6916" max="6916" width="5.28515625" style="193" customWidth="1"/>
    <col min="6917" max="6917" width="10.42578125" style="193" customWidth="1"/>
    <col min="6918" max="6918" width="11.7109375" style="193" bestFit="1" customWidth="1"/>
    <col min="6919" max="6919" width="11" style="193" customWidth="1"/>
    <col min="6920" max="6920" width="8.140625" style="193" bestFit="1" customWidth="1"/>
    <col min="6921" max="6921" width="10.7109375" style="193" customWidth="1"/>
    <col min="6922" max="6922" width="43" style="193" customWidth="1"/>
    <col min="6923" max="7168" width="9.140625" style="193"/>
    <col min="7169" max="7169" width="5.7109375" style="193" customWidth="1"/>
    <col min="7170" max="7170" width="42" style="193" customWidth="1"/>
    <col min="7171" max="7171" width="7.7109375" style="193" customWidth="1"/>
    <col min="7172" max="7172" width="5.28515625" style="193" customWidth="1"/>
    <col min="7173" max="7173" width="10.42578125" style="193" customWidth="1"/>
    <col min="7174" max="7174" width="11.7109375" style="193" bestFit="1" customWidth="1"/>
    <col min="7175" max="7175" width="11" style="193" customWidth="1"/>
    <col min="7176" max="7176" width="8.140625" style="193" bestFit="1" customWidth="1"/>
    <col min="7177" max="7177" width="10.7109375" style="193" customWidth="1"/>
    <col min="7178" max="7178" width="43" style="193" customWidth="1"/>
    <col min="7179" max="7424" width="9.140625" style="193"/>
    <col min="7425" max="7425" width="5.7109375" style="193" customWidth="1"/>
    <col min="7426" max="7426" width="42" style="193" customWidth="1"/>
    <col min="7427" max="7427" width="7.7109375" style="193" customWidth="1"/>
    <col min="7428" max="7428" width="5.28515625" style="193" customWidth="1"/>
    <col min="7429" max="7429" width="10.42578125" style="193" customWidth="1"/>
    <col min="7430" max="7430" width="11.7109375" style="193" bestFit="1" customWidth="1"/>
    <col min="7431" max="7431" width="11" style="193" customWidth="1"/>
    <col min="7432" max="7432" width="8.140625" style="193" bestFit="1" customWidth="1"/>
    <col min="7433" max="7433" width="10.7109375" style="193" customWidth="1"/>
    <col min="7434" max="7434" width="43" style="193" customWidth="1"/>
    <col min="7435" max="7680" width="9.140625" style="193"/>
    <col min="7681" max="7681" width="5.7109375" style="193" customWidth="1"/>
    <col min="7682" max="7682" width="42" style="193" customWidth="1"/>
    <col min="7683" max="7683" width="7.7109375" style="193" customWidth="1"/>
    <col min="7684" max="7684" width="5.28515625" style="193" customWidth="1"/>
    <col min="7685" max="7685" width="10.42578125" style="193" customWidth="1"/>
    <col min="7686" max="7686" width="11.7109375" style="193" bestFit="1" customWidth="1"/>
    <col min="7687" max="7687" width="11" style="193" customWidth="1"/>
    <col min="7688" max="7688" width="8.140625" style="193" bestFit="1" customWidth="1"/>
    <col min="7689" max="7689" width="10.7109375" style="193" customWidth="1"/>
    <col min="7690" max="7690" width="43" style="193" customWidth="1"/>
    <col min="7691" max="7936" width="9.140625" style="193"/>
    <col min="7937" max="7937" width="5.7109375" style="193" customWidth="1"/>
    <col min="7938" max="7938" width="42" style="193" customWidth="1"/>
    <col min="7939" max="7939" width="7.7109375" style="193" customWidth="1"/>
    <col min="7940" max="7940" width="5.28515625" style="193" customWidth="1"/>
    <col min="7941" max="7941" width="10.42578125" style="193" customWidth="1"/>
    <col min="7942" max="7942" width="11.7109375" style="193" bestFit="1" customWidth="1"/>
    <col min="7943" max="7943" width="11" style="193" customWidth="1"/>
    <col min="7944" max="7944" width="8.140625" style="193" bestFit="1" customWidth="1"/>
    <col min="7945" max="7945" width="10.7109375" style="193" customWidth="1"/>
    <col min="7946" max="7946" width="43" style="193" customWidth="1"/>
    <col min="7947" max="8192" width="9.140625" style="193"/>
    <col min="8193" max="8193" width="5.7109375" style="193" customWidth="1"/>
    <col min="8194" max="8194" width="42" style="193" customWidth="1"/>
    <col min="8195" max="8195" width="7.7109375" style="193" customWidth="1"/>
    <col min="8196" max="8196" width="5.28515625" style="193" customWidth="1"/>
    <col min="8197" max="8197" width="10.42578125" style="193" customWidth="1"/>
    <col min="8198" max="8198" width="11.7109375" style="193" bestFit="1" customWidth="1"/>
    <col min="8199" max="8199" width="11" style="193" customWidth="1"/>
    <col min="8200" max="8200" width="8.140625" style="193" bestFit="1" customWidth="1"/>
    <col min="8201" max="8201" width="10.7109375" style="193" customWidth="1"/>
    <col min="8202" max="8202" width="43" style="193" customWidth="1"/>
    <col min="8203" max="8448" width="9.140625" style="193"/>
    <col min="8449" max="8449" width="5.7109375" style="193" customWidth="1"/>
    <col min="8450" max="8450" width="42" style="193" customWidth="1"/>
    <col min="8451" max="8451" width="7.7109375" style="193" customWidth="1"/>
    <col min="8452" max="8452" width="5.28515625" style="193" customWidth="1"/>
    <col min="8453" max="8453" width="10.42578125" style="193" customWidth="1"/>
    <col min="8454" max="8454" width="11.7109375" style="193" bestFit="1" customWidth="1"/>
    <col min="8455" max="8455" width="11" style="193" customWidth="1"/>
    <col min="8456" max="8456" width="8.140625" style="193" bestFit="1" customWidth="1"/>
    <col min="8457" max="8457" width="10.7109375" style="193" customWidth="1"/>
    <col min="8458" max="8458" width="43" style="193" customWidth="1"/>
    <col min="8459" max="8704" width="9.140625" style="193"/>
    <col min="8705" max="8705" width="5.7109375" style="193" customWidth="1"/>
    <col min="8706" max="8706" width="42" style="193" customWidth="1"/>
    <col min="8707" max="8707" width="7.7109375" style="193" customWidth="1"/>
    <col min="8708" max="8708" width="5.28515625" style="193" customWidth="1"/>
    <col min="8709" max="8709" width="10.42578125" style="193" customWidth="1"/>
    <col min="8710" max="8710" width="11.7109375" style="193" bestFit="1" customWidth="1"/>
    <col min="8711" max="8711" width="11" style="193" customWidth="1"/>
    <col min="8712" max="8712" width="8.140625" style="193" bestFit="1" customWidth="1"/>
    <col min="8713" max="8713" width="10.7109375" style="193" customWidth="1"/>
    <col min="8714" max="8714" width="43" style="193" customWidth="1"/>
    <col min="8715" max="8960" width="9.140625" style="193"/>
    <col min="8961" max="8961" width="5.7109375" style="193" customWidth="1"/>
    <col min="8962" max="8962" width="42" style="193" customWidth="1"/>
    <col min="8963" max="8963" width="7.7109375" style="193" customWidth="1"/>
    <col min="8964" max="8964" width="5.28515625" style="193" customWidth="1"/>
    <col min="8965" max="8965" width="10.42578125" style="193" customWidth="1"/>
    <col min="8966" max="8966" width="11.7109375" style="193" bestFit="1" customWidth="1"/>
    <col min="8967" max="8967" width="11" style="193" customWidth="1"/>
    <col min="8968" max="8968" width="8.140625" style="193" bestFit="1" customWidth="1"/>
    <col min="8969" max="8969" width="10.7109375" style="193" customWidth="1"/>
    <col min="8970" max="8970" width="43" style="193" customWidth="1"/>
    <col min="8971" max="9216" width="9.140625" style="193"/>
    <col min="9217" max="9217" width="5.7109375" style="193" customWidth="1"/>
    <col min="9218" max="9218" width="42" style="193" customWidth="1"/>
    <col min="9219" max="9219" width="7.7109375" style="193" customWidth="1"/>
    <col min="9220" max="9220" width="5.28515625" style="193" customWidth="1"/>
    <col min="9221" max="9221" width="10.42578125" style="193" customWidth="1"/>
    <col min="9222" max="9222" width="11.7109375" style="193" bestFit="1" customWidth="1"/>
    <col min="9223" max="9223" width="11" style="193" customWidth="1"/>
    <col min="9224" max="9224" width="8.140625" style="193" bestFit="1" customWidth="1"/>
    <col min="9225" max="9225" width="10.7109375" style="193" customWidth="1"/>
    <col min="9226" max="9226" width="43" style="193" customWidth="1"/>
    <col min="9227" max="9472" width="9.140625" style="193"/>
    <col min="9473" max="9473" width="5.7109375" style="193" customWidth="1"/>
    <col min="9474" max="9474" width="42" style="193" customWidth="1"/>
    <col min="9475" max="9475" width="7.7109375" style="193" customWidth="1"/>
    <col min="9476" max="9476" width="5.28515625" style="193" customWidth="1"/>
    <col min="9477" max="9477" width="10.42578125" style="193" customWidth="1"/>
    <col min="9478" max="9478" width="11.7109375" style="193" bestFit="1" customWidth="1"/>
    <col min="9479" max="9479" width="11" style="193" customWidth="1"/>
    <col min="9480" max="9480" width="8.140625" style="193" bestFit="1" customWidth="1"/>
    <col min="9481" max="9481" width="10.7109375" style="193" customWidth="1"/>
    <col min="9482" max="9482" width="43" style="193" customWidth="1"/>
    <col min="9483" max="9728" width="9.140625" style="193"/>
    <col min="9729" max="9729" width="5.7109375" style="193" customWidth="1"/>
    <col min="9730" max="9730" width="42" style="193" customWidth="1"/>
    <col min="9731" max="9731" width="7.7109375" style="193" customWidth="1"/>
    <col min="9732" max="9732" width="5.28515625" style="193" customWidth="1"/>
    <col min="9733" max="9733" width="10.42578125" style="193" customWidth="1"/>
    <col min="9734" max="9734" width="11.7109375" style="193" bestFit="1" customWidth="1"/>
    <col min="9735" max="9735" width="11" style="193" customWidth="1"/>
    <col min="9736" max="9736" width="8.140625" style="193" bestFit="1" customWidth="1"/>
    <col min="9737" max="9737" width="10.7109375" style="193" customWidth="1"/>
    <col min="9738" max="9738" width="43" style="193" customWidth="1"/>
    <col min="9739" max="9984" width="9.140625" style="193"/>
    <col min="9985" max="9985" width="5.7109375" style="193" customWidth="1"/>
    <col min="9986" max="9986" width="42" style="193" customWidth="1"/>
    <col min="9987" max="9987" width="7.7109375" style="193" customWidth="1"/>
    <col min="9988" max="9988" width="5.28515625" style="193" customWidth="1"/>
    <col min="9989" max="9989" width="10.42578125" style="193" customWidth="1"/>
    <col min="9990" max="9990" width="11.7109375" style="193" bestFit="1" customWidth="1"/>
    <col min="9991" max="9991" width="11" style="193" customWidth="1"/>
    <col min="9992" max="9992" width="8.140625" style="193" bestFit="1" customWidth="1"/>
    <col min="9993" max="9993" width="10.7109375" style="193" customWidth="1"/>
    <col min="9994" max="9994" width="43" style="193" customWidth="1"/>
    <col min="9995" max="10240" width="9.140625" style="193"/>
    <col min="10241" max="10241" width="5.7109375" style="193" customWidth="1"/>
    <col min="10242" max="10242" width="42" style="193" customWidth="1"/>
    <col min="10243" max="10243" width="7.7109375" style="193" customWidth="1"/>
    <col min="10244" max="10244" width="5.28515625" style="193" customWidth="1"/>
    <col min="10245" max="10245" width="10.42578125" style="193" customWidth="1"/>
    <col min="10246" max="10246" width="11.7109375" style="193" bestFit="1" customWidth="1"/>
    <col min="10247" max="10247" width="11" style="193" customWidth="1"/>
    <col min="10248" max="10248" width="8.140625" style="193" bestFit="1" customWidth="1"/>
    <col min="10249" max="10249" width="10.7109375" style="193" customWidth="1"/>
    <col min="10250" max="10250" width="43" style="193" customWidth="1"/>
    <col min="10251" max="10496" width="9.140625" style="193"/>
    <col min="10497" max="10497" width="5.7109375" style="193" customWidth="1"/>
    <col min="10498" max="10498" width="42" style="193" customWidth="1"/>
    <col min="10499" max="10499" width="7.7109375" style="193" customWidth="1"/>
    <col min="10500" max="10500" width="5.28515625" style="193" customWidth="1"/>
    <col min="10501" max="10501" width="10.42578125" style="193" customWidth="1"/>
    <col min="10502" max="10502" width="11.7109375" style="193" bestFit="1" customWidth="1"/>
    <col min="10503" max="10503" width="11" style="193" customWidth="1"/>
    <col min="10504" max="10504" width="8.140625" style="193" bestFit="1" customWidth="1"/>
    <col min="10505" max="10505" width="10.7109375" style="193" customWidth="1"/>
    <col min="10506" max="10506" width="43" style="193" customWidth="1"/>
    <col min="10507" max="10752" width="9.140625" style="193"/>
    <col min="10753" max="10753" width="5.7109375" style="193" customWidth="1"/>
    <col min="10754" max="10754" width="42" style="193" customWidth="1"/>
    <col min="10755" max="10755" width="7.7109375" style="193" customWidth="1"/>
    <col min="10756" max="10756" width="5.28515625" style="193" customWidth="1"/>
    <col min="10757" max="10757" width="10.42578125" style="193" customWidth="1"/>
    <col min="10758" max="10758" width="11.7109375" style="193" bestFit="1" customWidth="1"/>
    <col min="10759" max="10759" width="11" style="193" customWidth="1"/>
    <col min="10760" max="10760" width="8.140625" style="193" bestFit="1" customWidth="1"/>
    <col min="10761" max="10761" width="10.7109375" style="193" customWidth="1"/>
    <col min="10762" max="10762" width="43" style="193" customWidth="1"/>
    <col min="10763" max="11008" width="9.140625" style="193"/>
    <col min="11009" max="11009" width="5.7109375" style="193" customWidth="1"/>
    <col min="11010" max="11010" width="42" style="193" customWidth="1"/>
    <col min="11011" max="11011" width="7.7109375" style="193" customWidth="1"/>
    <col min="11012" max="11012" width="5.28515625" style="193" customWidth="1"/>
    <col min="11013" max="11013" width="10.42578125" style="193" customWidth="1"/>
    <col min="11014" max="11014" width="11.7109375" style="193" bestFit="1" customWidth="1"/>
    <col min="11015" max="11015" width="11" style="193" customWidth="1"/>
    <col min="11016" max="11016" width="8.140625" style="193" bestFit="1" customWidth="1"/>
    <col min="11017" max="11017" width="10.7109375" style="193" customWidth="1"/>
    <col min="11018" max="11018" width="43" style="193" customWidth="1"/>
    <col min="11019" max="11264" width="9.140625" style="193"/>
    <col min="11265" max="11265" width="5.7109375" style="193" customWidth="1"/>
    <col min="11266" max="11266" width="42" style="193" customWidth="1"/>
    <col min="11267" max="11267" width="7.7109375" style="193" customWidth="1"/>
    <col min="11268" max="11268" width="5.28515625" style="193" customWidth="1"/>
    <col min="11269" max="11269" width="10.42578125" style="193" customWidth="1"/>
    <col min="11270" max="11270" width="11.7109375" style="193" bestFit="1" customWidth="1"/>
    <col min="11271" max="11271" width="11" style="193" customWidth="1"/>
    <col min="11272" max="11272" width="8.140625" style="193" bestFit="1" customWidth="1"/>
    <col min="11273" max="11273" width="10.7109375" style="193" customWidth="1"/>
    <col min="11274" max="11274" width="43" style="193" customWidth="1"/>
    <col min="11275" max="11520" width="9.140625" style="193"/>
    <col min="11521" max="11521" width="5.7109375" style="193" customWidth="1"/>
    <col min="11522" max="11522" width="42" style="193" customWidth="1"/>
    <col min="11523" max="11523" width="7.7109375" style="193" customWidth="1"/>
    <col min="11524" max="11524" width="5.28515625" style="193" customWidth="1"/>
    <col min="11525" max="11525" width="10.42578125" style="193" customWidth="1"/>
    <col min="11526" max="11526" width="11.7109375" style="193" bestFit="1" customWidth="1"/>
    <col min="11527" max="11527" width="11" style="193" customWidth="1"/>
    <col min="11528" max="11528" width="8.140625" style="193" bestFit="1" customWidth="1"/>
    <col min="11529" max="11529" width="10.7109375" style="193" customWidth="1"/>
    <col min="11530" max="11530" width="43" style="193" customWidth="1"/>
    <col min="11531" max="11776" width="9.140625" style="193"/>
    <col min="11777" max="11777" width="5.7109375" style="193" customWidth="1"/>
    <col min="11778" max="11778" width="42" style="193" customWidth="1"/>
    <col min="11779" max="11779" width="7.7109375" style="193" customWidth="1"/>
    <col min="11780" max="11780" width="5.28515625" style="193" customWidth="1"/>
    <col min="11781" max="11781" width="10.42578125" style="193" customWidth="1"/>
    <col min="11782" max="11782" width="11.7109375" style="193" bestFit="1" customWidth="1"/>
    <col min="11783" max="11783" width="11" style="193" customWidth="1"/>
    <col min="11784" max="11784" width="8.140625" style="193" bestFit="1" customWidth="1"/>
    <col min="11785" max="11785" width="10.7109375" style="193" customWidth="1"/>
    <col min="11786" max="11786" width="43" style="193" customWidth="1"/>
    <col min="11787" max="12032" width="9.140625" style="193"/>
    <col min="12033" max="12033" width="5.7109375" style="193" customWidth="1"/>
    <col min="12034" max="12034" width="42" style="193" customWidth="1"/>
    <col min="12035" max="12035" width="7.7109375" style="193" customWidth="1"/>
    <col min="12036" max="12036" width="5.28515625" style="193" customWidth="1"/>
    <col min="12037" max="12037" width="10.42578125" style="193" customWidth="1"/>
    <col min="12038" max="12038" width="11.7109375" style="193" bestFit="1" customWidth="1"/>
    <col min="12039" max="12039" width="11" style="193" customWidth="1"/>
    <col min="12040" max="12040" width="8.140625" style="193" bestFit="1" customWidth="1"/>
    <col min="12041" max="12041" width="10.7109375" style="193" customWidth="1"/>
    <col min="12042" max="12042" width="43" style="193" customWidth="1"/>
    <col min="12043" max="12288" width="9.140625" style="193"/>
    <col min="12289" max="12289" width="5.7109375" style="193" customWidth="1"/>
    <col min="12290" max="12290" width="42" style="193" customWidth="1"/>
    <col min="12291" max="12291" width="7.7109375" style="193" customWidth="1"/>
    <col min="12292" max="12292" width="5.28515625" style="193" customWidth="1"/>
    <col min="12293" max="12293" width="10.42578125" style="193" customWidth="1"/>
    <col min="12294" max="12294" width="11.7109375" style="193" bestFit="1" customWidth="1"/>
    <col min="12295" max="12295" width="11" style="193" customWidth="1"/>
    <col min="12296" max="12296" width="8.140625" style="193" bestFit="1" customWidth="1"/>
    <col min="12297" max="12297" width="10.7109375" style="193" customWidth="1"/>
    <col min="12298" max="12298" width="43" style="193" customWidth="1"/>
    <col min="12299" max="12544" width="9.140625" style="193"/>
    <col min="12545" max="12545" width="5.7109375" style="193" customWidth="1"/>
    <col min="12546" max="12546" width="42" style="193" customWidth="1"/>
    <col min="12547" max="12547" width="7.7109375" style="193" customWidth="1"/>
    <col min="12548" max="12548" width="5.28515625" style="193" customWidth="1"/>
    <col min="12549" max="12549" width="10.42578125" style="193" customWidth="1"/>
    <col min="12550" max="12550" width="11.7109375" style="193" bestFit="1" customWidth="1"/>
    <col min="12551" max="12551" width="11" style="193" customWidth="1"/>
    <col min="12552" max="12552" width="8.140625" style="193" bestFit="1" customWidth="1"/>
    <col min="12553" max="12553" width="10.7109375" style="193" customWidth="1"/>
    <col min="12554" max="12554" width="43" style="193" customWidth="1"/>
    <col min="12555" max="12800" width="9.140625" style="193"/>
    <col min="12801" max="12801" width="5.7109375" style="193" customWidth="1"/>
    <col min="12802" max="12802" width="42" style="193" customWidth="1"/>
    <col min="12803" max="12803" width="7.7109375" style="193" customWidth="1"/>
    <col min="12804" max="12804" width="5.28515625" style="193" customWidth="1"/>
    <col min="12805" max="12805" width="10.42578125" style="193" customWidth="1"/>
    <col min="12806" max="12806" width="11.7109375" style="193" bestFit="1" customWidth="1"/>
    <col min="12807" max="12807" width="11" style="193" customWidth="1"/>
    <col min="12808" max="12808" width="8.140625" style="193" bestFit="1" customWidth="1"/>
    <col min="12809" max="12809" width="10.7109375" style="193" customWidth="1"/>
    <col min="12810" max="12810" width="43" style="193" customWidth="1"/>
    <col min="12811" max="13056" width="9.140625" style="193"/>
    <col min="13057" max="13057" width="5.7109375" style="193" customWidth="1"/>
    <col min="13058" max="13058" width="42" style="193" customWidth="1"/>
    <col min="13059" max="13059" width="7.7109375" style="193" customWidth="1"/>
    <col min="13060" max="13060" width="5.28515625" style="193" customWidth="1"/>
    <col min="13061" max="13061" width="10.42578125" style="193" customWidth="1"/>
    <col min="13062" max="13062" width="11.7109375" style="193" bestFit="1" customWidth="1"/>
    <col min="13063" max="13063" width="11" style="193" customWidth="1"/>
    <col min="13064" max="13064" width="8.140625" style="193" bestFit="1" customWidth="1"/>
    <col min="13065" max="13065" width="10.7109375" style="193" customWidth="1"/>
    <col min="13066" max="13066" width="43" style="193" customWidth="1"/>
    <col min="13067" max="13312" width="9.140625" style="193"/>
    <col min="13313" max="13313" width="5.7109375" style="193" customWidth="1"/>
    <col min="13314" max="13314" width="42" style="193" customWidth="1"/>
    <col min="13315" max="13315" width="7.7109375" style="193" customWidth="1"/>
    <col min="13316" max="13316" width="5.28515625" style="193" customWidth="1"/>
    <col min="13317" max="13317" width="10.42578125" style="193" customWidth="1"/>
    <col min="13318" max="13318" width="11.7109375" style="193" bestFit="1" customWidth="1"/>
    <col min="13319" max="13319" width="11" style="193" customWidth="1"/>
    <col min="13320" max="13320" width="8.140625" style="193" bestFit="1" customWidth="1"/>
    <col min="13321" max="13321" width="10.7109375" style="193" customWidth="1"/>
    <col min="13322" max="13322" width="43" style="193" customWidth="1"/>
    <col min="13323" max="13568" width="9.140625" style="193"/>
    <col min="13569" max="13569" width="5.7109375" style="193" customWidth="1"/>
    <col min="13570" max="13570" width="42" style="193" customWidth="1"/>
    <col min="13571" max="13571" width="7.7109375" style="193" customWidth="1"/>
    <col min="13572" max="13572" width="5.28515625" style="193" customWidth="1"/>
    <col min="13573" max="13573" width="10.42578125" style="193" customWidth="1"/>
    <col min="13574" max="13574" width="11.7109375" style="193" bestFit="1" customWidth="1"/>
    <col min="13575" max="13575" width="11" style="193" customWidth="1"/>
    <col min="13576" max="13576" width="8.140625" style="193" bestFit="1" customWidth="1"/>
    <col min="13577" max="13577" width="10.7109375" style="193" customWidth="1"/>
    <col min="13578" max="13578" width="43" style="193" customWidth="1"/>
    <col min="13579" max="13824" width="9.140625" style="193"/>
    <col min="13825" max="13825" width="5.7109375" style="193" customWidth="1"/>
    <col min="13826" max="13826" width="42" style="193" customWidth="1"/>
    <col min="13827" max="13827" width="7.7109375" style="193" customWidth="1"/>
    <col min="13828" max="13828" width="5.28515625" style="193" customWidth="1"/>
    <col min="13829" max="13829" width="10.42578125" style="193" customWidth="1"/>
    <col min="13830" max="13830" width="11.7109375" style="193" bestFit="1" customWidth="1"/>
    <col min="13831" max="13831" width="11" style="193" customWidth="1"/>
    <col min="13832" max="13832" width="8.140625" style="193" bestFit="1" customWidth="1"/>
    <col min="13833" max="13833" width="10.7109375" style="193" customWidth="1"/>
    <col min="13834" max="13834" width="43" style="193" customWidth="1"/>
    <col min="13835" max="14080" width="9.140625" style="193"/>
    <col min="14081" max="14081" width="5.7109375" style="193" customWidth="1"/>
    <col min="14082" max="14082" width="42" style="193" customWidth="1"/>
    <col min="14083" max="14083" width="7.7109375" style="193" customWidth="1"/>
    <col min="14084" max="14084" width="5.28515625" style="193" customWidth="1"/>
    <col min="14085" max="14085" width="10.42578125" style="193" customWidth="1"/>
    <col min="14086" max="14086" width="11.7109375" style="193" bestFit="1" customWidth="1"/>
    <col min="14087" max="14087" width="11" style="193" customWidth="1"/>
    <col min="14088" max="14088" width="8.140625" style="193" bestFit="1" customWidth="1"/>
    <col min="14089" max="14089" width="10.7109375" style="193" customWidth="1"/>
    <col min="14090" max="14090" width="43" style="193" customWidth="1"/>
    <col min="14091" max="14336" width="9.140625" style="193"/>
    <col min="14337" max="14337" width="5.7109375" style="193" customWidth="1"/>
    <col min="14338" max="14338" width="42" style="193" customWidth="1"/>
    <col min="14339" max="14339" width="7.7109375" style="193" customWidth="1"/>
    <col min="14340" max="14340" width="5.28515625" style="193" customWidth="1"/>
    <col min="14341" max="14341" width="10.42578125" style="193" customWidth="1"/>
    <col min="14342" max="14342" width="11.7109375" style="193" bestFit="1" customWidth="1"/>
    <col min="14343" max="14343" width="11" style="193" customWidth="1"/>
    <col min="14344" max="14344" width="8.140625" style="193" bestFit="1" customWidth="1"/>
    <col min="14345" max="14345" width="10.7109375" style="193" customWidth="1"/>
    <col min="14346" max="14346" width="43" style="193" customWidth="1"/>
    <col min="14347" max="14592" width="9.140625" style="193"/>
    <col min="14593" max="14593" width="5.7109375" style="193" customWidth="1"/>
    <col min="14594" max="14594" width="42" style="193" customWidth="1"/>
    <col min="14595" max="14595" width="7.7109375" style="193" customWidth="1"/>
    <col min="14596" max="14596" width="5.28515625" style="193" customWidth="1"/>
    <col min="14597" max="14597" width="10.42578125" style="193" customWidth="1"/>
    <col min="14598" max="14598" width="11.7109375" style="193" bestFit="1" customWidth="1"/>
    <col min="14599" max="14599" width="11" style="193" customWidth="1"/>
    <col min="14600" max="14600" width="8.140625" style="193" bestFit="1" customWidth="1"/>
    <col min="14601" max="14601" width="10.7109375" style="193" customWidth="1"/>
    <col min="14602" max="14602" width="43" style="193" customWidth="1"/>
    <col min="14603" max="14848" width="9.140625" style="193"/>
    <col min="14849" max="14849" width="5.7109375" style="193" customWidth="1"/>
    <col min="14850" max="14850" width="42" style="193" customWidth="1"/>
    <col min="14851" max="14851" width="7.7109375" style="193" customWidth="1"/>
    <col min="14852" max="14852" width="5.28515625" style="193" customWidth="1"/>
    <col min="14853" max="14853" width="10.42578125" style="193" customWidth="1"/>
    <col min="14854" max="14854" width="11.7109375" style="193" bestFit="1" customWidth="1"/>
    <col min="14855" max="14855" width="11" style="193" customWidth="1"/>
    <col min="14856" max="14856" width="8.140625" style="193" bestFit="1" customWidth="1"/>
    <col min="14857" max="14857" width="10.7109375" style="193" customWidth="1"/>
    <col min="14858" max="14858" width="43" style="193" customWidth="1"/>
    <col min="14859" max="15104" width="9.140625" style="193"/>
    <col min="15105" max="15105" width="5.7109375" style="193" customWidth="1"/>
    <col min="15106" max="15106" width="42" style="193" customWidth="1"/>
    <col min="15107" max="15107" width="7.7109375" style="193" customWidth="1"/>
    <col min="15108" max="15108" width="5.28515625" style="193" customWidth="1"/>
    <col min="15109" max="15109" width="10.42578125" style="193" customWidth="1"/>
    <col min="15110" max="15110" width="11.7109375" style="193" bestFit="1" customWidth="1"/>
    <col min="15111" max="15111" width="11" style="193" customWidth="1"/>
    <col min="15112" max="15112" width="8.140625" style="193" bestFit="1" customWidth="1"/>
    <col min="15113" max="15113" width="10.7109375" style="193" customWidth="1"/>
    <col min="15114" max="15114" width="43" style="193" customWidth="1"/>
    <col min="15115" max="15360" width="9.140625" style="193"/>
    <col min="15361" max="15361" width="5.7109375" style="193" customWidth="1"/>
    <col min="15362" max="15362" width="42" style="193" customWidth="1"/>
    <col min="15363" max="15363" width="7.7109375" style="193" customWidth="1"/>
    <col min="15364" max="15364" width="5.28515625" style="193" customWidth="1"/>
    <col min="15365" max="15365" width="10.42578125" style="193" customWidth="1"/>
    <col min="15366" max="15366" width="11.7109375" style="193" bestFit="1" customWidth="1"/>
    <col min="15367" max="15367" width="11" style="193" customWidth="1"/>
    <col min="15368" max="15368" width="8.140625" style="193" bestFit="1" customWidth="1"/>
    <col min="15369" max="15369" width="10.7109375" style="193" customWidth="1"/>
    <col min="15370" max="15370" width="43" style="193" customWidth="1"/>
    <col min="15371" max="15616" width="9.140625" style="193"/>
    <col min="15617" max="15617" width="5.7109375" style="193" customWidth="1"/>
    <col min="15618" max="15618" width="42" style="193" customWidth="1"/>
    <col min="15619" max="15619" width="7.7109375" style="193" customWidth="1"/>
    <col min="15620" max="15620" width="5.28515625" style="193" customWidth="1"/>
    <col min="15621" max="15621" width="10.42578125" style="193" customWidth="1"/>
    <col min="15622" max="15622" width="11.7109375" style="193" bestFit="1" customWidth="1"/>
    <col min="15623" max="15623" width="11" style="193" customWidth="1"/>
    <col min="15624" max="15624" width="8.140625" style="193" bestFit="1" customWidth="1"/>
    <col min="15625" max="15625" width="10.7109375" style="193" customWidth="1"/>
    <col min="15626" max="15626" width="43" style="193" customWidth="1"/>
    <col min="15627" max="15872" width="9.140625" style="193"/>
    <col min="15873" max="15873" width="5.7109375" style="193" customWidth="1"/>
    <col min="15874" max="15874" width="42" style="193" customWidth="1"/>
    <col min="15875" max="15875" width="7.7109375" style="193" customWidth="1"/>
    <col min="15876" max="15876" width="5.28515625" style="193" customWidth="1"/>
    <col min="15877" max="15877" width="10.42578125" style="193" customWidth="1"/>
    <col min="15878" max="15878" width="11.7109375" style="193" bestFit="1" customWidth="1"/>
    <col min="15879" max="15879" width="11" style="193" customWidth="1"/>
    <col min="15880" max="15880" width="8.140625" style="193" bestFit="1" customWidth="1"/>
    <col min="15881" max="15881" width="10.7109375" style="193" customWidth="1"/>
    <col min="15882" max="15882" width="43" style="193" customWidth="1"/>
    <col min="15883" max="16128" width="9.140625" style="193"/>
    <col min="16129" max="16129" width="5.7109375" style="193" customWidth="1"/>
    <col min="16130" max="16130" width="42" style="193" customWidth="1"/>
    <col min="16131" max="16131" width="7.7109375" style="193" customWidth="1"/>
    <col min="16132" max="16132" width="5.28515625" style="193" customWidth="1"/>
    <col min="16133" max="16133" width="10.42578125" style="193" customWidth="1"/>
    <col min="16134" max="16134" width="11.7109375" style="193" bestFit="1" customWidth="1"/>
    <col min="16135" max="16135" width="11" style="193" customWidth="1"/>
    <col min="16136" max="16136" width="8.140625" style="193" bestFit="1" customWidth="1"/>
    <col min="16137" max="16137" width="10.7109375" style="193" customWidth="1"/>
    <col min="16138" max="16138" width="43" style="193" customWidth="1"/>
    <col min="16139" max="16384" width="9.140625" style="193"/>
  </cols>
  <sheetData>
    <row r="1" spans="1:6" x14ac:dyDescent="0.2">
      <c r="A1" s="21" t="s">
        <v>46</v>
      </c>
      <c r="B1" s="22" t="s">
        <v>47</v>
      </c>
      <c r="C1" s="23" t="s">
        <v>48</v>
      </c>
      <c r="D1" s="114" t="s">
        <v>49</v>
      </c>
      <c r="E1" s="115" t="s">
        <v>50</v>
      </c>
      <c r="F1" s="116" t="s">
        <v>7</v>
      </c>
    </row>
    <row r="2" spans="1:6" ht="12.95" customHeight="1" x14ac:dyDescent="0.2">
      <c r="A2" s="534" t="s">
        <v>350</v>
      </c>
      <c r="B2" s="532"/>
      <c r="C2" s="532"/>
      <c r="D2" s="533"/>
      <c r="F2" s="532"/>
    </row>
    <row r="3" spans="1:6" ht="12.95" customHeight="1" x14ac:dyDescent="0.2">
      <c r="A3" s="534"/>
      <c r="B3" s="532"/>
      <c r="C3" s="532"/>
      <c r="D3" s="533"/>
      <c r="F3" s="532"/>
    </row>
    <row r="4" spans="1:6" ht="12.95" customHeight="1" x14ac:dyDescent="0.2">
      <c r="A4" s="531"/>
      <c r="B4" s="532" t="s">
        <v>351</v>
      </c>
      <c r="C4" s="532"/>
      <c r="D4" s="533"/>
      <c r="F4" s="532"/>
    </row>
    <row r="5" spans="1:6" ht="12.95" customHeight="1" x14ac:dyDescent="0.2">
      <c r="A5" s="531"/>
      <c r="B5" s="535" t="s">
        <v>352</v>
      </c>
      <c r="C5" s="532"/>
      <c r="D5" s="533"/>
      <c r="F5" s="532"/>
    </row>
    <row r="6" spans="1:6" ht="12.95" customHeight="1" x14ac:dyDescent="0.2">
      <c r="A6" s="531"/>
      <c r="B6" s="535" t="s">
        <v>353</v>
      </c>
      <c r="C6" s="532"/>
      <c r="D6" s="533"/>
      <c r="F6" s="532"/>
    </row>
    <row r="7" spans="1:6" ht="12.95" customHeight="1" x14ac:dyDescent="0.2">
      <c r="A7" s="531"/>
      <c r="B7" s="535" t="s">
        <v>354</v>
      </c>
      <c r="C7" s="532"/>
      <c r="D7" s="533"/>
      <c r="F7" s="532"/>
    </row>
    <row r="8" spans="1:6" ht="12.95" customHeight="1" x14ac:dyDescent="0.2">
      <c r="A8" s="531"/>
      <c r="B8" s="532"/>
      <c r="C8" s="532"/>
      <c r="D8" s="533"/>
      <c r="F8" s="532"/>
    </row>
    <row r="9" spans="1:6" ht="12.95" customHeight="1" x14ac:dyDescent="0.2">
      <c r="A9" s="536"/>
      <c r="B9" s="537"/>
      <c r="C9" s="533"/>
      <c r="D9" s="533"/>
      <c r="E9" s="198"/>
      <c r="F9" s="539"/>
    </row>
    <row r="10" spans="1:6" ht="12.95" customHeight="1" x14ac:dyDescent="0.2">
      <c r="A10" s="536"/>
      <c r="B10" s="537"/>
      <c r="C10" s="533"/>
      <c r="D10" s="533"/>
      <c r="E10" s="198"/>
      <c r="F10" s="539"/>
    </row>
    <row r="11" spans="1:6" ht="12.95" customHeight="1" x14ac:dyDescent="0.2">
      <c r="A11" s="534" t="s">
        <v>2</v>
      </c>
      <c r="B11" s="538" t="s">
        <v>360</v>
      </c>
      <c r="C11" s="539"/>
      <c r="D11" s="533"/>
      <c r="E11" s="198"/>
      <c r="F11" s="539"/>
    </row>
    <row r="12" spans="1:6" ht="12.95" customHeight="1" x14ac:dyDescent="0.2">
      <c r="A12" s="531"/>
      <c r="B12" s="539"/>
      <c r="C12" s="539"/>
      <c r="D12" s="533"/>
      <c r="E12" s="199"/>
      <c r="F12" s="622"/>
    </row>
    <row r="13" spans="1:6" ht="12.95" customHeight="1" x14ac:dyDescent="0.2">
      <c r="A13" s="540" t="s">
        <v>2</v>
      </c>
      <c r="B13" s="539" t="s">
        <v>361</v>
      </c>
      <c r="C13" s="533"/>
      <c r="D13" s="533"/>
      <c r="E13" s="199"/>
      <c r="F13" s="622"/>
    </row>
    <row r="14" spans="1:6" ht="12.95" customHeight="1" x14ac:dyDescent="0.2">
      <c r="A14" s="541"/>
      <c r="B14" s="542" t="s">
        <v>362</v>
      </c>
      <c r="C14" s="533"/>
      <c r="D14" s="533"/>
      <c r="E14" s="199"/>
      <c r="F14" s="622"/>
    </row>
    <row r="15" spans="1:6" ht="12.95" customHeight="1" x14ac:dyDescent="0.2">
      <c r="A15" s="541"/>
      <c r="B15" s="542" t="s">
        <v>363</v>
      </c>
      <c r="C15" s="533"/>
      <c r="D15" s="533"/>
      <c r="E15" s="199"/>
      <c r="F15" s="622"/>
    </row>
    <row r="16" spans="1:6" ht="12.95" customHeight="1" x14ac:dyDescent="0.2">
      <c r="A16" s="541"/>
      <c r="B16" s="542" t="s">
        <v>364</v>
      </c>
      <c r="C16" s="533"/>
      <c r="D16" s="533"/>
      <c r="E16" s="199"/>
      <c r="F16" s="622"/>
    </row>
    <row r="17" spans="1:6" ht="12.95" customHeight="1" x14ac:dyDescent="0.2">
      <c r="A17" s="541"/>
      <c r="B17" s="542" t="s">
        <v>365</v>
      </c>
      <c r="C17" s="533"/>
      <c r="D17" s="533"/>
      <c r="E17" s="199"/>
      <c r="F17" s="622"/>
    </row>
    <row r="18" spans="1:6" ht="12.95" customHeight="1" x14ac:dyDescent="0.2">
      <c r="A18" s="541"/>
      <c r="B18" s="539" t="s">
        <v>366</v>
      </c>
      <c r="C18" s="533"/>
      <c r="D18" s="533"/>
      <c r="E18" s="199"/>
      <c r="F18" s="622"/>
    </row>
    <row r="19" spans="1:6" ht="12.95" customHeight="1" x14ac:dyDescent="0.2">
      <c r="A19" s="541"/>
      <c r="B19" s="543" t="s">
        <v>367</v>
      </c>
      <c r="C19" s="533"/>
      <c r="D19" s="533"/>
      <c r="E19" s="199"/>
      <c r="F19" s="622"/>
    </row>
    <row r="20" spans="1:6" ht="12.95" customHeight="1" x14ac:dyDescent="0.2">
      <c r="A20" s="541"/>
      <c r="B20" s="544" t="s">
        <v>368</v>
      </c>
      <c r="C20" s="533"/>
      <c r="D20" s="533"/>
      <c r="E20" s="199"/>
      <c r="F20" s="622"/>
    </row>
    <row r="21" spans="1:6" ht="12.95" customHeight="1" x14ac:dyDescent="0.2">
      <c r="A21" s="541"/>
      <c r="B21" s="543" t="s">
        <v>369</v>
      </c>
      <c r="C21" s="533" t="s">
        <v>370</v>
      </c>
      <c r="D21" s="533"/>
      <c r="E21" s="199"/>
      <c r="F21" s="622"/>
    </row>
    <row r="22" spans="1:6" ht="12.95" customHeight="1" x14ac:dyDescent="0.2">
      <c r="A22" s="541"/>
      <c r="B22" s="545" t="s">
        <v>371</v>
      </c>
      <c r="C22" s="539"/>
      <c r="D22" s="533"/>
      <c r="E22" s="199"/>
      <c r="F22" s="622"/>
    </row>
    <row r="23" spans="1:6" ht="12.95" customHeight="1" x14ac:dyDescent="0.2">
      <c r="A23" s="541"/>
      <c r="B23" s="546" t="s">
        <v>372</v>
      </c>
      <c r="C23" s="532"/>
      <c r="D23" s="533"/>
      <c r="E23" s="199"/>
      <c r="F23" s="622"/>
    </row>
    <row r="24" spans="1:6" ht="12.95" customHeight="1" x14ac:dyDescent="0.2">
      <c r="A24" s="541"/>
      <c r="B24" s="546" t="s">
        <v>373</v>
      </c>
      <c r="C24" s="533" t="s">
        <v>370</v>
      </c>
      <c r="D24" s="533"/>
      <c r="E24" s="199"/>
      <c r="F24" s="622"/>
    </row>
    <row r="25" spans="1:6" ht="12.95" customHeight="1" x14ac:dyDescent="0.2">
      <c r="A25" s="531"/>
      <c r="B25" s="779" t="s">
        <v>374</v>
      </c>
      <c r="C25" s="532"/>
      <c r="D25" s="533"/>
      <c r="E25" s="199"/>
      <c r="F25" s="622"/>
    </row>
    <row r="26" spans="1:6" ht="12.95" customHeight="1" x14ac:dyDescent="0.2">
      <c r="A26" s="531"/>
      <c r="B26" s="546" t="s">
        <v>372</v>
      </c>
      <c r="C26" s="533"/>
      <c r="D26" s="533"/>
      <c r="E26" s="199"/>
      <c r="F26" s="622"/>
    </row>
    <row r="27" spans="1:6" ht="12.95" customHeight="1" x14ac:dyDescent="0.2">
      <c r="A27" s="531"/>
      <c r="B27" s="546" t="s">
        <v>373</v>
      </c>
      <c r="C27" s="533" t="s">
        <v>370</v>
      </c>
      <c r="D27" s="533"/>
      <c r="E27" s="199"/>
      <c r="F27" s="622"/>
    </row>
    <row r="28" spans="1:6" ht="12.95" customHeight="1" x14ac:dyDescent="0.2">
      <c r="A28" s="531"/>
      <c r="B28" s="547" t="s">
        <v>375</v>
      </c>
      <c r="C28" s="548" t="s">
        <v>370</v>
      </c>
      <c r="D28" s="533"/>
      <c r="E28" s="199"/>
      <c r="F28" s="622"/>
    </row>
    <row r="29" spans="1:6" ht="12.95" customHeight="1" x14ac:dyDescent="0.2">
      <c r="A29" s="531"/>
      <c r="B29" s="537" t="s">
        <v>376</v>
      </c>
      <c r="C29" s="548" t="s">
        <v>377</v>
      </c>
      <c r="D29" s="533"/>
      <c r="E29" s="199"/>
      <c r="F29" s="622"/>
    </row>
    <row r="30" spans="1:6" ht="12.95" customHeight="1" x14ac:dyDescent="0.2">
      <c r="A30" s="541"/>
      <c r="B30" s="549" t="s">
        <v>378</v>
      </c>
      <c r="C30" s="548" t="s">
        <v>379</v>
      </c>
      <c r="D30" s="533"/>
      <c r="E30" s="199"/>
      <c r="F30" s="622"/>
    </row>
    <row r="31" spans="1:6" ht="12.95" customHeight="1" x14ac:dyDescent="0.2">
      <c r="A31" s="541"/>
      <c r="B31" s="549" t="s">
        <v>380</v>
      </c>
      <c r="C31" s="548" t="s">
        <v>381</v>
      </c>
      <c r="D31" s="533"/>
      <c r="E31" s="199"/>
      <c r="F31" s="622"/>
    </row>
    <row r="32" spans="1:6" ht="12.95" customHeight="1" x14ac:dyDescent="0.2">
      <c r="A32" s="541"/>
      <c r="B32" s="549" t="s">
        <v>382</v>
      </c>
      <c r="C32" s="533" t="s">
        <v>370</v>
      </c>
      <c r="D32" s="533"/>
      <c r="E32" s="199"/>
      <c r="F32" s="622"/>
    </row>
    <row r="33" spans="1:7" ht="12.95" customHeight="1" x14ac:dyDescent="0.2">
      <c r="A33" s="541"/>
      <c r="B33" s="549" t="s">
        <v>383</v>
      </c>
      <c r="C33" s="533" t="s">
        <v>370</v>
      </c>
      <c r="D33" s="533"/>
      <c r="E33" s="199"/>
      <c r="F33" s="622"/>
    </row>
    <row r="34" spans="1:7" ht="12.95" customHeight="1" x14ac:dyDescent="0.2">
      <c r="A34" s="541"/>
      <c r="B34" s="549" t="s">
        <v>384</v>
      </c>
      <c r="C34" s="548" t="s">
        <v>385</v>
      </c>
      <c r="D34" s="533"/>
      <c r="E34" s="199"/>
      <c r="F34" s="622"/>
    </row>
    <row r="35" spans="1:7" ht="12.95" customHeight="1" x14ac:dyDescent="0.2">
      <c r="A35" s="541"/>
      <c r="B35" s="537" t="s">
        <v>386</v>
      </c>
      <c r="C35" s="539"/>
      <c r="D35" s="533"/>
      <c r="E35" s="199"/>
      <c r="F35" s="622"/>
    </row>
    <row r="36" spans="1:7" ht="12.95" customHeight="1" x14ac:dyDescent="0.2">
      <c r="A36" s="541"/>
      <c r="B36" s="539" t="s">
        <v>387</v>
      </c>
      <c r="C36" s="533" t="s">
        <v>370</v>
      </c>
      <c r="D36" s="533"/>
      <c r="E36" s="199"/>
      <c r="F36" s="622"/>
    </row>
    <row r="37" spans="1:7" ht="12.95" customHeight="1" x14ac:dyDescent="0.2">
      <c r="A37" s="541"/>
      <c r="B37" s="550" t="s">
        <v>388</v>
      </c>
      <c r="C37" s="533" t="s">
        <v>370</v>
      </c>
      <c r="D37" s="533"/>
      <c r="E37" s="199"/>
      <c r="F37" s="622"/>
    </row>
    <row r="38" spans="1:7" ht="12.95" customHeight="1" x14ac:dyDescent="0.2">
      <c r="A38" s="541"/>
      <c r="B38" s="551" t="s">
        <v>389</v>
      </c>
      <c r="C38" s="533" t="s">
        <v>370</v>
      </c>
      <c r="D38" s="533"/>
      <c r="E38" s="199"/>
      <c r="F38" s="622"/>
    </row>
    <row r="39" spans="1:7" ht="12.95" customHeight="1" x14ac:dyDescent="0.2">
      <c r="A39" s="541"/>
      <c r="B39" s="551" t="s">
        <v>390</v>
      </c>
      <c r="C39" s="533"/>
      <c r="D39" s="533"/>
      <c r="E39" s="199"/>
      <c r="F39" s="622"/>
    </row>
    <row r="40" spans="1:7" ht="12.95" customHeight="1" x14ac:dyDescent="0.2">
      <c r="A40" s="541"/>
      <c r="B40" s="552" t="s">
        <v>391</v>
      </c>
      <c r="C40" s="533" t="s">
        <v>392</v>
      </c>
      <c r="D40" s="533"/>
      <c r="E40" s="199"/>
      <c r="F40" s="622"/>
    </row>
    <row r="41" spans="1:7" ht="12.95" customHeight="1" x14ac:dyDescent="0.2">
      <c r="A41" s="531"/>
      <c r="B41" s="539" t="s">
        <v>393</v>
      </c>
      <c r="C41" s="539"/>
      <c r="D41" s="533"/>
      <c r="E41" s="199"/>
      <c r="F41" s="622"/>
    </row>
    <row r="42" spans="1:7" ht="12.95" customHeight="1" x14ac:dyDescent="0.2">
      <c r="A42" s="531"/>
      <c r="B42" s="614" t="s">
        <v>394</v>
      </c>
      <c r="C42" s="539"/>
      <c r="D42" s="533"/>
      <c r="E42" s="199"/>
      <c r="F42" s="622"/>
    </row>
    <row r="43" spans="1:7" ht="12.95" customHeight="1" x14ac:dyDescent="0.2">
      <c r="A43" s="531"/>
      <c r="B43" s="539" t="s">
        <v>357</v>
      </c>
      <c r="C43" s="539"/>
      <c r="D43" s="533"/>
      <c r="E43" s="199"/>
      <c r="F43" s="622"/>
    </row>
    <row r="44" spans="1:7" ht="12.95" customHeight="1" x14ac:dyDescent="0.2">
      <c r="A44" s="531"/>
      <c r="B44" s="539" t="s">
        <v>358</v>
      </c>
      <c r="C44" s="548" t="s">
        <v>355</v>
      </c>
      <c r="D44" s="533"/>
      <c r="E44" s="199"/>
      <c r="F44" s="622"/>
    </row>
    <row r="45" spans="1:7" ht="12.95" customHeight="1" x14ac:dyDescent="0.2">
      <c r="A45" s="531"/>
      <c r="B45" s="537"/>
      <c r="C45" s="539"/>
      <c r="D45" s="533"/>
      <c r="E45" s="199"/>
      <c r="F45" s="622"/>
    </row>
    <row r="46" spans="1:7" ht="12.95" customHeight="1" x14ac:dyDescent="0.2">
      <c r="A46" s="531"/>
      <c r="B46" s="542" t="s">
        <v>395</v>
      </c>
      <c r="C46" s="533" t="s">
        <v>36</v>
      </c>
      <c r="D46" s="533">
        <v>1</v>
      </c>
      <c r="E46" s="204">
        <v>0</v>
      </c>
      <c r="F46" s="623">
        <f>D46*E46</f>
        <v>0</v>
      </c>
    </row>
    <row r="47" spans="1:7" ht="12.95" customHeight="1" x14ac:dyDescent="0.2">
      <c r="A47" s="531"/>
      <c r="B47" s="542"/>
      <c r="C47" s="533"/>
      <c r="D47" s="533"/>
      <c r="E47" s="204"/>
      <c r="F47" s="623"/>
    </row>
    <row r="48" spans="1:7" ht="12.95" customHeight="1" x14ac:dyDescent="0.2">
      <c r="A48" s="553" t="s">
        <v>3</v>
      </c>
      <c r="B48" s="554" t="s">
        <v>396</v>
      </c>
      <c r="C48" s="532"/>
      <c r="D48" s="533"/>
      <c r="E48" s="194"/>
      <c r="F48" s="624"/>
      <c r="G48" s="206"/>
    </row>
    <row r="49" spans="1:7" ht="12.95" customHeight="1" x14ac:dyDescent="0.2">
      <c r="A49" s="531"/>
      <c r="B49" s="554" t="s">
        <v>397</v>
      </c>
      <c r="C49" s="532"/>
      <c r="D49" s="533"/>
      <c r="E49" s="194"/>
      <c r="F49" s="624"/>
      <c r="G49" s="206"/>
    </row>
    <row r="50" spans="1:7" ht="12.95" customHeight="1" x14ac:dyDescent="0.2">
      <c r="A50" s="531"/>
      <c r="B50" s="554" t="s">
        <v>398</v>
      </c>
      <c r="C50" s="532"/>
      <c r="D50" s="533"/>
      <c r="E50" s="194"/>
      <c r="F50" s="624"/>
      <c r="G50" s="206"/>
    </row>
    <row r="51" spans="1:7" ht="12.95" customHeight="1" x14ac:dyDescent="0.2">
      <c r="A51" s="531"/>
      <c r="B51" s="554" t="s">
        <v>969</v>
      </c>
      <c r="C51" s="532"/>
      <c r="D51" s="533"/>
      <c r="E51" s="194"/>
      <c r="F51" s="624"/>
      <c r="G51" s="206"/>
    </row>
    <row r="52" spans="1:7" ht="12.95" customHeight="1" x14ac:dyDescent="0.2">
      <c r="A52" s="531"/>
      <c r="B52" s="554" t="s">
        <v>970</v>
      </c>
      <c r="C52" s="532"/>
      <c r="D52" s="533"/>
      <c r="E52" s="194"/>
      <c r="F52" s="624"/>
      <c r="G52" s="206"/>
    </row>
    <row r="53" spans="1:7" ht="12.95" customHeight="1" x14ac:dyDescent="0.2">
      <c r="A53" s="531"/>
      <c r="B53" s="532" t="s">
        <v>366</v>
      </c>
      <c r="C53" s="532"/>
      <c r="D53" s="533"/>
      <c r="E53" s="194"/>
      <c r="F53" s="624"/>
      <c r="G53" s="206"/>
    </row>
    <row r="54" spans="1:7" ht="12.95" customHeight="1" x14ac:dyDescent="0.2">
      <c r="A54" s="531"/>
      <c r="B54" s="555" t="s">
        <v>399</v>
      </c>
      <c r="C54" s="533" t="s">
        <v>370</v>
      </c>
      <c r="D54" s="533"/>
      <c r="E54" s="194"/>
      <c r="F54" s="624"/>
      <c r="G54" s="206"/>
    </row>
    <row r="55" spans="1:7" x14ac:dyDescent="0.2">
      <c r="A55" s="531"/>
      <c r="B55" s="555" t="s">
        <v>400</v>
      </c>
      <c r="C55" s="548" t="s">
        <v>370</v>
      </c>
      <c r="D55" s="533"/>
      <c r="E55" s="194"/>
      <c r="F55" s="624"/>
      <c r="G55" s="206"/>
    </row>
    <row r="56" spans="1:7" ht="12.95" customHeight="1" x14ac:dyDescent="0.2">
      <c r="A56" s="531"/>
      <c r="B56" s="556" t="s">
        <v>376</v>
      </c>
      <c r="C56" s="548" t="s">
        <v>401</v>
      </c>
      <c r="D56" s="533"/>
      <c r="E56" s="194"/>
      <c r="F56" s="624"/>
      <c r="G56" s="206"/>
    </row>
    <row r="57" spans="1:7" ht="12.95" customHeight="1" x14ac:dyDescent="0.2">
      <c r="A57" s="531"/>
      <c r="B57" s="556" t="s">
        <v>378</v>
      </c>
      <c r="C57" s="548" t="s">
        <v>379</v>
      </c>
      <c r="D57" s="533"/>
      <c r="E57" s="194"/>
      <c r="F57" s="624"/>
      <c r="G57" s="206"/>
    </row>
    <row r="58" spans="1:7" ht="12.95" customHeight="1" x14ac:dyDescent="0.2">
      <c r="A58" s="531"/>
      <c r="B58" s="557" t="s">
        <v>402</v>
      </c>
      <c r="C58" s="548" t="s">
        <v>370</v>
      </c>
      <c r="D58" s="533"/>
      <c r="E58" s="194"/>
      <c r="F58" s="624"/>
      <c r="G58" s="206"/>
    </row>
    <row r="59" spans="1:7" ht="12.95" customHeight="1" x14ac:dyDescent="0.2">
      <c r="A59" s="531"/>
      <c r="B59" s="532" t="s">
        <v>393</v>
      </c>
      <c r="C59" s="532"/>
      <c r="D59" s="532"/>
      <c r="E59" s="194"/>
      <c r="F59" s="624"/>
      <c r="G59" s="206"/>
    </row>
    <row r="60" spans="1:7" ht="12.95" customHeight="1" x14ac:dyDescent="0.2">
      <c r="A60" s="531"/>
      <c r="B60" s="532" t="s">
        <v>394</v>
      </c>
      <c r="C60" s="532"/>
      <c r="D60" s="532"/>
      <c r="E60" s="194"/>
      <c r="F60" s="624"/>
      <c r="G60" s="206"/>
    </row>
    <row r="61" spans="1:7" ht="12.95" customHeight="1" x14ac:dyDescent="0.2">
      <c r="A61" s="531"/>
      <c r="B61" s="532" t="s">
        <v>357</v>
      </c>
      <c r="C61" s="532"/>
      <c r="D61" s="532"/>
      <c r="E61" s="194"/>
      <c r="F61" s="624"/>
      <c r="G61" s="206"/>
    </row>
    <row r="62" spans="1:7" ht="12.95" customHeight="1" x14ac:dyDescent="0.2">
      <c r="A62" s="531"/>
      <c r="B62" s="532" t="s">
        <v>358</v>
      </c>
      <c r="C62" s="548" t="s">
        <v>355</v>
      </c>
      <c r="D62" s="532"/>
      <c r="E62" s="194"/>
      <c r="F62" s="624"/>
      <c r="G62" s="206"/>
    </row>
    <row r="63" spans="1:7" ht="12.95" customHeight="1" x14ac:dyDescent="0.2">
      <c r="A63" s="531"/>
      <c r="B63" s="532"/>
      <c r="C63" s="533"/>
      <c r="D63" s="532"/>
      <c r="E63" s="194"/>
      <c r="F63" s="624"/>
      <c r="G63" s="206"/>
    </row>
    <row r="64" spans="1:7" ht="12.95" customHeight="1" x14ac:dyDescent="0.2">
      <c r="A64" s="531"/>
      <c r="B64" s="554" t="s">
        <v>403</v>
      </c>
      <c r="C64" s="533" t="s">
        <v>36</v>
      </c>
      <c r="D64" s="533">
        <v>1</v>
      </c>
      <c r="E64" s="204">
        <v>0</v>
      </c>
      <c r="F64" s="623">
        <f>D64*E64</f>
        <v>0</v>
      </c>
    </row>
    <row r="65" spans="1:6" ht="12.95" customHeight="1" x14ac:dyDescent="0.2">
      <c r="A65" s="531"/>
      <c r="B65" s="542"/>
      <c r="C65" s="533"/>
      <c r="D65" s="533"/>
      <c r="E65" s="204"/>
      <c r="F65" s="623"/>
    </row>
    <row r="66" spans="1:6" ht="12.95" customHeight="1" x14ac:dyDescent="0.2">
      <c r="A66" s="541"/>
      <c r="B66" s="538" t="s">
        <v>404</v>
      </c>
      <c r="C66" s="533"/>
      <c r="D66" s="533"/>
      <c r="E66" s="204"/>
      <c r="F66" s="625">
        <f>SUM(F41:F65)</f>
        <v>0</v>
      </c>
    </row>
    <row r="67" spans="1:6" ht="12.95" customHeight="1" x14ac:dyDescent="0.2">
      <c r="A67" s="541"/>
      <c r="B67" s="538"/>
      <c r="C67" s="533"/>
      <c r="D67" s="533"/>
      <c r="E67" s="204"/>
      <c r="F67" s="625"/>
    </row>
    <row r="68" spans="1:6" ht="12.95" customHeight="1" x14ac:dyDescent="0.2">
      <c r="A68" s="541"/>
      <c r="B68" s="539"/>
      <c r="C68" s="533"/>
      <c r="D68" s="533"/>
      <c r="E68" s="204"/>
      <c r="F68" s="623"/>
    </row>
    <row r="69" spans="1:6" ht="12.95" customHeight="1" x14ac:dyDescent="0.2">
      <c r="A69" s="558" t="s">
        <v>3</v>
      </c>
      <c r="B69" s="538" t="s">
        <v>405</v>
      </c>
      <c r="C69" s="539"/>
      <c r="D69" s="533"/>
      <c r="E69" s="198"/>
      <c r="F69" s="539"/>
    </row>
    <row r="70" spans="1:6" ht="12.95" customHeight="1" x14ac:dyDescent="0.2">
      <c r="A70" s="558"/>
      <c r="B70" s="538"/>
      <c r="C70" s="539"/>
      <c r="D70" s="533"/>
      <c r="E70" s="198"/>
      <c r="F70" s="539"/>
    </row>
    <row r="71" spans="1:6" ht="12.95" customHeight="1" x14ac:dyDescent="0.2">
      <c r="A71" s="553" t="s">
        <v>2</v>
      </c>
      <c r="B71" s="542" t="s">
        <v>406</v>
      </c>
      <c r="C71" s="539"/>
      <c r="D71" s="533"/>
      <c r="E71" s="199"/>
      <c r="F71" s="622"/>
    </row>
    <row r="72" spans="1:6" ht="12.95" customHeight="1" x14ac:dyDescent="0.2">
      <c r="A72" s="531"/>
      <c r="B72" s="539" t="s">
        <v>407</v>
      </c>
      <c r="C72" s="539"/>
      <c r="D72" s="533"/>
      <c r="E72" s="199"/>
      <c r="F72" s="622"/>
    </row>
    <row r="73" spans="1:6" ht="12.95" customHeight="1" x14ac:dyDescent="0.2">
      <c r="A73" s="531"/>
      <c r="B73" s="542" t="s">
        <v>408</v>
      </c>
      <c r="C73" s="539"/>
      <c r="D73" s="533"/>
      <c r="E73" s="199"/>
      <c r="F73" s="622"/>
    </row>
    <row r="74" spans="1:6" ht="12.95" customHeight="1" x14ac:dyDescent="0.2">
      <c r="A74" s="531"/>
      <c r="B74" s="542" t="s">
        <v>409</v>
      </c>
      <c r="C74" s="539"/>
      <c r="D74" s="533"/>
      <c r="E74" s="199"/>
      <c r="F74" s="622"/>
    </row>
    <row r="75" spans="1:6" ht="12.95" customHeight="1" x14ac:dyDescent="0.2">
      <c r="A75" s="531"/>
      <c r="B75" s="542" t="s">
        <v>410</v>
      </c>
      <c r="C75" s="539"/>
      <c r="D75" s="533"/>
      <c r="E75" s="199"/>
      <c r="F75" s="622"/>
    </row>
    <row r="76" spans="1:6" ht="12.95" customHeight="1" x14ac:dyDescent="0.2">
      <c r="A76" s="531"/>
      <c r="B76" s="542" t="s">
        <v>411</v>
      </c>
      <c r="C76" s="539"/>
      <c r="D76" s="533"/>
      <c r="E76" s="199"/>
      <c r="F76" s="622"/>
    </row>
    <row r="77" spans="1:6" ht="12.95" customHeight="1" x14ac:dyDescent="0.2">
      <c r="A77" s="559" t="s">
        <v>412</v>
      </c>
      <c r="B77" s="549" t="s">
        <v>413</v>
      </c>
      <c r="C77" s="533"/>
      <c r="D77" s="533"/>
      <c r="E77" s="199"/>
      <c r="F77" s="622"/>
    </row>
    <row r="78" spans="1:6" ht="12.95" customHeight="1" x14ac:dyDescent="0.2">
      <c r="A78" s="536"/>
      <c r="B78" s="549" t="s">
        <v>414</v>
      </c>
      <c r="C78" s="533" t="s">
        <v>118</v>
      </c>
      <c r="D78" s="533">
        <v>75</v>
      </c>
      <c r="E78" s="204">
        <v>0</v>
      </c>
      <c r="F78" s="623">
        <f>D78*E78</f>
        <v>0</v>
      </c>
    </row>
    <row r="79" spans="1:6" ht="12.95" customHeight="1" x14ac:dyDescent="0.2">
      <c r="A79" s="536"/>
      <c r="B79" s="549" t="s">
        <v>415</v>
      </c>
      <c r="C79" s="533" t="s">
        <v>118</v>
      </c>
      <c r="D79" s="533">
        <v>150</v>
      </c>
      <c r="E79" s="204">
        <v>0</v>
      </c>
      <c r="F79" s="623">
        <f>D79*E79</f>
        <v>0</v>
      </c>
    </row>
    <row r="80" spans="1:6" ht="12.95" customHeight="1" x14ac:dyDescent="0.2">
      <c r="A80" s="536"/>
      <c r="B80" s="551" t="s">
        <v>416</v>
      </c>
      <c r="C80" s="533" t="s">
        <v>118</v>
      </c>
      <c r="D80" s="533">
        <v>70</v>
      </c>
      <c r="E80" s="204">
        <v>0</v>
      </c>
      <c r="F80" s="623">
        <f>D80*E80</f>
        <v>0</v>
      </c>
    </row>
    <row r="81" spans="1:7" ht="12.95" customHeight="1" x14ac:dyDescent="0.2">
      <c r="A81" s="559" t="s">
        <v>417</v>
      </c>
      <c r="B81" s="549" t="s">
        <v>418</v>
      </c>
      <c r="C81" s="533"/>
      <c r="D81" s="533"/>
      <c r="E81" s="204"/>
      <c r="F81" s="623"/>
    </row>
    <row r="82" spans="1:7" ht="12.95" customHeight="1" x14ac:dyDescent="0.2">
      <c r="A82" s="536"/>
      <c r="B82" s="549" t="s">
        <v>419</v>
      </c>
      <c r="C82" s="533" t="s">
        <v>118</v>
      </c>
      <c r="D82" s="533">
        <v>15</v>
      </c>
      <c r="E82" s="204">
        <v>0</v>
      </c>
      <c r="F82" s="623">
        <f>D82*E82</f>
        <v>0</v>
      </c>
    </row>
    <row r="83" spans="1:7" ht="12.95" customHeight="1" x14ac:dyDescent="0.2">
      <c r="A83" s="536"/>
      <c r="B83" s="549" t="s">
        <v>420</v>
      </c>
      <c r="C83" s="533" t="s">
        <v>118</v>
      </c>
      <c r="D83" s="533">
        <v>15</v>
      </c>
      <c r="E83" s="204">
        <v>0</v>
      </c>
      <c r="F83" s="623">
        <f>D83*E83</f>
        <v>0</v>
      </c>
    </row>
    <row r="84" spans="1:7" ht="12.95" customHeight="1" x14ac:dyDescent="0.2">
      <c r="A84" s="536"/>
      <c r="B84" s="551"/>
      <c r="C84" s="533"/>
      <c r="D84" s="533"/>
      <c r="E84" s="204"/>
      <c r="F84" s="623"/>
    </row>
    <row r="85" spans="1:7" ht="12.95" customHeight="1" x14ac:dyDescent="0.2">
      <c r="A85" s="541"/>
      <c r="B85" s="538" t="s">
        <v>421</v>
      </c>
      <c r="C85" s="533"/>
      <c r="D85" s="533"/>
      <c r="E85" s="199"/>
      <c r="F85" s="625">
        <f>SUM(F77:F84)</f>
        <v>0</v>
      </c>
    </row>
    <row r="86" spans="1:7" ht="12.95" customHeight="1" x14ac:dyDescent="0.2">
      <c r="A86" s="531"/>
      <c r="B86" s="532"/>
      <c r="C86" s="532"/>
      <c r="D86" s="533"/>
      <c r="F86" s="532"/>
    </row>
    <row r="87" spans="1:7" ht="12.95" customHeight="1" x14ac:dyDescent="0.2">
      <c r="A87" s="531"/>
      <c r="B87" s="532"/>
      <c r="C87" s="532"/>
      <c r="D87" s="533"/>
      <c r="F87" s="532"/>
    </row>
    <row r="88" spans="1:7" s="205" customFormat="1" ht="12.95" customHeight="1" x14ac:dyDescent="0.2">
      <c r="A88" s="560" t="s">
        <v>5</v>
      </c>
      <c r="B88" s="561" t="s">
        <v>422</v>
      </c>
      <c r="C88" s="562"/>
      <c r="D88" s="562"/>
      <c r="E88" s="208"/>
      <c r="F88" s="626"/>
      <c r="G88" s="209"/>
    </row>
    <row r="89" spans="1:7" s="205" customFormat="1" ht="12.95" customHeight="1" x14ac:dyDescent="0.2">
      <c r="A89" s="560"/>
      <c r="B89" s="561"/>
      <c r="C89" s="562"/>
      <c r="D89" s="562"/>
      <c r="E89" s="208"/>
      <c r="F89" s="626"/>
      <c r="G89" s="209"/>
    </row>
    <row r="90" spans="1:7" s="205" customFormat="1" ht="12.95" customHeight="1" x14ac:dyDescent="0.2">
      <c r="A90" s="544"/>
      <c r="B90" s="561" t="s">
        <v>423</v>
      </c>
      <c r="C90" s="554"/>
      <c r="D90" s="562"/>
      <c r="E90" s="210"/>
      <c r="F90" s="627"/>
      <c r="G90" s="209"/>
    </row>
    <row r="91" spans="1:7" s="205" customFormat="1" ht="12.95" customHeight="1" x14ac:dyDescent="0.2">
      <c r="A91" s="544"/>
      <c r="B91" s="554"/>
      <c r="C91" s="554"/>
      <c r="D91" s="562"/>
      <c r="E91" s="210"/>
      <c r="F91" s="627"/>
      <c r="G91" s="209"/>
    </row>
    <row r="92" spans="1:7" s="205" customFormat="1" ht="12.95" customHeight="1" x14ac:dyDescent="0.2">
      <c r="A92" s="544" t="s">
        <v>2</v>
      </c>
      <c r="B92" s="554" t="s">
        <v>424</v>
      </c>
      <c r="C92" s="532"/>
      <c r="D92" s="533"/>
      <c r="E92" s="194"/>
      <c r="F92" s="623"/>
      <c r="G92" s="204"/>
    </row>
    <row r="93" spans="1:7" s="205" customFormat="1" ht="12.95" customHeight="1" x14ac:dyDescent="0.2">
      <c r="A93" s="544"/>
      <c r="B93" s="554" t="s">
        <v>425</v>
      </c>
      <c r="C93" s="532"/>
      <c r="D93" s="533"/>
      <c r="E93" s="194"/>
      <c r="F93" s="623"/>
      <c r="G93" s="204"/>
    </row>
    <row r="94" spans="1:7" s="205" customFormat="1" ht="12.95" customHeight="1" x14ac:dyDescent="0.2">
      <c r="A94" s="544"/>
      <c r="B94" s="554" t="s">
        <v>426</v>
      </c>
      <c r="C94" s="532"/>
      <c r="D94" s="533"/>
      <c r="E94" s="194"/>
      <c r="F94" s="623"/>
      <c r="G94" s="204"/>
    </row>
    <row r="95" spans="1:7" s="205" customFormat="1" ht="12.95" customHeight="1" x14ac:dyDescent="0.2">
      <c r="A95" s="544"/>
      <c r="B95" s="554" t="s">
        <v>427</v>
      </c>
      <c r="C95" s="532"/>
      <c r="D95" s="533"/>
      <c r="E95" s="194"/>
      <c r="F95" s="623"/>
      <c r="G95" s="204"/>
    </row>
    <row r="96" spans="1:7" s="205" customFormat="1" ht="12.95" customHeight="1" x14ac:dyDescent="0.2">
      <c r="A96" s="544"/>
      <c r="B96" s="554" t="s">
        <v>428</v>
      </c>
      <c r="C96" s="532"/>
      <c r="D96" s="533"/>
      <c r="E96" s="194"/>
      <c r="F96" s="623"/>
      <c r="G96" s="204"/>
    </row>
    <row r="97" spans="1:7" s="205" customFormat="1" ht="12.95" customHeight="1" x14ac:dyDescent="0.2">
      <c r="A97" s="544"/>
      <c r="B97" s="564" t="s">
        <v>429</v>
      </c>
      <c r="C97" s="533" t="s">
        <v>118</v>
      </c>
      <c r="D97" s="533">
        <v>20</v>
      </c>
      <c r="E97" s="204">
        <v>0</v>
      </c>
      <c r="F97" s="623">
        <f>D97*E97</f>
        <v>0</v>
      </c>
    </row>
    <row r="98" spans="1:7" s="205" customFormat="1" ht="12.95" customHeight="1" x14ac:dyDescent="0.2">
      <c r="A98" s="544"/>
      <c r="B98" s="563" t="s">
        <v>430</v>
      </c>
      <c r="C98" s="533" t="s">
        <v>118</v>
      </c>
      <c r="D98" s="533">
        <v>100</v>
      </c>
      <c r="E98" s="204">
        <v>0</v>
      </c>
      <c r="F98" s="623">
        <f>D98*E98</f>
        <v>0</v>
      </c>
    </row>
    <row r="99" spans="1:7" s="205" customFormat="1" ht="12.95" customHeight="1" x14ac:dyDescent="0.2">
      <c r="A99" s="544"/>
      <c r="B99" s="564" t="s">
        <v>431</v>
      </c>
      <c r="C99" s="533" t="s">
        <v>118</v>
      </c>
      <c r="D99" s="533">
        <v>80</v>
      </c>
      <c r="E99" s="204">
        <v>0</v>
      </c>
      <c r="F99" s="623">
        <f>D99*E99</f>
        <v>0</v>
      </c>
    </row>
    <row r="100" spans="1:7" s="205" customFormat="1" ht="12.95" customHeight="1" x14ac:dyDescent="0.2">
      <c r="A100" s="544"/>
      <c r="B100" s="563"/>
      <c r="C100" s="532"/>
      <c r="D100" s="533"/>
      <c r="E100" s="194"/>
      <c r="F100" s="623"/>
      <c r="G100" s="204"/>
    </row>
    <row r="101" spans="1:7" s="205" customFormat="1" ht="12.95" customHeight="1" x14ac:dyDescent="0.2">
      <c r="A101" s="544" t="s">
        <v>3</v>
      </c>
      <c r="B101" s="842" t="s">
        <v>432</v>
      </c>
      <c r="C101" s="842"/>
      <c r="D101" s="565"/>
      <c r="E101" s="197"/>
      <c r="F101" s="628"/>
      <c r="G101" s="212"/>
    </row>
    <row r="102" spans="1:7" s="205" customFormat="1" ht="12.95" customHeight="1" x14ac:dyDescent="0.2">
      <c r="A102" s="544"/>
      <c r="B102" s="535" t="s">
        <v>433</v>
      </c>
      <c r="C102" s="535"/>
      <c r="D102" s="535"/>
      <c r="E102" s="197"/>
      <c r="F102" s="628"/>
      <c r="G102" s="212"/>
    </row>
    <row r="103" spans="1:7" s="205" customFormat="1" ht="12.95" customHeight="1" x14ac:dyDescent="0.2">
      <c r="A103" s="544"/>
      <c r="B103" s="535" t="s">
        <v>434</v>
      </c>
      <c r="C103" s="535"/>
      <c r="D103" s="535"/>
      <c r="E103" s="197"/>
      <c r="F103" s="628"/>
      <c r="G103" s="212"/>
    </row>
    <row r="104" spans="1:7" s="205" customFormat="1" ht="12.95" customHeight="1" x14ac:dyDescent="0.2">
      <c r="A104" s="566" t="s">
        <v>435</v>
      </c>
      <c r="B104" s="545" t="s">
        <v>374</v>
      </c>
      <c r="C104" s="535"/>
      <c r="D104" s="535"/>
      <c r="E104" s="197"/>
      <c r="F104" s="628"/>
      <c r="G104" s="212"/>
    </row>
    <row r="105" spans="1:7" s="205" customFormat="1" ht="12.95" customHeight="1" x14ac:dyDescent="0.2">
      <c r="A105" s="544"/>
      <c r="B105" s="546" t="s">
        <v>372</v>
      </c>
      <c r="C105" s="535"/>
      <c r="D105" s="535"/>
      <c r="E105" s="197"/>
      <c r="F105" s="628"/>
      <c r="G105" s="212"/>
    </row>
    <row r="106" spans="1:7" s="205" customFormat="1" ht="12.95" customHeight="1" x14ac:dyDescent="0.2">
      <c r="A106" s="554"/>
      <c r="B106" s="546" t="s">
        <v>373</v>
      </c>
      <c r="C106" s="562" t="s">
        <v>356</v>
      </c>
      <c r="D106" s="535"/>
      <c r="E106" s="197"/>
      <c r="F106" s="628"/>
      <c r="G106" s="212"/>
    </row>
    <row r="107" spans="1:7" s="205" customFormat="1" ht="12.95" customHeight="1" x14ac:dyDescent="0.2">
      <c r="A107" s="566" t="s">
        <v>436</v>
      </c>
      <c r="B107" s="567" t="s">
        <v>437</v>
      </c>
      <c r="C107" s="562" t="s">
        <v>438</v>
      </c>
      <c r="D107" s="535"/>
      <c r="E107" s="211"/>
      <c r="F107" s="629"/>
    </row>
    <row r="108" spans="1:7" s="205" customFormat="1" ht="12.95" customHeight="1" x14ac:dyDescent="0.2">
      <c r="A108" s="566" t="s">
        <v>439</v>
      </c>
      <c r="B108" s="567" t="s">
        <v>440</v>
      </c>
      <c r="C108" s="562" t="s">
        <v>356</v>
      </c>
      <c r="D108" s="535"/>
      <c r="E108" s="211"/>
      <c r="F108" s="629"/>
    </row>
    <row r="109" spans="1:7" s="205" customFormat="1" ht="12.95" customHeight="1" x14ac:dyDescent="0.2">
      <c r="A109" s="566" t="s">
        <v>441</v>
      </c>
      <c r="B109" s="567" t="s">
        <v>442</v>
      </c>
      <c r="C109" s="562" t="s">
        <v>356</v>
      </c>
      <c r="D109" s="535"/>
      <c r="E109" s="211"/>
      <c r="F109" s="629"/>
    </row>
    <row r="110" spans="1:7" s="205" customFormat="1" ht="12.95" customHeight="1" x14ac:dyDescent="0.2">
      <c r="A110" s="566" t="s">
        <v>443</v>
      </c>
      <c r="B110" s="567" t="s">
        <v>444</v>
      </c>
      <c r="C110" s="562" t="s">
        <v>438</v>
      </c>
      <c r="D110" s="535"/>
      <c r="E110" s="211"/>
      <c r="F110" s="629"/>
    </row>
    <row r="111" spans="1:7" s="205" customFormat="1" ht="12.95" customHeight="1" x14ac:dyDescent="0.2">
      <c r="A111" s="566" t="s">
        <v>445</v>
      </c>
      <c r="B111" s="567" t="s">
        <v>446</v>
      </c>
      <c r="C111" s="562" t="s">
        <v>356</v>
      </c>
      <c r="D111" s="535"/>
      <c r="E111" s="211"/>
      <c r="F111" s="629"/>
    </row>
    <row r="112" spans="1:7" s="205" customFormat="1" ht="12.95" customHeight="1" x14ac:dyDescent="0.2">
      <c r="A112" s="566" t="s">
        <v>447</v>
      </c>
      <c r="B112" s="567" t="s">
        <v>448</v>
      </c>
      <c r="C112" s="562" t="s">
        <v>356</v>
      </c>
      <c r="D112" s="535"/>
      <c r="E112" s="211"/>
      <c r="F112" s="629"/>
    </row>
    <row r="113" spans="1:7" s="205" customFormat="1" ht="12.95" customHeight="1" x14ac:dyDescent="0.2">
      <c r="A113" s="566" t="s">
        <v>449</v>
      </c>
      <c r="B113" s="567" t="s">
        <v>450</v>
      </c>
      <c r="C113" s="562" t="s">
        <v>356</v>
      </c>
      <c r="D113" s="535"/>
      <c r="E113" s="211"/>
      <c r="F113" s="629"/>
    </row>
    <row r="114" spans="1:7" s="205" customFormat="1" ht="12.95" customHeight="1" x14ac:dyDescent="0.2">
      <c r="A114" s="554"/>
      <c r="B114" s="535" t="s">
        <v>451</v>
      </c>
      <c r="C114" s="548" t="s">
        <v>36</v>
      </c>
      <c r="D114" s="548">
        <v>8</v>
      </c>
      <c r="E114" s="213">
        <v>0</v>
      </c>
      <c r="F114" s="630">
        <f>D114*E114</f>
        <v>0</v>
      </c>
    </row>
    <row r="115" spans="1:7" s="205" customFormat="1" ht="12.95" customHeight="1" x14ac:dyDescent="0.2">
      <c r="A115" s="544"/>
      <c r="B115" s="564"/>
      <c r="C115" s="554"/>
      <c r="D115" s="568"/>
      <c r="E115" s="214"/>
      <c r="F115" s="631"/>
      <c r="G115" s="204"/>
    </row>
    <row r="116" spans="1:7" s="205" customFormat="1" ht="12.95" customHeight="1" x14ac:dyDescent="0.2">
      <c r="A116" s="544"/>
      <c r="B116" s="561" t="s">
        <v>452</v>
      </c>
      <c r="C116" s="554"/>
      <c r="D116" s="562"/>
      <c r="E116" s="210"/>
      <c r="F116" s="627"/>
      <c r="G116" s="209"/>
    </row>
    <row r="117" spans="1:7" s="205" customFormat="1" ht="12.95" customHeight="1" x14ac:dyDescent="0.2">
      <c r="A117" s="544"/>
      <c r="B117" s="554"/>
      <c r="C117" s="554"/>
      <c r="D117" s="562"/>
      <c r="E117" s="210"/>
      <c r="F117" s="627"/>
      <c r="G117" s="209"/>
    </row>
    <row r="118" spans="1:7" s="205" customFormat="1" ht="12.95" customHeight="1" x14ac:dyDescent="0.2">
      <c r="A118" s="544" t="s">
        <v>2</v>
      </c>
      <c r="B118" s="843" t="s">
        <v>453</v>
      </c>
      <c r="C118" s="843"/>
      <c r="D118" s="554"/>
      <c r="E118" s="210"/>
      <c r="F118" s="627"/>
      <c r="G118" s="209"/>
    </row>
    <row r="119" spans="1:7" s="205" customFormat="1" ht="12.95" customHeight="1" x14ac:dyDescent="0.2">
      <c r="A119" s="544"/>
      <c r="B119" s="843" t="s">
        <v>454</v>
      </c>
      <c r="C119" s="843"/>
      <c r="D119" s="843"/>
      <c r="E119" s="210"/>
      <c r="F119" s="627"/>
      <c r="G119" s="209"/>
    </row>
    <row r="120" spans="1:7" s="205" customFormat="1" ht="12.95" customHeight="1" x14ac:dyDescent="0.2">
      <c r="A120" s="544"/>
      <c r="B120" s="843" t="s">
        <v>455</v>
      </c>
      <c r="C120" s="843"/>
      <c r="D120" s="554"/>
      <c r="E120" s="210"/>
      <c r="F120" s="627"/>
      <c r="G120" s="209"/>
    </row>
    <row r="121" spans="1:7" s="205" customFormat="1" ht="12.95" customHeight="1" x14ac:dyDescent="0.2">
      <c r="A121" s="544"/>
      <c r="B121" s="843" t="s">
        <v>456</v>
      </c>
      <c r="C121" s="843"/>
      <c r="D121" s="562"/>
      <c r="E121" s="210"/>
      <c r="F121" s="627"/>
      <c r="G121" s="209"/>
    </row>
    <row r="122" spans="1:7" s="205" customFormat="1" ht="12.95" customHeight="1" x14ac:dyDescent="0.2">
      <c r="A122" s="545" t="s">
        <v>412</v>
      </c>
      <c r="B122" s="564" t="s">
        <v>457</v>
      </c>
      <c r="C122" s="562" t="s">
        <v>36</v>
      </c>
      <c r="D122" s="568">
        <v>4</v>
      </c>
      <c r="E122" s="214">
        <v>0</v>
      </c>
      <c r="F122" s="631">
        <f t="shared" ref="F122:F134" si="0">D122*E122</f>
        <v>0</v>
      </c>
    </row>
    <row r="123" spans="1:7" s="205" customFormat="1" ht="12.95" customHeight="1" x14ac:dyDescent="0.2">
      <c r="A123" s="545" t="s">
        <v>417</v>
      </c>
      <c r="B123" s="564" t="s">
        <v>458</v>
      </c>
      <c r="C123" s="562" t="s">
        <v>36</v>
      </c>
      <c r="D123" s="568">
        <v>3</v>
      </c>
      <c r="E123" s="214">
        <v>0</v>
      </c>
      <c r="F123" s="631">
        <f t="shared" si="0"/>
        <v>0</v>
      </c>
    </row>
    <row r="124" spans="1:7" s="205" customFormat="1" ht="12.95" customHeight="1" x14ac:dyDescent="0.2">
      <c r="A124" s="545" t="s">
        <v>459</v>
      </c>
      <c r="B124" s="564" t="s">
        <v>460</v>
      </c>
      <c r="C124" s="562" t="s">
        <v>36</v>
      </c>
      <c r="D124" s="562">
        <v>3</v>
      </c>
      <c r="E124" s="214">
        <v>0</v>
      </c>
      <c r="F124" s="631">
        <f t="shared" si="0"/>
        <v>0</v>
      </c>
    </row>
    <row r="125" spans="1:7" s="205" customFormat="1" ht="12.95" customHeight="1" x14ac:dyDescent="0.2">
      <c r="A125" s="545" t="s">
        <v>461</v>
      </c>
      <c r="B125" s="564" t="s">
        <v>462</v>
      </c>
      <c r="C125" s="562" t="s">
        <v>36</v>
      </c>
      <c r="D125" s="562">
        <v>3</v>
      </c>
      <c r="E125" s="214">
        <v>0</v>
      </c>
      <c r="F125" s="631">
        <f t="shared" si="0"/>
        <v>0</v>
      </c>
    </row>
    <row r="126" spans="1:7" s="205" customFormat="1" ht="12.95" customHeight="1" x14ac:dyDescent="0.2">
      <c r="A126" s="545" t="s">
        <v>463</v>
      </c>
      <c r="B126" s="564" t="s">
        <v>464</v>
      </c>
      <c r="C126" s="562" t="s">
        <v>36</v>
      </c>
      <c r="D126" s="568">
        <v>1</v>
      </c>
      <c r="E126" s="214">
        <v>0</v>
      </c>
      <c r="F126" s="631">
        <f t="shared" si="0"/>
        <v>0</v>
      </c>
    </row>
    <row r="127" spans="1:7" s="205" customFormat="1" ht="12.95" customHeight="1" x14ac:dyDescent="0.2">
      <c r="A127" s="545" t="s">
        <v>465</v>
      </c>
      <c r="B127" s="564" t="s">
        <v>466</v>
      </c>
      <c r="C127" s="562" t="s">
        <v>36</v>
      </c>
      <c r="D127" s="568">
        <v>5</v>
      </c>
      <c r="E127" s="214">
        <v>0</v>
      </c>
      <c r="F127" s="631">
        <f t="shared" si="0"/>
        <v>0</v>
      </c>
    </row>
    <row r="128" spans="1:7" s="205" customFormat="1" ht="12.95" customHeight="1" x14ac:dyDescent="0.2">
      <c r="A128" s="545" t="s">
        <v>467</v>
      </c>
      <c r="B128" s="564" t="s">
        <v>468</v>
      </c>
      <c r="C128" s="562" t="s">
        <v>36</v>
      </c>
      <c r="D128" s="568">
        <v>8</v>
      </c>
      <c r="E128" s="214">
        <v>0</v>
      </c>
      <c r="F128" s="631">
        <f t="shared" si="0"/>
        <v>0</v>
      </c>
    </row>
    <row r="129" spans="1:7" s="205" customFormat="1" ht="12.95" customHeight="1" x14ac:dyDescent="0.2">
      <c r="A129" s="545" t="s">
        <v>469</v>
      </c>
      <c r="B129" s="570" t="s">
        <v>470</v>
      </c>
      <c r="C129" s="533" t="s">
        <v>36</v>
      </c>
      <c r="D129" s="533">
        <v>3</v>
      </c>
      <c r="E129" s="213">
        <v>0</v>
      </c>
      <c r="F129" s="623">
        <f t="shared" si="0"/>
        <v>0</v>
      </c>
    </row>
    <row r="130" spans="1:7" s="205" customFormat="1" ht="12.95" customHeight="1" x14ac:dyDescent="0.2">
      <c r="A130" s="545" t="s">
        <v>471</v>
      </c>
      <c r="B130" s="551" t="s">
        <v>472</v>
      </c>
      <c r="C130" s="562" t="s">
        <v>36</v>
      </c>
      <c r="D130" s="568">
        <v>4</v>
      </c>
      <c r="E130" s="214">
        <v>0</v>
      </c>
      <c r="F130" s="631">
        <f t="shared" si="0"/>
        <v>0</v>
      </c>
    </row>
    <row r="131" spans="1:7" s="205" customFormat="1" ht="12.95" customHeight="1" x14ac:dyDescent="0.2">
      <c r="A131" s="545" t="s">
        <v>473</v>
      </c>
      <c r="B131" s="551" t="s">
        <v>474</v>
      </c>
      <c r="C131" s="562" t="s">
        <v>36</v>
      </c>
      <c r="D131" s="568">
        <v>16</v>
      </c>
      <c r="E131" s="214">
        <v>0</v>
      </c>
      <c r="F131" s="631">
        <f t="shared" si="0"/>
        <v>0</v>
      </c>
    </row>
    <row r="132" spans="1:7" s="205" customFormat="1" ht="12.95" customHeight="1" x14ac:dyDescent="0.2">
      <c r="A132" s="545" t="s">
        <v>475</v>
      </c>
      <c r="B132" s="551" t="s">
        <v>476</v>
      </c>
      <c r="C132" s="562" t="s">
        <v>36</v>
      </c>
      <c r="D132" s="568">
        <v>2</v>
      </c>
      <c r="E132" s="214">
        <v>0</v>
      </c>
      <c r="F132" s="631">
        <f t="shared" si="0"/>
        <v>0</v>
      </c>
    </row>
    <row r="133" spans="1:7" s="205" customFormat="1" ht="12.95" customHeight="1" x14ac:dyDescent="0.2">
      <c r="A133" s="545" t="s">
        <v>477</v>
      </c>
      <c r="B133" s="564" t="s">
        <v>478</v>
      </c>
      <c r="C133" s="562" t="s">
        <v>36</v>
      </c>
      <c r="D133" s="568">
        <v>14</v>
      </c>
      <c r="E133" s="214">
        <v>0</v>
      </c>
      <c r="F133" s="631">
        <f t="shared" si="0"/>
        <v>0</v>
      </c>
    </row>
    <row r="134" spans="1:7" s="205" customFormat="1" ht="12.95" customHeight="1" x14ac:dyDescent="0.2">
      <c r="A134" s="545" t="s">
        <v>479</v>
      </c>
      <c r="B134" s="564" t="s">
        <v>480</v>
      </c>
      <c r="C134" s="562" t="s">
        <v>36</v>
      </c>
      <c r="D134" s="568">
        <v>1</v>
      </c>
      <c r="E134" s="214">
        <v>0</v>
      </c>
      <c r="F134" s="631">
        <f t="shared" si="0"/>
        <v>0</v>
      </c>
    </row>
    <row r="135" spans="1:7" s="205" customFormat="1" ht="12.95" customHeight="1" x14ac:dyDescent="0.2">
      <c r="A135" s="545"/>
      <c r="B135" s="554"/>
      <c r="C135" s="562"/>
      <c r="D135" s="568"/>
      <c r="E135" s="214"/>
      <c r="F135" s="631"/>
    </row>
    <row r="136" spans="1:7" s="205" customFormat="1" ht="12.95" customHeight="1" x14ac:dyDescent="0.2">
      <c r="A136" s="545" t="s">
        <v>481</v>
      </c>
      <c r="B136" s="571" t="s">
        <v>482</v>
      </c>
      <c r="C136" s="532"/>
      <c r="D136" s="532"/>
      <c r="E136" s="199"/>
      <c r="F136" s="632"/>
    </row>
    <row r="137" spans="1:7" s="205" customFormat="1" ht="12.95" customHeight="1" x14ac:dyDescent="0.2">
      <c r="A137" s="554"/>
      <c r="B137" s="572" t="s">
        <v>483</v>
      </c>
      <c r="C137" s="533" t="s">
        <v>36</v>
      </c>
      <c r="D137" s="533">
        <v>1</v>
      </c>
      <c r="E137" s="213">
        <v>0</v>
      </c>
      <c r="F137" s="623">
        <f>D137*E137</f>
        <v>0</v>
      </c>
    </row>
    <row r="138" spans="1:7" s="205" customFormat="1" ht="12.95" customHeight="1" x14ac:dyDescent="0.2">
      <c r="A138" s="554"/>
      <c r="B138" s="572"/>
      <c r="C138" s="533"/>
      <c r="D138" s="533"/>
      <c r="E138" s="213"/>
      <c r="F138" s="623"/>
    </row>
    <row r="139" spans="1:7" s="205" customFormat="1" ht="12.95" customHeight="1" x14ac:dyDescent="0.2">
      <c r="A139" s="545" t="s">
        <v>484</v>
      </c>
      <c r="B139" s="571" t="s">
        <v>485</v>
      </c>
      <c r="C139" s="532"/>
      <c r="D139" s="533"/>
      <c r="E139" s="213"/>
      <c r="F139" s="633"/>
    </row>
    <row r="140" spans="1:7" s="205" customFormat="1" ht="12.95" customHeight="1" x14ac:dyDescent="0.2">
      <c r="A140" s="532"/>
      <c r="B140" s="572" t="s">
        <v>486</v>
      </c>
      <c r="C140" s="532"/>
      <c r="D140" s="533"/>
      <c r="E140" s="206"/>
      <c r="F140" s="532"/>
    </row>
    <row r="141" spans="1:7" s="205" customFormat="1" ht="12.95" customHeight="1" x14ac:dyDescent="0.2">
      <c r="A141" s="544"/>
      <c r="B141" s="572" t="s">
        <v>487</v>
      </c>
      <c r="C141" s="533" t="s">
        <v>36</v>
      </c>
      <c r="D141" s="533">
        <v>1</v>
      </c>
      <c r="E141" s="213">
        <v>0</v>
      </c>
      <c r="F141" s="623">
        <f>D141*E141</f>
        <v>0</v>
      </c>
    </row>
    <row r="142" spans="1:7" s="205" customFormat="1" ht="12.95" customHeight="1" x14ac:dyDescent="0.2">
      <c r="A142" s="544"/>
      <c r="B142" s="572"/>
      <c r="C142" s="533"/>
      <c r="D142" s="533"/>
      <c r="E142" s="213"/>
      <c r="F142" s="623"/>
    </row>
    <row r="143" spans="1:7" s="205" customFormat="1" ht="12.95" customHeight="1" x14ac:dyDescent="0.2">
      <c r="A143" s="545" t="s">
        <v>488</v>
      </c>
      <c r="B143" s="571" t="s">
        <v>489</v>
      </c>
      <c r="C143" s="562" t="s">
        <v>355</v>
      </c>
      <c r="D143" s="533">
        <v>1</v>
      </c>
      <c r="E143" s="213">
        <v>0</v>
      </c>
      <c r="F143" s="623">
        <f>D143*E143</f>
        <v>0</v>
      </c>
    </row>
    <row r="144" spans="1:7" s="205" customFormat="1" ht="12.95" customHeight="1" x14ac:dyDescent="0.2">
      <c r="A144" s="532"/>
      <c r="B144" s="572"/>
      <c r="C144" s="535"/>
      <c r="D144" s="533"/>
      <c r="E144" s="194"/>
      <c r="F144" s="630"/>
      <c r="G144" s="204"/>
    </row>
    <row r="145" spans="1:10" s="205" customFormat="1" ht="12.95" customHeight="1" x14ac:dyDescent="0.2">
      <c r="A145" s="544"/>
      <c r="B145" s="573" t="s">
        <v>490</v>
      </c>
      <c r="C145" s="554"/>
      <c r="D145" s="562"/>
      <c r="E145" s="210"/>
      <c r="F145" s="631"/>
      <c r="G145" s="214"/>
    </row>
    <row r="146" spans="1:10" s="205" customFormat="1" ht="12.95" customHeight="1" x14ac:dyDescent="0.2">
      <c r="A146" s="560"/>
      <c r="B146" s="561"/>
      <c r="C146" s="562"/>
      <c r="D146" s="562"/>
      <c r="E146" s="208"/>
      <c r="F146" s="626"/>
      <c r="G146" s="209"/>
    </row>
    <row r="147" spans="1:10" s="205" customFormat="1" ht="12.95" customHeight="1" x14ac:dyDescent="0.2">
      <c r="A147" s="550">
        <v>1</v>
      </c>
      <c r="B147" s="554" t="s">
        <v>491</v>
      </c>
      <c r="C147" s="554"/>
      <c r="D147" s="554"/>
      <c r="E147" s="215"/>
      <c r="F147" s="554"/>
      <c r="G147" s="209"/>
    </row>
    <row r="148" spans="1:10" s="217" customFormat="1" ht="12.95" customHeight="1" x14ac:dyDescent="0.2">
      <c r="A148" s="550"/>
      <c r="B148" s="554" t="s">
        <v>492</v>
      </c>
      <c r="C148" s="554"/>
      <c r="D148" s="554"/>
      <c r="E148" s="215"/>
      <c r="F148" s="554"/>
      <c r="G148" s="216"/>
    </row>
    <row r="149" spans="1:10" s="217" customFormat="1" ht="12.95" customHeight="1" x14ac:dyDescent="0.2">
      <c r="A149" s="550" t="s">
        <v>412</v>
      </c>
      <c r="B149" s="554" t="s">
        <v>493</v>
      </c>
      <c r="C149" s="554"/>
      <c r="D149" s="554"/>
      <c r="E149" s="215"/>
      <c r="F149" s="554"/>
      <c r="G149" s="216"/>
      <c r="J149" s="218"/>
    </row>
    <row r="150" spans="1:10" s="217" customFormat="1" ht="12.95" customHeight="1" x14ac:dyDescent="0.2">
      <c r="A150" s="574"/>
      <c r="B150" s="554" t="s">
        <v>494</v>
      </c>
      <c r="C150" s="554"/>
      <c r="D150" s="554"/>
      <c r="E150" s="215"/>
      <c r="F150" s="554"/>
      <c r="G150" s="216"/>
    </row>
    <row r="151" spans="1:10" s="217" customFormat="1" ht="12.95" customHeight="1" x14ac:dyDescent="0.2">
      <c r="A151" s="574"/>
      <c r="B151" s="554" t="s">
        <v>495</v>
      </c>
      <c r="C151" s="554"/>
      <c r="D151" s="554"/>
      <c r="E151" s="215"/>
      <c r="F151" s="554"/>
      <c r="G151" s="216"/>
    </row>
    <row r="152" spans="1:10" s="217" customFormat="1" ht="12.95" customHeight="1" x14ac:dyDescent="0.2">
      <c r="A152" s="574"/>
      <c r="B152" s="554" t="s">
        <v>496</v>
      </c>
      <c r="C152" s="554"/>
      <c r="D152" s="554"/>
      <c r="E152" s="215"/>
      <c r="F152" s="554"/>
      <c r="G152" s="216"/>
    </row>
    <row r="153" spans="1:10" s="217" customFormat="1" ht="12.95" customHeight="1" x14ac:dyDescent="0.2">
      <c r="A153" s="550"/>
      <c r="B153" s="554" t="s">
        <v>497</v>
      </c>
      <c r="C153" s="554"/>
      <c r="D153" s="554"/>
      <c r="E153" s="215"/>
      <c r="F153" s="554"/>
      <c r="G153" s="216"/>
    </row>
    <row r="154" spans="1:10" s="217" customFormat="1" ht="12.95" customHeight="1" x14ac:dyDescent="0.2">
      <c r="A154" s="550"/>
      <c r="B154" s="554" t="s">
        <v>498</v>
      </c>
      <c r="C154" s="554"/>
      <c r="D154" s="554"/>
      <c r="E154" s="215"/>
      <c r="F154" s="554"/>
      <c r="G154" s="216"/>
    </row>
    <row r="155" spans="1:10" s="217" customFormat="1" ht="12.95" customHeight="1" x14ac:dyDescent="0.2">
      <c r="A155" s="550"/>
      <c r="B155" s="554" t="s">
        <v>499</v>
      </c>
      <c r="C155" s="554"/>
      <c r="D155" s="554"/>
      <c r="E155" s="215"/>
      <c r="F155" s="554"/>
      <c r="G155" s="216"/>
    </row>
    <row r="156" spans="1:10" s="217" customFormat="1" ht="12.95" customHeight="1" x14ac:dyDescent="0.2">
      <c r="A156" s="550"/>
      <c r="B156" s="554" t="s">
        <v>500</v>
      </c>
      <c r="C156" s="554"/>
      <c r="D156" s="554"/>
      <c r="E156" s="215"/>
      <c r="F156" s="554"/>
      <c r="G156" s="216"/>
    </row>
    <row r="157" spans="1:10" s="217" customFormat="1" ht="12.95" customHeight="1" x14ac:dyDescent="0.2">
      <c r="A157" s="550"/>
      <c r="B157" s="780" t="s">
        <v>501</v>
      </c>
      <c r="C157" s="554"/>
      <c r="D157" s="554"/>
      <c r="E157" s="215"/>
      <c r="F157" s="554"/>
      <c r="G157" s="216"/>
    </row>
    <row r="158" spans="1:10" s="217" customFormat="1" ht="12.95" customHeight="1" x14ac:dyDescent="0.2">
      <c r="A158" s="550"/>
      <c r="B158" s="575" t="s">
        <v>502</v>
      </c>
      <c r="C158" s="554"/>
      <c r="D158" s="554"/>
      <c r="E158" s="215"/>
      <c r="F158" s="554"/>
      <c r="G158" s="216"/>
    </row>
    <row r="159" spans="1:10" s="217" customFormat="1" ht="12.95" customHeight="1" x14ac:dyDescent="0.2">
      <c r="A159" s="550"/>
      <c r="B159" s="575" t="s">
        <v>503</v>
      </c>
      <c r="C159" s="562" t="s">
        <v>36</v>
      </c>
      <c r="D159" s="562">
        <v>10</v>
      </c>
      <c r="E159" s="214">
        <v>0</v>
      </c>
      <c r="F159" s="631">
        <f>D159*E159</f>
        <v>0</v>
      </c>
      <c r="G159" s="216"/>
    </row>
    <row r="160" spans="1:10" s="217" customFormat="1" ht="12.95" customHeight="1" x14ac:dyDescent="0.2">
      <c r="A160" s="550" t="s">
        <v>417</v>
      </c>
      <c r="B160" s="554" t="s">
        <v>504</v>
      </c>
      <c r="C160" s="554"/>
      <c r="D160" s="554"/>
      <c r="E160" s="215"/>
      <c r="F160" s="554"/>
      <c r="G160" s="216"/>
    </row>
    <row r="161" spans="1:10" s="217" customFormat="1" ht="12.95" customHeight="1" x14ac:dyDescent="0.2">
      <c r="A161" s="574"/>
      <c r="B161" s="554" t="s">
        <v>505</v>
      </c>
      <c r="C161" s="554"/>
      <c r="D161" s="554"/>
      <c r="E161" s="215"/>
      <c r="F161" s="554"/>
      <c r="G161" s="216"/>
    </row>
    <row r="162" spans="1:10" s="217" customFormat="1" ht="12.95" customHeight="1" x14ac:dyDescent="0.2">
      <c r="A162" s="574"/>
      <c r="B162" s="554" t="s">
        <v>506</v>
      </c>
      <c r="C162" s="554"/>
      <c r="D162" s="554"/>
      <c r="E162" s="215"/>
      <c r="F162" s="554"/>
      <c r="G162" s="216"/>
    </row>
    <row r="163" spans="1:10" s="217" customFormat="1" ht="12.95" customHeight="1" x14ac:dyDescent="0.2">
      <c r="A163" s="550"/>
      <c r="B163" s="554" t="s">
        <v>507</v>
      </c>
      <c r="C163" s="554"/>
      <c r="D163" s="554"/>
      <c r="E163" s="215"/>
      <c r="F163" s="554"/>
      <c r="G163" s="216"/>
    </row>
    <row r="164" spans="1:10" s="217" customFormat="1" ht="12.95" customHeight="1" x14ac:dyDescent="0.2">
      <c r="A164" s="550"/>
      <c r="B164" s="554" t="s">
        <v>508</v>
      </c>
      <c r="C164" s="554"/>
      <c r="D164" s="554"/>
      <c r="E164" s="215"/>
      <c r="F164" s="554"/>
      <c r="G164" s="216"/>
    </row>
    <row r="165" spans="1:10" s="217" customFormat="1" ht="12.95" customHeight="1" x14ac:dyDescent="0.2">
      <c r="A165" s="550"/>
      <c r="B165" s="554" t="s">
        <v>509</v>
      </c>
      <c r="C165" s="554"/>
      <c r="D165" s="554"/>
      <c r="E165" s="215"/>
      <c r="F165" s="554"/>
      <c r="G165" s="216"/>
    </row>
    <row r="166" spans="1:10" s="217" customFormat="1" ht="12.95" customHeight="1" x14ac:dyDescent="0.2">
      <c r="A166" s="550"/>
      <c r="B166" s="554" t="s">
        <v>510</v>
      </c>
      <c r="C166" s="554"/>
      <c r="D166" s="554"/>
      <c r="E166" s="215"/>
      <c r="F166" s="554"/>
      <c r="G166" s="216"/>
    </row>
    <row r="167" spans="1:10" s="217" customFormat="1" ht="12.95" customHeight="1" x14ac:dyDescent="0.2">
      <c r="A167" s="550"/>
      <c r="B167" s="554" t="s">
        <v>511</v>
      </c>
      <c r="C167" s="554"/>
      <c r="D167" s="554"/>
      <c r="E167" s="215"/>
      <c r="F167" s="554"/>
      <c r="G167" s="216"/>
    </row>
    <row r="168" spans="1:10" s="217" customFormat="1" ht="12.95" customHeight="1" x14ac:dyDescent="0.2">
      <c r="A168" s="550"/>
      <c r="B168" s="780" t="s">
        <v>512</v>
      </c>
      <c r="C168" s="554"/>
      <c r="D168" s="554"/>
      <c r="E168" s="215"/>
      <c r="F168" s="554"/>
      <c r="G168" s="216"/>
    </row>
    <row r="169" spans="1:10" s="217" customFormat="1" ht="12.95" customHeight="1" x14ac:dyDescent="0.2">
      <c r="A169" s="550"/>
      <c r="B169" s="575" t="s">
        <v>502</v>
      </c>
      <c r="C169" s="554"/>
      <c r="D169" s="554"/>
      <c r="E169" s="215"/>
      <c r="F169" s="554"/>
      <c r="G169" s="216"/>
    </row>
    <row r="170" spans="1:10" s="217" customFormat="1" ht="12.95" customHeight="1" x14ac:dyDescent="0.2">
      <c r="A170" s="550"/>
      <c r="B170" s="575" t="s">
        <v>503</v>
      </c>
      <c r="C170" s="562" t="s">
        <v>36</v>
      </c>
      <c r="D170" s="562">
        <v>4</v>
      </c>
      <c r="E170" s="214">
        <v>0</v>
      </c>
      <c r="F170" s="631">
        <f>D170*E170</f>
        <v>0</v>
      </c>
      <c r="G170" s="216"/>
    </row>
    <row r="171" spans="1:10" s="217" customFormat="1" ht="12.95" customHeight="1" x14ac:dyDescent="0.2">
      <c r="A171" s="550" t="s">
        <v>459</v>
      </c>
      <c r="B171" s="554" t="s">
        <v>504</v>
      </c>
      <c r="C171" s="554"/>
      <c r="D171" s="554"/>
      <c r="E171" s="215"/>
      <c r="F171" s="554"/>
      <c r="G171" s="216"/>
      <c r="J171" s="219"/>
    </row>
    <row r="172" spans="1:10" s="217" customFormat="1" ht="12.95" customHeight="1" x14ac:dyDescent="0.2">
      <c r="A172" s="574"/>
      <c r="B172" s="554" t="s">
        <v>505</v>
      </c>
      <c r="C172" s="554"/>
      <c r="D172" s="554"/>
      <c r="E172" s="215"/>
      <c r="F172" s="554"/>
      <c r="G172" s="216"/>
    </row>
    <row r="173" spans="1:10" s="217" customFormat="1" ht="12.95" customHeight="1" x14ac:dyDescent="0.2">
      <c r="A173" s="550"/>
      <c r="B173" s="554" t="s">
        <v>513</v>
      </c>
      <c r="C173" s="554"/>
      <c r="D173" s="554"/>
      <c r="E173" s="215"/>
      <c r="F173" s="554"/>
      <c r="G173" s="216"/>
    </row>
    <row r="174" spans="1:10" s="217" customFormat="1" ht="12.95" customHeight="1" x14ac:dyDescent="0.2">
      <c r="A174" s="550"/>
      <c r="B174" s="554" t="s">
        <v>507</v>
      </c>
      <c r="C174" s="554"/>
      <c r="D174" s="554"/>
      <c r="E174" s="215"/>
      <c r="F174" s="554"/>
      <c r="G174" s="216"/>
    </row>
    <row r="175" spans="1:10" s="217" customFormat="1" ht="12.95" customHeight="1" x14ac:dyDescent="0.2">
      <c r="A175" s="550"/>
      <c r="B175" s="554" t="s">
        <v>508</v>
      </c>
      <c r="C175" s="554"/>
      <c r="D175" s="554"/>
      <c r="E175" s="215"/>
      <c r="F175" s="554"/>
      <c r="G175" s="216"/>
    </row>
    <row r="176" spans="1:10" s="217" customFormat="1" ht="12.95" customHeight="1" x14ac:dyDescent="0.2">
      <c r="A176" s="550"/>
      <c r="B176" s="554" t="s">
        <v>514</v>
      </c>
      <c r="C176" s="554"/>
      <c r="D176" s="554"/>
      <c r="E176" s="215"/>
      <c r="F176" s="554"/>
      <c r="G176" s="216"/>
    </row>
    <row r="177" spans="1:10" s="217" customFormat="1" ht="12.95" customHeight="1" x14ac:dyDescent="0.2">
      <c r="A177" s="550"/>
      <c r="B177" s="554" t="s">
        <v>510</v>
      </c>
      <c r="C177" s="554"/>
      <c r="D177" s="554"/>
      <c r="E177" s="215"/>
      <c r="F177" s="554"/>
      <c r="G177" s="216"/>
    </row>
    <row r="178" spans="1:10" s="217" customFormat="1" ht="12.95" customHeight="1" x14ac:dyDescent="0.2">
      <c r="A178" s="550"/>
      <c r="B178" s="554" t="s">
        <v>511</v>
      </c>
      <c r="C178" s="554"/>
      <c r="D178" s="554"/>
      <c r="E178" s="215"/>
      <c r="F178" s="554"/>
      <c r="G178" s="216"/>
    </row>
    <row r="179" spans="1:10" s="217" customFormat="1" ht="12.95" customHeight="1" x14ac:dyDescent="0.2">
      <c r="A179" s="550"/>
      <c r="B179" s="780" t="s">
        <v>512</v>
      </c>
      <c r="C179" s="554"/>
      <c r="D179" s="554"/>
      <c r="E179" s="215"/>
      <c r="F179" s="554"/>
      <c r="G179" s="216"/>
    </row>
    <row r="180" spans="1:10" s="217" customFormat="1" ht="12.95" customHeight="1" x14ac:dyDescent="0.2">
      <c r="A180" s="550"/>
      <c r="B180" s="575" t="s">
        <v>502</v>
      </c>
      <c r="C180" s="554"/>
      <c r="D180" s="554"/>
      <c r="E180" s="215"/>
      <c r="F180" s="554"/>
      <c r="G180" s="216"/>
    </row>
    <row r="181" spans="1:10" s="217" customFormat="1" ht="12.95" customHeight="1" x14ac:dyDescent="0.2">
      <c r="A181" s="550"/>
      <c r="B181" s="575" t="s">
        <v>503</v>
      </c>
      <c r="C181" s="562" t="s">
        <v>36</v>
      </c>
      <c r="D181" s="562">
        <v>2</v>
      </c>
      <c r="E181" s="214">
        <v>0</v>
      </c>
      <c r="F181" s="631">
        <f>D181*E181</f>
        <v>0</v>
      </c>
      <c r="G181" s="216"/>
    </row>
    <row r="182" spans="1:10" s="217" customFormat="1" ht="12.95" customHeight="1" x14ac:dyDescent="0.2">
      <c r="A182" s="550" t="s">
        <v>461</v>
      </c>
      <c r="B182" s="554" t="s">
        <v>504</v>
      </c>
      <c r="C182" s="554"/>
      <c r="D182" s="554"/>
      <c r="E182" s="215"/>
      <c r="F182" s="554"/>
      <c r="G182" s="216"/>
      <c r="J182" s="219"/>
    </row>
    <row r="183" spans="1:10" s="217" customFormat="1" ht="12.95" customHeight="1" x14ac:dyDescent="0.2">
      <c r="A183" s="574"/>
      <c r="B183" s="554" t="s">
        <v>515</v>
      </c>
      <c r="C183" s="554"/>
      <c r="D183" s="554"/>
      <c r="E183" s="215"/>
      <c r="F183" s="554"/>
      <c r="G183" s="216"/>
    </row>
    <row r="184" spans="1:10" s="217" customFormat="1" ht="12.95" customHeight="1" x14ac:dyDescent="0.2">
      <c r="A184" s="574"/>
      <c r="B184" s="554" t="s">
        <v>516</v>
      </c>
      <c r="C184" s="554"/>
      <c r="D184" s="554"/>
      <c r="E184" s="215"/>
      <c r="F184" s="554"/>
      <c r="G184" s="216"/>
    </row>
    <row r="185" spans="1:10" s="217" customFormat="1" ht="12.95" customHeight="1" x14ac:dyDescent="0.2">
      <c r="A185" s="574"/>
      <c r="B185" s="554" t="s">
        <v>517</v>
      </c>
      <c r="C185" s="554"/>
      <c r="D185" s="554"/>
      <c r="E185" s="215"/>
      <c r="F185" s="554"/>
      <c r="G185" s="216"/>
    </row>
    <row r="186" spans="1:10" s="217" customFormat="1" ht="12.95" customHeight="1" x14ac:dyDescent="0.2">
      <c r="A186" s="550"/>
      <c r="B186" s="554" t="s">
        <v>518</v>
      </c>
      <c r="C186" s="554"/>
      <c r="D186" s="554"/>
      <c r="E186" s="215"/>
      <c r="F186" s="554"/>
      <c r="G186" s="216"/>
    </row>
    <row r="187" spans="1:10" s="217" customFormat="1" ht="12.95" customHeight="1" x14ac:dyDescent="0.2">
      <c r="A187" s="550"/>
      <c r="B187" s="554" t="s">
        <v>519</v>
      </c>
      <c r="C187" s="554"/>
      <c r="D187" s="554"/>
      <c r="E187" s="215"/>
      <c r="F187" s="554"/>
      <c r="G187" s="216"/>
    </row>
    <row r="188" spans="1:10" s="217" customFormat="1" ht="12.95" customHeight="1" x14ac:dyDescent="0.2">
      <c r="A188" s="550"/>
      <c r="B188" s="554" t="s">
        <v>520</v>
      </c>
      <c r="C188" s="554"/>
      <c r="D188" s="554"/>
      <c r="E188" s="215"/>
      <c r="F188" s="554"/>
      <c r="G188" s="216"/>
    </row>
    <row r="189" spans="1:10" s="217" customFormat="1" ht="12.95" customHeight="1" x14ac:dyDescent="0.2">
      <c r="A189" s="550"/>
      <c r="B189" s="554" t="s">
        <v>521</v>
      </c>
      <c r="C189" s="554"/>
      <c r="D189" s="554"/>
      <c r="E189" s="215"/>
      <c r="F189" s="554"/>
      <c r="G189" s="216"/>
    </row>
    <row r="190" spans="1:10" s="217" customFormat="1" ht="12.95" customHeight="1" x14ac:dyDescent="0.2">
      <c r="A190" s="550"/>
      <c r="B190" s="554" t="s">
        <v>522</v>
      </c>
      <c r="C190" s="554"/>
      <c r="D190" s="554"/>
      <c r="E190" s="215"/>
      <c r="F190" s="554"/>
      <c r="G190" s="216"/>
    </row>
    <row r="191" spans="1:10" s="217" customFormat="1" ht="12.95" customHeight="1" x14ac:dyDescent="0.2">
      <c r="A191" s="550"/>
      <c r="B191" s="780" t="s">
        <v>523</v>
      </c>
      <c r="C191" s="554"/>
      <c r="D191" s="554"/>
      <c r="E191" s="215"/>
      <c r="F191" s="554"/>
      <c r="G191" s="216"/>
    </row>
    <row r="192" spans="1:10" s="217" customFormat="1" ht="12.95" customHeight="1" x14ac:dyDescent="0.2">
      <c r="A192" s="574"/>
      <c r="B192" s="554" t="s">
        <v>524</v>
      </c>
      <c r="C192" s="554"/>
      <c r="D192" s="554"/>
      <c r="E192" s="215"/>
      <c r="F192" s="554"/>
      <c r="G192" s="216"/>
    </row>
    <row r="193" spans="1:10" s="217" customFormat="1" ht="12.95" customHeight="1" x14ac:dyDescent="0.2">
      <c r="A193" s="574"/>
      <c r="B193" s="575" t="s">
        <v>525</v>
      </c>
      <c r="C193" s="554"/>
      <c r="D193" s="554"/>
      <c r="E193" s="215"/>
      <c r="F193" s="554"/>
      <c r="G193" s="216"/>
    </row>
    <row r="194" spans="1:10" s="217" customFormat="1" ht="12.95" customHeight="1" x14ac:dyDescent="0.2">
      <c r="A194" s="574"/>
      <c r="B194" s="575" t="s">
        <v>526</v>
      </c>
      <c r="C194" s="562" t="s">
        <v>36</v>
      </c>
      <c r="D194" s="562">
        <v>6</v>
      </c>
      <c r="E194" s="214">
        <v>0</v>
      </c>
      <c r="F194" s="631">
        <f>D194*E194</f>
        <v>0</v>
      </c>
      <c r="G194" s="216"/>
    </row>
    <row r="195" spans="1:10" s="217" customFormat="1" ht="12.95" customHeight="1" x14ac:dyDescent="0.2">
      <c r="A195" s="550" t="s">
        <v>463</v>
      </c>
      <c r="B195" s="576" t="s">
        <v>527</v>
      </c>
      <c r="C195" s="574"/>
      <c r="D195" s="577"/>
      <c r="E195" s="220"/>
      <c r="F195" s="634"/>
      <c r="G195" s="216"/>
    </row>
    <row r="196" spans="1:10" s="217" customFormat="1" ht="12.95" customHeight="1" x14ac:dyDescent="0.2">
      <c r="A196" s="574"/>
      <c r="B196" s="578" t="s">
        <v>528</v>
      </c>
      <c r="C196" s="574"/>
      <c r="D196" s="577"/>
      <c r="E196" s="220"/>
      <c r="F196" s="634"/>
      <c r="G196" s="216"/>
    </row>
    <row r="197" spans="1:10" s="217" customFormat="1" ht="12.95" customHeight="1" x14ac:dyDescent="0.2">
      <c r="A197" s="574"/>
      <c r="B197" s="578" t="s">
        <v>529</v>
      </c>
      <c r="C197" s="574"/>
      <c r="D197" s="577"/>
      <c r="E197" s="220"/>
      <c r="F197" s="634"/>
      <c r="G197" s="216"/>
    </row>
    <row r="198" spans="1:10" s="217" customFormat="1" ht="12.95" customHeight="1" x14ac:dyDescent="0.2">
      <c r="A198" s="574"/>
      <c r="B198" s="578" t="s">
        <v>530</v>
      </c>
      <c r="C198" s="574"/>
      <c r="D198" s="577"/>
      <c r="E198" s="220"/>
      <c r="F198" s="634"/>
      <c r="G198" s="216"/>
    </row>
    <row r="199" spans="1:10" s="217" customFormat="1" ht="12.95" customHeight="1" x14ac:dyDescent="0.2">
      <c r="A199" s="550"/>
      <c r="B199" s="578" t="s">
        <v>531</v>
      </c>
      <c r="C199" s="574"/>
      <c r="D199" s="577"/>
      <c r="E199" s="220"/>
      <c r="F199" s="634"/>
      <c r="G199" s="216"/>
    </row>
    <row r="200" spans="1:10" s="217" customFormat="1" ht="12.95" customHeight="1" x14ac:dyDescent="0.2">
      <c r="A200" s="550"/>
      <c r="B200" s="578" t="s">
        <v>532</v>
      </c>
      <c r="C200" s="574"/>
      <c r="D200" s="577"/>
      <c r="E200" s="220"/>
      <c r="F200" s="634"/>
      <c r="G200" s="216"/>
    </row>
    <row r="201" spans="1:10" s="217" customFormat="1" ht="12.95" customHeight="1" x14ac:dyDescent="0.2">
      <c r="A201" s="550"/>
      <c r="B201" s="578" t="s">
        <v>533</v>
      </c>
      <c r="C201" s="574"/>
      <c r="D201" s="577"/>
      <c r="E201" s="220"/>
      <c r="F201" s="634"/>
      <c r="G201" s="216"/>
    </row>
    <row r="202" spans="1:10" s="217" customFormat="1" ht="12.95" customHeight="1" x14ac:dyDescent="0.2">
      <c r="A202" s="550"/>
      <c r="B202" s="578" t="s">
        <v>534</v>
      </c>
      <c r="C202" s="574"/>
      <c r="D202" s="577"/>
      <c r="E202" s="220"/>
      <c r="F202" s="634"/>
      <c r="G202" s="216"/>
    </row>
    <row r="203" spans="1:10" s="217" customFormat="1" ht="12.95" customHeight="1" x14ac:dyDescent="0.2">
      <c r="A203" s="550"/>
      <c r="B203" s="578" t="s">
        <v>535</v>
      </c>
      <c r="C203" s="574"/>
      <c r="D203" s="577"/>
      <c r="E203" s="220"/>
      <c r="F203" s="634"/>
      <c r="G203" s="216"/>
    </row>
    <row r="204" spans="1:10" s="217" customFormat="1" ht="12.95" customHeight="1" x14ac:dyDescent="0.2">
      <c r="A204" s="550"/>
      <c r="B204" s="578" t="s">
        <v>536</v>
      </c>
      <c r="C204" s="574"/>
      <c r="D204" s="577"/>
      <c r="E204" s="220"/>
      <c r="F204" s="634"/>
      <c r="G204" s="216"/>
    </row>
    <row r="205" spans="1:10" s="217" customFormat="1" ht="12.95" customHeight="1" x14ac:dyDescent="0.2">
      <c r="A205" s="550"/>
      <c r="B205" s="578" t="s">
        <v>537</v>
      </c>
      <c r="C205" s="574"/>
      <c r="D205" s="577"/>
      <c r="E205" s="220"/>
      <c r="F205" s="634"/>
      <c r="G205" s="216"/>
    </row>
    <row r="206" spans="1:10" s="217" customFormat="1" ht="12.95" customHeight="1" x14ac:dyDescent="0.2">
      <c r="A206" s="574"/>
      <c r="B206" s="578" t="s">
        <v>538</v>
      </c>
      <c r="C206" s="574"/>
      <c r="D206" s="577"/>
      <c r="E206" s="220"/>
      <c r="F206" s="634"/>
      <c r="G206" s="216"/>
      <c r="J206" s="221"/>
    </row>
    <row r="207" spans="1:10" s="217" customFormat="1" ht="12.95" customHeight="1" x14ac:dyDescent="0.2">
      <c r="A207" s="574"/>
      <c r="B207" s="578" t="s">
        <v>539</v>
      </c>
      <c r="C207" s="574"/>
      <c r="D207" s="577"/>
      <c r="E207" s="220"/>
      <c r="F207" s="634"/>
      <c r="G207" s="216"/>
      <c r="J207" s="222"/>
    </row>
    <row r="208" spans="1:10" s="217" customFormat="1" ht="12.95" customHeight="1" x14ac:dyDescent="0.2">
      <c r="A208" s="550"/>
      <c r="B208" s="578" t="s">
        <v>933</v>
      </c>
      <c r="C208" s="574"/>
      <c r="D208" s="577"/>
      <c r="E208" s="220"/>
      <c r="F208" s="634"/>
      <c r="G208" s="216"/>
      <c r="J208" s="222"/>
    </row>
    <row r="209" spans="1:10" s="217" customFormat="1" ht="12.95" customHeight="1" x14ac:dyDescent="0.2">
      <c r="A209" s="550"/>
      <c r="B209" s="578" t="s">
        <v>540</v>
      </c>
      <c r="C209" s="574"/>
      <c r="D209" s="577"/>
      <c r="E209" s="220"/>
      <c r="F209" s="634"/>
      <c r="G209" s="216"/>
      <c r="J209" s="222"/>
    </row>
    <row r="210" spans="1:10" s="217" customFormat="1" ht="12.95" customHeight="1" x14ac:dyDescent="0.2">
      <c r="A210" s="550"/>
      <c r="B210" s="575" t="s">
        <v>541</v>
      </c>
      <c r="C210" s="574"/>
      <c r="D210" s="577"/>
      <c r="E210" s="220"/>
      <c r="F210" s="634"/>
      <c r="G210" s="216"/>
      <c r="J210" s="222"/>
    </row>
    <row r="211" spans="1:10" s="217" customFormat="1" ht="12.95" customHeight="1" x14ac:dyDescent="0.2">
      <c r="A211" s="550"/>
      <c r="B211" s="575" t="s">
        <v>542</v>
      </c>
      <c r="C211" s="574"/>
      <c r="D211" s="577"/>
      <c r="E211" s="220"/>
      <c r="F211" s="634"/>
      <c r="G211" s="216"/>
      <c r="J211" s="222"/>
    </row>
    <row r="212" spans="1:10" s="217" customFormat="1" ht="12.95" customHeight="1" x14ac:dyDescent="0.2">
      <c r="A212" s="550"/>
      <c r="B212" s="575" t="s">
        <v>543</v>
      </c>
      <c r="C212" s="574"/>
      <c r="D212" s="577"/>
      <c r="E212" s="220"/>
      <c r="F212" s="634"/>
      <c r="G212" s="216"/>
      <c r="J212" s="222"/>
    </row>
    <row r="213" spans="1:10" s="217" customFormat="1" ht="12.95" customHeight="1" x14ac:dyDescent="0.2">
      <c r="A213" s="550"/>
      <c r="B213" s="575" t="s">
        <v>544</v>
      </c>
      <c r="C213" s="562" t="s">
        <v>36</v>
      </c>
      <c r="D213" s="562">
        <v>1</v>
      </c>
      <c r="E213" s="214">
        <v>0</v>
      </c>
      <c r="F213" s="631">
        <f>D213*E213</f>
        <v>0</v>
      </c>
      <c r="G213" s="216"/>
      <c r="J213" s="222"/>
    </row>
    <row r="214" spans="1:10" s="217" customFormat="1" ht="12.95" customHeight="1" x14ac:dyDescent="0.2">
      <c r="A214" s="550" t="s">
        <v>465</v>
      </c>
      <c r="B214" s="576" t="s">
        <v>527</v>
      </c>
      <c r="C214" s="574"/>
      <c r="D214" s="577"/>
      <c r="E214" s="220"/>
      <c r="F214" s="634"/>
      <c r="G214" s="216"/>
      <c r="J214" s="222"/>
    </row>
    <row r="215" spans="1:10" s="217" customFormat="1" ht="12.95" customHeight="1" x14ac:dyDescent="0.2">
      <c r="A215" s="550"/>
      <c r="B215" s="578" t="s">
        <v>528</v>
      </c>
      <c r="C215" s="574"/>
      <c r="D215" s="577"/>
      <c r="E215" s="220"/>
      <c r="F215" s="634"/>
      <c r="G215" s="216"/>
      <c r="J215" s="222"/>
    </row>
    <row r="216" spans="1:10" s="217" customFormat="1" ht="12.95" customHeight="1" x14ac:dyDescent="0.2">
      <c r="A216" s="550"/>
      <c r="B216" s="578" t="s">
        <v>545</v>
      </c>
      <c r="C216" s="574"/>
      <c r="D216" s="577"/>
      <c r="E216" s="220"/>
      <c r="F216" s="634"/>
      <c r="G216" s="216"/>
      <c r="J216" s="222"/>
    </row>
    <row r="217" spans="1:10" s="217" customFormat="1" ht="12.95" customHeight="1" x14ac:dyDescent="0.2">
      <c r="A217" s="550"/>
      <c r="B217" s="578" t="s">
        <v>546</v>
      </c>
      <c r="C217" s="574"/>
      <c r="D217" s="577"/>
      <c r="E217" s="220"/>
      <c r="F217" s="634"/>
      <c r="G217" s="216"/>
      <c r="J217" s="222"/>
    </row>
    <row r="218" spans="1:10" s="217" customFormat="1" ht="12.95" customHeight="1" x14ac:dyDescent="0.2">
      <c r="A218" s="550"/>
      <c r="B218" s="578" t="s">
        <v>531</v>
      </c>
      <c r="C218" s="574"/>
      <c r="D218" s="577"/>
      <c r="E218" s="220"/>
      <c r="F218" s="634"/>
      <c r="G218" s="216"/>
      <c r="J218" s="222"/>
    </row>
    <row r="219" spans="1:10" s="217" customFormat="1" ht="12.95" customHeight="1" x14ac:dyDescent="0.2">
      <c r="A219" s="550"/>
      <c r="B219" s="578" t="s">
        <v>532</v>
      </c>
      <c r="C219" s="574"/>
      <c r="D219" s="577"/>
      <c r="E219" s="220"/>
      <c r="F219" s="634"/>
      <c r="G219" s="216"/>
      <c r="J219" s="222"/>
    </row>
    <row r="220" spans="1:10" s="217" customFormat="1" ht="12.95" customHeight="1" x14ac:dyDescent="0.2">
      <c r="A220" s="550"/>
      <c r="B220" s="578" t="s">
        <v>533</v>
      </c>
      <c r="C220" s="574"/>
      <c r="D220" s="577"/>
      <c r="E220" s="220"/>
      <c r="F220" s="634"/>
      <c r="G220" s="216"/>
      <c r="J220" s="222"/>
    </row>
    <row r="221" spans="1:10" s="217" customFormat="1" ht="12.95" customHeight="1" x14ac:dyDescent="0.2">
      <c r="A221" s="550"/>
      <c r="B221" s="578" t="s">
        <v>534</v>
      </c>
      <c r="C221" s="574"/>
      <c r="D221" s="577"/>
      <c r="E221" s="220"/>
      <c r="F221" s="634"/>
      <c r="G221" s="216"/>
      <c r="J221" s="222"/>
    </row>
    <row r="222" spans="1:10" s="217" customFormat="1" ht="12.95" customHeight="1" x14ac:dyDescent="0.2">
      <c r="A222" s="550"/>
      <c r="B222" s="578" t="s">
        <v>547</v>
      </c>
      <c r="C222" s="574"/>
      <c r="D222" s="577"/>
      <c r="E222" s="220"/>
      <c r="F222" s="634"/>
      <c r="G222" s="216"/>
      <c r="J222" s="222"/>
    </row>
    <row r="223" spans="1:10" s="217" customFormat="1" ht="12.95" customHeight="1" x14ac:dyDescent="0.2">
      <c r="A223" s="550"/>
      <c r="B223" s="578" t="s">
        <v>536</v>
      </c>
      <c r="C223" s="574"/>
      <c r="D223" s="577"/>
      <c r="E223" s="220"/>
      <c r="F223" s="634"/>
      <c r="G223" s="216"/>
      <c r="J223" s="222"/>
    </row>
    <row r="224" spans="1:10" s="217" customFormat="1" ht="12.95" customHeight="1" x14ac:dyDescent="0.2">
      <c r="A224" s="574"/>
      <c r="B224" s="578" t="s">
        <v>548</v>
      </c>
      <c r="C224" s="574"/>
      <c r="D224" s="577"/>
      <c r="E224" s="220"/>
      <c r="F224" s="634"/>
      <c r="G224" s="216"/>
      <c r="J224" s="222"/>
    </row>
    <row r="225" spans="1:10" s="217" customFormat="1" ht="12.95" customHeight="1" x14ac:dyDescent="0.2">
      <c r="A225" s="574"/>
      <c r="B225" s="578" t="s">
        <v>538</v>
      </c>
      <c r="C225" s="574"/>
      <c r="D225" s="577"/>
      <c r="E225" s="220"/>
      <c r="F225" s="634"/>
      <c r="G225" s="216"/>
      <c r="J225" s="222"/>
    </row>
    <row r="226" spans="1:10" s="217" customFormat="1" ht="12.95" customHeight="1" x14ac:dyDescent="0.2">
      <c r="A226" s="574"/>
      <c r="B226" s="578" t="s">
        <v>539</v>
      </c>
      <c r="C226" s="574"/>
      <c r="D226" s="577"/>
      <c r="E226" s="220"/>
      <c r="F226" s="634"/>
      <c r="G226" s="216"/>
      <c r="J226" s="222"/>
    </row>
    <row r="227" spans="1:10" s="217" customFormat="1" ht="12.95" customHeight="1" x14ac:dyDescent="0.2">
      <c r="A227" s="550"/>
      <c r="B227" s="578" t="s">
        <v>934</v>
      </c>
      <c r="C227" s="574"/>
      <c r="D227" s="577"/>
      <c r="E227" s="220"/>
      <c r="F227" s="634"/>
      <c r="G227" s="216"/>
      <c r="J227" s="222"/>
    </row>
    <row r="228" spans="1:10" s="217" customFormat="1" ht="12.95" customHeight="1" x14ac:dyDescent="0.2">
      <c r="A228" s="550"/>
      <c r="B228" s="578" t="s">
        <v>540</v>
      </c>
      <c r="C228" s="574"/>
      <c r="D228" s="577"/>
      <c r="E228" s="220"/>
      <c r="F228" s="634"/>
      <c r="G228" s="216"/>
      <c r="J228" s="222"/>
    </row>
    <row r="229" spans="1:10" s="217" customFormat="1" ht="12.95" customHeight="1" x14ac:dyDescent="0.2">
      <c r="A229" s="550"/>
      <c r="B229" s="575" t="s">
        <v>541</v>
      </c>
      <c r="C229" s="574"/>
      <c r="D229" s="577"/>
      <c r="E229" s="220"/>
      <c r="F229" s="634"/>
      <c r="G229" s="216"/>
      <c r="J229" s="222"/>
    </row>
    <row r="230" spans="1:10" s="217" customFormat="1" ht="12.95" customHeight="1" x14ac:dyDescent="0.2">
      <c r="A230" s="550"/>
      <c r="B230" s="575" t="s">
        <v>549</v>
      </c>
      <c r="C230" s="574"/>
      <c r="D230" s="577"/>
      <c r="E230" s="220"/>
      <c r="F230" s="634"/>
      <c r="G230" s="216"/>
      <c r="J230" s="222"/>
    </row>
    <row r="231" spans="1:10" s="217" customFormat="1" ht="12.95" customHeight="1" x14ac:dyDescent="0.2">
      <c r="A231" s="550"/>
      <c r="B231" s="575" t="s">
        <v>543</v>
      </c>
      <c r="C231" s="574"/>
      <c r="D231" s="577"/>
      <c r="E231" s="220"/>
      <c r="F231" s="634"/>
      <c r="G231" s="216"/>
      <c r="J231" s="222"/>
    </row>
    <row r="232" spans="1:10" s="217" customFormat="1" ht="12.95" customHeight="1" x14ac:dyDescent="0.2">
      <c r="A232" s="550"/>
      <c r="B232" s="575" t="s">
        <v>544</v>
      </c>
      <c r="C232" s="562" t="s">
        <v>36</v>
      </c>
      <c r="D232" s="562">
        <v>1</v>
      </c>
      <c r="E232" s="214">
        <v>0</v>
      </c>
      <c r="F232" s="631">
        <f>D232*E232</f>
        <v>0</v>
      </c>
      <c r="G232" s="216"/>
      <c r="J232" s="222"/>
    </row>
    <row r="233" spans="1:10" s="217" customFormat="1" ht="12.95" customHeight="1" x14ac:dyDescent="0.2">
      <c r="A233" s="550" t="s">
        <v>467</v>
      </c>
      <c r="B233" s="579" t="s">
        <v>527</v>
      </c>
      <c r="C233" s="574"/>
      <c r="D233" s="577"/>
      <c r="E233" s="220"/>
      <c r="F233" s="634"/>
      <c r="G233" s="216"/>
      <c r="J233" s="222"/>
    </row>
    <row r="234" spans="1:10" s="217" customFormat="1" ht="12.95" customHeight="1" x14ac:dyDescent="0.2">
      <c r="A234" s="550"/>
      <c r="B234" s="580" t="s">
        <v>528</v>
      </c>
      <c r="C234" s="574"/>
      <c r="D234" s="577"/>
      <c r="E234" s="220"/>
      <c r="F234" s="634"/>
      <c r="G234" s="216"/>
      <c r="J234" s="222"/>
    </row>
    <row r="235" spans="1:10" s="217" customFormat="1" ht="12.95" customHeight="1" x14ac:dyDescent="0.2">
      <c r="A235" s="550"/>
      <c r="B235" s="580" t="s">
        <v>550</v>
      </c>
      <c r="C235" s="574"/>
      <c r="D235" s="577"/>
      <c r="E235" s="220"/>
      <c r="F235" s="634"/>
      <c r="G235" s="216"/>
      <c r="J235" s="222"/>
    </row>
    <row r="236" spans="1:10" s="217" customFormat="1" ht="12.95" customHeight="1" x14ac:dyDescent="0.2">
      <c r="A236" s="550"/>
      <c r="B236" s="580" t="s">
        <v>551</v>
      </c>
      <c r="C236" s="574"/>
      <c r="D236" s="577"/>
      <c r="E236" s="220"/>
      <c r="F236" s="634"/>
      <c r="G236" s="216"/>
      <c r="J236" s="222"/>
    </row>
    <row r="237" spans="1:10" s="217" customFormat="1" ht="12.95" customHeight="1" x14ac:dyDescent="0.2">
      <c r="A237" s="550"/>
      <c r="B237" s="580" t="s">
        <v>531</v>
      </c>
      <c r="C237" s="574"/>
      <c r="D237" s="577"/>
      <c r="E237" s="220"/>
      <c r="F237" s="634"/>
      <c r="G237" s="216"/>
      <c r="J237" s="222"/>
    </row>
    <row r="238" spans="1:10" s="217" customFormat="1" ht="12.95" customHeight="1" x14ac:dyDescent="0.2">
      <c r="A238" s="550"/>
      <c r="B238" s="580" t="s">
        <v>532</v>
      </c>
      <c r="C238" s="574"/>
      <c r="D238" s="577"/>
      <c r="E238" s="220"/>
      <c r="F238" s="634"/>
      <c r="G238" s="216"/>
      <c r="J238" s="222"/>
    </row>
    <row r="239" spans="1:10" s="217" customFormat="1" ht="12.95" customHeight="1" x14ac:dyDescent="0.2">
      <c r="A239" s="550"/>
      <c r="B239" s="580" t="s">
        <v>935</v>
      </c>
      <c r="C239" s="574"/>
      <c r="D239" s="577"/>
      <c r="E239" s="220"/>
      <c r="F239" s="634"/>
      <c r="G239" s="216"/>
      <c r="J239" s="222"/>
    </row>
    <row r="240" spans="1:10" s="217" customFormat="1" ht="12.95" customHeight="1" x14ac:dyDescent="0.2">
      <c r="A240" s="550"/>
      <c r="B240" s="580" t="s">
        <v>552</v>
      </c>
      <c r="C240" s="574"/>
      <c r="D240" s="577"/>
      <c r="E240" s="220"/>
      <c r="F240" s="634"/>
      <c r="G240" s="216"/>
      <c r="J240" s="222"/>
    </row>
    <row r="241" spans="1:10" s="217" customFormat="1" ht="12.95" customHeight="1" x14ac:dyDescent="0.2">
      <c r="A241" s="550"/>
      <c r="B241" s="580" t="s">
        <v>536</v>
      </c>
      <c r="C241" s="574"/>
      <c r="D241" s="577"/>
      <c r="E241" s="220"/>
      <c r="F241" s="634"/>
      <c r="G241" s="216"/>
      <c r="J241" s="222"/>
    </row>
    <row r="242" spans="1:10" s="217" customFormat="1" ht="12.95" customHeight="1" x14ac:dyDescent="0.2">
      <c r="A242" s="550"/>
      <c r="B242" s="580" t="s">
        <v>553</v>
      </c>
      <c r="C242" s="574"/>
      <c r="D242" s="577"/>
      <c r="E242" s="220"/>
      <c r="F242" s="634"/>
      <c r="G242" s="216"/>
      <c r="J242" s="222"/>
    </row>
    <row r="243" spans="1:10" s="217" customFormat="1" ht="12.95" customHeight="1" x14ac:dyDescent="0.2">
      <c r="A243" s="550"/>
      <c r="B243" s="580" t="s">
        <v>538</v>
      </c>
      <c r="C243" s="574"/>
      <c r="D243" s="577"/>
      <c r="E243" s="220"/>
      <c r="F243" s="634"/>
      <c r="G243" s="216"/>
      <c r="J243" s="222"/>
    </row>
    <row r="244" spans="1:10" s="217" customFormat="1" ht="12.95" customHeight="1" x14ac:dyDescent="0.2">
      <c r="A244" s="574"/>
      <c r="B244" s="580" t="s">
        <v>539</v>
      </c>
      <c r="C244" s="574"/>
      <c r="D244" s="577"/>
      <c r="E244" s="220"/>
      <c r="F244" s="634"/>
      <c r="G244" s="216"/>
    </row>
    <row r="245" spans="1:10" s="217" customFormat="1" ht="12.95" customHeight="1" x14ac:dyDescent="0.2">
      <c r="A245" s="574"/>
      <c r="B245" s="580" t="s">
        <v>936</v>
      </c>
      <c r="C245" s="574"/>
      <c r="D245" s="577"/>
      <c r="E245" s="220"/>
      <c r="F245" s="634"/>
      <c r="G245" s="216"/>
    </row>
    <row r="246" spans="1:10" s="217" customFormat="1" ht="12.95" customHeight="1" x14ac:dyDescent="0.2">
      <c r="A246" s="545"/>
      <c r="B246" s="580" t="s">
        <v>937</v>
      </c>
      <c r="C246" s="574"/>
      <c r="D246" s="577"/>
      <c r="E246" s="220"/>
      <c r="F246" s="634"/>
      <c r="G246" s="216"/>
    </row>
    <row r="247" spans="1:10" s="217" customFormat="1" ht="12.95" customHeight="1" x14ac:dyDescent="0.2">
      <c r="A247" s="545"/>
      <c r="B247" s="581" t="s">
        <v>541</v>
      </c>
      <c r="C247" s="574"/>
      <c r="D247" s="577"/>
      <c r="E247" s="220"/>
      <c r="F247" s="634"/>
      <c r="G247" s="216"/>
    </row>
    <row r="248" spans="1:10" s="217" customFormat="1" ht="12.95" customHeight="1" x14ac:dyDescent="0.2">
      <c r="A248" s="545"/>
      <c r="B248" s="581" t="s">
        <v>554</v>
      </c>
      <c r="C248" s="574"/>
      <c r="D248" s="577"/>
      <c r="E248" s="220"/>
      <c r="F248" s="634"/>
      <c r="G248" s="216"/>
    </row>
    <row r="249" spans="1:10" s="217" customFormat="1" ht="12.95" customHeight="1" x14ac:dyDescent="0.2">
      <c r="A249" s="545"/>
      <c r="B249" s="581" t="s">
        <v>543</v>
      </c>
      <c r="C249" s="574"/>
      <c r="D249" s="577"/>
      <c r="E249" s="220"/>
      <c r="F249" s="634"/>
      <c r="G249" s="216"/>
    </row>
    <row r="250" spans="1:10" s="217" customFormat="1" ht="12.95" customHeight="1" x14ac:dyDescent="0.2">
      <c r="A250" s="545"/>
      <c r="B250" s="575" t="s">
        <v>544</v>
      </c>
      <c r="C250" s="562" t="s">
        <v>36</v>
      </c>
      <c r="D250" s="562">
        <v>31</v>
      </c>
      <c r="E250" s="214">
        <v>0</v>
      </c>
      <c r="F250" s="631">
        <f>D250*E250</f>
        <v>0</v>
      </c>
      <c r="G250" s="216"/>
    </row>
    <row r="251" spans="1:10" s="217" customFormat="1" ht="12.95" customHeight="1" x14ac:dyDescent="0.2">
      <c r="A251" s="550" t="s">
        <v>469</v>
      </c>
      <c r="B251" s="576" t="s">
        <v>555</v>
      </c>
      <c r="C251" s="574"/>
      <c r="D251" s="577"/>
      <c r="E251" s="220"/>
      <c r="F251" s="634"/>
      <c r="G251" s="216"/>
    </row>
    <row r="252" spans="1:10" s="217" customFormat="1" ht="12.95" customHeight="1" x14ac:dyDescent="0.2">
      <c r="A252" s="545"/>
      <c r="B252" s="578" t="s">
        <v>556</v>
      </c>
      <c r="C252" s="574"/>
      <c r="D252" s="577"/>
      <c r="E252" s="220"/>
      <c r="F252" s="634"/>
      <c r="G252" s="216"/>
    </row>
    <row r="253" spans="1:10" s="217" customFormat="1" ht="12.95" customHeight="1" x14ac:dyDescent="0.2">
      <c r="A253" s="545"/>
      <c r="B253" s="578" t="s">
        <v>557</v>
      </c>
      <c r="C253" s="574"/>
      <c r="D253" s="577"/>
      <c r="E253" s="220"/>
      <c r="F253" s="634"/>
      <c r="G253" s="216"/>
    </row>
    <row r="254" spans="1:10" s="217" customFormat="1" ht="12.95" customHeight="1" x14ac:dyDescent="0.2">
      <c r="A254" s="545"/>
      <c r="B254" s="578" t="s">
        <v>558</v>
      </c>
      <c r="C254" s="574"/>
      <c r="D254" s="577"/>
      <c r="E254" s="220"/>
      <c r="F254" s="634"/>
      <c r="G254" s="216"/>
    </row>
    <row r="255" spans="1:10" s="217" customFormat="1" ht="12.95" customHeight="1" x14ac:dyDescent="0.2">
      <c r="A255" s="545"/>
      <c r="B255" s="578" t="s">
        <v>559</v>
      </c>
      <c r="C255" s="574"/>
      <c r="D255" s="577"/>
      <c r="E255" s="220"/>
      <c r="F255" s="634"/>
      <c r="G255" s="216"/>
    </row>
    <row r="256" spans="1:10" s="217" customFormat="1" ht="12.95" customHeight="1" x14ac:dyDescent="0.2">
      <c r="A256" s="545"/>
      <c r="B256" s="781" t="s">
        <v>560</v>
      </c>
      <c r="C256" s="574"/>
      <c r="D256" s="577"/>
      <c r="E256" s="220"/>
      <c r="F256" s="634"/>
      <c r="G256" s="216"/>
    </row>
    <row r="257" spans="1:10" s="217" customFormat="1" ht="12.95" customHeight="1" x14ac:dyDescent="0.2">
      <c r="A257" s="545"/>
      <c r="B257" s="575" t="s">
        <v>561</v>
      </c>
      <c r="C257" s="574"/>
      <c r="D257" s="577"/>
      <c r="E257" s="220"/>
      <c r="F257" s="634"/>
      <c r="G257" s="216"/>
    </row>
    <row r="258" spans="1:10" s="217" customFormat="1" ht="12.95" customHeight="1" x14ac:dyDescent="0.2">
      <c r="A258" s="545"/>
      <c r="B258" s="575" t="s">
        <v>543</v>
      </c>
      <c r="C258" s="574"/>
      <c r="D258" s="577"/>
      <c r="E258" s="220"/>
      <c r="F258" s="634"/>
      <c r="G258" s="216"/>
    </row>
    <row r="259" spans="1:10" s="217" customFormat="1" ht="12.95" customHeight="1" x14ac:dyDescent="0.2">
      <c r="A259" s="545"/>
      <c r="B259" s="575" t="s">
        <v>544</v>
      </c>
      <c r="C259" s="562" t="s">
        <v>36</v>
      </c>
      <c r="D259" s="562">
        <v>4</v>
      </c>
      <c r="E259" s="214">
        <v>0</v>
      </c>
      <c r="F259" s="631">
        <f>D259*E259</f>
        <v>0</v>
      </c>
      <c r="G259" s="216"/>
    </row>
    <row r="260" spans="1:10" s="217" customFormat="1" ht="12.95" customHeight="1" x14ac:dyDescent="0.2">
      <c r="A260" s="550" t="s">
        <v>471</v>
      </c>
      <c r="B260" s="576" t="s">
        <v>562</v>
      </c>
      <c r="C260" s="574"/>
      <c r="D260" s="577"/>
      <c r="E260" s="220"/>
      <c r="F260" s="634"/>
      <c r="G260" s="216"/>
    </row>
    <row r="261" spans="1:10" s="217" customFormat="1" ht="12.95" customHeight="1" x14ac:dyDescent="0.2">
      <c r="A261" s="545"/>
      <c r="B261" s="578" t="s">
        <v>563</v>
      </c>
      <c r="C261" s="574"/>
      <c r="D261" s="577"/>
      <c r="E261" s="220"/>
      <c r="F261" s="634"/>
      <c r="G261" s="216"/>
    </row>
    <row r="262" spans="1:10" s="217" customFormat="1" ht="12.95" customHeight="1" x14ac:dyDescent="0.2">
      <c r="A262" s="574"/>
      <c r="B262" s="578" t="s">
        <v>564</v>
      </c>
      <c r="C262" s="574"/>
      <c r="D262" s="577"/>
      <c r="E262" s="220"/>
      <c r="F262" s="634"/>
      <c r="G262" s="216"/>
      <c r="J262" s="221"/>
    </row>
    <row r="263" spans="1:10" s="217" customFormat="1" ht="12.95" customHeight="1" x14ac:dyDescent="0.2">
      <c r="A263" s="574"/>
      <c r="B263" s="578" t="s">
        <v>565</v>
      </c>
      <c r="C263" s="574"/>
      <c r="D263" s="577"/>
      <c r="E263" s="220"/>
      <c r="F263" s="634"/>
      <c r="G263" s="216"/>
    </row>
    <row r="264" spans="1:10" s="217" customFormat="1" ht="12.95" customHeight="1" x14ac:dyDescent="0.2">
      <c r="A264" s="545"/>
      <c r="B264" s="578" t="s">
        <v>566</v>
      </c>
      <c r="C264" s="574"/>
      <c r="D264" s="577"/>
      <c r="E264" s="220"/>
      <c r="F264" s="634"/>
      <c r="G264" s="216"/>
    </row>
    <row r="265" spans="1:10" s="217" customFormat="1" ht="12.95" customHeight="1" x14ac:dyDescent="0.2">
      <c r="A265" s="545"/>
      <c r="B265" s="578" t="s">
        <v>938</v>
      </c>
      <c r="C265" s="574"/>
      <c r="D265" s="577"/>
      <c r="E265" s="220"/>
      <c r="F265" s="634"/>
      <c r="G265" s="216"/>
    </row>
    <row r="266" spans="1:10" s="217" customFormat="1" ht="12.95" customHeight="1" x14ac:dyDescent="0.2">
      <c r="A266" s="545"/>
      <c r="B266" s="575" t="s">
        <v>567</v>
      </c>
      <c r="C266" s="574"/>
      <c r="D266" s="577"/>
      <c r="E266" s="220"/>
      <c r="F266" s="634"/>
      <c r="G266" s="216"/>
    </row>
    <row r="267" spans="1:10" s="217" customFormat="1" ht="12.95" customHeight="1" x14ac:dyDescent="0.2">
      <c r="A267" s="545"/>
      <c r="B267" s="575" t="s">
        <v>543</v>
      </c>
      <c r="C267" s="574"/>
      <c r="D267" s="577"/>
      <c r="E267" s="220"/>
      <c r="F267" s="634"/>
      <c r="G267" s="216"/>
    </row>
    <row r="268" spans="1:10" s="217" customFormat="1" ht="12.95" customHeight="1" x14ac:dyDescent="0.2">
      <c r="A268" s="545"/>
      <c r="B268" s="575" t="s">
        <v>544</v>
      </c>
      <c r="C268" s="562" t="s">
        <v>36</v>
      </c>
      <c r="D268" s="562">
        <v>11</v>
      </c>
      <c r="E268" s="214">
        <v>0</v>
      </c>
      <c r="F268" s="631">
        <f>D268*E268</f>
        <v>0</v>
      </c>
      <c r="G268" s="216"/>
    </row>
    <row r="269" spans="1:10" s="217" customFormat="1" ht="12.95" customHeight="1" x14ac:dyDescent="0.2">
      <c r="A269" s="550" t="s">
        <v>473</v>
      </c>
      <c r="B269" s="576" t="s">
        <v>568</v>
      </c>
      <c r="C269" s="574"/>
      <c r="D269" s="574"/>
      <c r="F269" s="574"/>
      <c r="G269" s="216"/>
    </row>
    <row r="270" spans="1:10" s="217" customFormat="1" ht="12.95" customHeight="1" x14ac:dyDescent="0.2">
      <c r="A270" s="574"/>
      <c r="B270" s="578" t="s">
        <v>569</v>
      </c>
      <c r="C270" s="574"/>
      <c r="D270" s="574"/>
      <c r="F270" s="574"/>
      <c r="G270" s="216"/>
      <c r="J270" s="205"/>
    </row>
    <row r="271" spans="1:10" s="217" customFormat="1" ht="12.95" customHeight="1" x14ac:dyDescent="0.2">
      <c r="A271" s="574"/>
      <c r="B271" s="578" t="s">
        <v>570</v>
      </c>
      <c r="C271" s="574"/>
      <c r="D271" s="574"/>
      <c r="F271" s="574"/>
      <c r="G271" s="216"/>
      <c r="J271" s="205"/>
    </row>
    <row r="272" spans="1:10" s="217" customFormat="1" ht="12.95" customHeight="1" x14ac:dyDescent="0.2">
      <c r="A272" s="574"/>
      <c r="B272" s="578" t="s">
        <v>571</v>
      </c>
      <c r="C272" s="574"/>
      <c r="D272" s="574"/>
      <c r="F272" s="574"/>
      <c r="G272" s="216"/>
      <c r="J272" s="205"/>
    </row>
    <row r="273" spans="1:10" s="217" customFormat="1" ht="12.95" customHeight="1" x14ac:dyDescent="0.2">
      <c r="A273" s="545"/>
      <c r="B273" s="554" t="s">
        <v>572</v>
      </c>
      <c r="C273" s="574"/>
      <c r="D273" s="574"/>
      <c r="F273" s="574"/>
      <c r="G273" s="216"/>
      <c r="J273" s="205"/>
    </row>
    <row r="274" spans="1:10" s="217" customFormat="1" ht="12.95" customHeight="1" x14ac:dyDescent="0.2">
      <c r="A274" s="545"/>
      <c r="B274" s="554" t="s">
        <v>573</v>
      </c>
      <c r="C274" s="574"/>
      <c r="D274" s="574"/>
      <c r="F274" s="574"/>
      <c r="G274" s="216"/>
      <c r="J274" s="205"/>
    </row>
    <row r="275" spans="1:10" s="217" customFormat="1" ht="12.95" customHeight="1" x14ac:dyDescent="0.2">
      <c r="A275" s="545"/>
      <c r="B275" s="575" t="s">
        <v>939</v>
      </c>
      <c r="C275" s="574"/>
      <c r="D275" s="574"/>
      <c r="F275" s="574"/>
      <c r="G275" s="216"/>
    </row>
    <row r="276" spans="1:10" s="217" customFormat="1" ht="12.95" customHeight="1" x14ac:dyDescent="0.2">
      <c r="A276" s="545"/>
      <c r="B276" s="575" t="s">
        <v>502</v>
      </c>
      <c r="C276" s="574"/>
      <c r="D276" s="574"/>
      <c r="F276" s="574"/>
      <c r="G276" s="216"/>
    </row>
    <row r="277" spans="1:10" s="217" customFormat="1" ht="12.95" customHeight="1" x14ac:dyDescent="0.2">
      <c r="A277" s="545"/>
      <c r="B277" s="575" t="s">
        <v>503</v>
      </c>
      <c r="C277" s="562" t="s">
        <v>36</v>
      </c>
      <c r="D277" s="562">
        <v>2</v>
      </c>
      <c r="E277" s="214">
        <v>0</v>
      </c>
      <c r="F277" s="631">
        <f>D277*E277</f>
        <v>0</v>
      </c>
      <c r="G277" s="216"/>
      <c r="J277" s="205"/>
    </row>
    <row r="278" spans="1:10" s="217" customFormat="1" ht="12.95" customHeight="1" x14ac:dyDescent="0.2">
      <c r="A278" s="550" t="s">
        <v>475</v>
      </c>
      <c r="B278" s="576" t="s">
        <v>574</v>
      </c>
      <c r="C278" s="574"/>
      <c r="D278" s="574"/>
      <c r="F278" s="574"/>
      <c r="G278" s="216"/>
      <c r="J278" s="205"/>
    </row>
    <row r="279" spans="1:10" s="217" customFormat="1" ht="12.95" customHeight="1" x14ac:dyDescent="0.2">
      <c r="A279" s="574"/>
      <c r="B279" s="578" t="s">
        <v>575</v>
      </c>
      <c r="C279" s="574"/>
      <c r="D279" s="574"/>
      <c r="F279" s="574"/>
      <c r="G279" s="216"/>
    </row>
    <row r="280" spans="1:10" s="217" customFormat="1" ht="12.95" customHeight="1" x14ac:dyDescent="0.2">
      <c r="A280" s="545"/>
      <c r="B280" s="578" t="s">
        <v>576</v>
      </c>
      <c r="C280" s="574"/>
      <c r="D280" s="574"/>
      <c r="F280" s="574"/>
      <c r="G280" s="216"/>
    </row>
    <row r="281" spans="1:10" s="217" customFormat="1" ht="12.95" customHeight="1" x14ac:dyDescent="0.2">
      <c r="A281" s="545"/>
      <c r="B281" s="578" t="s">
        <v>577</v>
      </c>
      <c r="C281" s="574"/>
      <c r="D281" s="574"/>
      <c r="F281" s="574"/>
      <c r="G281" s="216"/>
    </row>
    <row r="282" spans="1:10" s="217" customFormat="1" ht="12.95" customHeight="1" x14ac:dyDescent="0.2">
      <c r="A282" s="574"/>
      <c r="B282" s="554" t="s">
        <v>572</v>
      </c>
      <c r="C282" s="574"/>
      <c r="D282" s="577"/>
      <c r="E282" s="220"/>
      <c r="F282" s="634"/>
      <c r="G282" s="216"/>
    </row>
    <row r="283" spans="1:10" s="217" customFormat="1" ht="12.95" customHeight="1" x14ac:dyDescent="0.2">
      <c r="A283" s="574"/>
      <c r="B283" s="554" t="s">
        <v>573</v>
      </c>
      <c r="C283" s="574"/>
      <c r="D283" s="577"/>
      <c r="E283" s="220"/>
      <c r="F283" s="634"/>
      <c r="G283" s="209"/>
    </row>
    <row r="284" spans="1:10" s="217" customFormat="1" ht="12.95" customHeight="1" x14ac:dyDescent="0.2">
      <c r="A284" s="550"/>
      <c r="B284" s="575" t="s">
        <v>940</v>
      </c>
      <c r="C284" s="574"/>
      <c r="D284" s="577"/>
      <c r="E284" s="220"/>
      <c r="F284" s="634"/>
      <c r="G284" s="209"/>
    </row>
    <row r="285" spans="1:10" s="217" customFormat="1" ht="12.95" customHeight="1" x14ac:dyDescent="0.2">
      <c r="A285" s="550"/>
      <c r="B285" s="575" t="s">
        <v>502</v>
      </c>
      <c r="C285" s="574"/>
      <c r="D285" s="577"/>
      <c r="E285" s="220"/>
      <c r="F285" s="634"/>
      <c r="G285" s="209"/>
    </row>
    <row r="286" spans="1:10" s="217" customFormat="1" ht="12.95" customHeight="1" x14ac:dyDescent="0.2">
      <c r="A286" s="550"/>
      <c r="B286" s="575" t="s">
        <v>503</v>
      </c>
      <c r="C286" s="562" t="s">
        <v>36</v>
      </c>
      <c r="D286" s="562">
        <v>1</v>
      </c>
      <c r="E286" s="214">
        <v>0</v>
      </c>
      <c r="F286" s="631">
        <f>D286*E286</f>
        <v>0</v>
      </c>
      <c r="G286" s="209"/>
    </row>
    <row r="287" spans="1:10" s="217" customFormat="1" ht="12.95" customHeight="1" x14ac:dyDescent="0.2">
      <c r="A287" s="550"/>
      <c r="B287" s="578"/>
      <c r="C287" s="574"/>
      <c r="D287" s="577"/>
      <c r="E287" s="220"/>
      <c r="F287" s="634"/>
      <c r="G287" s="209"/>
    </row>
    <row r="288" spans="1:10" s="217" customFormat="1" ht="12.95" customHeight="1" x14ac:dyDescent="0.2">
      <c r="A288" s="544"/>
      <c r="B288" s="582" t="s">
        <v>578</v>
      </c>
      <c r="C288" s="554"/>
      <c r="D288" s="562"/>
      <c r="E288" s="210"/>
      <c r="F288" s="631"/>
      <c r="G288" s="214"/>
    </row>
    <row r="289" spans="1:7" s="217" customFormat="1" ht="12.95" customHeight="1" x14ac:dyDescent="0.2">
      <c r="A289" s="544"/>
      <c r="B289" s="554"/>
      <c r="C289" s="554"/>
      <c r="D289" s="562"/>
      <c r="E289" s="210"/>
      <c r="F289" s="627"/>
      <c r="G289" s="208"/>
    </row>
    <row r="290" spans="1:7" s="217" customFormat="1" ht="12.95" customHeight="1" x14ac:dyDescent="0.2">
      <c r="A290" s="545" t="s">
        <v>2</v>
      </c>
      <c r="B290" s="551" t="s">
        <v>579</v>
      </c>
      <c r="C290" s="551"/>
      <c r="D290" s="574"/>
      <c r="E290" s="223"/>
      <c r="F290" s="634"/>
      <c r="G290" s="216"/>
    </row>
    <row r="291" spans="1:7" s="217" customFormat="1" ht="12.95" customHeight="1" x14ac:dyDescent="0.2">
      <c r="A291" s="545"/>
      <c r="B291" s="551" t="s">
        <v>580</v>
      </c>
      <c r="C291" s="551"/>
      <c r="D291" s="574"/>
      <c r="E291" s="223"/>
      <c r="F291" s="634"/>
      <c r="G291" s="216"/>
    </row>
    <row r="292" spans="1:7" s="217" customFormat="1" ht="12.95" customHeight="1" x14ac:dyDescent="0.2">
      <c r="A292" s="545"/>
      <c r="B292" s="551" t="s">
        <v>581</v>
      </c>
      <c r="C292" s="551"/>
      <c r="D292" s="574"/>
      <c r="E292" s="223"/>
      <c r="F292" s="634"/>
      <c r="G292" s="216"/>
    </row>
    <row r="293" spans="1:7" s="217" customFormat="1" ht="12.95" customHeight="1" x14ac:dyDescent="0.2">
      <c r="A293" s="545"/>
      <c r="B293" s="551" t="s">
        <v>582</v>
      </c>
      <c r="C293" s="551"/>
      <c r="D293" s="574"/>
      <c r="E293" s="223"/>
      <c r="F293" s="634"/>
      <c r="G293" s="216"/>
    </row>
    <row r="294" spans="1:7" s="217" customFormat="1" ht="12.95" customHeight="1" x14ac:dyDescent="0.2">
      <c r="A294" s="545"/>
      <c r="B294" s="564" t="s">
        <v>583</v>
      </c>
      <c r="C294" s="564"/>
      <c r="D294" s="574"/>
      <c r="E294" s="223"/>
      <c r="F294" s="634"/>
      <c r="G294" s="216"/>
    </row>
    <row r="295" spans="1:7" s="217" customFormat="1" ht="12.95" customHeight="1" x14ac:dyDescent="0.2">
      <c r="A295" s="545"/>
      <c r="B295" s="564" t="s">
        <v>584</v>
      </c>
      <c r="C295" s="564"/>
      <c r="D295" s="574"/>
      <c r="E295" s="223"/>
      <c r="F295" s="634"/>
      <c r="G295" s="216"/>
    </row>
    <row r="296" spans="1:7" s="217" customFormat="1" ht="12.95" customHeight="1" x14ac:dyDescent="0.2">
      <c r="A296" s="545" t="s">
        <v>412</v>
      </c>
      <c r="B296" s="564" t="s">
        <v>585</v>
      </c>
      <c r="C296" s="562" t="s">
        <v>118</v>
      </c>
      <c r="D296" s="568">
        <v>300</v>
      </c>
      <c r="E296" s="214">
        <v>0</v>
      </c>
      <c r="F296" s="631">
        <f t="shared" ref="F296:F313" si="1">D296*E296</f>
        <v>0</v>
      </c>
    </row>
    <row r="297" spans="1:7" s="217" customFormat="1" ht="12.95" customHeight="1" x14ac:dyDescent="0.2">
      <c r="A297" s="545" t="s">
        <v>417</v>
      </c>
      <c r="B297" s="564" t="s">
        <v>586</v>
      </c>
      <c r="C297" s="562" t="s">
        <v>118</v>
      </c>
      <c r="D297" s="568">
        <v>900</v>
      </c>
      <c r="E297" s="214">
        <v>0</v>
      </c>
      <c r="F297" s="631">
        <f t="shared" si="1"/>
        <v>0</v>
      </c>
    </row>
    <row r="298" spans="1:7" s="217" customFormat="1" ht="12.95" customHeight="1" x14ac:dyDescent="0.2">
      <c r="A298" s="545" t="s">
        <v>459</v>
      </c>
      <c r="B298" s="564" t="s">
        <v>587</v>
      </c>
      <c r="C298" s="562" t="s">
        <v>118</v>
      </c>
      <c r="D298" s="568">
        <v>200</v>
      </c>
      <c r="E298" s="214">
        <v>0</v>
      </c>
      <c r="F298" s="631">
        <f t="shared" si="1"/>
        <v>0</v>
      </c>
    </row>
    <row r="299" spans="1:7" s="217" customFormat="1" ht="12.95" customHeight="1" x14ac:dyDescent="0.2">
      <c r="A299" s="545" t="s">
        <v>461</v>
      </c>
      <c r="B299" s="564" t="s">
        <v>588</v>
      </c>
      <c r="C299" s="562" t="s">
        <v>118</v>
      </c>
      <c r="D299" s="568">
        <v>30</v>
      </c>
      <c r="E299" s="214">
        <v>0</v>
      </c>
      <c r="F299" s="631">
        <f t="shared" si="1"/>
        <v>0</v>
      </c>
    </row>
    <row r="300" spans="1:7" s="217" customFormat="1" ht="12.95" customHeight="1" x14ac:dyDescent="0.2">
      <c r="A300" s="545" t="s">
        <v>463</v>
      </c>
      <c r="B300" s="564" t="s">
        <v>589</v>
      </c>
      <c r="C300" s="562" t="s">
        <v>118</v>
      </c>
      <c r="D300" s="568">
        <v>10</v>
      </c>
      <c r="E300" s="214">
        <v>0</v>
      </c>
      <c r="F300" s="631">
        <f t="shared" si="1"/>
        <v>0</v>
      </c>
    </row>
    <row r="301" spans="1:7" s="217" customFormat="1" ht="12.95" customHeight="1" x14ac:dyDescent="0.2">
      <c r="A301" s="545" t="s">
        <v>465</v>
      </c>
      <c r="B301" s="564" t="s">
        <v>590</v>
      </c>
      <c r="C301" s="562" t="s">
        <v>118</v>
      </c>
      <c r="D301" s="568">
        <v>30</v>
      </c>
      <c r="E301" s="214">
        <v>0</v>
      </c>
      <c r="F301" s="631">
        <f t="shared" si="1"/>
        <v>0</v>
      </c>
    </row>
    <row r="302" spans="1:7" s="217" customFormat="1" ht="12.95" customHeight="1" x14ac:dyDescent="0.2">
      <c r="A302" s="545" t="s">
        <v>467</v>
      </c>
      <c r="B302" s="564" t="s">
        <v>591</v>
      </c>
      <c r="C302" s="562" t="s">
        <v>118</v>
      </c>
      <c r="D302" s="568">
        <v>20</v>
      </c>
      <c r="E302" s="214">
        <v>0</v>
      </c>
      <c r="F302" s="631">
        <f t="shared" si="1"/>
        <v>0</v>
      </c>
    </row>
    <row r="303" spans="1:7" s="217" customFormat="1" ht="12.95" customHeight="1" x14ac:dyDescent="0.2">
      <c r="A303" s="545" t="s">
        <v>469</v>
      </c>
      <c r="B303" s="564" t="s">
        <v>592</v>
      </c>
      <c r="C303" s="562" t="s">
        <v>118</v>
      </c>
      <c r="D303" s="562">
        <v>250</v>
      </c>
      <c r="E303" s="214">
        <v>0</v>
      </c>
      <c r="F303" s="631">
        <f t="shared" si="1"/>
        <v>0</v>
      </c>
    </row>
    <row r="304" spans="1:7" s="217" customFormat="1" ht="12.95" customHeight="1" x14ac:dyDescent="0.2">
      <c r="A304" s="545" t="s">
        <v>471</v>
      </c>
      <c r="B304" s="564" t="s">
        <v>593</v>
      </c>
      <c r="C304" s="562" t="s">
        <v>118</v>
      </c>
      <c r="D304" s="568">
        <v>100</v>
      </c>
      <c r="E304" s="214">
        <v>0</v>
      </c>
      <c r="F304" s="631">
        <f t="shared" si="1"/>
        <v>0</v>
      </c>
    </row>
    <row r="305" spans="1:10" s="217" customFormat="1" ht="12.95" customHeight="1" x14ac:dyDescent="0.2">
      <c r="A305" s="545" t="s">
        <v>473</v>
      </c>
      <c r="B305" s="564" t="s">
        <v>594</v>
      </c>
      <c r="C305" s="562" t="s">
        <v>118</v>
      </c>
      <c r="D305" s="568">
        <v>150</v>
      </c>
      <c r="E305" s="214">
        <v>0</v>
      </c>
      <c r="F305" s="631">
        <f t="shared" si="1"/>
        <v>0</v>
      </c>
    </row>
    <row r="306" spans="1:10" s="217" customFormat="1" ht="12.95" customHeight="1" x14ac:dyDescent="0.2">
      <c r="A306" s="545" t="s">
        <v>475</v>
      </c>
      <c r="B306" s="564" t="s">
        <v>595</v>
      </c>
      <c r="C306" s="562" t="s">
        <v>118</v>
      </c>
      <c r="D306" s="568">
        <v>100</v>
      </c>
      <c r="E306" s="214">
        <v>0</v>
      </c>
      <c r="F306" s="631">
        <f t="shared" si="1"/>
        <v>0</v>
      </c>
    </row>
    <row r="307" spans="1:10" s="205" customFormat="1" ht="12.95" customHeight="1" x14ac:dyDescent="0.2">
      <c r="A307" s="545" t="s">
        <v>477</v>
      </c>
      <c r="B307" s="564" t="s">
        <v>596</v>
      </c>
      <c r="C307" s="562" t="s">
        <v>118</v>
      </c>
      <c r="D307" s="568">
        <v>50</v>
      </c>
      <c r="E307" s="214">
        <v>0</v>
      </c>
      <c r="F307" s="631">
        <f t="shared" si="1"/>
        <v>0</v>
      </c>
    </row>
    <row r="308" spans="1:10" s="205" customFormat="1" ht="12.95" customHeight="1" x14ac:dyDescent="0.2">
      <c r="A308" s="545" t="s">
        <v>479</v>
      </c>
      <c r="B308" s="564" t="s">
        <v>597</v>
      </c>
      <c r="C308" s="562" t="s">
        <v>118</v>
      </c>
      <c r="D308" s="568">
        <v>20</v>
      </c>
      <c r="E308" s="214">
        <v>0</v>
      </c>
      <c r="F308" s="631">
        <f t="shared" si="1"/>
        <v>0</v>
      </c>
      <c r="J308" s="218"/>
    </row>
    <row r="309" spans="1:10" s="205" customFormat="1" ht="12.95" customHeight="1" x14ac:dyDescent="0.2">
      <c r="A309" s="545" t="s">
        <v>481</v>
      </c>
      <c r="B309" s="564" t="s">
        <v>598</v>
      </c>
      <c r="C309" s="562" t="s">
        <v>118</v>
      </c>
      <c r="D309" s="568">
        <v>200</v>
      </c>
      <c r="E309" s="206">
        <v>0</v>
      </c>
      <c r="F309" s="633">
        <f t="shared" si="1"/>
        <v>0</v>
      </c>
    </row>
    <row r="310" spans="1:10" s="205" customFormat="1" ht="12.95" customHeight="1" x14ac:dyDescent="0.2">
      <c r="A310" s="545" t="s">
        <v>484</v>
      </c>
      <c r="B310" s="564" t="s">
        <v>599</v>
      </c>
      <c r="C310" s="562" t="s">
        <v>118</v>
      </c>
      <c r="D310" s="568">
        <v>50</v>
      </c>
      <c r="E310" s="214">
        <v>0</v>
      </c>
      <c r="F310" s="631">
        <f t="shared" si="1"/>
        <v>0</v>
      </c>
    </row>
    <row r="311" spans="1:10" s="205" customFormat="1" ht="12.95" customHeight="1" x14ac:dyDescent="0.2">
      <c r="A311" s="545" t="s">
        <v>488</v>
      </c>
      <c r="B311" s="564" t="s">
        <v>600</v>
      </c>
      <c r="C311" s="562" t="s">
        <v>118</v>
      </c>
      <c r="D311" s="568">
        <v>50</v>
      </c>
      <c r="E311" s="214">
        <v>0</v>
      </c>
      <c r="F311" s="631">
        <f t="shared" si="1"/>
        <v>0</v>
      </c>
    </row>
    <row r="312" spans="1:10" s="205" customFormat="1" ht="12.95" customHeight="1" x14ac:dyDescent="0.2">
      <c r="A312" s="545" t="s">
        <v>1011</v>
      </c>
      <c r="B312" s="564" t="s">
        <v>601</v>
      </c>
      <c r="C312" s="562" t="s">
        <v>118</v>
      </c>
      <c r="D312" s="568">
        <v>50</v>
      </c>
      <c r="E312" s="214">
        <v>0</v>
      </c>
      <c r="F312" s="631">
        <f t="shared" si="1"/>
        <v>0</v>
      </c>
    </row>
    <row r="313" spans="1:10" s="205" customFormat="1" ht="12.95" customHeight="1" x14ac:dyDescent="0.2">
      <c r="A313" s="545" t="s">
        <v>1012</v>
      </c>
      <c r="B313" s="564" t="s">
        <v>602</v>
      </c>
      <c r="C313" s="562" t="s">
        <v>355</v>
      </c>
      <c r="D313" s="568" t="s">
        <v>603</v>
      </c>
      <c r="E313" s="214">
        <v>0</v>
      </c>
      <c r="F313" s="631">
        <f t="shared" si="1"/>
        <v>0</v>
      </c>
    </row>
    <row r="314" spans="1:10" s="205" customFormat="1" ht="12.95" customHeight="1" x14ac:dyDescent="0.2">
      <c r="A314" s="545"/>
      <c r="B314" s="564"/>
      <c r="C314" s="562"/>
      <c r="D314" s="568"/>
      <c r="E314" s="214"/>
      <c r="F314" s="631"/>
    </row>
    <row r="315" spans="1:10" s="205" customFormat="1" ht="12.95" customHeight="1" x14ac:dyDescent="0.2">
      <c r="A315" s="583"/>
      <c r="B315" s="561" t="s">
        <v>604</v>
      </c>
      <c r="C315" s="577"/>
      <c r="D315" s="584"/>
      <c r="E315" s="224"/>
      <c r="F315" s="635"/>
    </row>
    <row r="316" spans="1:10" s="205" customFormat="1" ht="12.95" customHeight="1" x14ac:dyDescent="0.2">
      <c r="A316" s="583"/>
      <c r="B316" s="574"/>
      <c r="C316" s="577"/>
      <c r="D316" s="584"/>
      <c r="E316" s="224"/>
      <c r="F316" s="635"/>
    </row>
    <row r="317" spans="1:10" s="205" customFormat="1" ht="12.95" customHeight="1" x14ac:dyDescent="0.2">
      <c r="A317" s="544" t="s">
        <v>2</v>
      </c>
      <c r="B317" s="585" t="s">
        <v>605</v>
      </c>
      <c r="C317" s="586"/>
      <c r="D317" s="587"/>
      <c r="E317" s="225"/>
      <c r="F317" s="636"/>
    </row>
    <row r="318" spans="1:10" s="205" customFormat="1" ht="12.95" customHeight="1" x14ac:dyDescent="0.2">
      <c r="A318" s="583"/>
      <c r="B318" s="585" t="s">
        <v>606</v>
      </c>
      <c r="C318" s="586" t="s">
        <v>355</v>
      </c>
      <c r="D318" s="587">
        <v>1</v>
      </c>
      <c r="E318" s="225">
        <v>0</v>
      </c>
      <c r="F318" s="636">
        <f>D318*E318</f>
        <v>0</v>
      </c>
    </row>
    <row r="319" spans="1:10" s="205" customFormat="1" ht="12.95" customHeight="1" x14ac:dyDescent="0.2">
      <c r="A319" s="550"/>
      <c r="B319" s="575"/>
      <c r="C319" s="562"/>
      <c r="D319" s="562"/>
      <c r="E319" s="214"/>
      <c r="F319" s="631"/>
      <c r="G319" s="209"/>
    </row>
    <row r="320" spans="1:10" s="205" customFormat="1" ht="12.95" customHeight="1" x14ac:dyDescent="0.2">
      <c r="A320" s="550"/>
      <c r="B320" s="588" t="s">
        <v>607</v>
      </c>
      <c r="C320" s="562"/>
      <c r="D320" s="554"/>
      <c r="F320" s="625">
        <f>SUM(F97:F319)</f>
        <v>0</v>
      </c>
      <c r="G320" s="209"/>
    </row>
    <row r="321" spans="1:10" s="197" customFormat="1" ht="12.95" customHeight="1" x14ac:dyDescent="0.2">
      <c r="A321" s="589"/>
      <c r="B321" s="590"/>
      <c r="C321" s="574"/>
      <c r="D321" s="577"/>
      <c r="E321" s="220"/>
      <c r="F321" s="634"/>
      <c r="G321" s="213"/>
      <c r="H321" s="213"/>
      <c r="I321" s="212"/>
    </row>
    <row r="322" spans="1:10" s="205" customFormat="1" x14ac:dyDescent="0.2">
      <c r="A322" s="550"/>
      <c r="B322" s="588"/>
      <c r="C322" s="562"/>
      <c r="D322" s="554"/>
      <c r="F322" s="637"/>
    </row>
    <row r="323" spans="1:10" s="205" customFormat="1" x14ac:dyDescent="0.2">
      <c r="A323" s="560" t="s">
        <v>19</v>
      </c>
      <c r="B323" s="561" t="s">
        <v>608</v>
      </c>
      <c r="C323" s="554"/>
      <c r="D323" s="562"/>
      <c r="E323" s="209"/>
      <c r="F323" s="626"/>
    </row>
    <row r="324" spans="1:10" s="205" customFormat="1" x14ac:dyDescent="0.2">
      <c r="A324" s="550"/>
      <c r="B324" s="561"/>
      <c r="C324" s="554"/>
      <c r="D324" s="562"/>
      <c r="F324" s="554"/>
    </row>
    <row r="325" spans="1:10" s="217" customFormat="1" x14ac:dyDescent="0.2">
      <c r="A325" s="550" t="s">
        <v>2</v>
      </c>
      <c r="B325" s="554" t="s">
        <v>609</v>
      </c>
      <c r="C325" s="554"/>
      <c r="D325" s="562"/>
      <c r="E325" s="205"/>
      <c r="F325" s="554"/>
    </row>
    <row r="326" spans="1:10" s="205" customFormat="1" x14ac:dyDescent="0.2">
      <c r="A326" s="550"/>
      <c r="B326" s="557" t="s">
        <v>610</v>
      </c>
      <c r="C326" s="554"/>
      <c r="D326" s="562"/>
      <c r="F326" s="554"/>
    </row>
    <row r="327" spans="1:10" s="205" customFormat="1" x14ac:dyDescent="0.2">
      <c r="A327" s="550"/>
      <c r="B327" s="554" t="s">
        <v>611</v>
      </c>
      <c r="C327" s="554"/>
      <c r="D327" s="562"/>
      <c r="F327" s="554"/>
    </row>
    <row r="328" spans="1:10" s="205" customFormat="1" x14ac:dyDescent="0.2">
      <c r="A328" s="550"/>
      <c r="B328" s="557" t="s">
        <v>612</v>
      </c>
      <c r="C328" s="554"/>
      <c r="D328" s="562"/>
      <c r="F328" s="554"/>
    </row>
    <row r="329" spans="1:10" s="205" customFormat="1" x14ac:dyDescent="0.2">
      <c r="A329" s="550"/>
      <c r="B329" s="557" t="s">
        <v>613</v>
      </c>
      <c r="C329" s="554"/>
      <c r="D329" s="562"/>
      <c r="F329" s="554"/>
    </row>
    <row r="330" spans="1:10" s="205" customFormat="1" x14ac:dyDescent="0.2">
      <c r="A330" s="550"/>
      <c r="B330" s="557" t="s">
        <v>614</v>
      </c>
      <c r="C330" s="554"/>
      <c r="D330" s="562"/>
      <c r="F330" s="554"/>
    </row>
    <row r="331" spans="1:10" s="205" customFormat="1" ht="12.95" customHeight="1" x14ac:dyDescent="0.2">
      <c r="A331" s="550"/>
      <c r="B331" s="557" t="s">
        <v>615</v>
      </c>
      <c r="C331" s="554"/>
      <c r="D331" s="562"/>
      <c r="F331" s="554"/>
      <c r="G331" s="209"/>
    </row>
    <row r="332" spans="1:10" s="205" customFormat="1" ht="12.95" customHeight="1" x14ac:dyDescent="0.2">
      <c r="A332" s="550"/>
      <c r="B332" s="557" t="s">
        <v>616</v>
      </c>
      <c r="C332" s="554"/>
      <c r="D332" s="562"/>
      <c r="F332" s="554"/>
      <c r="G332" s="209"/>
      <c r="H332" s="209"/>
    </row>
    <row r="333" spans="1:10" ht="12.95" customHeight="1" x14ac:dyDescent="0.2">
      <c r="A333" s="550"/>
      <c r="B333" s="557" t="s">
        <v>617</v>
      </c>
      <c r="C333" s="554"/>
      <c r="D333" s="562"/>
      <c r="E333" s="205"/>
      <c r="F333" s="554"/>
      <c r="G333" s="194"/>
      <c r="H333" s="199"/>
      <c r="I333" s="206"/>
      <c r="J333" s="206"/>
    </row>
    <row r="334" spans="1:10" s="197" customFormat="1" ht="12.95" customHeight="1" x14ac:dyDescent="0.2">
      <c r="A334" s="550"/>
      <c r="B334" s="557" t="s">
        <v>618</v>
      </c>
      <c r="C334" s="554"/>
      <c r="D334" s="562"/>
      <c r="E334" s="205"/>
      <c r="F334" s="554"/>
      <c r="G334" s="202"/>
      <c r="H334" s="211"/>
      <c r="I334" s="212"/>
      <c r="J334" s="212"/>
    </row>
    <row r="335" spans="1:10" s="197" customFormat="1" ht="12.95" customHeight="1" x14ac:dyDescent="0.2">
      <c r="A335" s="550"/>
      <c r="B335" s="557" t="s">
        <v>619</v>
      </c>
      <c r="C335" s="554"/>
      <c r="D335" s="562"/>
      <c r="E335" s="205"/>
      <c r="F335" s="554"/>
      <c r="G335" s="202"/>
      <c r="H335" s="211"/>
      <c r="I335" s="212"/>
      <c r="J335" s="212"/>
    </row>
    <row r="336" spans="1:10" s="217" customFormat="1" ht="12.95" customHeight="1" x14ac:dyDescent="0.2">
      <c r="A336" s="550"/>
      <c r="B336" s="554" t="s">
        <v>620</v>
      </c>
      <c r="C336" s="554"/>
      <c r="D336" s="562"/>
      <c r="E336" s="205"/>
      <c r="F336" s="554"/>
      <c r="G336" s="216"/>
    </row>
    <row r="337" spans="1:13" s="217" customFormat="1" ht="12.95" customHeight="1" x14ac:dyDescent="0.2">
      <c r="A337" s="550"/>
      <c r="B337" s="557"/>
      <c r="C337" s="562" t="s">
        <v>621</v>
      </c>
      <c r="D337" s="562">
        <v>1</v>
      </c>
      <c r="E337" s="214">
        <v>0</v>
      </c>
      <c r="F337" s="631">
        <f>D337*E337</f>
        <v>0</v>
      </c>
      <c r="G337" s="216"/>
      <c r="H337" s="216"/>
      <c r="M337" s="227"/>
    </row>
    <row r="338" spans="1:13" s="205" customFormat="1" ht="12.95" customHeight="1" x14ac:dyDescent="0.2">
      <c r="A338" s="589"/>
      <c r="B338" s="591"/>
      <c r="C338" s="577"/>
      <c r="D338" s="577"/>
      <c r="E338" s="217"/>
      <c r="F338" s="574"/>
      <c r="G338" s="209"/>
      <c r="H338" s="209"/>
    </row>
    <row r="339" spans="1:13" s="205" customFormat="1" ht="12.95" customHeight="1" x14ac:dyDescent="0.2">
      <c r="A339" s="550" t="s">
        <v>3</v>
      </c>
      <c r="B339" s="554" t="s">
        <v>622</v>
      </c>
      <c r="C339" s="562"/>
      <c r="D339" s="562"/>
      <c r="F339" s="554"/>
      <c r="G339" s="207"/>
      <c r="H339" s="208"/>
      <c r="I339" s="209"/>
      <c r="J339" s="209"/>
    </row>
    <row r="340" spans="1:13" s="205" customFormat="1" ht="12.95" customHeight="1" x14ac:dyDescent="0.2">
      <c r="A340" s="550"/>
      <c r="B340" s="557" t="s">
        <v>623</v>
      </c>
      <c r="C340" s="562"/>
      <c r="D340" s="562"/>
      <c r="F340" s="554"/>
      <c r="G340" s="209"/>
    </row>
    <row r="341" spans="1:13" s="205" customFormat="1" ht="12.95" customHeight="1" x14ac:dyDescent="0.2">
      <c r="A341" s="550"/>
      <c r="B341" s="554" t="s">
        <v>624</v>
      </c>
      <c r="C341" s="562"/>
      <c r="D341" s="562"/>
      <c r="F341" s="554"/>
      <c r="G341" s="209"/>
    </row>
    <row r="342" spans="1:13" s="205" customFormat="1" ht="12.95" customHeight="1" x14ac:dyDescent="0.2">
      <c r="A342" s="550"/>
      <c r="B342" s="557" t="s">
        <v>625</v>
      </c>
      <c r="C342" s="562"/>
      <c r="D342" s="562"/>
      <c r="F342" s="554"/>
      <c r="G342" s="209"/>
    </row>
    <row r="343" spans="1:13" s="205" customFormat="1" ht="12.95" customHeight="1" x14ac:dyDescent="0.2">
      <c r="A343" s="550"/>
      <c r="B343" s="557" t="s">
        <v>626</v>
      </c>
      <c r="C343" s="562"/>
      <c r="D343" s="562"/>
      <c r="F343" s="554"/>
      <c r="G343" s="209"/>
    </row>
    <row r="344" spans="1:13" s="205" customFormat="1" ht="12.95" customHeight="1" x14ac:dyDescent="0.2">
      <c r="A344" s="550"/>
      <c r="B344" s="557" t="s">
        <v>627</v>
      </c>
      <c r="C344" s="562"/>
      <c r="D344" s="562"/>
      <c r="F344" s="554"/>
      <c r="G344" s="209"/>
    </row>
    <row r="345" spans="1:13" s="205" customFormat="1" ht="12.95" customHeight="1" x14ac:dyDescent="0.2">
      <c r="A345" s="550"/>
      <c r="B345" s="557" t="s">
        <v>628</v>
      </c>
      <c r="C345" s="562"/>
      <c r="D345" s="562"/>
      <c r="F345" s="554"/>
      <c r="G345" s="209"/>
    </row>
    <row r="346" spans="1:13" s="205" customFormat="1" ht="12.95" customHeight="1" x14ac:dyDescent="0.2">
      <c r="A346" s="550"/>
      <c r="B346" s="535" t="s">
        <v>629</v>
      </c>
      <c r="C346" s="562"/>
      <c r="D346" s="562"/>
      <c r="F346" s="554"/>
      <c r="G346" s="209"/>
    </row>
    <row r="347" spans="1:13" s="205" customFormat="1" ht="12.95" customHeight="1" x14ac:dyDescent="0.2">
      <c r="A347" s="550"/>
      <c r="B347" s="557" t="s">
        <v>630</v>
      </c>
      <c r="C347" s="562"/>
      <c r="D347" s="562"/>
      <c r="F347" s="554"/>
      <c r="G347" s="209"/>
    </row>
    <row r="348" spans="1:13" s="205" customFormat="1" ht="12.95" customHeight="1" x14ac:dyDescent="0.2">
      <c r="A348" s="550"/>
      <c r="B348" s="557"/>
      <c r="C348" s="562" t="s">
        <v>36</v>
      </c>
      <c r="D348" s="562">
        <v>1</v>
      </c>
      <c r="E348" s="214">
        <v>0</v>
      </c>
      <c r="F348" s="631">
        <f>D348*E348</f>
        <v>0</v>
      </c>
      <c r="G348" s="209"/>
    </row>
    <row r="349" spans="1:13" s="205" customFormat="1" ht="12.95" customHeight="1" x14ac:dyDescent="0.2">
      <c r="A349" s="589"/>
      <c r="B349" s="591"/>
      <c r="C349" s="577"/>
      <c r="D349" s="577"/>
      <c r="E349" s="217"/>
      <c r="F349" s="574"/>
      <c r="G349" s="209"/>
    </row>
    <row r="350" spans="1:13" s="205" customFormat="1" ht="12.95" customHeight="1" x14ac:dyDescent="0.2">
      <c r="A350" s="550" t="s">
        <v>5</v>
      </c>
      <c r="B350" s="554" t="s">
        <v>631</v>
      </c>
      <c r="C350" s="562"/>
      <c r="D350" s="562"/>
      <c r="F350" s="554"/>
      <c r="G350" s="209"/>
    </row>
    <row r="351" spans="1:13" s="205" customFormat="1" ht="12.95" customHeight="1" x14ac:dyDescent="0.2">
      <c r="A351" s="550"/>
      <c r="B351" s="554" t="s">
        <v>632</v>
      </c>
      <c r="C351" s="562" t="s">
        <v>36</v>
      </c>
      <c r="D351" s="562">
        <v>1</v>
      </c>
      <c r="E351" s="214">
        <v>0</v>
      </c>
      <c r="F351" s="631">
        <f>D351*E351</f>
        <v>0</v>
      </c>
      <c r="G351" s="209"/>
    </row>
    <row r="352" spans="1:13" s="205" customFormat="1" ht="12.95" customHeight="1" x14ac:dyDescent="0.2">
      <c r="A352" s="550"/>
      <c r="B352" s="554"/>
      <c r="C352" s="562"/>
      <c r="D352" s="562"/>
      <c r="F352" s="554"/>
      <c r="G352" s="209"/>
    </row>
    <row r="353" spans="1:11" s="205" customFormat="1" ht="12.95" customHeight="1" x14ac:dyDescent="0.2">
      <c r="A353" s="550" t="s">
        <v>19</v>
      </c>
      <c r="B353" s="554" t="s">
        <v>633</v>
      </c>
      <c r="C353" s="562"/>
      <c r="D353" s="562"/>
      <c r="F353" s="554"/>
      <c r="G353" s="209"/>
    </row>
    <row r="354" spans="1:11" s="205" customFormat="1" ht="12.95" customHeight="1" x14ac:dyDescent="0.2">
      <c r="A354" s="550"/>
      <c r="B354" s="554" t="s">
        <v>634</v>
      </c>
      <c r="C354" s="562" t="s">
        <v>355</v>
      </c>
      <c r="D354" s="562">
        <v>1</v>
      </c>
      <c r="E354" s="214">
        <v>0</v>
      </c>
      <c r="F354" s="631">
        <f>D354*E354</f>
        <v>0</v>
      </c>
      <c r="G354" s="209"/>
    </row>
    <row r="355" spans="1:11" s="205" customFormat="1" ht="12.95" customHeight="1" x14ac:dyDescent="0.2">
      <c r="A355" s="550"/>
      <c r="B355" s="554"/>
      <c r="C355" s="562"/>
      <c r="D355" s="562"/>
      <c r="F355" s="554"/>
      <c r="G355" s="209"/>
    </row>
    <row r="356" spans="1:11" s="205" customFormat="1" ht="12.95" customHeight="1" x14ac:dyDescent="0.2">
      <c r="A356" s="550"/>
      <c r="B356" s="561" t="s">
        <v>635</v>
      </c>
      <c r="C356" s="562"/>
      <c r="D356" s="562"/>
      <c r="F356" s="638">
        <f>SUM(F337:F355)</f>
        <v>0</v>
      </c>
      <c r="G356" s="209"/>
    </row>
    <row r="357" spans="1:11" s="205" customFormat="1" ht="12.95" customHeight="1" x14ac:dyDescent="0.2">
      <c r="A357" s="531"/>
      <c r="B357" s="532"/>
      <c r="C357" s="533"/>
      <c r="D357" s="533"/>
      <c r="E357" s="193"/>
      <c r="F357" s="532"/>
      <c r="G357" s="209"/>
    </row>
    <row r="358" spans="1:11" s="205" customFormat="1" ht="12.95" customHeight="1" x14ac:dyDescent="0.2">
      <c r="A358" s="531"/>
      <c r="B358" s="532"/>
      <c r="C358" s="533"/>
      <c r="D358" s="533"/>
      <c r="E358" s="193"/>
      <c r="F358" s="532"/>
      <c r="G358" s="209"/>
    </row>
    <row r="359" spans="1:11" s="205" customFormat="1" ht="12.95" customHeight="1" x14ac:dyDescent="0.2">
      <c r="A359" s="592" t="s">
        <v>23</v>
      </c>
      <c r="B359" s="593" t="s">
        <v>636</v>
      </c>
      <c r="C359" s="542"/>
      <c r="D359" s="542"/>
      <c r="E359" s="201"/>
      <c r="F359" s="542"/>
      <c r="G359" s="209"/>
    </row>
    <row r="360" spans="1:11" s="205" customFormat="1" ht="12.95" customHeight="1" x14ac:dyDescent="0.2">
      <c r="A360" s="545"/>
      <c r="B360" s="544"/>
      <c r="C360" s="542"/>
      <c r="D360" s="542"/>
      <c r="E360" s="201"/>
      <c r="F360" s="542"/>
      <c r="G360" s="209"/>
    </row>
    <row r="361" spans="1:11" s="205" customFormat="1" ht="12.95" customHeight="1" x14ac:dyDescent="0.2">
      <c r="A361" s="545" t="s">
        <v>2</v>
      </c>
      <c r="B361" s="542" t="s">
        <v>941</v>
      </c>
      <c r="C361" s="542"/>
      <c r="D361" s="542"/>
      <c r="E361" s="201"/>
      <c r="F361" s="542"/>
      <c r="G361" s="209"/>
    </row>
    <row r="362" spans="1:11" s="205" customFormat="1" ht="12.95" customHeight="1" x14ac:dyDescent="0.2">
      <c r="A362" s="545"/>
      <c r="B362" s="542" t="s">
        <v>942</v>
      </c>
      <c r="C362" s="542"/>
      <c r="D362" s="542"/>
      <c r="E362" s="201"/>
      <c r="F362" s="542"/>
      <c r="G362" s="209"/>
    </row>
    <row r="363" spans="1:11" s="205" customFormat="1" ht="12.95" customHeight="1" x14ac:dyDescent="0.2">
      <c r="A363" s="545"/>
      <c r="B363" s="542" t="s">
        <v>637</v>
      </c>
      <c r="C363" s="562" t="s">
        <v>355</v>
      </c>
      <c r="D363" s="562">
        <v>1</v>
      </c>
      <c r="E363" s="228">
        <v>0</v>
      </c>
      <c r="F363" s="631">
        <f>D363*E363</f>
        <v>0</v>
      </c>
      <c r="G363" s="216"/>
      <c r="J363" s="229"/>
    </row>
    <row r="364" spans="1:11" s="205" customFormat="1" ht="12.95" customHeight="1" x14ac:dyDescent="0.2">
      <c r="A364" s="545"/>
      <c r="B364" s="594"/>
      <c r="C364" s="594"/>
      <c r="D364" s="594"/>
      <c r="E364" s="231"/>
      <c r="F364" s="639"/>
      <c r="G364" s="209"/>
    </row>
    <row r="365" spans="1:11" s="205" customFormat="1" ht="12.95" customHeight="1" x14ac:dyDescent="0.2">
      <c r="A365" s="545" t="s">
        <v>3</v>
      </c>
      <c r="B365" s="544" t="s">
        <v>943</v>
      </c>
      <c r="C365" s="539"/>
      <c r="D365" s="533"/>
      <c r="E365" s="194"/>
      <c r="F365" s="622"/>
      <c r="G365" s="216"/>
    </row>
    <row r="366" spans="1:11" s="205" customFormat="1" ht="12.95" customHeight="1" x14ac:dyDescent="0.2">
      <c r="A366" s="545"/>
      <c r="B366" s="544" t="s">
        <v>638</v>
      </c>
      <c r="C366" s="539"/>
      <c r="D366" s="533"/>
      <c r="E366" s="194"/>
      <c r="F366" s="622"/>
      <c r="G366" s="209"/>
      <c r="J366" s="232"/>
      <c r="K366" s="232"/>
    </row>
    <row r="367" spans="1:11" s="205" customFormat="1" ht="12.95" customHeight="1" x14ac:dyDescent="0.2">
      <c r="A367" s="545"/>
      <c r="B367" s="565" t="s">
        <v>639</v>
      </c>
      <c r="C367" s="539"/>
      <c r="D367" s="539"/>
      <c r="E367" s="194"/>
      <c r="F367" s="539"/>
      <c r="G367" s="209"/>
      <c r="J367" s="232"/>
      <c r="K367" s="232"/>
    </row>
    <row r="368" spans="1:11" s="205" customFormat="1" ht="12.95" customHeight="1" x14ac:dyDescent="0.2">
      <c r="A368" s="545"/>
      <c r="B368" s="595" t="s">
        <v>640</v>
      </c>
      <c r="C368" s="548" t="s">
        <v>370</v>
      </c>
      <c r="D368" s="539"/>
      <c r="E368" s="194"/>
      <c r="F368" s="539"/>
      <c r="G368" s="209"/>
      <c r="J368" s="232"/>
      <c r="K368" s="232"/>
    </row>
    <row r="369" spans="1:11" s="205" customFormat="1" ht="12.95" customHeight="1" x14ac:dyDescent="0.2">
      <c r="A369" s="545"/>
      <c r="B369" s="596" t="s">
        <v>641</v>
      </c>
      <c r="C369" s="548" t="s">
        <v>370</v>
      </c>
      <c r="D369" s="539"/>
      <c r="E369" s="194"/>
      <c r="F369" s="539"/>
      <c r="G369" s="209"/>
      <c r="J369" s="232"/>
      <c r="K369" s="232"/>
    </row>
    <row r="370" spans="1:11" s="205" customFormat="1" ht="12.95" customHeight="1" x14ac:dyDescent="0.2">
      <c r="A370" s="545"/>
      <c r="B370" s="554" t="s">
        <v>642</v>
      </c>
      <c r="C370" s="548" t="s">
        <v>385</v>
      </c>
      <c r="D370" s="539"/>
      <c r="E370" s="194"/>
      <c r="F370" s="539"/>
      <c r="G370" s="209"/>
      <c r="J370" s="232"/>
      <c r="K370" s="232"/>
    </row>
    <row r="371" spans="1:11" s="205" customFormat="1" ht="12.95" customHeight="1" x14ac:dyDescent="0.2">
      <c r="A371" s="545"/>
      <c r="B371" s="596" t="s">
        <v>643</v>
      </c>
      <c r="C371" s="548" t="s">
        <v>644</v>
      </c>
      <c r="D371" s="539"/>
      <c r="E371" s="194"/>
      <c r="F371" s="539"/>
      <c r="G371" s="209"/>
      <c r="J371" s="232"/>
      <c r="K371" s="232"/>
    </row>
    <row r="372" spans="1:11" s="205" customFormat="1" ht="12.95" customHeight="1" x14ac:dyDescent="0.2">
      <c r="A372" s="545"/>
      <c r="B372" s="596" t="s">
        <v>645</v>
      </c>
      <c r="C372" s="533"/>
      <c r="D372" s="539"/>
      <c r="E372" s="194"/>
      <c r="F372" s="539"/>
      <c r="G372" s="209"/>
      <c r="J372" s="232"/>
      <c r="K372" s="232"/>
    </row>
    <row r="373" spans="1:11" s="205" customFormat="1" ht="12.95" customHeight="1" x14ac:dyDescent="0.2">
      <c r="A373" s="545"/>
      <c r="B373" s="565" t="s">
        <v>646</v>
      </c>
      <c r="C373" s="548" t="s">
        <v>370</v>
      </c>
      <c r="D373" s="539"/>
      <c r="E373" s="194"/>
      <c r="F373" s="539"/>
      <c r="G373" s="209"/>
      <c r="J373" s="232"/>
      <c r="K373" s="232"/>
    </row>
    <row r="374" spans="1:11" s="205" customFormat="1" ht="12.95" customHeight="1" x14ac:dyDescent="0.2">
      <c r="A374" s="545"/>
      <c r="B374" s="596" t="s">
        <v>647</v>
      </c>
      <c r="C374" s="548" t="s">
        <v>648</v>
      </c>
      <c r="D374" s="539"/>
      <c r="E374" s="194"/>
      <c r="F374" s="539"/>
      <c r="G374" s="209"/>
      <c r="J374" s="232"/>
      <c r="K374" s="232"/>
    </row>
    <row r="375" spans="1:11" s="205" customFormat="1" ht="12.95" customHeight="1" x14ac:dyDescent="0.2">
      <c r="A375" s="545"/>
      <c r="B375" s="596" t="s">
        <v>649</v>
      </c>
      <c r="C375" s="548" t="s">
        <v>370</v>
      </c>
      <c r="D375" s="554"/>
      <c r="F375" s="554"/>
      <c r="G375" s="209"/>
      <c r="J375" s="232"/>
      <c r="K375" s="232"/>
    </row>
    <row r="376" spans="1:11" s="205" customFormat="1" ht="12.95" customHeight="1" x14ac:dyDescent="0.2">
      <c r="A376" s="545"/>
      <c r="B376" s="596" t="s">
        <v>650</v>
      </c>
      <c r="C376" s="548" t="s">
        <v>370</v>
      </c>
      <c r="D376" s="533"/>
      <c r="E376" s="233"/>
      <c r="F376" s="623"/>
      <c r="G376" s="209"/>
      <c r="J376" s="232"/>
      <c r="K376" s="232"/>
    </row>
    <row r="377" spans="1:11" s="205" customFormat="1" ht="12.95" customHeight="1" x14ac:dyDescent="0.2">
      <c r="A377" s="545"/>
      <c r="B377" s="596" t="s">
        <v>651</v>
      </c>
      <c r="C377" s="533"/>
      <c r="D377" s="533"/>
      <c r="E377" s="233"/>
      <c r="F377" s="623"/>
      <c r="G377" s="209"/>
      <c r="J377" s="232"/>
      <c r="K377" s="232"/>
    </row>
    <row r="378" spans="1:11" s="205" customFormat="1" ht="12.95" customHeight="1" x14ac:dyDescent="0.2">
      <c r="A378" s="545"/>
      <c r="B378" s="565" t="s">
        <v>652</v>
      </c>
      <c r="C378" s="533"/>
      <c r="D378" s="533"/>
      <c r="E378" s="233"/>
      <c r="F378" s="623"/>
      <c r="G378" s="209"/>
      <c r="J378" s="232"/>
      <c r="K378" s="232"/>
    </row>
    <row r="379" spans="1:11" s="205" customFormat="1" ht="12.95" customHeight="1" x14ac:dyDescent="0.2">
      <c r="A379" s="545"/>
      <c r="B379" s="595" t="s">
        <v>653</v>
      </c>
      <c r="C379" s="548" t="s">
        <v>370</v>
      </c>
      <c r="D379" s="533"/>
      <c r="E379" s="233"/>
      <c r="F379" s="623"/>
      <c r="G379" s="209"/>
    </row>
    <row r="380" spans="1:11" s="205" customFormat="1" ht="12.95" customHeight="1" x14ac:dyDescent="0.2">
      <c r="A380" s="545"/>
      <c r="B380" s="596" t="s">
        <v>654</v>
      </c>
      <c r="C380" s="548" t="s">
        <v>370</v>
      </c>
      <c r="D380" s="533"/>
      <c r="E380" s="233"/>
      <c r="F380" s="623"/>
      <c r="G380" s="209"/>
    </row>
    <row r="381" spans="1:11" s="205" customFormat="1" ht="12.95" customHeight="1" x14ac:dyDescent="0.2">
      <c r="A381" s="545"/>
      <c r="B381" s="596" t="s">
        <v>655</v>
      </c>
      <c r="C381" s="562" t="s">
        <v>359</v>
      </c>
      <c r="D381" s="554"/>
      <c r="F381" s="554"/>
      <c r="G381" s="209"/>
    </row>
    <row r="382" spans="1:11" s="205" customFormat="1" ht="12.95" customHeight="1" x14ac:dyDescent="0.2">
      <c r="A382" s="545"/>
      <c r="B382" s="596"/>
      <c r="C382" s="533" t="s">
        <v>355</v>
      </c>
      <c r="D382" s="533">
        <v>1</v>
      </c>
      <c r="E382" s="233">
        <v>0</v>
      </c>
      <c r="F382" s="623">
        <f>D382*E382</f>
        <v>0</v>
      </c>
      <c r="G382" s="209"/>
    </row>
    <row r="383" spans="1:11" s="205" customFormat="1" ht="12.95" customHeight="1" x14ac:dyDescent="0.2">
      <c r="A383" s="545"/>
      <c r="B383" s="594"/>
      <c r="C383" s="594"/>
      <c r="D383" s="594"/>
      <c r="E383" s="231"/>
      <c r="F383" s="640"/>
      <c r="G383" s="209"/>
    </row>
    <row r="384" spans="1:11" s="205" customFormat="1" ht="12.95" customHeight="1" x14ac:dyDescent="0.2">
      <c r="A384" s="545" t="s">
        <v>5</v>
      </c>
      <c r="B384" s="597" t="s">
        <v>656</v>
      </c>
      <c r="C384" s="594"/>
      <c r="D384" s="594"/>
      <c r="E384" s="231"/>
      <c r="F384" s="542"/>
      <c r="G384" s="209"/>
    </row>
    <row r="385" spans="1:7" s="205" customFormat="1" ht="12.95" customHeight="1" x14ac:dyDescent="0.2">
      <c r="A385" s="545"/>
      <c r="B385" s="597" t="s">
        <v>657</v>
      </c>
      <c r="C385" s="594"/>
      <c r="D385" s="594"/>
      <c r="E385" s="231"/>
      <c r="F385" s="542"/>
      <c r="G385" s="209"/>
    </row>
    <row r="386" spans="1:7" s="205" customFormat="1" ht="12.95" customHeight="1" x14ac:dyDescent="0.2">
      <c r="A386" s="545"/>
      <c r="B386" s="597" t="s">
        <v>658</v>
      </c>
      <c r="C386" s="594"/>
      <c r="D386" s="594"/>
      <c r="E386" s="231"/>
      <c r="F386" s="542"/>
      <c r="G386" s="209"/>
    </row>
    <row r="387" spans="1:7" s="205" customFormat="1" ht="12.95" customHeight="1" x14ac:dyDescent="0.2">
      <c r="A387" s="545"/>
      <c r="B387" s="597" t="s">
        <v>944</v>
      </c>
      <c r="C387" s="598" t="s">
        <v>118</v>
      </c>
      <c r="D387" s="598">
        <v>60</v>
      </c>
      <c r="E387" s="234">
        <v>0</v>
      </c>
      <c r="F387" s="631">
        <f>D387*E387</f>
        <v>0</v>
      </c>
      <c r="G387" s="209"/>
    </row>
    <row r="388" spans="1:7" s="205" customFormat="1" ht="12.95" customHeight="1" x14ac:dyDescent="0.2">
      <c r="A388" s="545"/>
      <c r="B388" s="594"/>
      <c r="C388" s="594"/>
      <c r="D388" s="594"/>
      <c r="E388" s="231"/>
      <c r="F388" s="641"/>
      <c r="G388" s="209"/>
    </row>
    <row r="389" spans="1:7" s="205" customFormat="1" ht="12.95" customHeight="1" x14ac:dyDescent="0.2">
      <c r="A389" s="545" t="s">
        <v>19</v>
      </c>
      <c r="B389" s="597" t="s">
        <v>656</v>
      </c>
      <c r="C389" s="594"/>
      <c r="D389" s="594"/>
      <c r="E389" s="231"/>
      <c r="F389" s="542"/>
      <c r="G389" s="209"/>
    </row>
    <row r="390" spans="1:7" s="205" customFormat="1" ht="12.95" customHeight="1" x14ac:dyDescent="0.2">
      <c r="A390" s="545"/>
      <c r="B390" s="597" t="s">
        <v>659</v>
      </c>
      <c r="C390" s="594"/>
      <c r="D390" s="594"/>
      <c r="E390" s="231"/>
      <c r="F390" s="542"/>
      <c r="G390" s="209"/>
    </row>
    <row r="391" spans="1:7" s="205" customFormat="1" ht="12.95" customHeight="1" x14ac:dyDescent="0.2">
      <c r="A391" s="545"/>
      <c r="B391" s="597" t="s">
        <v>660</v>
      </c>
      <c r="C391" s="594"/>
      <c r="D391" s="594"/>
      <c r="E391" s="231"/>
      <c r="F391" s="542"/>
      <c r="G391" s="209"/>
    </row>
    <row r="392" spans="1:7" s="205" customFormat="1" ht="12.95" customHeight="1" x14ac:dyDescent="0.2">
      <c r="A392" s="545"/>
      <c r="B392" s="597" t="s">
        <v>945</v>
      </c>
      <c r="C392" s="598" t="s">
        <v>118</v>
      </c>
      <c r="D392" s="598">
        <v>240</v>
      </c>
      <c r="E392" s="234">
        <v>0</v>
      </c>
      <c r="F392" s="631">
        <f>D392*E392</f>
        <v>0</v>
      </c>
      <c r="G392" s="209"/>
    </row>
    <row r="393" spans="1:7" s="205" customFormat="1" ht="12.95" customHeight="1" x14ac:dyDescent="0.2">
      <c r="A393" s="545"/>
      <c r="B393" s="594"/>
      <c r="C393" s="594"/>
      <c r="D393" s="594"/>
      <c r="E393" s="231"/>
      <c r="F393" s="641"/>
      <c r="G393" s="209"/>
    </row>
    <row r="394" spans="1:7" s="205" customFormat="1" ht="12.95" customHeight="1" x14ac:dyDescent="0.2">
      <c r="A394" s="545" t="s">
        <v>19</v>
      </c>
      <c r="B394" s="597" t="s">
        <v>661</v>
      </c>
      <c r="C394" s="594"/>
      <c r="D394" s="594"/>
      <c r="E394" s="231"/>
      <c r="F394" s="542"/>
      <c r="G394" s="209"/>
    </row>
    <row r="395" spans="1:7" s="205" customFormat="1" ht="12.95" customHeight="1" x14ac:dyDescent="0.2">
      <c r="A395" s="545"/>
      <c r="B395" s="597" t="s">
        <v>662</v>
      </c>
      <c r="C395" s="598" t="s">
        <v>118</v>
      </c>
      <c r="D395" s="598">
        <v>30</v>
      </c>
      <c r="E395" s="234">
        <v>0</v>
      </c>
      <c r="F395" s="631">
        <f>D395*E395</f>
        <v>0</v>
      </c>
      <c r="G395" s="209"/>
    </row>
    <row r="396" spans="1:7" s="205" customFormat="1" ht="12.95" customHeight="1" x14ac:dyDescent="0.2">
      <c r="A396" s="545"/>
      <c r="B396" s="597"/>
      <c r="C396" s="598"/>
      <c r="D396" s="598"/>
      <c r="E396" s="234"/>
      <c r="F396" s="631"/>
      <c r="G396" s="209"/>
    </row>
    <row r="397" spans="1:7" s="205" customFormat="1" ht="12.95" customHeight="1" x14ac:dyDescent="0.2">
      <c r="A397" s="545" t="s">
        <v>23</v>
      </c>
      <c r="B397" s="597" t="s">
        <v>663</v>
      </c>
      <c r="C397" s="598"/>
      <c r="D397" s="598"/>
      <c r="E397" s="234"/>
      <c r="F397" s="631"/>
      <c r="G397" s="209"/>
    </row>
    <row r="398" spans="1:7" s="205" customFormat="1" ht="12.95" customHeight="1" x14ac:dyDescent="0.2">
      <c r="A398" s="545"/>
      <c r="B398" s="599" t="s">
        <v>664</v>
      </c>
      <c r="C398" s="598" t="s">
        <v>118</v>
      </c>
      <c r="D398" s="598">
        <v>10</v>
      </c>
      <c r="E398" s="234">
        <v>0</v>
      </c>
      <c r="F398" s="631">
        <f>D398*E398</f>
        <v>0</v>
      </c>
      <c r="G398" s="209"/>
    </row>
    <row r="399" spans="1:7" s="205" customFormat="1" ht="12.95" customHeight="1" x14ac:dyDescent="0.2">
      <c r="A399" s="545"/>
      <c r="B399" s="594"/>
      <c r="C399" s="594"/>
      <c r="D399" s="594"/>
      <c r="E399" s="231"/>
      <c r="F399" s="641"/>
      <c r="G399" s="209"/>
    </row>
    <row r="400" spans="1:7" s="205" customFormat="1" ht="12.95" customHeight="1" x14ac:dyDescent="0.2">
      <c r="A400" s="545" t="s">
        <v>27</v>
      </c>
      <c r="B400" s="542" t="s">
        <v>665</v>
      </c>
      <c r="C400" s="594"/>
      <c r="D400" s="594"/>
      <c r="E400" s="231"/>
      <c r="F400" s="542"/>
      <c r="G400" s="209"/>
    </row>
    <row r="401" spans="1:7" s="205" customFormat="1" ht="12.95" customHeight="1" x14ac:dyDescent="0.2">
      <c r="A401" s="545"/>
      <c r="B401" s="542" t="s">
        <v>946</v>
      </c>
      <c r="C401" s="594"/>
      <c r="D401" s="594"/>
      <c r="E401" s="231"/>
      <c r="F401" s="542"/>
      <c r="G401" s="209"/>
    </row>
    <row r="402" spans="1:7" s="205" customFormat="1" ht="12.95" customHeight="1" x14ac:dyDescent="0.2">
      <c r="A402" s="545"/>
      <c r="B402" s="542" t="s">
        <v>666</v>
      </c>
      <c r="C402" s="562" t="s">
        <v>36</v>
      </c>
      <c r="D402" s="562">
        <v>3</v>
      </c>
      <c r="E402" s="228">
        <v>0</v>
      </c>
      <c r="F402" s="631">
        <f>D402*E402</f>
        <v>0</v>
      </c>
      <c r="G402" s="209"/>
    </row>
    <row r="403" spans="1:7" s="205" customFormat="1" ht="12.95" customHeight="1" x14ac:dyDescent="0.2">
      <c r="A403" s="545"/>
      <c r="B403" s="594"/>
      <c r="C403" s="594"/>
      <c r="D403" s="594"/>
      <c r="E403" s="231"/>
      <c r="F403" s="631"/>
      <c r="G403" s="209"/>
    </row>
    <row r="404" spans="1:7" s="205" customFormat="1" ht="12.95" customHeight="1" x14ac:dyDescent="0.2">
      <c r="A404" s="545" t="s">
        <v>101</v>
      </c>
      <c r="B404" s="542" t="s">
        <v>665</v>
      </c>
      <c r="C404" s="594"/>
      <c r="D404" s="594"/>
      <c r="E404" s="231"/>
      <c r="F404" s="542"/>
      <c r="G404" s="209"/>
    </row>
    <row r="405" spans="1:7" s="205" customFormat="1" ht="12.95" customHeight="1" x14ac:dyDescent="0.2">
      <c r="A405" s="545"/>
      <c r="B405" s="542" t="s">
        <v>946</v>
      </c>
      <c r="C405" s="594"/>
      <c r="D405" s="594"/>
      <c r="E405" s="231"/>
      <c r="F405" s="542"/>
      <c r="G405" s="209"/>
    </row>
    <row r="406" spans="1:7" s="205" customFormat="1" ht="12.95" customHeight="1" x14ac:dyDescent="0.2">
      <c r="A406" s="545"/>
      <c r="B406" s="542" t="s">
        <v>667</v>
      </c>
      <c r="C406" s="562" t="s">
        <v>36</v>
      </c>
      <c r="D406" s="562">
        <v>8</v>
      </c>
      <c r="E406" s="228">
        <v>0</v>
      </c>
      <c r="F406" s="631">
        <f>D406*E406</f>
        <v>0</v>
      </c>
      <c r="G406" s="209"/>
    </row>
    <row r="407" spans="1:7" s="205" customFormat="1" ht="12.95" customHeight="1" x14ac:dyDescent="0.2">
      <c r="A407" s="545"/>
      <c r="B407" s="594"/>
      <c r="C407" s="594"/>
      <c r="D407" s="594"/>
      <c r="E407" s="231"/>
      <c r="F407" s="631"/>
      <c r="G407" s="209"/>
    </row>
    <row r="408" spans="1:7" s="205" customFormat="1" ht="12.95" customHeight="1" x14ac:dyDescent="0.2">
      <c r="A408" s="545" t="s">
        <v>102</v>
      </c>
      <c r="B408" s="544" t="s">
        <v>668</v>
      </c>
      <c r="C408" s="594"/>
      <c r="D408" s="594"/>
      <c r="E408" s="231"/>
      <c r="F408" s="542"/>
      <c r="G408" s="209"/>
    </row>
    <row r="409" spans="1:7" s="205" customFormat="1" ht="12.95" customHeight="1" x14ac:dyDescent="0.2">
      <c r="A409" s="545"/>
      <c r="B409" s="544" t="s">
        <v>669</v>
      </c>
      <c r="C409" s="594"/>
      <c r="D409" s="594"/>
      <c r="E409" s="231"/>
      <c r="F409" s="542"/>
      <c r="G409" s="209"/>
    </row>
    <row r="410" spans="1:7" s="205" customFormat="1" ht="12.95" customHeight="1" x14ac:dyDescent="0.2">
      <c r="A410" s="545"/>
      <c r="B410" s="544" t="s">
        <v>670</v>
      </c>
      <c r="C410" s="594"/>
      <c r="D410" s="594"/>
      <c r="E410" s="231"/>
      <c r="F410" s="542"/>
      <c r="G410" s="209"/>
    </row>
    <row r="411" spans="1:7" s="205" customFormat="1" ht="12.95" customHeight="1" x14ac:dyDescent="0.2">
      <c r="A411" s="545"/>
      <c r="B411" s="600" t="s">
        <v>671</v>
      </c>
      <c r="C411" s="562" t="s">
        <v>36</v>
      </c>
      <c r="D411" s="562">
        <v>1</v>
      </c>
      <c r="E411" s="214">
        <v>0</v>
      </c>
      <c r="F411" s="631">
        <f>D411*E411</f>
        <v>0</v>
      </c>
      <c r="G411" s="209"/>
    </row>
    <row r="412" spans="1:7" s="205" customFormat="1" ht="12.95" customHeight="1" x14ac:dyDescent="0.2">
      <c r="A412" s="545"/>
      <c r="B412" s="600"/>
      <c r="C412" s="562"/>
      <c r="D412" s="562"/>
      <c r="E412" s="214"/>
      <c r="F412" s="631"/>
      <c r="G412" s="209"/>
    </row>
    <row r="413" spans="1:7" s="205" customFormat="1" ht="12.95" customHeight="1" x14ac:dyDescent="0.2">
      <c r="A413" s="553" t="s">
        <v>31</v>
      </c>
      <c r="B413" s="601" t="s">
        <v>672</v>
      </c>
      <c r="C413" s="602"/>
      <c r="D413" s="602"/>
      <c r="E413" s="237"/>
      <c r="F413" s="642"/>
      <c r="G413" s="209"/>
    </row>
    <row r="414" spans="1:7" s="205" customFormat="1" ht="12.95" customHeight="1" x14ac:dyDescent="0.2">
      <c r="A414" s="531"/>
      <c r="B414" s="603" t="s">
        <v>673</v>
      </c>
      <c r="C414" s="602" t="s">
        <v>355</v>
      </c>
      <c r="D414" s="602">
        <v>1</v>
      </c>
      <c r="E414" s="235">
        <v>0</v>
      </c>
      <c r="F414" s="631">
        <f>D414*E414</f>
        <v>0</v>
      </c>
      <c r="G414" s="209"/>
    </row>
    <row r="415" spans="1:7" s="205" customFormat="1" ht="12.95" customHeight="1" x14ac:dyDescent="0.2">
      <c r="A415" s="545"/>
      <c r="B415" s="544"/>
      <c r="C415" s="562"/>
      <c r="D415" s="562"/>
      <c r="E415" s="214"/>
      <c r="F415" s="631"/>
      <c r="G415" s="209"/>
    </row>
    <row r="416" spans="1:7" s="205" customFormat="1" ht="12.95" customHeight="1" x14ac:dyDescent="0.2">
      <c r="A416" s="545"/>
      <c r="B416" s="593" t="s">
        <v>674</v>
      </c>
      <c r="C416" s="593"/>
      <c r="D416" s="593"/>
      <c r="E416" s="201"/>
      <c r="F416" s="643">
        <f>SUM(F363:F415)</f>
        <v>0</v>
      </c>
      <c r="G416" s="209"/>
    </row>
    <row r="417" spans="1:7" s="205" customFormat="1" ht="12.95" customHeight="1" x14ac:dyDescent="0.2">
      <c r="A417" s="531"/>
      <c r="B417" s="532"/>
      <c r="C417" s="533"/>
      <c r="D417" s="533"/>
      <c r="E417" s="193"/>
      <c r="F417" s="532"/>
      <c r="G417" s="209"/>
    </row>
    <row r="418" spans="1:7" s="205" customFormat="1" ht="12.95" customHeight="1" x14ac:dyDescent="0.2">
      <c r="A418" s="531"/>
      <c r="B418" s="532"/>
      <c r="C418" s="533"/>
      <c r="D418" s="533"/>
      <c r="E418" s="193"/>
      <c r="F418" s="532"/>
      <c r="G418" s="209"/>
    </row>
    <row r="419" spans="1:7" s="205" customFormat="1" ht="12.95" customHeight="1" x14ac:dyDescent="0.2">
      <c r="A419" s="592" t="s">
        <v>27</v>
      </c>
      <c r="B419" s="593" t="s">
        <v>675</v>
      </c>
      <c r="C419" s="542"/>
      <c r="D419" s="542"/>
      <c r="E419" s="201"/>
      <c r="F419" s="542"/>
      <c r="G419" s="209"/>
    </row>
    <row r="420" spans="1:7" s="205" customFormat="1" ht="12.95" customHeight="1" x14ac:dyDescent="0.2">
      <c r="A420" s="545"/>
      <c r="B420" s="594"/>
      <c r="C420" s="542"/>
      <c r="D420" s="542"/>
      <c r="E420" s="201"/>
      <c r="F420" s="542"/>
      <c r="G420" s="209"/>
    </row>
    <row r="421" spans="1:7" s="205" customFormat="1" ht="12.95" customHeight="1" x14ac:dyDescent="0.2">
      <c r="A421" s="545" t="s">
        <v>2</v>
      </c>
      <c r="B421" s="542" t="s">
        <v>676</v>
      </c>
      <c r="C421" s="562" t="s">
        <v>36</v>
      </c>
      <c r="D421" s="562">
        <v>1</v>
      </c>
      <c r="E421" s="214">
        <v>0</v>
      </c>
      <c r="F421" s="631">
        <f>D421*E421</f>
        <v>0</v>
      </c>
      <c r="G421" s="209"/>
    </row>
    <row r="422" spans="1:7" s="205" customFormat="1" ht="12.95" customHeight="1" x14ac:dyDescent="0.2">
      <c r="A422" s="545"/>
      <c r="B422" s="594"/>
      <c r="C422" s="594"/>
      <c r="D422" s="594"/>
      <c r="E422" s="230"/>
      <c r="F422" s="631"/>
      <c r="G422" s="209"/>
    </row>
    <row r="423" spans="1:7" s="205" customFormat="1" ht="12.95" customHeight="1" x14ac:dyDescent="0.2">
      <c r="A423" s="545" t="s">
        <v>3</v>
      </c>
      <c r="B423" s="542" t="s">
        <v>677</v>
      </c>
      <c r="C423" s="594"/>
      <c r="D423" s="594"/>
      <c r="E423" s="230"/>
      <c r="F423" s="542"/>
      <c r="G423" s="209"/>
    </row>
    <row r="424" spans="1:7" s="205" customFormat="1" ht="12.95" customHeight="1" x14ac:dyDescent="0.2">
      <c r="A424" s="545"/>
      <c r="B424" s="542" t="s">
        <v>678</v>
      </c>
      <c r="C424" s="594"/>
      <c r="D424" s="594"/>
      <c r="E424" s="230"/>
      <c r="F424" s="542"/>
      <c r="G424" s="209"/>
    </row>
    <row r="425" spans="1:7" s="205" customFormat="1" ht="12.95" customHeight="1" x14ac:dyDescent="0.2">
      <c r="A425" s="545"/>
      <c r="B425" s="542" t="s">
        <v>679</v>
      </c>
      <c r="C425" s="594"/>
      <c r="D425" s="594"/>
      <c r="E425" s="230"/>
      <c r="F425" s="542"/>
      <c r="G425" s="209"/>
    </row>
    <row r="426" spans="1:7" s="205" customFormat="1" ht="12.95" customHeight="1" x14ac:dyDescent="0.2">
      <c r="A426" s="545"/>
      <c r="B426" s="617" t="s">
        <v>1004</v>
      </c>
      <c r="C426" s="562" t="s">
        <v>680</v>
      </c>
      <c r="D426" s="562">
        <v>10</v>
      </c>
      <c r="E426" s="228">
        <v>0</v>
      </c>
      <c r="F426" s="631">
        <f>D426*E426</f>
        <v>0</v>
      </c>
      <c r="G426" s="209"/>
    </row>
    <row r="427" spans="1:7" s="205" customFormat="1" ht="12.95" customHeight="1" x14ac:dyDescent="0.2">
      <c r="A427" s="545"/>
      <c r="B427" s="617" t="s">
        <v>1005</v>
      </c>
      <c r="C427" s="562"/>
      <c r="D427" s="562"/>
      <c r="E427" s="228"/>
      <c r="F427" s="631"/>
      <c r="G427" s="209"/>
    </row>
    <row r="428" spans="1:7" s="205" customFormat="1" ht="12.95" customHeight="1" x14ac:dyDescent="0.2">
      <c r="A428" s="545"/>
      <c r="B428" s="594"/>
      <c r="C428" s="594"/>
      <c r="D428" s="594"/>
      <c r="E428" s="231"/>
      <c r="F428" s="631"/>
      <c r="G428" s="209"/>
    </row>
    <row r="429" spans="1:7" s="205" customFormat="1" ht="12.95" customHeight="1" x14ac:dyDescent="0.2">
      <c r="A429" s="545" t="s">
        <v>5</v>
      </c>
      <c r="B429" s="542" t="s">
        <v>681</v>
      </c>
      <c r="C429" s="594"/>
      <c r="D429" s="594"/>
      <c r="E429" s="231"/>
      <c r="F429" s="542"/>
      <c r="G429" s="209"/>
    </row>
    <row r="430" spans="1:7" s="205" customFormat="1" ht="12.95" customHeight="1" x14ac:dyDescent="0.2">
      <c r="A430" s="545"/>
      <c r="B430" s="542" t="s">
        <v>682</v>
      </c>
      <c r="C430" s="562" t="s">
        <v>118</v>
      </c>
      <c r="D430" s="562">
        <v>70</v>
      </c>
      <c r="E430" s="228">
        <v>0</v>
      </c>
      <c r="F430" s="631">
        <f>D430*E430</f>
        <v>0</v>
      </c>
      <c r="G430" s="209"/>
    </row>
    <row r="431" spans="1:7" s="205" customFormat="1" ht="12.95" customHeight="1" x14ac:dyDescent="0.2">
      <c r="A431" s="545"/>
      <c r="B431" s="594"/>
      <c r="C431" s="594"/>
      <c r="D431" s="594"/>
      <c r="E431" s="231"/>
      <c r="F431" s="631"/>
      <c r="G431" s="209"/>
    </row>
    <row r="432" spans="1:7" s="205" customFormat="1" ht="12.95" customHeight="1" x14ac:dyDescent="0.2">
      <c r="A432" s="545" t="s">
        <v>19</v>
      </c>
      <c r="B432" s="542" t="s">
        <v>683</v>
      </c>
      <c r="C432" s="594"/>
      <c r="D432" s="594"/>
      <c r="E432" s="231"/>
      <c r="F432" s="542"/>
      <c r="G432" s="209"/>
    </row>
    <row r="433" spans="1:7" s="205" customFormat="1" ht="12.95" customHeight="1" x14ac:dyDescent="0.2">
      <c r="A433" s="536"/>
      <c r="B433" s="542" t="s">
        <v>684</v>
      </c>
      <c r="C433" s="562" t="s">
        <v>118</v>
      </c>
      <c r="D433" s="562">
        <v>70</v>
      </c>
      <c r="E433" s="228">
        <v>0</v>
      </c>
      <c r="F433" s="631">
        <f>D433*E433</f>
        <v>0</v>
      </c>
      <c r="G433" s="209"/>
    </row>
    <row r="434" spans="1:7" s="205" customFormat="1" ht="12.95" customHeight="1" x14ac:dyDescent="0.2">
      <c r="A434" s="545"/>
      <c r="B434" s="594"/>
      <c r="C434" s="594"/>
      <c r="D434" s="594"/>
      <c r="E434" s="230"/>
      <c r="F434" s="639"/>
      <c r="G434" s="209"/>
    </row>
    <row r="435" spans="1:7" s="205" customFormat="1" ht="12.95" customHeight="1" x14ac:dyDescent="0.2">
      <c r="A435" s="545" t="s">
        <v>23</v>
      </c>
      <c r="B435" s="542" t="s">
        <v>685</v>
      </c>
      <c r="C435" s="594"/>
      <c r="D435" s="594"/>
      <c r="E435" s="230"/>
      <c r="F435" s="542"/>
      <c r="G435" s="209"/>
    </row>
    <row r="436" spans="1:7" s="205" customFormat="1" ht="12.95" customHeight="1" x14ac:dyDescent="0.2">
      <c r="A436" s="545"/>
      <c r="B436" s="542" t="s">
        <v>686</v>
      </c>
      <c r="C436" s="562" t="s">
        <v>36</v>
      </c>
      <c r="D436" s="562">
        <v>1</v>
      </c>
      <c r="E436" s="214">
        <v>0</v>
      </c>
      <c r="F436" s="631">
        <f>D436*E436</f>
        <v>0</v>
      </c>
      <c r="G436" s="209"/>
    </row>
    <row r="437" spans="1:7" s="205" customFormat="1" ht="12.95" customHeight="1" x14ac:dyDescent="0.2">
      <c r="A437" s="545"/>
      <c r="B437" s="594"/>
      <c r="C437" s="562"/>
      <c r="D437" s="562"/>
      <c r="E437" s="214"/>
      <c r="F437" s="631"/>
      <c r="G437" s="209"/>
    </row>
    <row r="438" spans="1:7" s="205" customFormat="1" ht="12.95" customHeight="1" x14ac:dyDescent="0.2">
      <c r="A438" s="545"/>
      <c r="B438" s="593" t="s">
        <v>687</v>
      </c>
      <c r="C438" s="542"/>
      <c r="D438" s="542"/>
      <c r="E438" s="201"/>
      <c r="F438" s="643">
        <f>SUM(F421:F437)</f>
        <v>0</v>
      </c>
      <c r="G438" s="209"/>
    </row>
    <row r="439" spans="1:7" s="205" customFormat="1" ht="12.95" customHeight="1" x14ac:dyDescent="0.2">
      <c r="A439" s="545"/>
      <c r="B439" s="593"/>
      <c r="C439" s="542"/>
      <c r="D439" s="542"/>
      <c r="E439" s="201"/>
      <c r="F439" s="643"/>
      <c r="G439" s="209"/>
    </row>
    <row r="440" spans="1:7" s="205" customFormat="1" ht="12.95" customHeight="1" x14ac:dyDescent="0.2">
      <c r="A440" s="560" t="s">
        <v>101</v>
      </c>
      <c r="B440" s="561" t="s">
        <v>688</v>
      </c>
      <c r="C440" s="532"/>
      <c r="D440" s="532"/>
      <c r="E440" s="193"/>
      <c r="F440" s="533"/>
      <c r="G440" s="206"/>
    </row>
    <row r="441" spans="1:7" s="205" customFormat="1" ht="12.95" customHeight="1" x14ac:dyDescent="0.2">
      <c r="A441" s="560"/>
      <c r="B441" s="561"/>
      <c r="C441" s="532"/>
      <c r="D441" s="532"/>
      <c r="E441" s="193"/>
      <c r="F441" s="533"/>
      <c r="G441" s="206"/>
    </row>
    <row r="442" spans="1:7" s="205" customFormat="1" ht="12.95" customHeight="1" x14ac:dyDescent="0.2">
      <c r="A442" s="604"/>
      <c r="B442" s="605" t="s">
        <v>689</v>
      </c>
      <c r="C442" s="532"/>
      <c r="D442" s="532"/>
      <c r="E442" s="193"/>
      <c r="F442" s="533"/>
      <c r="G442" s="206"/>
    </row>
    <row r="443" spans="1:7" s="205" customFormat="1" ht="12.95" customHeight="1" x14ac:dyDescent="0.2">
      <c r="A443" s="531"/>
      <c r="B443" s="532" t="s">
        <v>690</v>
      </c>
      <c r="C443" s="532"/>
      <c r="D443" s="532"/>
      <c r="E443" s="193"/>
      <c r="F443" s="533"/>
      <c r="G443" s="206"/>
    </row>
    <row r="444" spans="1:7" s="205" customFormat="1" ht="12.95" customHeight="1" x14ac:dyDescent="0.2">
      <c r="A444" s="531"/>
      <c r="B444" s="532" t="s">
        <v>691</v>
      </c>
      <c r="C444" s="532"/>
      <c r="D444" s="532"/>
      <c r="E444" s="193"/>
      <c r="F444" s="533"/>
      <c r="G444" s="206"/>
    </row>
    <row r="445" spans="1:7" s="205" customFormat="1" ht="12.95" customHeight="1" x14ac:dyDescent="0.2">
      <c r="A445" s="531"/>
      <c r="B445" s="532"/>
      <c r="C445" s="532"/>
      <c r="D445" s="532"/>
      <c r="E445" s="193"/>
      <c r="F445" s="533"/>
      <c r="G445" s="206"/>
    </row>
    <row r="446" spans="1:7" s="205" customFormat="1" ht="12.95" customHeight="1" x14ac:dyDescent="0.2">
      <c r="A446" s="531" t="s">
        <v>2</v>
      </c>
      <c r="B446" s="532" t="s">
        <v>692</v>
      </c>
      <c r="C446" s="532"/>
      <c r="D446" s="532"/>
      <c r="E446" s="193"/>
      <c r="F446" s="533"/>
      <c r="G446" s="206"/>
    </row>
    <row r="447" spans="1:7" s="205" customFormat="1" ht="12.95" customHeight="1" x14ac:dyDescent="0.2">
      <c r="A447" s="531"/>
      <c r="B447" s="532" t="s">
        <v>693</v>
      </c>
      <c r="C447" s="532"/>
      <c r="D447" s="532"/>
      <c r="E447" s="193"/>
      <c r="F447" s="533"/>
      <c r="G447" s="206"/>
    </row>
    <row r="448" spans="1:7" s="205" customFormat="1" ht="12.95" customHeight="1" x14ac:dyDescent="0.2">
      <c r="A448" s="531" t="s">
        <v>412</v>
      </c>
      <c r="B448" s="606" t="s">
        <v>694</v>
      </c>
      <c r="C448" s="532"/>
      <c r="D448" s="532"/>
      <c r="E448" s="194"/>
      <c r="F448" s="533"/>
      <c r="G448" s="206"/>
    </row>
    <row r="449" spans="1:7" s="205" customFormat="1" ht="12.95" customHeight="1" x14ac:dyDescent="0.2">
      <c r="A449" s="531"/>
      <c r="B449" s="569" t="s">
        <v>695</v>
      </c>
      <c r="C449" s="548" t="s">
        <v>370</v>
      </c>
      <c r="D449" s="533"/>
      <c r="E449" s="194"/>
      <c r="F449" s="533"/>
      <c r="G449" s="206"/>
    </row>
    <row r="450" spans="1:7" s="205" customFormat="1" ht="12.95" customHeight="1" x14ac:dyDescent="0.2">
      <c r="A450" s="531" t="s">
        <v>417</v>
      </c>
      <c r="B450" s="532" t="s">
        <v>696</v>
      </c>
      <c r="C450" s="548"/>
      <c r="D450" s="532"/>
      <c r="E450" s="194"/>
      <c r="F450" s="533"/>
      <c r="G450" s="206"/>
    </row>
    <row r="451" spans="1:7" s="205" customFormat="1" ht="12.95" customHeight="1" x14ac:dyDescent="0.2">
      <c r="A451" s="531"/>
      <c r="B451" s="569" t="s">
        <v>697</v>
      </c>
      <c r="C451" s="548" t="s">
        <v>370</v>
      </c>
      <c r="D451" s="533"/>
      <c r="E451" s="194"/>
      <c r="F451" s="533"/>
      <c r="G451" s="206"/>
    </row>
    <row r="452" spans="1:7" s="205" customFormat="1" ht="12.95" customHeight="1" x14ac:dyDescent="0.2">
      <c r="A452" s="531" t="s">
        <v>459</v>
      </c>
      <c r="B452" s="532" t="s">
        <v>698</v>
      </c>
      <c r="C452" s="533"/>
      <c r="D452" s="533"/>
      <c r="E452" s="194"/>
      <c r="F452" s="533"/>
      <c r="G452" s="206"/>
    </row>
    <row r="453" spans="1:7" s="205" customFormat="1" ht="12.95" customHeight="1" x14ac:dyDescent="0.2">
      <c r="A453" s="531"/>
      <c r="B453" s="569" t="s">
        <v>699</v>
      </c>
      <c r="C453" s="548" t="s">
        <v>381</v>
      </c>
      <c r="D453" s="533"/>
      <c r="E453" s="194"/>
      <c r="F453" s="533"/>
      <c r="G453" s="206"/>
    </row>
    <row r="454" spans="1:7" s="205" customFormat="1" ht="12.95" customHeight="1" x14ac:dyDescent="0.2">
      <c r="A454" s="531" t="s">
        <v>461</v>
      </c>
      <c r="B454" s="606" t="s">
        <v>700</v>
      </c>
      <c r="C454" s="533"/>
      <c r="D454" s="533"/>
      <c r="E454" s="194"/>
      <c r="F454" s="533"/>
      <c r="G454" s="206"/>
    </row>
    <row r="455" spans="1:7" s="205" customFormat="1" ht="12.95" customHeight="1" x14ac:dyDescent="0.2">
      <c r="A455" s="536"/>
      <c r="B455" s="606" t="s">
        <v>701</v>
      </c>
      <c r="C455" s="548" t="s">
        <v>702</v>
      </c>
      <c r="D455" s="533"/>
      <c r="E455" s="194"/>
      <c r="F455" s="533"/>
      <c r="G455" s="206"/>
    </row>
    <row r="456" spans="1:7" s="205" customFormat="1" ht="12.95" customHeight="1" x14ac:dyDescent="0.2">
      <c r="A456" s="531"/>
      <c r="B456" s="606" t="s">
        <v>703</v>
      </c>
      <c r="C456" s="533" t="s">
        <v>704</v>
      </c>
      <c r="D456" s="533">
        <v>1</v>
      </c>
      <c r="E456" s="233">
        <v>0</v>
      </c>
      <c r="F456" s="623">
        <f>D456*E456</f>
        <v>0</v>
      </c>
    </row>
    <row r="457" spans="1:7" s="205" customFormat="1" ht="12.95" customHeight="1" x14ac:dyDescent="0.2">
      <c r="A457" s="545"/>
      <c r="B457" s="593"/>
      <c r="C457" s="562"/>
      <c r="D457" s="542"/>
      <c r="E457" s="201"/>
      <c r="F457" s="643"/>
      <c r="G457" s="209"/>
    </row>
    <row r="458" spans="1:7" s="205" customFormat="1" ht="12.95" customHeight="1" x14ac:dyDescent="0.2">
      <c r="A458" s="531" t="s">
        <v>3</v>
      </c>
      <c r="B458" s="532" t="s">
        <v>705</v>
      </c>
      <c r="C458" s="533"/>
      <c r="D458" s="532"/>
      <c r="E458" s="201"/>
      <c r="F458" s="643"/>
      <c r="G458" s="209"/>
    </row>
    <row r="459" spans="1:7" s="205" customFormat="1" ht="12.95" customHeight="1" x14ac:dyDescent="0.2">
      <c r="A459" s="531"/>
      <c r="B459" s="532" t="s">
        <v>706</v>
      </c>
      <c r="C459" s="533"/>
      <c r="D459" s="532"/>
      <c r="E459" s="201"/>
      <c r="F459" s="643"/>
      <c r="G459" s="209"/>
    </row>
    <row r="460" spans="1:7" s="205" customFormat="1" ht="12.95" customHeight="1" x14ac:dyDescent="0.2">
      <c r="A460" s="531" t="s">
        <v>435</v>
      </c>
      <c r="B460" s="606" t="s">
        <v>707</v>
      </c>
      <c r="C460" s="533"/>
      <c r="D460" s="532"/>
      <c r="E460" s="201"/>
      <c r="F460" s="643"/>
      <c r="G460" s="209"/>
    </row>
    <row r="461" spans="1:7" s="205" customFormat="1" ht="12.95" customHeight="1" x14ac:dyDescent="0.2">
      <c r="A461" s="531"/>
      <c r="B461" s="606" t="s">
        <v>708</v>
      </c>
      <c r="C461" s="548" t="s">
        <v>370</v>
      </c>
      <c r="D461" s="533"/>
      <c r="E461" s="201"/>
      <c r="F461" s="643"/>
      <c r="G461" s="209"/>
    </row>
    <row r="462" spans="1:7" s="205" customFormat="1" ht="12.95" customHeight="1" x14ac:dyDescent="0.2">
      <c r="A462" s="531" t="s">
        <v>436</v>
      </c>
      <c r="B462" s="532" t="s">
        <v>709</v>
      </c>
      <c r="C462" s="533"/>
      <c r="D462" s="532"/>
      <c r="E462" s="201"/>
      <c r="F462" s="643"/>
      <c r="G462" s="209"/>
    </row>
    <row r="463" spans="1:7" s="205" customFormat="1" ht="12.95" customHeight="1" x14ac:dyDescent="0.2">
      <c r="A463" s="536"/>
      <c r="B463" s="532" t="s">
        <v>710</v>
      </c>
      <c r="C463" s="548" t="s">
        <v>370</v>
      </c>
      <c r="D463" s="533"/>
      <c r="E463" s="201"/>
      <c r="F463" s="643"/>
      <c r="G463" s="209"/>
    </row>
    <row r="464" spans="1:7" s="205" customFormat="1" ht="12.95" customHeight="1" x14ac:dyDescent="0.2">
      <c r="A464" s="545"/>
      <c r="B464" s="567" t="s">
        <v>711</v>
      </c>
      <c r="C464" s="533" t="s">
        <v>704</v>
      </c>
      <c r="D464" s="533">
        <v>1</v>
      </c>
      <c r="E464" s="233">
        <v>0</v>
      </c>
      <c r="F464" s="623">
        <f>D464*E464</f>
        <v>0</v>
      </c>
      <c r="G464" s="209"/>
    </row>
    <row r="465" spans="1:7" s="205" customFormat="1" ht="12.95" customHeight="1" x14ac:dyDescent="0.2">
      <c r="A465" s="545"/>
      <c r="B465" s="567"/>
      <c r="C465" s="533"/>
      <c r="D465" s="533"/>
      <c r="E465" s="233"/>
      <c r="F465" s="623"/>
      <c r="G465" s="209"/>
    </row>
    <row r="466" spans="1:7" s="205" customFormat="1" ht="12.95" customHeight="1" x14ac:dyDescent="0.2">
      <c r="A466" s="531" t="s">
        <v>712</v>
      </c>
      <c r="B466" s="532" t="s">
        <v>713</v>
      </c>
      <c r="C466" s="532"/>
      <c r="D466" s="532"/>
      <c r="E466" s="233"/>
      <c r="F466" s="623"/>
      <c r="G466" s="209"/>
    </row>
    <row r="467" spans="1:7" s="205" customFormat="1" ht="12.95" customHeight="1" x14ac:dyDescent="0.2">
      <c r="A467" s="531"/>
      <c r="B467" s="535" t="s">
        <v>714</v>
      </c>
      <c r="C467" s="532"/>
      <c r="D467" s="532"/>
      <c r="E467" s="233"/>
      <c r="F467" s="623"/>
      <c r="G467" s="209"/>
    </row>
    <row r="468" spans="1:7" s="205" customFormat="1" ht="12.95" customHeight="1" x14ac:dyDescent="0.2">
      <c r="A468" s="531" t="s">
        <v>715</v>
      </c>
      <c r="B468" s="567" t="s">
        <v>716</v>
      </c>
      <c r="C468" s="554"/>
      <c r="D468" s="554"/>
      <c r="E468" s="233"/>
      <c r="F468" s="623"/>
      <c r="G468" s="209"/>
    </row>
    <row r="469" spans="1:7" s="205" customFormat="1" ht="12.95" customHeight="1" x14ac:dyDescent="0.2">
      <c r="A469" s="531"/>
      <c r="B469" s="535" t="s">
        <v>717</v>
      </c>
      <c r="C469" s="548" t="s">
        <v>370</v>
      </c>
      <c r="D469" s="533"/>
      <c r="E469" s="233"/>
      <c r="F469" s="623"/>
      <c r="G469" s="209"/>
    </row>
    <row r="470" spans="1:7" s="205" customFormat="1" ht="12.95" customHeight="1" x14ac:dyDescent="0.2">
      <c r="A470" s="531" t="s">
        <v>718</v>
      </c>
      <c r="B470" s="567" t="s">
        <v>719</v>
      </c>
      <c r="C470" s="548" t="s">
        <v>370</v>
      </c>
      <c r="D470" s="533"/>
      <c r="E470" s="233"/>
      <c r="F470" s="623"/>
      <c r="G470" s="209"/>
    </row>
    <row r="471" spans="1:7" s="205" customFormat="1" ht="12.95" customHeight="1" x14ac:dyDescent="0.2">
      <c r="A471" s="545"/>
      <c r="B471" s="567" t="s">
        <v>720</v>
      </c>
      <c r="C471" s="548" t="s">
        <v>704</v>
      </c>
      <c r="D471" s="533">
        <v>1</v>
      </c>
      <c r="E471" s="233">
        <v>0</v>
      </c>
      <c r="F471" s="623">
        <f>D471*E471</f>
        <v>0</v>
      </c>
      <c r="G471" s="209"/>
    </row>
    <row r="472" spans="1:7" s="205" customFormat="1" ht="12.95" customHeight="1" x14ac:dyDescent="0.2">
      <c r="A472" s="545"/>
      <c r="B472" s="567"/>
      <c r="C472" s="533"/>
      <c r="D472" s="533"/>
      <c r="E472" s="233"/>
      <c r="F472" s="623"/>
      <c r="G472" s="209"/>
    </row>
    <row r="473" spans="1:7" s="205" customFormat="1" ht="12.95" customHeight="1" x14ac:dyDescent="0.2">
      <c r="A473" s="531" t="s">
        <v>19</v>
      </c>
      <c r="B473" s="532" t="s">
        <v>721</v>
      </c>
      <c r="C473" s="533"/>
      <c r="D473" s="532"/>
      <c r="E473" s="194"/>
      <c r="F473" s="533"/>
      <c r="G473" s="238"/>
    </row>
    <row r="474" spans="1:7" s="205" customFormat="1" ht="12.95" customHeight="1" x14ac:dyDescent="0.2">
      <c r="A474" s="531"/>
      <c r="B474" s="532" t="s">
        <v>722</v>
      </c>
      <c r="C474" s="533"/>
      <c r="D474" s="532"/>
      <c r="E474" s="194"/>
      <c r="F474" s="533"/>
      <c r="G474" s="238"/>
    </row>
    <row r="475" spans="1:7" s="205" customFormat="1" ht="12.95" customHeight="1" x14ac:dyDescent="0.2">
      <c r="A475" s="531"/>
      <c r="B475" s="607" t="s">
        <v>723</v>
      </c>
      <c r="C475" s="532"/>
      <c r="D475" s="532"/>
      <c r="E475" s="194"/>
      <c r="F475" s="533"/>
      <c r="G475" s="238"/>
    </row>
    <row r="476" spans="1:7" s="205" customFormat="1" ht="12.95" customHeight="1" x14ac:dyDescent="0.2">
      <c r="A476" s="608"/>
      <c r="B476" s="532" t="s">
        <v>724</v>
      </c>
      <c r="C476" s="533" t="s">
        <v>36</v>
      </c>
      <c r="D476" s="533">
        <v>1</v>
      </c>
      <c r="E476" s="239">
        <v>0</v>
      </c>
      <c r="F476" s="623">
        <f>D476*E476</f>
        <v>0</v>
      </c>
    </row>
    <row r="477" spans="1:7" s="205" customFormat="1" ht="12.95" customHeight="1" x14ac:dyDescent="0.2">
      <c r="A477" s="531"/>
      <c r="B477" s="532"/>
      <c r="C477" s="533"/>
      <c r="D477" s="532"/>
      <c r="E477" s="194"/>
      <c r="F477" s="533"/>
      <c r="G477" s="240"/>
    </row>
    <row r="478" spans="1:7" s="205" customFormat="1" ht="12.95" customHeight="1" x14ac:dyDescent="0.2">
      <c r="A478" s="531" t="s">
        <v>23</v>
      </c>
      <c r="B478" s="532" t="s">
        <v>725</v>
      </c>
      <c r="C478" s="532"/>
      <c r="D478" s="532"/>
      <c r="E478" s="193"/>
      <c r="F478" s="533"/>
      <c r="G478" s="241"/>
    </row>
    <row r="479" spans="1:7" s="205" customFormat="1" ht="12.95" customHeight="1" x14ac:dyDescent="0.2">
      <c r="A479" s="531"/>
      <c r="B479" s="532" t="s">
        <v>726</v>
      </c>
      <c r="C479" s="532"/>
      <c r="D479" s="532"/>
      <c r="E479" s="193"/>
      <c r="F479" s="533"/>
      <c r="G479" s="241"/>
    </row>
    <row r="480" spans="1:7" s="205" customFormat="1" ht="12.95" customHeight="1" x14ac:dyDescent="0.2">
      <c r="A480" s="531"/>
      <c r="B480" s="532" t="s">
        <v>727</v>
      </c>
      <c r="C480" s="532"/>
      <c r="D480" s="532"/>
      <c r="E480" s="193"/>
      <c r="F480" s="533"/>
      <c r="G480" s="241"/>
    </row>
    <row r="481" spans="1:7" s="205" customFormat="1" ht="12.95" customHeight="1" x14ac:dyDescent="0.2">
      <c r="A481" s="531"/>
      <c r="B481" s="532" t="s">
        <v>728</v>
      </c>
      <c r="C481" s="533"/>
      <c r="D481" s="533"/>
      <c r="E481" s="193"/>
      <c r="F481" s="533"/>
      <c r="G481" s="241"/>
    </row>
    <row r="482" spans="1:7" s="205" customFormat="1" ht="12.95" customHeight="1" x14ac:dyDescent="0.2">
      <c r="A482" s="531" t="s">
        <v>729</v>
      </c>
      <c r="B482" s="532" t="s">
        <v>730</v>
      </c>
      <c r="C482" s="533" t="s">
        <v>118</v>
      </c>
      <c r="D482" s="533">
        <v>20</v>
      </c>
      <c r="E482" s="242">
        <v>0</v>
      </c>
      <c r="F482" s="623">
        <f>D482*E482</f>
        <v>0</v>
      </c>
    </row>
    <row r="483" spans="1:7" s="205" customFormat="1" ht="12.95" customHeight="1" x14ac:dyDescent="0.2">
      <c r="A483" s="531" t="s">
        <v>731</v>
      </c>
      <c r="B483" s="532" t="s">
        <v>662</v>
      </c>
      <c r="C483" s="533" t="s">
        <v>118</v>
      </c>
      <c r="D483" s="533">
        <v>20</v>
      </c>
      <c r="E483" s="242">
        <v>0</v>
      </c>
      <c r="F483" s="623">
        <f>D483*E483</f>
        <v>0</v>
      </c>
    </row>
    <row r="484" spans="1:7" s="205" customFormat="1" ht="12.95" customHeight="1" x14ac:dyDescent="0.2">
      <c r="A484" s="545"/>
      <c r="B484" s="567"/>
      <c r="C484" s="533"/>
      <c r="D484" s="533"/>
      <c r="E484" s="233"/>
      <c r="F484" s="623"/>
      <c r="G484" s="209"/>
    </row>
    <row r="485" spans="1:7" s="205" customFormat="1" ht="12.95" customHeight="1" x14ac:dyDescent="0.2">
      <c r="A485" s="553" t="s">
        <v>27</v>
      </c>
      <c r="B485" s="532" t="s">
        <v>732</v>
      </c>
      <c r="C485" s="532"/>
      <c r="D485" s="533"/>
      <c r="E485" s="194"/>
      <c r="F485" s="633"/>
      <c r="G485" s="206"/>
    </row>
    <row r="486" spans="1:7" s="205" customFormat="1" ht="12.95" customHeight="1" x14ac:dyDescent="0.2">
      <c r="A486" s="545"/>
      <c r="B486" s="532" t="s">
        <v>733</v>
      </c>
      <c r="C486" s="548" t="s">
        <v>704</v>
      </c>
      <c r="D486" s="533">
        <v>1</v>
      </c>
      <c r="E486" s="242">
        <v>0</v>
      </c>
      <c r="F486" s="623">
        <f>D486*E486</f>
        <v>0</v>
      </c>
      <c r="G486" s="204"/>
    </row>
    <row r="487" spans="1:7" s="205" customFormat="1" ht="12.95" customHeight="1" x14ac:dyDescent="0.2">
      <c r="A487" s="545"/>
      <c r="B487" s="567"/>
      <c r="C487" s="533"/>
      <c r="D487" s="533"/>
      <c r="E487" s="233"/>
      <c r="F487" s="623"/>
      <c r="G487" s="209"/>
    </row>
    <row r="488" spans="1:7" s="205" customFormat="1" ht="12.95" customHeight="1" x14ac:dyDescent="0.2">
      <c r="A488" s="545"/>
      <c r="B488" s="561" t="s">
        <v>734</v>
      </c>
      <c r="C488" s="532"/>
      <c r="D488" s="533"/>
      <c r="E488" s="194"/>
      <c r="F488" s="644">
        <f>SUM(F456:F487)</f>
        <v>0</v>
      </c>
      <c r="G488" s="226"/>
    </row>
    <row r="489" spans="1:7" s="205" customFormat="1" ht="12.95" customHeight="1" x14ac:dyDescent="0.2">
      <c r="A489" s="545"/>
      <c r="B489" s="567"/>
      <c r="C489" s="533"/>
      <c r="D489" s="533"/>
      <c r="E489" s="233"/>
      <c r="F489" s="623"/>
      <c r="G489" s="209"/>
    </row>
    <row r="490" spans="1:7" s="205" customFormat="1" ht="12.95" customHeight="1" x14ac:dyDescent="0.2">
      <c r="A490" s="534" t="s">
        <v>102</v>
      </c>
      <c r="B490" s="538" t="s">
        <v>735</v>
      </c>
      <c r="C490" s="539"/>
      <c r="D490" s="533"/>
      <c r="E490" s="200"/>
      <c r="F490" s="622"/>
      <c r="G490" s="209"/>
    </row>
    <row r="491" spans="1:7" s="205" customFormat="1" ht="12.95" customHeight="1" x14ac:dyDescent="0.2">
      <c r="A491" s="609"/>
      <c r="B491" s="571"/>
      <c r="C491" s="539"/>
      <c r="D491" s="533"/>
      <c r="E491" s="198"/>
      <c r="F491" s="539"/>
      <c r="G491" s="209"/>
    </row>
    <row r="492" spans="1:7" s="205" customFormat="1" ht="12.95" customHeight="1" x14ac:dyDescent="0.2">
      <c r="A492" s="541" t="s">
        <v>2</v>
      </c>
      <c r="B492" s="539" t="s">
        <v>736</v>
      </c>
      <c r="C492" s="533"/>
      <c r="D492" s="539"/>
      <c r="E492" s="198"/>
      <c r="F492" s="539"/>
      <c r="G492" s="209"/>
    </row>
    <row r="493" spans="1:7" s="205" customFormat="1" ht="12.95" customHeight="1" x14ac:dyDescent="0.2">
      <c r="A493" s="541"/>
      <c r="B493" s="539" t="s">
        <v>737</v>
      </c>
      <c r="C493" s="533"/>
      <c r="D493" s="539"/>
      <c r="E493" s="198"/>
      <c r="F493" s="539"/>
      <c r="G493" s="209"/>
    </row>
    <row r="494" spans="1:7" s="205" customFormat="1" ht="12.95" customHeight="1" x14ac:dyDescent="0.2">
      <c r="A494" s="541"/>
      <c r="B494" s="539" t="s">
        <v>738</v>
      </c>
      <c r="C494" s="533"/>
      <c r="D494" s="539"/>
      <c r="E494" s="198"/>
      <c r="F494" s="539"/>
      <c r="G494" s="209"/>
    </row>
    <row r="495" spans="1:7" s="205" customFormat="1" ht="12.95" customHeight="1" x14ac:dyDescent="0.2">
      <c r="A495" s="541"/>
      <c r="B495" s="571" t="s">
        <v>739</v>
      </c>
      <c r="C495" s="533" t="s">
        <v>118</v>
      </c>
      <c r="D495" s="533">
        <v>90</v>
      </c>
      <c r="E495" s="204">
        <v>0</v>
      </c>
      <c r="F495" s="623">
        <f>D495*E495</f>
        <v>0</v>
      </c>
      <c r="G495" s="209"/>
    </row>
    <row r="496" spans="1:7" s="205" customFormat="1" ht="12.95" customHeight="1" x14ac:dyDescent="0.2">
      <c r="A496" s="536"/>
      <c r="B496" s="539"/>
      <c r="C496" s="533"/>
      <c r="D496" s="533"/>
      <c r="E496" s="198"/>
      <c r="F496" s="539"/>
      <c r="G496" s="209"/>
    </row>
    <row r="497" spans="1:7" s="205" customFormat="1" ht="12.95" customHeight="1" x14ac:dyDescent="0.2">
      <c r="A497" s="541" t="s">
        <v>3</v>
      </c>
      <c r="B497" s="597" t="s">
        <v>740</v>
      </c>
      <c r="C497" s="594"/>
      <c r="D497" s="594"/>
      <c r="E497" s="231"/>
      <c r="F497" s="542"/>
      <c r="G497" s="209"/>
    </row>
    <row r="498" spans="1:7" s="205" customFormat="1" ht="12.95" customHeight="1" x14ac:dyDescent="0.2">
      <c r="A498" s="541"/>
      <c r="B498" s="597" t="s">
        <v>741</v>
      </c>
      <c r="C498" s="594"/>
      <c r="D498" s="594"/>
      <c r="E498" s="231"/>
      <c r="F498" s="542"/>
      <c r="G498" s="209"/>
    </row>
    <row r="499" spans="1:7" s="205" customFormat="1" ht="12.95" customHeight="1" x14ac:dyDescent="0.2">
      <c r="A499" s="541"/>
      <c r="B499" s="554" t="s">
        <v>742</v>
      </c>
      <c r="C499" s="554"/>
      <c r="D499" s="554"/>
      <c r="F499" s="554"/>
      <c r="G499" s="209"/>
    </row>
    <row r="500" spans="1:7" s="205" customFormat="1" ht="12.95" customHeight="1" x14ac:dyDescent="0.2">
      <c r="A500" s="541"/>
      <c r="B500" s="571" t="s">
        <v>739</v>
      </c>
      <c r="C500" s="598" t="s">
        <v>118</v>
      </c>
      <c r="D500" s="598">
        <v>12</v>
      </c>
      <c r="E500" s="234">
        <v>0</v>
      </c>
      <c r="F500" s="631">
        <f>D500*E500</f>
        <v>0</v>
      </c>
      <c r="G500" s="209"/>
    </row>
    <row r="501" spans="1:7" s="205" customFormat="1" ht="12.95" customHeight="1" x14ac:dyDescent="0.2">
      <c r="A501" s="541"/>
      <c r="B501" s="597"/>
      <c r="C501" s="598"/>
      <c r="D501" s="598"/>
      <c r="E501" s="234"/>
      <c r="F501" s="631"/>
      <c r="G501" s="209"/>
    </row>
    <row r="502" spans="1:7" s="205" customFormat="1" ht="12.95" customHeight="1" x14ac:dyDescent="0.2">
      <c r="A502" s="541" t="s">
        <v>5</v>
      </c>
      <c r="B502" s="597" t="s">
        <v>740</v>
      </c>
      <c r="C502" s="594"/>
      <c r="D502" s="594"/>
      <c r="E502" s="231"/>
      <c r="F502" s="542"/>
      <c r="G502" s="209"/>
    </row>
    <row r="503" spans="1:7" s="205" customFormat="1" ht="12.95" customHeight="1" x14ac:dyDescent="0.2">
      <c r="A503" s="541"/>
      <c r="B503" s="597" t="s">
        <v>743</v>
      </c>
      <c r="C503" s="594"/>
      <c r="D503" s="594"/>
      <c r="E503" s="231"/>
      <c r="F503" s="542"/>
      <c r="G503" s="209"/>
    </row>
    <row r="504" spans="1:7" s="205" customFormat="1" ht="12.95" customHeight="1" x14ac:dyDescent="0.2">
      <c r="A504" s="541"/>
      <c r="B504" s="554" t="s">
        <v>744</v>
      </c>
      <c r="C504" s="554"/>
      <c r="D504" s="554"/>
      <c r="F504" s="554"/>
      <c r="G504" s="209"/>
    </row>
    <row r="505" spans="1:7" s="205" customFormat="1" ht="12.95" customHeight="1" x14ac:dyDescent="0.2">
      <c r="A505" s="541"/>
      <c r="B505" s="571" t="s">
        <v>739</v>
      </c>
      <c r="C505" s="598" t="s">
        <v>118</v>
      </c>
      <c r="D505" s="598">
        <v>12</v>
      </c>
      <c r="E505" s="234">
        <v>0</v>
      </c>
      <c r="F505" s="631">
        <f>D505*E505</f>
        <v>0</v>
      </c>
      <c r="G505" s="209"/>
    </row>
    <row r="506" spans="1:7" s="205" customFormat="1" ht="12.95" customHeight="1" x14ac:dyDescent="0.2">
      <c r="A506" s="541"/>
      <c r="B506" s="571"/>
      <c r="C506" s="533"/>
      <c r="D506" s="533"/>
      <c r="E506" s="204"/>
      <c r="F506" s="623"/>
      <c r="G506" s="209"/>
    </row>
    <row r="507" spans="1:7" s="205" customFormat="1" ht="12.95" customHeight="1" x14ac:dyDescent="0.2">
      <c r="A507" s="610" t="s">
        <v>19</v>
      </c>
      <c r="B507" s="597" t="s">
        <v>740</v>
      </c>
      <c r="C507" s="594"/>
      <c r="D507" s="594"/>
      <c r="E507" s="231"/>
      <c r="F507" s="542"/>
      <c r="G507" s="209"/>
    </row>
    <row r="508" spans="1:7" s="205" customFormat="1" ht="12.95" customHeight="1" x14ac:dyDescent="0.2">
      <c r="A508" s="541"/>
      <c r="B508" s="597" t="s">
        <v>745</v>
      </c>
      <c r="C508" s="594"/>
      <c r="D508" s="594"/>
      <c r="E508" s="231"/>
      <c r="F508" s="542"/>
      <c r="G508" s="209"/>
    </row>
    <row r="509" spans="1:7" s="205" customFormat="1" ht="12.95" customHeight="1" x14ac:dyDescent="0.2">
      <c r="A509" s="541"/>
      <c r="B509" s="554" t="s">
        <v>746</v>
      </c>
      <c r="C509" s="554"/>
      <c r="D509" s="554"/>
      <c r="F509" s="554"/>
      <c r="G509" s="209"/>
    </row>
    <row r="510" spans="1:7" s="205" customFormat="1" ht="12.95" customHeight="1" x14ac:dyDescent="0.2">
      <c r="A510" s="541"/>
      <c r="B510" s="571" t="s">
        <v>739</v>
      </c>
      <c r="C510" s="598" t="s">
        <v>118</v>
      </c>
      <c r="D510" s="598">
        <v>70</v>
      </c>
      <c r="E510" s="234">
        <v>0</v>
      </c>
      <c r="F510" s="631">
        <f>D510*E510</f>
        <v>0</v>
      </c>
      <c r="G510" s="209"/>
    </row>
    <row r="511" spans="1:7" s="205" customFormat="1" ht="12.95" customHeight="1" x14ac:dyDescent="0.2">
      <c r="A511" s="541"/>
      <c r="B511" s="571"/>
      <c r="C511" s="533"/>
      <c r="D511" s="533"/>
      <c r="E511" s="204"/>
      <c r="F511" s="623"/>
      <c r="G511" s="209"/>
    </row>
    <row r="512" spans="1:7" s="205" customFormat="1" ht="12.95" customHeight="1" x14ac:dyDescent="0.2">
      <c r="A512" s="610" t="s">
        <v>23</v>
      </c>
      <c r="B512" s="597" t="s">
        <v>747</v>
      </c>
      <c r="C512" s="533"/>
      <c r="D512" s="533"/>
      <c r="E512" s="204"/>
      <c r="F512" s="623"/>
      <c r="G512" s="209"/>
    </row>
    <row r="513" spans="1:7" s="205" customFormat="1" ht="12.95" customHeight="1" x14ac:dyDescent="0.2">
      <c r="A513" s="541"/>
      <c r="B513" s="597" t="s">
        <v>748</v>
      </c>
      <c r="C513" s="533"/>
      <c r="D513" s="533"/>
      <c r="E513" s="204"/>
      <c r="F513" s="623"/>
      <c r="G513" s="209"/>
    </row>
    <row r="514" spans="1:7" s="205" customFormat="1" ht="12.95" customHeight="1" x14ac:dyDescent="0.2">
      <c r="A514" s="541"/>
      <c r="B514" s="571" t="s">
        <v>739</v>
      </c>
      <c r="C514" s="562" t="s">
        <v>36</v>
      </c>
      <c r="D514" s="533">
        <v>6</v>
      </c>
      <c r="E514" s="204">
        <v>0</v>
      </c>
      <c r="F514" s="631">
        <f>D514*E514</f>
        <v>0</v>
      </c>
      <c r="G514" s="209"/>
    </row>
    <row r="515" spans="1:7" s="205" customFormat="1" ht="12.95" customHeight="1" x14ac:dyDescent="0.2">
      <c r="A515" s="541"/>
      <c r="B515" s="571"/>
      <c r="C515" s="533"/>
      <c r="D515" s="533"/>
      <c r="E515" s="204"/>
      <c r="F515" s="623"/>
      <c r="G515" s="209"/>
    </row>
    <row r="516" spans="1:7" s="205" customFormat="1" ht="12.95" customHeight="1" x14ac:dyDescent="0.2">
      <c r="A516" s="610" t="s">
        <v>27</v>
      </c>
      <c r="B516" s="542" t="s">
        <v>749</v>
      </c>
      <c r="C516" s="533"/>
      <c r="D516" s="533"/>
      <c r="E516" s="204"/>
      <c r="F516" s="623"/>
      <c r="G516" s="209"/>
    </row>
    <row r="517" spans="1:7" s="205" customFormat="1" ht="12.95" customHeight="1" x14ac:dyDescent="0.2">
      <c r="A517" s="541"/>
      <c r="B517" s="542" t="s">
        <v>750</v>
      </c>
      <c r="C517" s="611"/>
      <c r="D517" s="612"/>
      <c r="E517" s="243"/>
      <c r="F517" s="539"/>
      <c r="G517" s="209"/>
    </row>
    <row r="518" spans="1:7" s="205" customFormat="1" ht="12.95" customHeight="1" x14ac:dyDescent="0.2">
      <c r="A518" s="610" t="s">
        <v>751</v>
      </c>
      <c r="B518" s="782" t="s">
        <v>752</v>
      </c>
      <c r="C518" s="562" t="s">
        <v>118</v>
      </c>
      <c r="D518" s="568">
        <v>90</v>
      </c>
      <c r="E518" s="214">
        <v>0</v>
      </c>
      <c r="F518" s="631">
        <f>D518*E518</f>
        <v>0</v>
      </c>
      <c r="G518" s="209"/>
    </row>
    <row r="519" spans="1:7" s="205" customFormat="1" ht="12.95" customHeight="1" x14ac:dyDescent="0.2">
      <c r="A519" s="610" t="s">
        <v>753</v>
      </c>
      <c r="B519" s="551" t="s">
        <v>754</v>
      </c>
      <c r="C519" s="562" t="s">
        <v>36</v>
      </c>
      <c r="D519" s="568">
        <v>110</v>
      </c>
      <c r="E519" s="214">
        <v>0</v>
      </c>
      <c r="F519" s="631">
        <f>D519*E519</f>
        <v>0</v>
      </c>
      <c r="G519" s="209"/>
    </row>
    <row r="520" spans="1:7" s="205" customFormat="1" ht="12.95" customHeight="1" x14ac:dyDescent="0.2">
      <c r="A520" s="541"/>
      <c r="B520" s="539"/>
      <c r="C520" s="533"/>
      <c r="D520" s="533"/>
      <c r="E520" s="198"/>
      <c r="F520" s="539"/>
      <c r="G520" s="209"/>
    </row>
    <row r="521" spans="1:7" s="205" customFormat="1" ht="12.95" customHeight="1" x14ac:dyDescent="0.2">
      <c r="A521" s="550" t="s">
        <v>101</v>
      </c>
      <c r="B521" s="597" t="s">
        <v>755</v>
      </c>
      <c r="C521" s="594"/>
      <c r="D521" s="594"/>
      <c r="E521" s="231"/>
      <c r="F521" s="542"/>
      <c r="G521" s="209"/>
    </row>
    <row r="522" spans="1:7" s="205" customFormat="1" ht="12.95" customHeight="1" x14ac:dyDescent="0.2">
      <c r="A522" s="545"/>
      <c r="B522" s="597" t="s">
        <v>756</v>
      </c>
      <c r="C522" s="594"/>
      <c r="D522" s="594"/>
      <c r="E522" s="231"/>
      <c r="F522" s="542"/>
      <c r="G522" s="209"/>
    </row>
    <row r="523" spans="1:7" s="205" customFormat="1" ht="12.95" customHeight="1" x14ac:dyDescent="0.2">
      <c r="A523" s="545" t="s">
        <v>757</v>
      </c>
      <c r="B523" s="551" t="s">
        <v>758</v>
      </c>
      <c r="C523" s="562" t="s">
        <v>36</v>
      </c>
      <c r="D523" s="562">
        <v>1</v>
      </c>
      <c r="E523" s="228">
        <v>0</v>
      </c>
      <c r="F523" s="631">
        <f>D523*E523</f>
        <v>0</v>
      </c>
      <c r="G523" s="209"/>
    </row>
    <row r="524" spans="1:7" s="205" customFormat="1" ht="12.95" customHeight="1" x14ac:dyDescent="0.2">
      <c r="A524" s="545" t="s">
        <v>759</v>
      </c>
      <c r="B524" s="542" t="s">
        <v>760</v>
      </c>
      <c r="C524" s="562" t="s">
        <v>36</v>
      </c>
      <c r="D524" s="562">
        <v>2</v>
      </c>
      <c r="E524" s="228">
        <v>0</v>
      </c>
      <c r="F524" s="631">
        <f>D524*E524</f>
        <v>0</v>
      </c>
      <c r="G524" s="209"/>
    </row>
    <row r="525" spans="1:7" s="205" customFormat="1" ht="12.95" customHeight="1" x14ac:dyDescent="0.2">
      <c r="A525" s="541"/>
      <c r="B525" s="539"/>
      <c r="C525" s="533"/>
      <c r="D525" s="533"/>
      <c r="E525" s="198"/>
      <c r="F525" s="539"/>
      <c r="G525" s="209"/>
    </row>
    <row r="526" spans="1:7" s="205" customFormat="1" ht="12.95" customHeight="1" x14ac:dyDescent="0.2">
      <c r="A526" s="545" t="s">
        <v>102</v>
      </c>
      <c r="B526" s="614" t="s">
        <v>761</v>
      </c>
      <c r="C526" s="533"/>
      <c r="D526" s="533"/>
      <c r="E526" s="198"/>
      <c r="F526" s="539"/>
      <c r="G526" s="209"/>
    </row>
    <row r="527" spans="1:7" s="205" customFormat="1" ht="12.95" customHeight="1" x14ac:dyDescent="0.2">
      <c r="A527" s="610" t="s">
        <v>762</v>
      </c>
      <c r="B527" s="542" t="s">
        <v>763</v>
      </c>
      <c r="C527" s="562" t="s">
        <v>36</v>
      </c>
      <c r="D527" s="568">
        <v>6</v>
      </c>
      <c r="E527" s="214">
        <v>0</v>
      </c>
      <c r="F527" s="631">
        <f>D527*E527</f>
        <v>0</v>
      </c>
      <c r="G527" s="209"/>
    </row>
    <row r="528" spans="1:7" s="205" customFormat="1" ht="12.95" customHeight="1" x14ac:dyDescent="0.2">
      <c r="A528" s="610" t="s">
        <v>764</v>
      </c>
      <c r="B528" s="542" t="s">
        <v>765</v>
      </c>
      <c r="C528" s="562" t="s">
        <v>36</v>
      </c>
      <c r="D528" s="568">
        <v>30</v>
      </c>
      <c r="E528" s="214">
        <v>0</v>
      </c>
      <c r="F528" s="631">
        <f>D528*E528</f>
        <v>0</v>
      </c>
      <c r="G528" s="209"/>
    </row>
    <row r="529" spans="1:7" s="205" customFormat="1" ht="12.95" customHeight="1" x14ac:dyDescent="0.2">
      <c r="A529" s="610" t="s">
        <v>766</v>
      </c>
      <c r="B529" s="542" t="s">
        <v>767</v>
      </c>
      <c r="C529" s="562" t="s">
        <v>36</v>
      </c>
      <c r="D529" s="568">
        <v>4</v>
      </c>
      <c r="E529" s="214">
        <v>0</v>
      </c>
      <c r="F529" s="631">
        <f>D529*E529</f>
        <v>0</v>
      </c>
      <c r="G529" s="209"/>
    </row>
    <row r="530" spans="1:7" s="205" customFormat="1" ht="12.95" customHeight="1" x14ac:dyDescent="0.2">
      <c r="A530" s="610" t="s">
        <v>768</v>
      </c>
      <c r="B530" s="597" t="s">
        <v>769</v>
      </c>
      <c r="C530" s="598" t="s">
        <v>36</v>
      </c>
      <c r="D530" s="598">
        <v>12</v>
      </c>
      <c r="E530" s="234">
        <v>0</v>
      </c>
      <c r="F530" s="631">
        <f>D530*E530</f>
        <v>0</v>
      </c>
      <c r="G530" s="209"/>
    </row>
    <row r="531" spans="1:7" s="205" customFormat="1" ht="12.95" customHeight="1" x14ac:dyDescent="0.2">
      <c r="A531" s="610" t="s">
        <v>770</v>
      </c>
      <c r="B531" s="613" t="s">
        <v>771</v>
      </c>
      <c r="C531" s="598" t="s">
        <v>36</v>
      </c>
      <c r="D531" s="533">
        <v>100</v>
      </c>
      <c r="E531" s="234">
        <v>0</v>
      </c>
      <c r="F531" s="631">
        <f>D531*E531</f>
        <v>0</v>
      </c>
      <c r="G531" s="209"/>
    </row>
    <row r="532" spans="1:7" s="205" customFormat="1" ht="12.95" customHeight="1" x14ac:dyDescent="0.2">
      <c r="A532" s="541"/>
      <c r="B532" s="571"/>
      <c r="C532" s="533"/>
      <c r="D532" s="533"/>
      <c r="E532" s="198"/>
      <c r="F532" s="539"/>
      <c r="G532" s="209"/>
    </row>
    <row r="533" spans="1:7" s="205" customFormat="1" ht="12.95" customHeight="1" x14ac:dyDescent="0.2">
      <c r="A533" s="550" t="s">
        <v>31</v>
      </c>
      <c r="B533" s="614" t="s">
        <v>772</v>
      </c>
      <c r="C533" s="614"/>
      <c r="D533" s="615"/>
      <c r="E533" s="244"/>
      <c r="F533" s="645"/>
      <c r="G533" s="209"/>
    </row>
    <row r="534" spans="1:7" s="205" customFormat="1" ht="12.95" customHeight="1" x14ac:dyDescent="0.2">
      <c r="A534" s="616"/>
      <c r="B534" s="617" t="s">
        <v>773</v>
      </c>
      <c r="C534" s="614"/>
      <c r="D534" s="615"/>
      <c r="E534" s="244"/>
      <c r="F534" s="645"/>
      <c r="G534" s="209"/>
    </row>
    <row r="535" spans="1:7" s="205" customFormat="1" ht="12.95" customHeight="1" x14ac:dyDescent="0.2">
      <c r="A535" s="616"/>
      <c r="B535" s="614" t="s">
        <v>774</v>
      </c>
      <c r="C535" s="615" t="s">
        <v>36</v>
      </c>
      <c r="D535" s="615">
        <v>1</v>
      </c>
      <c r="E535" s="204">
        <v>0</v>
      </c>
      <c r="F535" s="623">
        <f>D535*E535</f>
        <v>0</v>
      </c>
      <c r="G535" s="209"/>
    </row>
    <row r="536" spans="1:7" s="205" customFormat="1" ht="12.95" customHeight="1" x14ac:dyDescent="0.2">
      <c r="A536" s="616"/>
      <c r="B536" s="614"/>
      <c r="C536" s="615"/>
      <c r="D536" s="615"/>
      <c r="E536" s="244"/>
      <c r="F536" s="645"/>
      <c r="G536" s="209"/>
    </row>
    <row r="537" spans="1:7" s="205" customFormat="1" ht="12.95" customHeight="1" x14ac:dyDescent="0.2">
      <c r="A537" s="559" t="s">
        <v>32</v>
      </c>
      <c r="B537" s="614" t="s">
        <v>775</v>
      </c>
      <c r="C537" s="615"/>
      <c r="D537" s="615"/>
      <c r="E537" s="244"/>
      <c r="F537" s="645"/>
      <c r="G537" s="209"/>
    </row>
    <row r="538" spans="1:7" s="205" customFormat="1" ht="12.95" customHeight="1" x14ac:dyDescent="0.2">
      <c r="A538" s="616"/>
      <c r="B538" s="617" t="s">
        <v>776</v>
      </c>
      <c r="C538" s="615"/>
      <c r="D538" s="615"/>
      <c r="E538" s="244"/>
      <c r="F538" s="645"/>
      <c r="G538" s="209"/>
    </row>
    <row r="539" spans="1:7" s="205" customFormat="1" ht="12.95" customHeight="1" x14ac:dyDescent="0.2">
      <c r="A539" s="616"/>
      <c r="B539" s="617" t="s">
        <v>777</v>
      </c>
      <c r="C539" s="615"/>
      <c r="D539" s="615"/>
      <c r="E539" s="244"/>
      <c r="F539" s="645"/>
      <c r="G539" s="209"/>
    </row>
    <row r="540" spans="1:7" s="205" customFormat="1" ht="12.95" customHeight="1" x14ac:dyDescent="0.2">
      <c r="A540" s="566" t="s">
        <v>778</v>
      </c>
      <c r="B540" s="618" t="s">
        <v>779</v>
      </c>
      <c r="C540" s="615" t="s">
        <v>118</v>
      </c>
      <c r="D540" s="615">
        <v>80</v>
      </c>
      <c r="E540" s="204">
        <v>0</v>
      </c>
      <c r="F540" s="623">
        <f>D540*E540</f>
        <v>0</v>
      </c>
      <c r="G540" s="209"/>
    </row>
    <row r="541" spans="1:7" s="205" customFormat="1" ht="12.95" customHeight="1" x14ac:dyDescent="0.2">
      <c r="A541" s="566" t="s">
        <v>780</v>
      </c>
      <c r="B541" s="618" t="s">
        <v>781</v>
      </c>
      <c r="C541" s="615" t="s">
        <v>118</v>
      </c>
      <c r="D541" s="615">
        <v>30</v>
      </c>
      <c r="E541" s="204">
        <v>0</v>
      </c>
      <c r="F541" s="623">
        <f>D541*E541</f>
        <v>0</v>
      </c>
      <c r="G541" s="209"/>
    </row>
    <row r="542" spans="1:7" s="205" customFormat="1" ht="12.95" customHeight="1" x14ac:dyDescent="0.2">
      <c r="A542" s="616"/>
      <c r="B542" s="618"/>
      <c r="C542" s="615"/>
      <c r="D542" s="615"/>
      <c r="E542" s="244"/>
      <c r="F542" s="645"/>
      <c r="G542" s="209"/>
    </row>
    <row r="543" spans="1:7" s="205" customFormat="1" ht="12.95" customHeight="1" x14ac:dyDescent="0.2">
      <c r="A543" s="566" t="s">
        <v>33</v>
      </c>
      <c r="B543" s="539" t="s">
        <v>782</v>
      </c>
      <c r="C543" s="533"/>
      <c r="D543" s="533"/>
      <c r="E543" s="200"/>
      <c r="F543" s="622"/>
      <c r="G543" s="209"/>
    </row>
    <row r="544" spans="1:7" s="205" customFormat="1" ht="12.95" customHeight="1" x14ac:dyDescent="0.2">
      <c r="A544" s="531"/>
      <c r="B544" s="539" t="s">
        <v>783</v>
      </c>
      <c r="C544" s="533"/>
      <c r="D544" s="533"/>
      <c r="E544" s="200"/>
      <c r="F544" s="622"/>
      <c r="G544" s="209"/>
    </row>
    <row r="545" spans="1:7" s="205" customFormat="1" ht="12.95" customHeight="1" x14ac:dyDescent="0.2">
      <c r="A545" s="536"/>
      <c r="B545" s="539" t="s">
        <v>784</v>
      </c>
      <c r="C545" s="602" t="s">
        <v>355</v>
      </c>
      <c r="D545" s="602">
        <v>1</v>
      </c>
      <c r="E545" s="235">
        <v>0</v>
      </c>
      <c r="F545" s="623">
        <f>D545*E545</f>
        <v>0</v>
      </c>
      <c r="G545" s="209"/>
    </row>
    <row r="546" spans="1:7" s="205" customFormat="1" ht="12.95" customHeight="1" x14ac:dyDescent="0.2">
      <c r="A546" s="536"/>
      <c r="B546" s="539"/>
      <c r="C546" s="533"/>
      <c r="D546" s="533"/>
      <c r="E546" s="198"/>
      <c r="F546" s="623"/>
      <c r="G546" s="209"/>
    </row>
    <row r="547" spans="1:7" s="205" customFormat="1" ht="12.95" customHeight="1" x14ac:dyDescent="0.2">
      <c r="A547" s="559" t="s">
        <v>34</v>
      </c>
      <c r="B547" s="601" t="s">
        <v>672</v>
      </c>
      <c r="C547" s="539"/>
      <c r="D547" s="602"/>
      <c r="E547" s="236"/>
      <c r="F547" s="642"/>
      <c r="G547" s="209"/>
    </row>
    <row r="548" spans="1:7" s="205" customFormat="1" ht="12.95" customHeight="1" x14ac:dyDescent="0.2">
      <c r="A548" s="536"/>
      <c r="B548" s="603" t="s">
        <v>673</v>
      </c>
      <c r="C548" s="602" t="s">
        <v>355</v>
      </c>
      <c r="D548" s="602">
        <v>1</v>
      </c>
      <c r="E548" s="235">
        <v>0</v>
      </c>
      <c r="F548" s="631">
        <f>D548*E548</f>
        <v>0</v>
      </c>
      <c r="G548" s="209"/>
    </row>
    <row r="549" spans="1:7" s="205" customFormat="1" ht="12.95" customHeight="1" x14ac:dyDescent="0.2">
      <c r="A549" s="609"/>
      <c r="B549" s="571"/>
      <c r="C549" s="539"/>
      <c r="D549" s="533"/>
      <c r="E549" s="198"/>
      <c r="F549" s="539"/>
      <c r="G549" s="209"/>
    </row>
    <row r="550" spans="1:7" s="205" customFormat="1" ht="12.95" customHeight="1" x14ac:dyDescent="0.2">
      <c r="A550" s="609"/>
      <c r="B550" s="619" t="s">
        <v>785</v>
      </c>
      <c r="C550" s="539"/>
      <c r="D550" s="533"/>
      <c r="E550" s="198"/>
      <c r="F550" s="625">
        <f>SUM(F495:F549)</f>
        <v>0</v>
      </c>
      <c r="G550" s="209"/>
    </row>
    <row r="551" spans="1:7" s="205" customFormat="1" ht="12.95" customHeight="1" x14ac:dyDescent="0.2">
      <c r="A551" s="531"/>
      <c r="B551" s="532"/>
      <c r="C551" s="533"/>
      <c r="D551" s="533"/>
      <c r="E551" s="193"/>
      <c r="F551" s="532"/>
      <c r="G551" s="209"/>
    </row>
    <row r="552" spans="1:7" ht="11.25" customHeight="1" x14ac:dyDescent="0.2">
      <c r="A552" s="531"/>
      <c r="B552" s="571"/>
      <c r="C552" s="532"/>
      <c r="D552" s="533"/>
      <c r="F552" s="532"/>
    </row>
    <row r="553" spans="1:7" ht="12.95" customHeight="1" x14ac:dyDescent="0.2">
      <c r="A553" s="531"/>
      <c r="B553" s="571"/>
      <c r="C553" s="532"/>
      <c r="D553" s="533"/>
      <c r="F553" s="532"/>
    </row>
    <row r="554" spans="1:7" ht="12.95" customHeight="1" x14ac:dyDescent="0.2">
      <c r="A554" s="534" t="s">
        <v>247</v>
      </c>
      <c r="B554" s="620"/>
      <c r="C554" s="532"/>
      <c r="D554" s="533"/>
      <c r="F554" s="532"/>
    </row>
    <row r="555" spans="1:7" ht="12.95" customHeight="1" x14ac:dyDescent="0.2">
      <c r="A555" s="534"/>
      <c r="B555" s="620"/>
      <c r="C555" s="532"/>
      <c r="D555" s="533"/>
      <c r="F555" s="532"/>
    </row>
    <row r="556" spans="1:7" ht="12.95" customHeight="1" x14ac:dyDescent="0.2">
      <c r="A556" s="534" t="s">
        <v>2</v>
      </c>
      <c r="B556" s="538" t="s">
        <v>360</v>
      </c>
      <c r="C556" s="539"/>
      <c r="D556" s="539"/>
      <c r="E556" s="198"/>
      <c r="F556" s="622">
        <f>F66</f>
        <v>0</v>
      </c>
    </row>
    <row r="557" spans="1:7" ht="12.95" customHeight="1" x14ac:dyDescent="0.2">
      <c r="A557" s="558" t="s">
        <v>3</v>
      </c>
      <c r="B557" s="538" t="s">
        <v>405</v>
      </c>
      <c r="C557" s="539"/>
      <c r="D557" s="539"/>
      <c r="E557" s="198"/>
      <c r="F557" s="622">
        <f>F85</f>
        <v>0</v>
      </c>
    </row>
    <row r="558" spans="1:7" ht="12.95" customHeight="1" x14ac:dyDescent="0.2">
      <c r="A558" s="534" t="s">
        <v>5</v>
      </c>
      <c r="B558" s="538" t="s">
        <v>786</v>
      </c>
      <c r="C558" s="539"/>
      <c r="D558" s="539"/>
      <c r="E558" s="198"/>
      <c r="F558" s="622">
        <f>F320</f>
        <v>0</v>
      </c>
    </row>
    <row r="559" spans="1:7" ht="12.95" customHeight="1" x14ac:dyDescent="0.2">
      <c r="A559" s="558" t="s">
        <v>19</v>
      </c>
      <c r="B559" s="538" t="s">
        <v>608</v>
      </c>
      <c r="C559" s="539"/>
      <c r="D559" s="539"/>
      <c r="E559" s="198"/>
      <c r="F559" s="622">
        <f>F356</f>
        <v>0</v>
      </c>
    </row>
    <row r="560" spans="1:7" ht="12.95" customHeight="1" x14ac:dyDescent="0.2">
      <c r="A560" s="536"/>
      <c r="B560" s="539"/>
      <c r="C560" s="539"/>
      <c r="D560" s="533"/>
      <c r="E560" s="198"/>
      <c r="F560" s="539"/>
    </row>
    <row r="561" spans="1:6" ht="12.95" customHeight="1" x14ac:dyDescent="0.2">
      <c r="A561" s="841" t="s">
        <v>787</v>
      </c>
      <c r="B561" s="841"/>
      <c r="C561" s="542"/>
      <c r="D561" s="542"/>
      <c r="E561" s="201"/>
      <c r="F561" s="542"/>
    </row>
    <row r="562" spans="1:6" ht="12.95" customHeight="1" x14ac:dyDescent="0.2">
      <c r="A562" s="534"/>
      <c r="B562" s="620"/>
      <c r="C562" s="532"/>
      <c r="D562" s="532"/>
      <c r="F562" s="633"/>
    </row>
    <row r="563" spans="1:6" ht="12.95" customHeight="1" x14ac:dyDescent="0.2">
      <c r="A563" s="545"/>
      <c r="B563" s="544"/>
      <c r="C563" s="542"/>
      <c r="D563" s="542"/>
      <c r="E563" s="201"/>
      <c r="F563" s="542"/>
    </row>
    <row r="564" spans="1:6" ht="12.95" customHeight="1" x14ac:dyDescent="0.2">
      <c r="A564" s="592" t="s">
        <v>23</v>
      </c>
      <c r="B564" s="621" t="s">
        <v>636</v>
      </c>
      <c r="C564" s="542"/>
      <c r="D564" s="542"/>
      <c r="E564" s="201"/>
      <c r="F564" s="631">
        <f>F416</f>
        <v>0</v>
      </c>
    </row>
    <row r="565" spans="1:6" ht="12.95" customHeight="1" x14ac:dyDescent="0.2">
      <c r="A565" s="592" t="s">
        <v>27</v>
      </c>
      <c r="B565" s="593" t="s">
        <v>675</v>
      </c>
      <c r="C565" s="542"/>
      <c r="D565" s="542"/>
      <c r="E565" s="201"/>
      <c r="F565" s="631">
        <f>F438</f>
        <v>0</v>
      </c>
    </row>
    <row r="566" spans="1:6" ht="12.95" customHeight="1" x14ac:dyDescent="0.2">
      <c r="A566" s="592" t="s">
        <v>101</v>
      </c>
      <c r="B566" s="538" t="s">
        <v>788</v>
      </c>
      <c r="C566" s="542"/>
      <c r="D566" s="542"/>
      <c r="E566" s="201"/>
      <c r="F566" s="631">
        <f>F488</f>
        <v>0</v>
      </c>
    </row>
    <row r="567" spans="1:6" ht="12.95" customHeight="1" x14ac:dyDescent="0.2">
      <c r="A567" s="536"/>
      <c r="B567" s="539"/>
      <c r="C567" s="539"/>
      <c r="D567" s="533"/>
      <c r="E567" s="198"/>
      <c r="F567" s="539"/>
    </row>
    <row r="568" spans="1:6" ht="12.95" customHeight="1" x14ac:dyDescent="0.2">
      <c r="A568" s="558" t="s">
        <v>789</v>
      </c>
      <c r="B568" s="538"/>
      <c r="C568" s="539"/>
      <c r="D568" s="533"/>
      <c r="E568" s="198"/>
      <c r="F568" s="539"/>
    </row>
    <row r="569" spans="1:6" ht="12.95" customHeight="1" x14ac:dyDescent="0.2">
      <c r="A569" s="558"/>
      <c r="B569" s="538"/>
      <c r="C569" s="539"/>
      <c r="D569" s="533"/>
      <c r="E569" s="198"/>
      <c r="F569" s="539"/>
    </row>
    <row r="570" spans="1:6" ht="12.95" customHeight="1" x14ac:dyDescent="0.2">
      <c r="A570" s="558" t="s">
        <v>102</v>
      </c>
      <c r="B570" s="538" t="s">
        <v>735</v>
      </c>
      <c r="C570" s="539"/>
      <c r="D570" s="539"/>
      <c r="E570" s="198"/>
      <c r="F570" s="622">
        <f>F550</f>
        <v>0</v>
      </c>
    </row>
    <row r="571" spans="1:6" ht="12.95" customHeight="1" x14ac:dyDescent="0.2">
      <c r="A571" s="531"/>
      <c r="B571" s="532"/>
      <c r="C571" s="532"/>
      <c r="D571" s="533"/>
      <c r="E571" s="20"/>
      <c r="F571" s="646"/>
    </row>
    <row r="572" spans="1:6" ht="12.95" customHeight="1" x14ac:dyDescent="0.2">
      <c r="B572" s="534" t="s">
        <v>43</v>
      </c>
      <c r="C572" s="532"/>
      <c r="D572" s="533"/>
      <c r="E572" s="20"/>
      <c r="F572" s="647">
        <f>SUM(F556:F571)</f>
        <v>0</v>
      </c>
    </row>
    <row r="573" spans="1:6" ht="12.95" customHeight="1" x14ac:dyDescent="0.2">
      <c r="B573" s="903" t="s">
        <v>1013</v>
      </c>
      <c r="E573" s="20"/>
      <c r="F573" s="245">
        <f>0.25*F572</f>
        <v>0</v>
      </c>
    </row>
    <row r="574" spans="1:6" ht="12.95" customHeight="1" x14ac:dyDescent="0.2">
      <c r="B574" s="534" t="s">
        <v>45</v>
      </c>
      <c r="F574" s="206">
        <f>F572+F573</f>
        <v>0</v>
      </c>
    </row>
    <row r="575" spans="1:6" ht="12.95" customHeight="1" x14ac:dyDescent="0.2"/>
    <row r="576" spans="1:6" ht="12.95" customHeight="1" x14ac:dyDescent="0.2"/>
    <row r="577" spans="1:5" ht="12.95" customHeight="1" x14ac:dyDescent="0.2">
      <c r="E577" s="194"/>
    </row>
    <row r="578" spans="1:5" ht="12.95" customHeight="1" x14ac:dyDescent="0.2">
      <c r="A578" s="203"/>
      <c r="E578" s="194"/>
    </row>
    <row r="579" spans="1:5" ht="12.95" customHeight="1" x14ac:dyDescent="0.2">
      <c r="E579" s="207"/>
    </row>
    <row r="580" spans="1:5" ht="12.95" customHeight="1" x14ac:dyDescent="0.2"/>
    <row r="581" spans="1:5" ht="12.95" customHeight="1" x14ac:dyDescent="0.2"/>
    <row r="582" spans="1:5" ht="12.95" customHeight="1" x14ac:dyDescent="0.2"/>
    <row r="583" spans="1:5" ht="12.95" customHeight="1" x14ac:dyDescent="0.2"/>
  </sheetData>
  <sheetProtection algorithmName="SHA-512" hashValue="vIdBATPjIsxTwoj88qhUX8VcGEKFstSj6BKhZgIekdMgSsYRV7axYeJ70rmqnB9QcagHayf71U5dFa5rMCCVXQ==" saltValue="COWAsscGv1b5HW0yH92D+A==" spinCount="100000" sheet="1" objects="1" scenarios="1"/>
  <mergeCells count="6">
    <mergeCell ref="A561:B561"/>
    <mergeCell ref="B101:C101"/>
    <mergeCell ref="B118:C118"/>
    <mergeCell ref="B119:D119"/>
    <mergeCell ref="B120:C120"/>
    <mergeCell ref="B121:C121"/>
  </mergeCells>
  <phoneticPr fontId="7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H214"/>
  <sheetViews>
    <sheetView topLeftCell="A187" zoomScale="120" zoomScaleNormal="120" workbookViewId="0">
      <selection activeCell="B199" sqref="B199"/>
    </sheetView>
  </sheetViews>
  <sheetFormatPr defaultColWidth="9.140625" defaultRowHeight="15" x14ac:dyDescent="0.3"/>
  <cols>
    <col min="1" max="1" width="5.28515625" style="257" customWidth="1"/>
    <col min="2" max="2" width="42.42578125" style="257" customWidth="1"/>
    <col min="3" max="3" width="6.28515625" style="272" customWidth="1"/>
    <col min="4" max="4" width="6.85546875" style="259" customWidth="1"/>
    <col min="5" max="5" width="14.28515625" style="272" bestFit="1" customWidth="1"/>
    <col min="6" max="6" width="14.85546875" style="272" customWidth="1"/>
    <col min="7" max="7" width="13.5703125" style="193" bestFit="1" customWidth="1"/>
    <col min="8" max="8" width="16.140625" style="193" customWidth="1"/>
    <col min="9" max="16384" width="9.140625" style="193"/>
  </cols>
  <sheetData>
    <row r="2" spans="1:6" s="246" customFormat="1" ht="12.75" x14ac:dyDescent="0.2">
      <c r="A2" s="852" t="s">
        <v>790</v>
      </c>
      <c r="B2" s="853"/>
      <c r="C2" s="853"/>
      <c r="D2" s="853"/>
      <c r="E2" s="853"/>
      <c r="F2" s="854"/>
    </row>
    <row r="3" spans="1:6" s="246" customFormat="1" ht="25.5" customHeight="1" x14ac:dyDescent="0.2">
      <c r="A3" s="855"/>
      <c r="B3" s="856"/>
      <c r="C3" s="856"/>
      <c r="D3" s="856"/>
      <c r="E3" s="856"/>
      <c r="F3" s="857"/>
    </row>
    <row r="4" spans="1:6" s="246" customFormat="1" ht="16.5" x14ac:dyDescent="0.3">
      <c r="A4" s="247"/>
      <c r="B4" s="248"/>
      <c r="C4" s="247"/>
      <c r="D4" s="249"/>
      <c r="E4" s="250"/>
      <c r="F4" s="250"/>
    </row>
    <row r="5" spans="1:6" s="246" customFormat="1" ht="16.5" x14ac:dyDescent="0.2">
      <c r="A5" s="858" t="s">
        <v>791</v>
      </c>
      <c r="B5" s="860" t="s">
        <v>792</v>
      </c>
      <c r="C5" s="862" t="s">
        <v>48</v>
      </c>
      <c r="D5" s="864" t="s">
        <v>793</v>
      </c>
      <c r="E5" s="866" t="s">
        <v>794</v>
      </c>
      <c r="F5" s="867"/>
    </row>
    <row r="6" spans="1:6" s="246" customFormat="1" ht="16.5" x14ac:dyDescent="0.3">
      <c r="A6" s="859"/>
      <c r="B6" s="861"/>
      <c r="C6" s="863"/>
      <c r="D6" s="865"/>
      <c r="E6" s="251" t="s">
        <v>795</v>
      </c>
      <c r="F6" s="251" t="s">
        <v>796</v>
      </c>
    </row>
    <row r="7" spans="1:6" s="246" customFormat="1" ht="17.25" thickBot="1" x14ac:dyDescent="0.35">
      <c r="A7" s="252"/>
      <c r="B7" s="252"/>
      <c r="C7" s="253"/>
      <c r="D7" s="254"/>
      <c r="E7" s="253"/>
      <c r="F7" s="253"/>
    </row>
    <row r="8" spans="1:6" ht="17.25" thickBot="1" x14ac:dyDescent="0.4">
      <c r="A8" s="718" t="s">
        <v>797</v>
      </c>
      <c r="B8" s="719" t="s">
        <v>798</v>
      </c>
      <c r="C8" s="720"/>
      <c r="D8" s="721"/>
      <c r="E8" s="255"/>
      <c r="F8" s="256"/>
    </row>
    <row r="9" spans="1:6" x14ac:dyDescent="0.3">
      <c r="A9" s="722"/>
      <c r="B9" s="701"/>
      <c r="C9" s="723"/>
      <c r="D9" s="724"/>
      <c r="E9" s="260"/>
      <c r="F9" s="708"/>
    </row>
    <row r="10" spans="1:6" ht="105" x14ac:dyDescent="0.3">
      <c r="A10" s="648" t="s">
        <v>2</v>
      </c>
      <c r="B10" s="725" t="s">
        <v>799</v>
      </c>
      <c r="C10" s="650"/>
      <c r="D10" s="724"/>
      <c r="E10" s="263"/>
      <c r="F10" s="708"/>
    </row>
    <row r="11" spans="1:6" ht="30" x14ac:dyDescent="0.3">
      <c r="A11" s="648"/>
      <c r="B11" s="725" t="s">
        <v>800</v>
      </c>
      <c r="C11" s="650" t="s">
        <v>118</v>
      </c>
      <c r="D11" s="726">
        <v>6</v>
      </c>
      <c r="E11" s="264">
        <v>0</v>
      </c>
      <c r="F11" s="657">
        <f t="shared" ref="F11" si="0">D11*E11</f>
        <v>0</v>
      </c>
    </row>
    <row r="12" spans="1:6" x14ac:dyDescent="0.3">
      <c r="A12" s="648"/>
      <c r="B12" s="725"/>
      <c r="C12" s="650"/>
      <c r="D12" s="726"/>
      <c r="E12" s="266"/>
      <c r="F12" s="656"/>
    </row>
    <row r="13" spans="1:6" ht="75.75" customHeight="1" x14ac:dyDescent="0.3">
      <c r="A13" s="727" t="s">
        <v>3</v>
      </c>
      <c r="B13" s="725" t="s">
        <v>801</v>
      </c>
      <c r="C13" s="650"/>
      <c r="D13" s="724"/>
      <c r="E13" s="269"/>
      <c r="F13" s="707"/>
    </row>
    <row r="14" spans="1:6" x14ac:dyDescent="0.3">
      <c r="A14" s="727"/>
      <c r="B14" s="725" t="s">
        <v>802</v>
      </c>
      <c r="C14" s="650" t="s">
        <v>118</v>
      </c>
      <c r="D14" s="726">
        <v>6</v>
      </c>
      <c r="E14" s="266"/>
      <c r="F14" s="656"/>
    </row>
    <row r="15" spans="1:6" x14ac:dyDescent="0.3">
      <c r="A15" s="727"/>
      <c r="B15" s="725" t="s">
        <v>803</v>
      </c>
      <c r="C15" s="650" t="s">
        <v>107</v>
      </c>
      <c r="D15" s="726">
        <f>D14*0.4*0.8*0.7</f>
        <v>1.3440000000000001</v>
      </c>
      <c r="E15" s="271">
        <v>0</v>
      </c>
      <c r="F15" s="657">
        <f t="shared" ref="F15:F17" si="1">D15*E15</f>
        <v>0</v>
      </c>
    </row>
    <row r="16" spans="1:6" x14ac:dyDescent="0.3">
      <c r="A16" s="727"/>
      <c r="B16" s="725" t="s">
        <v>804</v>
      </c>
      <c r="C16" s="650" t="s">
        <v>107</v>
      </c>
      <c r="D16" s="726">
        <f>D14*0.4*0.8*0.3</f>
        <v>0.57600000000000007</v>
      </c>
      <c r="E16" s="271">
        <v>0</v>
      </c>
      <c r="F16" s="657">
        <f t="shared" si="1"/>
        <v>0</v>
      </c>
    </row>
    <row r="17" spans="1:31" x14ac:dyDescent="0.3">
      <c r="A17" s="727"/>
      <c r="B17" s="725" t="s">
        <v>805</v>
      </c>
      <c r="C17" s="650" t="s">
        <v>806</v>
      </c>
      <c r="D17" s="726">
        <v>1</v>
      </c>
      <c r="E17" s="271">
        <v>0</v>
      </c>
      <c r="F17" s="657">
        <f t="shared" si="1"/>
        <v>0</v>
      </c>
    </row>
    <row r="18" spans="1:31" x14ac:dyDescent="0.3">
      <c r="A18" s="727"/>
      <c r="B18" s="725"/>
      <c r="C18" s="650"/>
      <c r="D18" s="726"/>
      <c r="E18" s="266"/>
      <c r="F18" s="656"/>
    </row>
    <row r="19" spans="1:31" x14ac:dyDescent="0.3">
      <c r="A19" s="727"/>
      <c r="B19" s="725"/>
      <c r="C19" s="650"/>
      <c r="D19" s="726"/>
      <c r="E19" s="266"/>
      <c r="F19" s="656"/>
    </row>
    <row r="20" spans="1:31" ht="101.25" customHeight="1" x14ac:dyDescent="0.3">
      <c r="A20" s="727" t="s">
        <v>5</v>
      </c>
      <c r="B20" s="776" t="s">
        <v>807</v>
      </c>
      <c r="C20" s="650" t="s">
        <v>8</v>
      </c>
      <c r="D20" s="726">
        <f>D14*0.4</f>
        <v>2.4000000000000004</v>
      </c>
      <c r="E20" s="271">
        <v>0</v>
      </c>
      <c r="F20" s="657">
        <f>D20*E20</f>
        <v>0</v>
      </c>
    </row>
    <row r="21" spans="1:31" x14ac:dyDescent="0.3">
      <c r="A21" s="727"/>
      <c r="B21" s="725"/>
      <c r="C21" s="702"/>
      <c r="D21" s="724"/>
      <c r="E21" s="269"/>
      <c r="F21" s="707"/>
    </row>
    <row r="22" spans="1:31" ht="90" x14ac:dyDescent="0.3">
      <c r="A22" s="727" t="s">
        <v>19</v>
      </c>
      <c r="B22" s="725" t="s">
        <v>808</v>
      </c>
      <c r="C22" s="650" t="s">
        <v>107</v>
      </c>
      <c r="D22" s="726">
        <f>D14*0.4*0.25</f>
        <v>0.60000000000000009</v>
      </c>
      <c r="E22" s="271">
        <v>0</v>
      </c>
      <c r="F22" s="657">
        <f>D22*E22</f>
        <v>0</v>
      </c>
    </row>
    <row r="23" spans="1:31" x14ac:dyDescent="0.3">
      <c r="A23" s="727"/>
      <c r="B23" s="725"/>
      <c r="C23" s="702"/>
      <c r="D23" s="724"/>
      <c r="E23" s="269"/>
      <c r="F23" s="707"/>
    </row>
    <row r="24" spans="1:31" s="198" customFormat="1" ht="105.75" customHeight="1" x14ac:dyDescent="0.3">
      <c r="A24" s="728" t="s">
        <v>23</v>
      </c>
      <c r="B24" s="775" t="s">
        <v>1006</v>
      </c>
      <c r="C24" s="685" t="s">
        <v>107</v>
      </c>
      <c r="D24" s="730">
        <f>D15+D16-D22</f>
        <v>1.32</v>
      </c>
      <c r="E24" s="275">
        <v>0</v>
      </c>
      <c r="F24" s="709">
        <f>D24*E24</f>
        <v>0</v>
      </c>
    </row>
    <row r="25" spans="1:31" s="246" customFormat="1" ht="45" x14ac:dyDescent="0.3">
      <c r="A25" s="728" t="s">
        <v>27</v>
      </c>
      <c r="B25" s="729" t="s">
        <v>809</v>
      </c>
      <c r="C25" s="685" t="s">
        <v>36</v>
      </c>
      <c r="D25" s="730">
        <v>1</v>
      </c>
      <c r="E25" s="271">
        <v>0</v>
      </c>
      <c r="F25" s="709">
        <f>D25*E25</f>
        <v>0</v>
      </c>
    </row>
    <row r="26" spans="1:31" s="278" customFormat="1" ht="21" customHeight="1" x14ac:dyDescent="0.35">
      <c r="A26" s="728"/>
      <c r="B26" s="684"/>
      <c r="C26" s="685"/>
      <c r="D26" s="731"/>
      <c r="E26" s="276"/>
      <c r="F26" s="704"/>
    </row>
    <row r="27" spans="1:31" ht="15.75" thickBot="1" x14ac:dyDescent="0.4">
      <c r="A27" s="732"/>
      <c r="B27" s="733"/>
      <c r="C27" s="734"/>
      <c r="D27" s="735"/>
      <c r="E27" s="279"/>
      <c r="F27" s="710"/>
    </row>
    <row r="28" spans="1:31" s="287" customFormat="1" ht="15.75" customHeight="1" thickBot="1" x14ac:dyDescent="0.35">
      <c r="A28" s="280" t="s">
        <v>797</v>
      </c>
      <c r="B28" s="281" t="s">
        <v>798</v>
      </c>
      <c r="C28" s="282" t="s">
        <v>43</v>
      </c>
      <c r="D28" s="283"/>
      <c r="E28" s="284"/>
      <c r="F28" s="711">
        <f>SUM(F10:F27)</f>
        <v>0</v>
      </c>
      <c r="G28" s="285"/>
      <c r="H28" s="285"/>
      <c r="I28" s="285"/>
      <c r="J28" s="286"/>
      <c r="K28" s="286"/>
      <c r="L28" s="286"/>
      <c r="M28" s="286"/>
      <c r="N28" s="286"/>
      <c r="O28" s="286"/>
      <c r="P28" s="286"/>
      <c r="Q28" s="286"/>
      <c r="R28" s="286"/>
      <c r="S28" s="286"/>
      <c r="T28" s="286"/>
      <c r="U28" s="286"/>
      <c r="V28" s="286"/>
      <c r="W28" s="286"/>
      <c r="X28" s="286"/>
      <c r="Y28" s="286"/>
      <c r="Z28" s="286"/>
      <c r="AA28" s="286"/>
      <c r="AB28" s="286"/>
      <c r="AC28" s="286"/>
      <c r="AD28" s="286"/>
      <c r="AE28" s="286"/>
    </row>
    <row r="29" spans="1:31" ht="15.75" thickBot="1" x14ac:dyDescent="0.4">
      <c r="A29" s="288"/>
      <c r="B29" s="289"/>
      <c r="C29" s="290"/>
      <c r="D29" s="291"/>
      <c r="E29" s="292"/>
      <c r="F29" s="712"/>
    </row>
    <row r="30" spans="1:31" s="287" customFormat="1" ht="17.25" thickBot="1" x14ac:dyDescent="0.35">
      <c r="A30" s="293" t="s">
        <v>810</v>
      </c>
      <c r="B30" s="851" t="s">
        <v>811</v>
      </c>
      <c r="C30" s="851"/>
      <c r="D30" s="851"/>
      <c r="E30" s="294"/>
      <c r="F30" s="713"/>
      <c r="G30" s="285"/>
      <c r="H30" s="285"/>
      <c r="I30" s="285"/>
      <c r="J30" s="286"/>
      <c r="K30" s="286"/>
      <c r="L30" s="286"/>
      <c r="M30" s="286"/>
      <c r="N30" s="286"/>
      <c r="O30" s="286"/>
      <c r="P30" s="286"/>
      <c r="Q30" s="286"/>
      <c r="R30" s="286"/>
      <c r="S30" s="286"/>
      <c r="T30" s="286"/>
      <c r="U30" s="286"/>
      <c r="V30" s="286"/>
      <c r="W30" s="286"/>
      <c r="X30" s="286"/>
      <c r="Y30" s="286"/>
      <c r="Z30" s="286"/>
      <c r="AA30" s="286"/>
      <c r="AB30" s="286"/>
      <c r="AC30" s="286"/>
      <c r="AD30" s="286"/>
      <c r="AE30" s="286"/>
    </row>
    <row r="31" spans="1:31" s="246" customFormat="1" ht="16.5" x14ac:dyDescent="0.3">
      <c r="A31" s="295"/>
      <c r="B31" s="252"/>
      <c r="C31" s="253"/>
      <c r="D31" s="254"/>
      <c r="E31" s="296"/>
      <c r="F31" s="714"/>
    </row>
    <row r="32" spans="1:31" s="246" customFormat="1" x14ac:dyDescent="0.3">
      <c r="A32" s="268"/>
      <c r="B32" s="257"/>
      <c r="C32" s="272"/>
      <c r="D32" s="258"/>
      <c r="E32" s="269"/>
      <c r="F32" s="707"/>
    </row>
    <row r="33" spans="1:8" s="246" customFormat="1" ht="16.5" x14ac:dyDescent="0.3">
      <c r="A33" s="268"/>
      <c r="B33" s="297" t="s">
        <v>812</v>
      </c>
      <c r="C33" s="262"/>
      <c r="D33" s="298"/>
      <c r="E33" s="267"/>
      <c r="F33" s="656"/>
    </row>
    <row r="34" spans="1:8" s="246" customFormat="1" ht="51.75" customHeight="1" x14ac:dyDescent="0.3">
      <c r="A34" s="299" t="s">
        <v>2</v>
      </c>
      <c r="B34" s="300" t="s">
        <v>813</v>
      </c>
      <c r="C34" s="301" t="s">
        <v>355</v>
      </c>
      <c r="D34" s="302">
        <v>1</v>
      </c>
      <c r="E34" s="265">
        <v>0</v>
      </c>
      <c r="F34" s="657">
        <f t="shared" ref="F34" si="2">D34*E34</f>
        <v>0</v>
      </c>
      <c r="G34" s="303"/>
      <c r="H34" s="875"/>
    </row>
    <row r="35" spans="1:8" s="246" customFormat="1" ht="23.25" customHeight="1" x14ac:dyDescent="0.3">
      <c r="A35" s="299"/>
      <c r="B35" s="304"/>
      <c r="C35" s="305"/>
      <c r="D35" s="301"/>
      <c r="E35" s="306"/>
      <c r="F35" s="715"/>
      <c r="H35" s="875"/>
    </row>
    <row r="36" spans="1:8" s="246" customFormat="1" ht="90.75" customHeight="1" x14ac:dyDescent="0.3">
      <c r="A36" s="299" t="s">
        <v>3</v>
      </c>
      <c r="B36" s="300" t="s">
        <v>814</v>
      </c>
      <c r="C36" s="305"/>
      <c r="D36" s="305"/>
      <c r="E36" s="306"/>
      <c r="F36" s="715"/>
      <c r="H36" s="875"/>
    </row>
    <row r="37" spans="1:8" s="246" customFormat="1" ht="23.25" customHeight="1" x14ac:dyDescent="0.3">
      <c r="A37" s="299"/>
      <c r="B37" s="304" t="s">
        <v>815</v>
      </c>
      <c r="C37" s="307" t="s">
        <v>36</v>
      </c>
      <c r="D37" s="302">
        <v>1</v>
      </c>
      <c r="E37" s="265">
        <v>0</v>
      </c>
      <c r="F37" s="657">
        <f>D37*E37</f>
        <v>0</v>
      </c>
      <c r="H37" s="875"/>
    </row>
    <row r="38" spans="1:8" s="246" customFormat="1" ht="23.25" customHeight="1" x14ac:dyDescent="0.3">
      <c r="A38" s="299"/>
      <c r="B38" s="304"/>
      <c r="C38" s="305"/>
      <c r="D38" s="301"/>
      <c r="E38" s="306"/>
      <c r="F38" s="715"/>
      <c r="H38" s="875"/>
    </row>
    <row r="39" spans="1:8" s="246" customFormat="1" ht="103.5" customHeight="1" x14ac:dyDescent="0.3">
      <c r="A39" s="299" t="s">
        <v>5</v>
      </c>
      <c r="B39" s="300" t="s">
        <v>1007</v>
      </c>
      <c r="C39" s="307" t="s">
        <v>36</v>
      </c>
      <c r="D39" s="302">
        <v>1</v>
      </c>
      <c r="E39" s="265">
        <v>0</v>
      </c>
      <c r="F39" s="657">
        <f>D39*E39</f>
        <v>0</v>
      </c>
      <c r="H39" s="875"/>
    </row>
    <row r="40" spans="1:8" s="246" customFormat="1" ht="15.75" customHeight="1" x14ac:dyDescent="0.3">
      <c r="A40" s="299"/>
      <c r="B40" s="304"/>
      <c r="C40" s="305"/>
      <c r="D40" s="301"/>
      <c r="E40" s="306"/>
      <c r="F40" s="715"/>
      <c r="H40" s="875"/>
    </row>
    <row r="41" spans="1:8" s="246" customFormat="1" ht="54" customHeight="1" x14ac:dyDescent="0.3">
      <c r="A41" s="299" t="s">
        <v>19</v>
      </c>
      <c r="B41" s="300" t="s">
        <v>816</v>
      </c>
      <c r="C41" s="307" t="s">
        <v>118</v>
      </c>
      <c r="D41" s="302">
        <v>6</v>
      </c>
      <c r="E41" s="265">
        <v>0</v>
      </c>
      <c r="F41" s="657">
        <f>D41*E41</f>
        <v>0</v>
      </c>
      <c r="H41" s="875"/>
    </row>
    <row r="42" spans="1:8" s="246" customFormat="1" ht="15.75" customHeight="1" x14ac:dyDescent="0.3">
      <c r="A42" s="299"/>
      <c r="B42" s="304"/>
      <c r="C42" s="305"/>
      <c r="D42" s="301"/>
      <c r="E42" s="306"/>
      <c r="F42" s="715"/>
      <c r="H42" s="875"/>
    </row>
    <row r="43" spans="1:8" s="246" customFormat="1" ht="130.5" customHeight="1" x14ac:dyDescent="0.2">
      <c r="A43" s="308" t="s">
        <v>23</v>
      </c>
      <c r="B43" s="309" t="s">
        <v>975</v>
      </c>
      <c r="C43" s="310"/>
      <c r="D43" s="311"/>
      <c r="E43" s="312"/>
      <c r="F43" s="716"/>
      <c r="G43" s="303"/>
      <c r="H43" s="875"/>
    </row>
    <row r="44" spans="1:8" s="246" customFormat="1" ht="23.25" customHeight="1" x14ac:dyDescent="0.3">
      <c r="A44" s="308"/>
      <c r="B44" s="313" t="s">
        <v>817</v>
      </c>
      <c r="C44" s="307" t="s">
        <v>118</v>
      </c>
      <c r="D44" s="302">
        <v>8</v>
      </c>
      <c r="E44" s="265">
        <v>0</v>
      </c>
      <c r="F44" s="657">
        <f>D44*E44</f>
        <v>0</v>
      </c>
      <c r="H44" s="875"/>
    </row>
    <row r="45" spans="1:8" s="246" customFormat="1" ht="23.25" customHeight="1" x14ac:dyDescent="0.3">
      <c r="A45" s="308"/>
      <c r="B45" s="313" t="s">
        <v>818</v>
      </c>
      <c r="C45" s="310"/>
      <c r="D45" s="314"/>
      <c r="E45" s="265"/>
      <c r="F45" s="657"/>
      <c r="H45" s="875"/>
    </row>
    <row r="46" spans="1:8" s="246" customFormat="1" ht="23.25" customHeight="1" x14ac:dyDescent="0.3">
      <c r="A46" s="308"/>
      <c r="B46" s="313" t="s">
        <v>819</v>
      </c>
      <c r="C46" s="310" t="s">
        <v>36</v>
      </c>
      <c r="D46" s="314">
        <v>1</v>
      </c>
      <c r="E46" s="265">
        <v>0</v>
      </c>
      <c r="F46" s="657">
        <f t="shared" ref="F46" si="3">D46*E46</f>
        <v>0</v>
      </c>
      <c r="H46" s="875"/>
    </row>
    <row r="47" spans="1:8" s="246" customFormat="1" ht="23.25" customHeight="1" x14ac:dyDescent="0.2">
      <c r="A47" s="308"/>
      <c r="B47" s="315"/>
      <c r="C47" s="310"/>
      <c r="D47" s="311"/>
      <c r="E47" s="312"/>
      <c r="F47" s="716"/>
      <c r="H47" s="875"/>
    </row>
    <row r="48" spans="1:8" s="246" customFormat="1" ht="147.75" customHeight="1" x14ac:dyDescent="0.3">
      <c r="A48" s="299" t="s">
        <v>27</v>
      </c>
      <c r="B48" s="309" t="s">
        <v>820</v>
      </c>
      <c r="C48" s="307" t="s">
        <v>36</v>
      </c>
      <c r="D48" s="302">
        <v>1</v>
      </c>
      <c r="E48" s="265">
        <v>0</v>
      </c>
      <c r="F48" s="657">
        <f>D48*E48</f>
        <v>0</v>
      </c>
      <c r="H48" s="875"/>
    </row>
    <row r="49" spans="1:6" s="246" customFormat="1" x14ac:dyDescent="0.3">
      <c r="A49" s="299"/>
      <c r="B49" s="316"/>
      <c r="C49" s="317"/>
      <c r="D49" s="318"/>
      <c r="E49" s="319"/>
      <c r="F49" s="705"/>
    </row>
    <row r="50" spans="1:6" s="246" customFormat="1" ht="90" x14ac:dyDescent="0.3">
      <c r="A50" s="268" t="s">
        <v>101</v>
      </c>
      <c r="B50" s="320" t="s">
        <v>821</v>
      </c>
      <c r="C50" s="262" t="s">
        <v>36</v>
      </c>
      <c r="D50" s="298">
        <v>1</v>
      </c>
      <c r="E50" s="265">
        <v>0</v>
      </c>
      <c r="F50" s="657">
        <f>D50*E50</f>
        <v>0</v>
      </c>
    </row>
    <row r="51" spans="1:6" s="246" customFormat="1" x14ac:dyDescent="0.3">
      <c r="A51" s="268"/>
      <c r="B51" s="320"/>
      <c r="C51" s="262"/>
      <c r="D51" s="298"/>
      <c r="E51" s="267"/>
      <c r="F51" s="656"/>
    </row>
    <row r="52" spans="1:6" s="246" customFormat="1" ht="105" x14ac:dyDescent="0.3">
      <c r="A52" s="268" t="s">
        <v>102</v>
      </c>
      <c r="B52" s="316" t="s">
        <v>947</v>
      </c>
      <c r="C52" s="262" t="s">
        <v>36</v>
      </c>
      <c r="D52" s="298">
        <v>1</v>
      </c>
      <c r="E52" s="265">
        <v>0</v>
      </c>
      <c r="F52" s="657">
        <f>D52*E52</f>
        <v>0</v>
      </c>
    </row>
    <row r="53" spans="1:6" s="246" customFormat="1" x14ac:dyDescent="0.3">
      <c r="A53" s="268"/>
      <c r="B53" s="320"/>
      <c r="C53" s="262"/>
      <c r="D53" s="298"/>
      <c r="E53" s="267"/>
      <c r="F53" s="656"/>
    </row>
    <row r="54" spans="1:6" s="246" customFormat="1" ht="16.5" x14ac:dyDescent="0.3">
      <c r="A54" s="268"/>
      <c r="B54" s="297" t="s">
        <v>822</v>
      </c>
      <c r="C54" s="262"/>
      <c r="D54" s="298"/>
      <c r="E54" s="267"/>
      <c r="F54" s="656"/>
    </row>
    <row r="55" spans="1:6" s="246" customFormat="1" ht="84.75" customHeight="1" x14ac:dyDescent="0.3">
      <c r="A55" s="268" t="s">
        <v>31</v>
      </c>
      <c r="B55" s="321" t="s">
        <v>948</v>
      </c>
      <c r="C55" s="262"/>
      <c r="D55" s="298"/>
      <c r="E55" s="267"/>
      <c r="F55" s="656"/>
    </row>
    <row r="56" spans="1:6" s="246" customFormat="1" x14ac:dyDescent="0.3">
      <c r="A56" s="268"/>
      <c r="B56" s="257" t="s">
        <v>823</v>
      </c>
      <c r="C56" s="262" t="s">
        <v>118</v>
      </c>
      <c r="D56" s="298">
        <v>35</v>
      </c>
      <c r="E56" s="265">
        <v>0</v>
      </c>
      <c r="F56" s="657">
        <f>D56*E56</f>
        <v>0</v>
      </c>
    </row>
    <row r="57" spans="1:6" s="246" customFormat="1" x14ac:dyDescent="0.3">
      <c r="A57" s="268"/>
      <c r="B57" s="257" t="s">
        <v>824</v>
      </c>
      <c r="C57" s="262" t="s">
        <v>118</v>
      </c>
      <c r="D57" s="298">
        <v>28</v>
      </c>
      <c r="E57" s="265">
        <v>0</v>
      </c>
      <c r="F57" s="657">
        <f>D57*E57</f>
        <v>0</v>
      </c>
    </row>
    <row r="58" spans="1:6" s="246" customFormat="1" x14ac:dyDescent="0.3">
      <c r="A58" s="268"/>
      <c r="B58" s="257" t="s">
        <v>825</v>
      </c>
      <c r="C58" s="262" t="s">
        <v>118</v>
      </c>
      <c r="D58" s="298">
        <v>15</v>
      </c>
      <c r="E58" s="265">
        <v>0</v>
      </c>
      <c r="F58" s="657">
        <f>D58*E58</f>
        <v>0</v>
      </c>
    </row>
    <row r="59" spans="1:6" s="246" customFormat="1" x14ac:dyDescent="0.3">
      <c r="A59" s="268"/>
      <c r="B59" s="257"/>
      <c r="C59" s="262"/>
      <c r="D59" s="298"/>
      <c r="E59" s="267"/>
      <c r="F59" s="656"/>
    </row>
    <row r="60" spans="1:6" s="246" customFormat="1" ht="101.25" customHeight="1" x14ac:dyDescent="0.3">
      <c r="A60" s="268" t="s">
        <v>32</v>
      </c>
      <c r="B60" s="774" t="s">
        <v>826</v>
      </c>
      <c r="C60" s="262"/>
      <c r="D60" s="298"/>
      <c r="E60" s="267"/>
      <c r="F60" s="656"/>
    </row>
    <row r="61" spans="1:6" s="246" customFormat="1" x14ac:dyDescent="0.3">
      <c r="A61" s="268"/>
      <c r="B61" s="320"/>
      <c r="C61" s="262" t="s">
        <v>118</v>
      </c>
      <c r="D61" s="298">
        <f>SUM(D56:D58)</f>
        <v>78</v>
      </c>
      <c r="E61" s="265">
        <v>0</v>
      </c>
      <c r="F61" s="657">
        <f>D61*E61</f>
        <v>0</v>
      </c>
    </row>
    <row r="62" spans="1:6" s="246" customFormat="1" x14ac:dyDescent="0.3">
      <c r="A62" s="268"/>
      <c r="B62" s="320"/>
      <c r="C62" s="262"/>
      <c r="D62" s="298"/>
      <c r="E62" s="267"/>
      <c r="F62" s="656"/>
    </row>
    <row r="63" spans="1:6" s="246" customFormat="1" ht="95.25" customHeight="1" x14ac:dyDescent="0.3">
      <c r="A63" s="268" t="s">
        <v>33</v>
      </c>
      <c r="B63" s="261" t="s">
        <v>827</v>
      </c>
      <c r="C63" s="262"/>
      <c r="D63" s="298"/>
      <c r="E63" s="267"/>
      <c r="F63" s="656"/>
    </row>
    <row r="64" spans="1:6" s="246" customFormat="1" x14ac:dyDescent="0.3">
      <c r="A64" s="268"/>
      <c r="B64" s="320"/>
      <c r="C64" s="262" t="s">
        <v>118</v>
      </c>
      <c r="D64" s="298">
        <v>5</v>
      </c>
      <c r="E64" s="265">
        <v>0</v>
      </c>
      <c r="F64" s="657">
        <f>D64*E64</f>
        <v>0</v>
      </c>
    </row>
    <row r="65" spans="1:6" s="246" customFormat="1" x14ac:dyDescent="0.3">
      <c r="A65" s="268"/>
      <c r="B65" s="320"/>
      <c r="C65" s="262"/>
      <c r="D65" s="298"/>
      <c r="E65" s="265"/>
      <c r="F65" s="657"/>
    </row>
    <row r="66" spans="1:6" s="246" customFormat="1" ht="30" x14ac:dyDescent="0.3">
      <c r="A66" s="268" t="s">
        <v>34</v>
      </c>
      <c r="B66" s="320" t="s">
        <v>949</v>
      </c>
      <c r="C66" s="272"/>
      <c r="D66" s="258"/>
      <c r="E66" s="269"/>
      <c r="F66" s="707"/>
    </row>
    <row r="67" spans="1:6" s="246" customFormat="1" x14ac:dyDescent="0.3">
      <c r="A67" s="268"/>
      <c r="B67" s="320" t="s">
        <v>828</v>
      </c>
      <c r="C67" s="262" t="s">
        <v>36</v>
      </c>
      <c r="D67" s="298">
        <v>7</v>
      </c>
      <c r="E67" s="265">
        <v>0</v>
      </c>
      <c r="F67" s="657">
        <f>D67*E67</f>
        <v>0</v>
      </c>
    </row>
    <row r="68" spans="1:6" s="246" customFormat="1" x14ac:dyDescent="0.3">
      <c r="A68" s="268"/>
      <c r="B68" s="320" t="s">
        <v>829</v>
      </c>
      <c r="C68" s="262" t="s">
        <v>36</v>
      </c>
      <c r="D68" s="298">
        <v>1</v>
      </c>
      <c r="E68" s="265">
        <v>0</v>
      </c>
      <c r="F68" s="657">
        <f>D68*E68</f>
        <v>0</v>
      </c>
    </row>
    <row r="69" spans="1:6" s="246" customFormat="1" x14ac:dyDescent="0.3">
      <c r="A69" s="268"/>
      <c r="B69" s="322"/>
      <c r="C69" s="323"/>
      <c r="D69" s="324"/>
      <c r="E69" s="325"/>
      <c r="F69" s="717"/>
    </row>
    <row r="70" spans="1:6" s="246" customFormat="1" ht="30" x14ac:dyDescent="0.3">
      <c r="A70" s="268" t="s">
        <v>35</v>
      </c>
      <c r="B70" s="320" t="s">
        <v>830</v>
      </c>
      <c r="C70" s="272"/>
      <c r="D70" s="258"/>
      <c r="E70" s="269"/>
      <c r="F70" s="707"/>
    </row>
    <row r="71" spans="1:6" s="246" customFormat="1" x14ac:dyDescent="0.3">
      <c r="A71" s="268"/>
      <c r="B71" s="320" t="s">
        <v>828</v>
      </c>
      <c r="C71" s="262" t="s">
        <v>36</v>
      </c>
      <c r="D71" s="298">
        <v>1</v>
      </c>
      <c r="E71" s="265">
        <v>0</v>
      </c>
      <c r="F71" s="657">
        <f>D71*E71</f>
        <v>0</v>
      </c>
    </row>
    <row r="72" spans="1:6" s="246" customFormat="1" x14ac:dyDescent="0.3">
      <c r="A72" s="268"/>
      <c r="B72" s="322"/>
      <c r="C72" s="323"/>
      <c r="D72" s="324"/>
      <c r="E72" s="325"/>
      <c r="F72" s="717"/>
    </row>
    <row r="73" spans="1:6" s="246" customFormat="1" ht="30" x14ac:dyDescent="0.3">
      <c r="A73" s="268" t="s">
        <v>77</v>
      </c>
      <c r="B73" s="320" t="s">
        <v>831</v>
      </c>
      <c r="C73" s="262"/>
      <c r="D73" s="298"/>
      <c r="E73" s="267"/>
      <c r="F73" s="656"/>
    </row>
    <row r="74" spans="1:6" s="246" customFormat="1" x14ac:dyDescent="0.3">
      <c r="A74" s="268"/>
      <c r="B74" s="320"/>
      <c r="C74" s="262" t="s">
        <v>355</v>
      </c>
      <c r="D74" s="298">
        <v>1</v>
      </c>
      <c r="E74" s="265">
        <v>0</v>
      </c>
      <c r="F74" s="657">
        <f t="shared" ref="F74" si="4">D74*E74</f>
        <v>0</v>
      </c>
    </row>
    <row r="75" spans="1:6" s="246" customFormat="1" ht="16.5" x14ac:dyDescent="0.3">
      <c r="A75" s="268"/>
      <c r="B75" s="297" t="s">
        <v>832</v>
      </c>
      <c r="C75" s="262"/>
      <c r="D75" s="298"/>
      <c r="E75" s="267"/>
      <c r="F75" s="656"/>
    </row>
    <row r="76" spans="1:6" s="246" customFormat="1" ht="30" x14ac:dyDescent="0.3">
      <c r="A76" s="268" t="s">
        <v>88</v>
      </c>
      <c r="B76" s="321" t="s">
        <v>950</v>
      </c>
      <c r="C76" s="262"/>
      <c r="D76" s="298"/>
      <c r="E76" s="267"/>
      <c r="F76" s="656"/>
    </row>
    <row r="77" spans="1:6" s="246" customFormat="1" x14ac:dyDescent="0.3">
      <c r="A77" s="268"/>
      <c r="B77" s="257" t="s">
        <v>833</v>
      </c>
      <c r="C77" s="262"/>
      <c r="D77" s="298"/>
      <c r="E77" s="267"/>
      <c r="F77" s="656"/>
    </row>
    <row r="78" spans="1:6" s="246" customFormat="1" x14ac:dyDescent="0.3">
      <c r="A78" s="268"/>
      <c r="B78" s="257" t="s">
        <v>834</v>
      </c>
      <c r="C78" s="262"/>
      <c r="D78" s="298"/>
      <c r="E78" s="267"/>
      <c r="F78" s="656"/>
    </row>
    <row r="79" spans="1:6" s="246" customFormat="1" x14ac:dyDescent="0.3">
      <c r="A79" s="268"/>
      <c r="B79" s="257" t="s">
        <v>835</v>
      </c>
      <c r="C79" s="262"/>
      <c r="D79" s="298"/>
      <c r="E79" s="267"/>
      <c r="F79" s="656"/>
    </row>
    <row r="80" spans="1:6" s="246" customFormat="1" x14ac:dyDescent="0.3">
      <c r="A80" s="268"/>
      <c r="B80" s="257" t="s">
        <v>836</v>
      </c>
      <c r="C80" s="262"/>
      <c r="D80" s="298"/>
      <c r="E80" s="267"/>
      <c r="F80" s="656"/>
    </row>
    <row r="81" spans="1:6" s="246" customFormat="1" x14ac:dyDescent="0.3">
      <c r="A81" s="268"/>
      <c r="B81" s="257" t="s">
        <v>837</v>
      </c>
      <c r="C81" s="262"/>
      <c r="D81" s="298"/>
      <c r="E81" s="267"/>
      <c r="F81" s="656"/>
    </row>
    <row r="82" spans="1:6" s="246" customFormat="1" x14ac:dyDescent="0.3">
      <c r="A82" s="268"/>
      <c r="B82" s="257" t="s">
        <v>951</v>
      </c>
      <c r="C82" s="262" t="s">
        <v>36</v>
      </c>
      <c r="D82" s="298">
        <v>1</v>
      </c>
      <c r="E82" s="265">
        <v>0</v>
      </c>
      <c r="F82" s="657">
        <f>D82*E82</f>
        <v>0</v>
      </c>
    </row>
    <row r="83" spans="1:6" s="246" customFormat="1" x14ac:dyDescent="0.3">
      <c r="A83" s="268"/>
      <c r="B83" s="257"/>
      <c r="C83" s="262"/>
      <c r="D83" s="298"/>
      <c r="E83" s="267"/>
      <c r="F83" s="656"/>
    </row>
    <row r="84" spans="1:6" s="246" customFormat="1" ht="30" x14ac:dyDescent="0.3">
      <c r="A84" s="268" t="s">
        <v>93</v>
      </c>
      <c r="B84" s="261" t="s">
        <v>950</v>
      </c>
      <c r="C84" s="262"/>
      <c r="D84" s="298"/>
      <c r="E84" s="267"/>
      <c r="F84" s="656"/>
    </row>
    <row r="85" spans="1:6" s="246" customFormat="1" x14ac:dyDescent="0.3">
      <c r="A85" s="268"/>
      <c r="B85" s="257" t="s">
        <v>833</v>
      </c>
      <c r="C85" s="262"/>
      <c r="D85" s="298"/>
      <c r="E85" s="267"/>
      <c r="F85" s="656"/>
    </row>
    <row r="86" spans="1:6" s="246" customFormat="1" x14ac:dyDescent="0.3">
      <c r="A86" s="268"/>
      <c r="B86" s="257" t="s">
        <v>838</v>
      </c>
      <c r="C86" s="262"/>
      <c r="D86" s="298"/>
      <c r="E86" s="267"/>
      <c r="F86" s="656"/>
    </row>
    <row r="87" spans="1:6" s="246" customFormat="1" x14ac:dyDescent="0.3">
      <c r="A87" s="268"/>
      <c r="B87" s="257" t="s">
        <v>835</v>
      </c>
      <c r="C87" s="262"/>
      <c r="D87" s="298"/>
      <c r="E87" s="267"/>
      <c r="F87" s="656"/>
    </row>
    <row r="88" spans="1:6" s="246" customFormat="1" x14ac:dyDescent="0.3">
      <c r="A88" s="268"/>
      <c r="B88" s="257" t="s">
        <v>839</v>
      </c>
      <c r="C88" s="262"/>
      <c r="D88" s="298"/>
      <c r="E88" s="267"/>
      <c r="F88" s="656"/>
    </row>
    <row r="89" spans="1:6" s="246" customFormat="1" x14ac:dyDescent="0.3">
      <c r="A89" s="268"/>
      <c r="B89" s="257" t="s">
        <v>840</v>
      </c>
      <c r="C89" s="262"/>
      <c r="D89" s="298"/>
      <c r="E89" s="267"/>
      <c r="F89" s="656"/>
    </row>
    <row r="90" spans="1:6" s="246" customFormat="1" x14ac:dyDescent="0.3">
      <c r="A90" s="268"/>
      <c r="B90" s="257" t="s">
        <v>951</v>
      </c>
      <c r="C90" s="262" t="s">
        <v>36</v>
      </c>
      <c r="D90" s="298">
        <v>6</v>
      </c>
      <c r="E90" s="265">
        <v>0</v>
      </c>
      <c r="F90" s="657">
        <f>D90*E90</f>
        <v>0</v>
      </c>
    </row>
    <row r="91" spans="1:6" s="246" customFormat="1" x14ac:dyDescent="0.3">
      <c r="A91" s="268"/>
      <c r="B91" s="257"/>
      <c r="C91" s="262"/>
      <c r="D91" s="298"/>
      <c r="E91" s="267"/>
      <c r="F91" s="656"/>
    </row>
    <row r="92" spans="1:6" s="246" customFormat="1" ht="30" x14ac:dyDescent="0.3">
      <c r="A92" s="268" t="s">
        <v>105</v>
      </c>
      <c r="B92" s="316" t="s">
        <v>952</v>
      </c>
      <c r="C92" s="262"/>
      <c r="D92" s="298"/>
      <c r="E92" s="267"/>
      <c r="F92" s="656"/>
    </row>
    <row r="93" spans="1:6" s="246" customFormat="1" x14ac:dyDescent="0.3">
      <c r="A93" s="268"/>
      <c r="B93" s="257"/>
      <c r="C93" s="262" t="s">
        <v>36</v>
      </c>
      <c r="D93" s="298">
        <v>7</v>
      </c>
      <c r="E93" s="265">
        <v>0</v>
      </c>
      <c r="F93" s="657">
        <f>D93*E93</f>
        <v>0</v>
      </c>
    </row>
    <row r="94" spans="1:6" s="246" customFormat="1" x14ac:dyDescent="0.3">
      <c r="A94" s="268"/>
      <c r="B94" s="257"/>
      <c r="C94" s="262"/>
      <c r="D94" s="298"/>
      <c r="E94" s="267"/>
      <c r="F94" s="656"/>
    </row>
    <row r="95" spans="1:6" s="246" customFormat="1" ht="30" x14ac:dyDescent="0.3">
      <c r="A95" s="268" t="s">
        <v>106</v>
      </c>
      <c r="B95" s="261" t="s">
        <v>842</v>
      </c>
      <c r="C95" s="262"/>
      <c r="D95" s="298"/>
      <c r="E95" s="267"/>
      <c r="F95" s="656"/>
    </row>
    <row r="96" spans="1:6" s="246" customFormat="1" x14ac:dyDescent="0.3">
      <c r="A96" s="268"/>
      <c r="B96" s="257"/>
      <c r="C96" s="262" t="s">
        <v>36</v>
      </c>
      <c r="D96" s="298">
        <v>7</v>
      </c>
      <c r="E96" s="265">
        <v>0</v>
      </c>
      <c r="F96" s="657">
        <f>D96*E96</f>
        <v>0</v>
      </c>
    </row>
    <row r="97" spans="1:6" s="246" customFormat="1" ht="45" x14ac:dyDescent="0.3">
      <c r="A97" s="268" t="s">
        <v>841</v>
      </c>
      <c r="B97" s="261" t="s">
        <v>843</v>
      </c>
      <c r="C97" s="262"/>
      <c r="D97" s="298"/>
      <c r="E97" s="265"/>
      <c r="F97" s="657"/>
    </row>
    <row r="98" spans="1:6" s="246" customFormat="1" x14ac:dyDescent="0.3">
      <c r="A98" s="268"/>
      <c r="B98" s="257"/>
      <c r="C98" s="262" t="s">
        <v>36</v>
      </c>
      <c r="D98" s="298">
        <v>14</v>
      </c>
      <c r="E98" s="265">
        <v>0</v>
      </c>
      <c r="F98" s="657">
        <f>D98*E98</f>
        <v>0</v>
      </c>
    </row>
    <row r="99" spans="1:6" s="246" customFormat="1" ht="9.75" customHeight="1" x14ac:dyDescent="0.3">
      <c r="A99" s="268"/>
      <c r="B99" s="320"/>
      <c r="C99" s="262"/>
      <c r="D99" s="298"/>
      <c r="E99" s="267"/>
      <c r="F99" s="656"/>
    </row>
    <row r="100" spans="1:6" s="246" customFormat="1" ht="10.5" customHeight="1" x14ac:dyDescent="0.3">
      <c r="A100" s="268"/>
      <c r="B100" s="320"/>
      <c r="C100" s="272"/>
      <c r="D100" s="258"/>
      <c r="E100" s="269"/>
      <c r="F100" s="707"/>
    </row>
    <row r="101" spans="1:6" s="246" customFormat="1" ht="16.5" x14ac:dyDescent="0.3">
      <c r="A101" s="268"/>
      <c r="B101" s="297" t="s">
        <v>844</v>
      </c>
      <c r="C101" s="262"/>
      <c r="D101" s="298"/>
      <c r="E101" s="267"/>
      <c r="F101" s="656"/>
    </row>
    <row r="102" spans="1:6" s="246" customFormat="1" ht="30" x14ac:dyDescent="0.3">
      <c r="A102" s="268" t="s">
        <v>919</v>
      </c>
      <c r="B102" s="320" t="s">
        <v>845</v>
      </c>
      <c r="C102" s="262" t="s">
        <v>355</v>
      </c>
      <c r="D102" s="298">
        <v>1</v>
      </c>
      <c r="E102" s="265">
        <v>0</v>
      </c>
      <c r="F102" s="657">
        <f>D102*E102</f>
        <v>0</v>
      </c>
    </row>
    <row r="103" spans="1:6" s="246" customFormat="1" x14ac:dyDescent="0.3">
      <c r="A103" s="268"/>
      <c r="B103" s="320"/>
      <c r="C103" s="272"/>
      <c r="D103" s="258"/>
      <c r="E103" s="269"/>
      <c r="F103" s="707"/>
    </row>
    <row r="104" spans="1:6" ht="75" x14ac:dyDescent="0.3">
      <c r="A104" s="268" t="s">
        <v>920</v>
      </c>
      <c r="B104" s="320" t="s">
        <v>846</v>
      </c>
      <c r="C104" s="326" t="s">
        <v>355</v>
      </c>
      <c r="D104" s="298">
        <v>1</v>
      </c>
      <c r="E104" s="265">
        <v>0</v>
      </c>
      <c r="F104" s="657">
        <f>D104*E104</f>
        <v>0</v>
      </c>
    </row>
    <row r="105" spans="1:6" x14ac:dyDescent="0.3">
      <c r="A105" s="327"/>
      <c r="B105" s="320"/>
      <c r="E105" s="269"/>
      <c r="F105" s="707"/>
    </row>
    <row r="106" spans="1:6" s="246" customFormat="1" ht="33" x14ac:dyDescent="0.3">
      <c r="A106" s="268"/>
      <c r="B106" s="297" t="s">
        <v>847</v>
      </c>
      <c r="C106" s="262"/>
      <c r="D106" s="298"/>
      <c r="E106" s="267"/>
      <c r="F106" s="656"/>
    </row>
    <row r="107" spans="1:6" ht="45" x14ac:dyDescent="0.3">
      <c r="A107" s="268" t="s">
        <v>979</v>
      </c>
      <c r="B107" s="320" t="s">
        <v>848</v>
      </c>
      <c r="C107" s="326" t="s">
        <v>36</v>
      </c>
      <c r="D107" s="298">
        <v>1</v>
      </c>
      <c r="E107" s="265">
        <v>0</v>
      </c>
      <c r="F107" s="657">
        <f>D107*E107</f>
        <v>0</v>
      </c>
    </row>
    <row r="108" spans="1:6" x14ac:dyDescent="0.3">
      <c r="A108" s="327"/>
      <c r="B108" s="320"/>
      <c r="E108" s="269"/>
      <c r="F108" s="707"/>
    </row>
    <row r="109" spans="1:6" s="246" customFormat="1" ht="30" x14ac:dyDescent="0.3">
      <c r="A109" s="273" t="s">
        <v>980</v>
      </c>
      <c r="B109" s="328" t="s">
        <v>849</v>
      </c>
      <c r="C109" s="274" t="s">
        <v>850</v>
      </c>
      <c r="D109" s="329">
        <v>1</v>
      </c>
      <c r="E109" s="265">
        <v>0</v>
      </c>
      <c r="F109" s="657">
        <f>D109*E109</f>
        <v>0</v>
      </c>
    </row>
    <row r="110" spans="1:6" s="246" customFormat="1" x14ac:dyDescent="0.3">
      <c r="A110" s="268"/>
      <c r="B110" s="320"/>
      <c r="C110" s="272"/>
      <c r="D110" s="258"/>
      <c r="E110" s="269"/>
      <c r="F110" s="707"/>
    </row>
    <row r="111" spans="1:6" s="246" customFormat="1" ht="30" x14ac:dyDescent="0.3">
      <c r="A111" s="268" t="s">
        <v>981</v>
      </c>
      <c r="B111" s="320" t="s">
        <v>851</v>
      </c>
      <c r="C111" s="262" t="s">
        <v>36</v>
      </c>
      <c r="D111" s="298">
        <v>1</v>
      </c>
      <c r="E111" s="265">
        <v>0</v>
      </c>
      <c r="F111" s="657">
        <f>D111*E111</f>
        <v>0</v>
      </c>
    </row>
    <row r="112" spans="1:6" s="246" customFormat="1" x14ac:dyDescent="0.3">
      <c r="A112" s="268"/>
      <c r="B112" s="320"/>
      <c r="C112" s="262"/>
      <c r="D112" s="298"/>
      <c r="E112" s="267"/>
      <c r="F112" s="656"/>
    </row>
    <row r="113" spans="1:34" s="246" customFormat="1" ht="15.75" thickBot="1" x14ac:dyDescent="0.35">
      <c r="A113" s="330"/>
      <c r="B113" s="322"/>
      <c r="C113" s="323"/>
      <c r="D113" s="324"/>
      <c r="E113" s="325"/>
      <c r="F113" s="717"/>
    </row>
    <row r="114" spans="1:34" s="287" customFormat="1" ht="15.75" customHeight="1" thickBot="1" x14ac:dyDescent="0.35">
      <c r="A114" s="331" t="s">
        <v>810</v>
      </c>
      <c r="B114" s="332" t="s">
        <v>811</v>
      </c>
      <c r="C114" s="890" t="s">
        <v>43</v>
      </c>
      <c r="D114" s="890"/>
      <c r="E114" s="868">
        <f>SUM(F32:F113)</f>
        <v>0</v>
      </c>
      <c r="F114" s="869"/>
      <c r="G114" s="285"/>
      <c r="H114" s="285"/>
      <c r="I114" s="285"/>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row>
    <row r="115" spans="1:34" s="246" customFormat="1" ht="17.25" thickBot="1" x14ac:dyDescent="0.35">
      <c r="A115" s="333"/>
      <c r="B115" s="334"/>
      <c r="C115" s="335"/>
      <c r="D115" s="336"/>
      <c r="E115" s="337"/>
      <c r="F115" s="337"/>
    </row>
    <row r="116" spans="1:34" s="287" customFormat="1" ht="17.25" thickBot="1" x14ac:dyDescent="0.3">
      <c r="A116" s="338" t="s">
        <v>852</v>
      </c>
      <c r="B116" s="870" t="s">
        <v>853</v>
      </c>
      <c r="C116" s="870"/>
      <c r="D116" s="870"/>
      <c r="E116" s="871"/>
      <c r="F116" s="872"/>
      <c r="G116" s="286"/>
      <c r="H116" s="285"/>
      <c r="I116" s="286"/>
      <c r="J116" s="285"/>
      <c r="K116" s="285"/>
      <c r="L116" s="285"/>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row>
    <row r="117" spans="1:34" s="246" customFormat="1" x14ac:dyDescent="0.3">
      <c r="A117" s="648"/>
      <c r="B117" s="674"/>
      <c r="C117" s="650"/>
      <c r="D117" s="675"/>
      <c r="E117" s="267"/>
      <c r="F117" s="656"/>
    </row>
    <row r="118" spans="1:34" s="246" customFormat="1" ht="185.25" customHeight="1" x14ac:dyDescent="0.3">
      <c r="A118" s="648" t="s">
        <v>2</v>
      </c>
      <c r="B118" s="682" t="s">
        <v>953</v>
      </c>
      <c r="C118" s="650"/>
      <c r="D118" s="675"/>
      <c r="E118" s="265"/>
      <c r="F118" s="657"/>
    </row>
    <row r="119" spans="1:34" s="340" customFormat="1" x14ac:dyDescent="0.3">
      <c r="A119" s="683"/>
      <c r="B119" s="684"/>
      <c r="C119" s="685" t="s">
        <v>355</v>
      </c>
      <c r="D119" s="686">
        <v>1</v>
      </c>
      <c r="E119" s="265">
        <v>0</v>
      </c>
      <c r="F119" s="657">
        <f>D119*E119</f>
        <v>0</v>
      </c>
    </row>
    <row r="120" spans="1:34" s="246" customFormat="1" x14ac:dyDescent="0.3">
      <c r="A120" s="648"/>
      <c r="B120" s="674"/>
      <c r="C120" s="650"/>
      <c r="D120" s="675"/>
      <c r="E120" s="267"/>
      <c r="F120" s="656"/>
    </row>
    <row r="121" spans="1:34" s="246" customFormat="1" ht="105" x14ac:dyDescent="0.3">
      <c r="A121" s="648" t="s">
        <v>3</v>
      </c>
      <c r="B121" s="687" t="s">
        <v>854</v>
      </c>
      <c r="C121" s="650"/>
      <c r="D121" s="675"/>
      <c r="E121" s="267"/>
      <c r="F121" s="656"/>
    </row>
    <row r="122" spans="1:34" s="246" customFormat="1" x14ac:dyDescent="0.3">
      <c r="A122" s="648"/>
      <c r="B122" s="674"/>
      <c r="C122" s="650" t="s">
        <v>855</v>
      </c>
      <c r="D122" s="675">
        <v>1</v>
      </c>
      <c r="E122" s="265">
        <v>0</v>
      </c>
      <c r="F122" s="657">
        <f>D122*E122</f>
        <v>0</v>
      </c>
    </row>
    <row r="123" spans="1:34" s="246" customFormat="1" x14ac:dyDescent="0.3">
      <c r="A123" s="648"/>
      <c r="B123" s="674"/>
      <c r="C123" s="650"/>
      <c r="D123" s="675"/>
      <c r="E123" s="267"/>
      <c r="F123" s="656"/>
    </row>
    <row r="124" spans="1:34" s="246" customFormat="1" x14ac:dyDescent="0.3">
      <c r="A124" s="648" t="s">
        <v>5</v>
      </c>
      <c r="B124" s="773" t="s">
        <v>1008</v>
      </c>
      <c r="C124" s="650"/>
      <c r="D124" s="675"/>
      <c r="E124" s="267"/>
      <c r="F124" s="656"/>
    </row>
    <row r="125" spans="1:34" s="246" customFormat="1" x14ac:dyDescent="0.3">
      <c r="A125" s="648"/>
      <c r="B125" s="674"/>
      <c r="C125" s="650" t="s">
        <v>36</v>
      </c>
      <c r="D125" s="675">
        <v>1</v>
      </c>
      <c r="E125" s="265">
        <v>0</v>
      </c>
      <c r="F125" s="657">
        <f>D125*E125</f>
        <v>0</v>
      </c>
    </row>
    <row r="126" spans="1:34" s="246" customFormat="1" ht="30" x14ac:dyDescent="0.3">
      <c r="A126" s="648" t="s">
        <v>19</v>
      </c>
      <c r="B126" s="773" t="s">
        <v>954</v>
      </c>
      <c r="C126" s="650"/>
      <c r="D126" s="675"/>
      <c r="E126" s="267"/>
      <c r="F126" s="656"/>
    </row>
    <row r="127" spans="1:34" s="246" customFormat="1" x14ac:dyDescent="0.3">
      <c r="A127" s="648"/>
      <c r="B127" s="674"/>
      <c r="C127" s="650" t="s">
        <v>355</v>
      </c>
      <c r="D127" s="675">
        <v>1</v>
      </c>
      <c r="E127" s="265">
        <v>0</v>
      </c>
      <c r="F127" s="657">
        <f>D127*E127</f>
        <v>0</v>
      </c>
    </row>
    <row r="128" spans="1:34" s="246" customFormat="1" ht="90" x14ac:dyDescent="0.3">
      <c r="A128" s="648" t="s">
        <v>23</v>
      </c>
      <c r="B128" s="682" t="s">
        <v>955</v>
      </c>
      <c r="C128" s="650"/>
      <c r="D128" s="675"/>
      <c r="E128" s="267"/>
      <c r="F128" s="656"/>
    </row>
    <row r="129" spans="1:6" s="246" customFormat="1" x14ac:dyDescent="0.3">
      <c r="A129" s="648"/>
      <c r="B129" s="674"/>
      <c r="C129" s="650" t="s">
        <v>355</v>
      </c>
      <c r="D129" s="675">
        <v>1</v>
      </c>
      <c r="E129" s="265">
        <v>0</v>
      </c>
      <c r="F129" s="657">
        <f>D129*E129</f>
        <v>0</v>
      </c>
    </row>
    <row r="130" spans="1:6" s="246" customFormat="1" ht="249.75" customHeight="1" x14ac:dyDescent="0.3">
      <c r="A130" s="648" t="s">
        <v>27</v>
      </c>
      <c r="B130" s="688" t="s">
        <v>956</v>
      </c>
      <c r="C130" s="650"/>
      <c r="D130" s="675"/>
      <c r="E130" s="267"/>
      <c r="F130" s="656"/>
    </row>
    <row r="131" spans="1:6" s="246" customFormat="1" x14ac:dyDescent="0.3">
      <c r="A131" s="648"/>
      <c r="B131" s="674"/>
      <c r="C131" s="650" t="s">
        <v>355</v>
      </c>
      <c r="D131" s="675">
        <v>1</v>
      </c>
      <c r="E131" s="265">
        <v>0</v>
      </c>
      <c r="F131" s="657">
        <f>D131*E131</f>
        <v>0</v>
      </c>
    </row>
    <row r="132" spans="1:6" s="246" customFormat="1" x14ac:dyDescent="0.3">
      <c r="A132" s="648" t="s">
        <v>101</v>
      </c>
      <c r="B132" s="773" t="s">
        <v>856</v>
      </c>
      <c r="C132" s="650"/>
      <c r="D132" s="675"/>
      <c r="E132" s="265"/>
      <c r="F132" s="657"/>
    </row>
    <row r="133" spans="1:6" s="246" customFormat="1" x14ac:dyDescent="0.3">
      <c r="A133" s="648"/>
      <c r="B133" s="674" t="s">
        <v>857</v>
      </c>
      <c r="C133" s="650" t="s">
        <v>36</v>
      </c>
      <c r="D133" s="675">
        <v>2</v>
      </c>
      <c r="E133" s="265">
        <v>0</v>
      </c>
      <c r="F133" s="657">
        <f>D133*E133</f>
        <v>0</v>
      </c>
    </row>
    <row r="134" spans="1:6" s="246" customFormat="1" x14ac:dyDescent="0.3">
      <c r="A134" s="648"/>
      <c r="B134" s="674"/>
      <c r="C134" s="650"/>
      <c r="D134" s="675"/>
      <c r="E134" s="267"/>
      <c r="F134" s="656"/>
    </row>
    <row r="135" spans="1:6" s="246" customFormat="1" x14ac:dyDescent="0.3">
      <c r="A135" s="648"/>
      <c r="B135" s="674"/>
      <c r="C135" s="650"/>
      <c r="D135" s="675"/>
      <c r="E135" s="267"/>
      <c r="F135" s="656"/>
    </row>
    <row r="136" spans="1:6" s="246" customFormat="1" ht="60" x14ac:dyDescent="0.3">
      <c r="A136" s="648" t="s">
        <v>102</v>
      </c>
      <c r="B136" s="682" t="s">
        <v>957</v>
      </c>
      <c r="C136" s="650"/>
      <c r="D136" s="675"/>
      <c r="E136" s="267"/>
      <c r="F136" s="656"/>
    </row>
    <row r="137" spans="1:6" s="246" customFormat="1" x14ac:dyDescent="0.3">
      <c r="A137" s="648"/>
      <c r="B137" s="682" t="s">
        <v>858</v>
      </c>
      <c r="C137" s="650" t="s">
        <v>118</v>
      </c>
      <c r="D137" s="675">
        <v>160</v>
      </c>
      <c r="E137" s="265">
        <v>0</v>
      </c>
      <c r="F137" s="657">
        <f>D137*E137</f>
        <v>0</v>
      </c>
    </row>
    <row r="138" spans="1:6" s="246" customFormat="1" x14ac:dyDescent="0.3">
      <c r="A138" s="648"/>
      <c r="B138" s="682" t="s">
        <v>859</v>
      </c>
      <c r="C138" s="650" t="s">
        <v>118</v>
      </c>
      <c r="D138" s="675">
        <v>8</v>
      </c>
      <c r="E138" s="265">
        <v>0</v>
      </c>
      <c r="F138" s="657">
        <f>D138*E138</f>
        <v>0</v>
      </c>
    </row>
    <row r="139" spans="1:6" s="246" customFormat="1" x14ac:dyDescent="0.3">
      <c r="A139" s="652"/>
      <c r="B139" s="689"/>
      <c r="C139" s="690"/>
      <c r="D139" s="691"/>
      <c r="E139" s="341"/>
      <c r="F139" s="703"/>
    </row>
    <row r="140" spans="1:6" s="246" customFormat="1" ht="60" x14ac:dyDescent="0.3">
      <c r="A140" s="652" t="s">
        <v>31</v>
      </c>
      <c r="B140" s="653" t="s">
        <v>1009</v>
      </c>
      <c r="C140" s="690"/>
      <c r="D140" s="691"/>
      <c r="E140" s="341"/>
      <c r="F140" s="703"/>
    </row>
    <row r="141" spans="1:6" s="246" customFormat="1" x14ac:dyDescent="0.3">
      <c r="A141" s="648"/>
      <c r="B141" s="674"/>
      <c r="C141" s="650"/>
      <c r="D141" s="675"/>
      <c r="E141" s="267"/>
      <c r="F141" s="656"/>
    </row>
    <row r="142" spans="1:6" s="246" customFormat="1" x14ac:dyDescent="0.3">
      <c r="A142" s="648"/>
      <c r="B142" s="682" t="s">
        <v>860</v>
      </c>
      <c r="C142" s="650" t="s">
        <v>36</v>
      </c>
      <c r="D142" s="675">
        <v>2</v>
      </c>
      <c r="E142" s="265">
        <v>0</v>
      </c>
      <c r="F142" s="657">
        <f t="shared" ref="F142:F148" si="5">D142*E142</f>
        <v>0</v>
      </c>
    </row>
    <row r="143" spans="1:6" s="246" customFormat="1" x14ac:dyDescent="0.3">
      <c r="A143" s="648"/>
      <c r="B143" s="682" t="s">
        <v>861</v>
      </c>
      <c r="C143" s="650" t="s">
        <v>36</v>
      </c>
      <c r="D143" s="675">
        <v>1</v>
      </c>
      <c r="E143" s="265">
        <v>0</v>
      </c>
      <c r="F143" s="657">
        <f t="shared" si="5"/>
        <v>0</v>
      </c>
    </row>
    <row r="144" spans="1:6" s="246" customFormat="1" x14ac:dyDescent="0.3">
      <c r="A144" s="648"/>
      <c r="B144" s="682" t="s">
        <v>862</v>
      </c>
      <c r="C144" s="650" t="s">
        <v>36</v>
      </c>
      <c r="D144" s="675">
        <v>1</v>
      </c>
      <c r="E144" s="265">
        <v>0</v>
      </c>
      <c r="F144" s="657">
        <f t="shared" si="5"/>
        <v>0</v>
      </c>
    </row>
    <row r="145" spans="1:8" s="246" customFormat="1" x14ac:dyDescent="0.3">
      <c r="A145" s="648"/>
      <c r="B145" s="682" t="s">
        <v>863</v>
      </c>
      <c r="C145" s="650" t="s">
        <v>36</v>
      </c>
      <c r="D145" s="675">
        <v>2</v>
      </c>
      <c r="E145" s="265">
        <v>0</v>
      </c>
      <c r="F145" s="657">
        <f t="shared" si="5"/>
        <v>0</v>
      </c>
    </row>
    <row r="146" spans="1:8" s="246" customFormat="1" x14ac:dyDescent="0.3">
      <c r="A146" s="648"/>
      <c r="B146" s="682" t="s">
        <v>864</v>
      </c>
      <c r="C146" s="650" t="s">
        <v>36</v>
      </c>
      <c r="D146" s="675">
        <v>1</v>
      </c>
      <c r="E146" s="265">
        <v>0</v>
      </c>
      <c r="F146" s="657">
        <f t="shared" si="5"/>
        <v>0</v>
      </c>
    </row>
    <row r="147" spans="1:8" s="246" customFormat="1" x14ac:dyDescent="0.3">
      <c r="A147" s="648"/>
      <c r="B147" s="682" t="s">
        <v>865</v>
      </c>
      <c r="C147" s="650" t="s">
        <v>36</v>
      </c>
      <c r="D147" s="675">
        <v>1</v>
      </c>
      <c r="E147" s="265">
        <v>0</v>
      </c>
      <c r="F147" s="657">
        <f t="shared" si="5"/>
        <v>0</v>
      </c>
    </row>
    <row r="148" spans="1:8" s="246" customFormat="1" x14ac:dyDescent="0.3">
      <c r="A148" s="648"/>
      <c r="B148" s="682" t="s">
        <v>866</v>
      </c>
      <c r="C148" s="650" t="s">
        <v>36</v>
      </c>
      <c r="D148" s="675">
        <v>1</v>
      </c>
      <c r="E148" s="265">
        <v>0</v>
      </c>
      <c r="F148" s="657">
        <f t="shared" si="5"/>
        <v>0</v>
      </c>
    </row>
    <row r="149" spans="1:8" s="246" customFormat="1" ht="30" x14ac:dyDescent="0.3">
      <c r="A149" s="648"/>
      <c r="B149" s="682" t="s">
        <v>867</v>
      </c>
      <c r="C149" s="650"/>
      <c r="D149" s="675"/>
      <c r="E149" s="267"/>
      <c r="F149" s="656"/>
    </row>
    <row r="150" spans="1:8" s="246" customFormat="1" x14ac:dyDescent="0.3">
      <c r="A150" s="648"/>
      <c r="B150" s="682"/>
      <c r="C150" s="650"/>
      <c r="D150" s="675"/>
      <c r="E150" s="267"/>
      <c r="F150" s="656"/>
    </row>
    <row r="151" spans="1:8" s="246" customFormat="1" ht="45" x14ac:dyDescent="0.3">
      <c r="A151" s="727" t="s">
        <v>32</v>
      </c>
      <c r="B151" s="783" t="s">
        <v>1010</v>
      </c>
      <c r="C151" s="784"/>
      <c r="D151" s="785"/>
      <c r="E151" s="266"/>
      <c r="F151" s="786"/>
    </row>
    <row r="152" spans="1:8" s="246" customFormat="1" x14ac:dyDescent="0.3">
      <c r="A152" s="727"/>
      <c r="B152" s="787" t="s">
        <v>868</v>
      </c>
      <c r="C152" s="784" t="s">
        <v>36</v>
      </c>
      <c r="D152" s="785">
        <v>8</v>
      </c>
      <c r="E152" s="271">
        <v>0</v>
      </c>
      <c r="F152" s="788">
        <f>D152*E152</f>
        <v>0</v>
      </c>
      <c r="H152" s="303"/>
    </row>
    <row r="153" spans="1:8" s="246" customFormat="1" x14ac:dyDescent="0.3">
      <c r="A153" s="727"/>
      <c r="B153" s="787" t="s">
        <v>869</v>
      </c>
      <c r="C153" s="784" t="s">
        <v>36</v>
      </c>
      <c r="D153" s="785">
        <v>1</v>
      </c>
      <c r="E153" s="271">
        <v>0</v>
      </c>
      <c r="F153" s="788">
        <f>D153*E153</f>
        <v>0</v>
      </c>
    </row>
    <row r="154" spans="1:8" s="246" customFormat="1" x14ac:dyDescent="0.3">
      <c r="A154" s="683"/>
      <c r="B154" s="692"/>
      <c r="C154" s="685"/>
      <c r="D154" s="686"/>
      <c r="E154" s="277"/>
      <c r="F154" s="704"/>
    </row>
    <row r="155" spans="1:8" s="246" customFormat="1" ht="30" x14ac:dyDescent="0.3">
      <c r="A155" s="648" t="s">
        <v>33</v>
      </c>
      <c r="B155" s="682" t="s">
        <v>870</v>
      </c>
      <c r="C155" s="650"/>
      <c r="D155" s="675"/>
      <c r="E155" s="267"/>
      <c r="F155" s="656"/>
    </row>
    <row r="156" spans="1:8" s="246" customFormat="1" x14ac:dyDescent="0.3">
      <c r="A156" s="648"/>
      <c r="B156" s="682"/>
      <c r="C156" s="650" t="s">
        <v>355</v>
      </c>
      <c r="D156" s="675">
        <v>9</v>
      </c>
      <c r="E156" s="265">
        <v>0</v>
      </c>
      <c r="F156" s="657">
        <f>D156*E156</f>
        <v>0</v>
      </c>
    </row>
    <row r="157" spans="1:8" s="246" customFormat="1" x14ac:dyDescent="0.3">
      <c r="A157" s="652"/>
      <c r="B157" s="653"/>
      <c r="C157" s="654"/>
      <c r="D157" s="693"/>
      <c r="E157" s="319"/>
      <c r="F157" s="705"/>
    </row>
    <row r="158" spans="1:8" s="246" customFormat="1" ht="75" x14ac:dyDescent="0.2">
      <c r="A158" s="652" t="s">
        <v>34</v>
      </c>
      <c r="B158" s="682" t="s">
        <v>871</v>
      </c>
      <c r="C158" s="694"/>
      <c r="D158" s="695"/>
      <c r="E158" s="342"/>
      <c r="F158" s="706"/>
    </row>
    <row r="159" spans="1:8" s="246" customFormat="1" x14ac:dyDescent="0.3">
      <c r="A159" s="696"/>
      <c r="B159" s="682" t="s">
        <v>872</v>
      </c>
      <c r="C159" s="650" t="s">
        <v>36</v>
      </c>
      <c r="D159" s="675">
        <v>1</v>
      </c>
      <c r="E159" s="265">
        <v>0</v>
      </c>
      <c r="F159" s="657">
        <f>D159*E159</f>
        <v>0</v>
      </c>
    </row>
    <row r="160" spans="1:8" s="246" customFormat="1" x14ac:dyDescent="0.3">
      <c r="A160" s="697"/>
      <c r="B160" s="2"/>
      <c r="C160" s="698"/>
      <c r="D160" s="699"/>
      <c r="E160" s="343"/>
      <c r="F160" s="656"/>
    </row>
    <row r="161" spans="1:34" s="246" customFormat="1" ht="180" x14ac:dyDescent="0.3">
      <c r="A161" s="648" t="s">
        <v>88</v>
      </c>
      <c r="B161" s="773" t="s">
        <v>873</v>
      </c>
      <c r="C161" s="650"/>
      <c r="D161" s="675"/>
      <c r="E161" s="267"/>
      <c r="F161" s="656"/>
    </row>
    <row r="162" spans="1:34" s="246" customFormat="1" x14ac:dyDescent="0.3">
      <c r="A162" s="648"/>
      <c r="B162" s="674"/>
      <c r="C162" s="650" t="s">
        <v>355</v>
      </c>
      <c r="D162" s="675">
        <v>1</v>
      </c>
      <c r="E162" s="265">
        <v>0</v>
      </c>
      <c r="F162" s="657">
        <f>D162*E162</f>
        <v>0</v>
      </c>
    </row>
    <row r="163" spans="1:34" ht="60" x14ac:dyDescent="0.3">
      <c r="A163" s="648" t="s">
        <v>93</v>
      </c>
      <c r="B163" s="674" t="s">
        <v>874</v>
      </c>
      <c r="C163" s="700" t="s">
        <v>355</v>
      </c>
      <c r="D163" s="675">
        <v>1</v>
      </c>
      <c r="E163" s="265">
        <v>0</v>
      </c>
      <c r="F163" s="657">
        <f>D163*E163</f>
        <v>0</v>
      </c>
    </row>
    <row r="164" spans="1:34" s="246" customFormat="1" ht="15.75" thickBot="1" x14ac:dyDescent="0.35">
      <c r="A164" s="701"/>
      <c r="B164" s="701"/>
      <c r="C164" s="702"/>
      <c r="D164" s="702"/>
      <c r="E164" s="270"/>
      <c r="F164" s="707"/>
    </row>
    <row r="165" spans="1:34" s="287" customFormat="1" ht="16.5" customHeight="1" thickBot="1" x14ac:dyDescent="0.35">
      <c r="A165" s="338" t="s">
        <v>852</v>
      </c>
      <c r="B165" s="870" t="s">
        <v>853</v>
      </c>
      <c r="C165" s="870"/>
      <c r="D165" s="344" t="s">
        <v>43</v>
      </c>
      <c r="E165" s="873">
        <f>SUM(F117:F163)</f>
        <v>0</v>
      </c>
      <c r="F165" s="874"/>
      <c r="G165" s="286"/>
      <c r="H165" s="285"/>
      <c r="I165" s="286"/>
      <c r="J165" s="285"/>
      <c r="K165" s="285"/>
      <c r="L165" s="285"/>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row>
    <row r="166" spans="1:34" s="246" customFormat="1" ht="15.75" thickBot="1" x14ac:dyDescent="0.35">
      <c r="A166" s="345"/>
      <c r="B166" s="346"/>
      <c r="C166" s="274"/>
      <c r="D166" s="329"/>
      <c r="E166" s="277"/>
      <c r="F166" s="277"/>
    </row>
    <row r="167" spans="1:34" s="287" customFormat="1" ht="16.5" customHeight="1" thickBot="1" x14ac:dyDescent="0.35">
      <c r="A167" s="347" t="s">
        <v>875</v>
      </c>
      <c r="B167" s="846" t="s">
        <v>876</v>
      </c>
      <c r="C167" s="846"/>
      <c r="D167" s="348"/>
      <c r="E167" s="849"/>
      <c r="F167" s="850"/>
      <c r="G167" s="286"/>
      <c r="H167" s="285"/>
      <c r="I167" s="286"/>
      <c r="J167" s="285"/>
      <c r="K167" s="285"/>
      <c r="L167" s="285"/>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row>
    <row r="168" spans="1:34" s="246" customFormat="1" ht="16.5" x14ac:dyDescent="0.3">
      <c r="A168" s="648"/>
      <c r="B168" s="649"/>
      <c r="C168" s="650"/>
      <c r="D168" s="651"/>
      <c r="E168" s="267"/>
      <c r="F168" s="656"/>
    </row>
    <row r="169" spans="1:34" s="246" customFormat="1" ht="120" x14ac:dyDescent="0.3">
      <c r="A169" s="652" t="s">
        <v>2</v>
      </c>
      <c r="B169" s="653" t="s">
        <v>982</v>
      </c>
      <c r="C169" s="650" t="s">
        <v>355</v>
      </c>
      <c r="D169" s="651">
        <v>2</v>
      </c>
      <c r="E169" s="265">
        <v>0</v>
      </c>
      <c r="F169" s="657">
        <f>D169*E169</f>
        <v>0</v>
      </c>
    </row>
    <row r="170" spans="1:34" s="246" customFormat="1" ht="15.75" thickBot="1" x14ac:dyDescent="0.35">
      <c r="A170" s="652"/>
      <c r="B170" s="653"/>
      <c r="C170" s="654"/>
      <c r="D170" s="655"/>
      <c r="E170" s="319"/>
      <c r="F170" s="656"/>
    </row>
    <row r="171" spans="1:34" s="287" customFormat="1" ht="16.5" customHeight="1" thickBot="1" x14ac:dyDescent="0.35">
      <c r="A171" s="347" t="s">
        <v>875</v>
      </c>
      <c r="B171" s="846" t="s">
        <v>876</v>
      </c>
      <c r="C171" s="846"/>
      <c r="D171" s="348" t="s">
        <v>43</v>
      </c>
      <c r="E171" s="844">
        <f>SUM(F169:F170)</f>
        <v>0</v>
      </c>
      <c r="F171" s="845"/>
      <c r="G171" s="286"/>
      <c r="H171" s="285"/>
      <c r="I171" s="286"/>
      <c r="J171" s="285"/>
      <c r="K171" s="285"/>
      <c r="L171" s="285"/>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c r="AH171" s="286"/>
    </row>
    <row r="172" spans="1:34" s="287" customFormat="1" ht="16.5" customHeight="1" x14ac:dyDescent="0.3">
      <c r="A172" s="349"/>
      <c r="B172" s="350"/>
      <c r="C172" s="351"/>
      <c r="D172" s="352"/>
      <c r="E172" s="353"/>
      <c r="F172" s="353"/>
      <c r="G172" s="286"/>
      <c r="H172" s="285"/>
      <c r="I172" s="286"/>
      <c r="J172" s="285"/>
      <c r="K172" s="285"/>
      <c r="L172" s="285"/>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row>
    <row r="173" spans="1:34" s="246" customFormat="1" ht="15.75" thickBot="1" x14ac:dyDescent="0.35">
      <c r="A173" s="345"/>
      <c r="B173" s="346"/>
      <c r="C173" s="274"/>
      <c r="D173" s="329"/>
      <c r="E173" s="277"/>
      <c r="F173" s="277"/>
    </row>
    <row r="174" spans="1:34" s="287" customFormat="1" ht="16.5" customHeight="1" thickBot="1" x14ac:dyDescent="0.35">
      <c r="A174" s="347" t="s">
        <v>877</v>
      </c>
      <c r="B174" s="846" t="s">
        <v>878</v>
      </c>
      <c r="C174" s="846"/>
      <c r="D174" s="348"/>
      <c r="E174" s="849"/>
      <c r="F174" s="850"/>
      <c r="G174" s="286"/>
      <c r="H174" s="285"/>
      <c r="I174" s="286"/>
      <c r="J174" s="285"/>
      <c r="K174" s="285"/>
      <c r="L174" s="285"/>
      <c r="M174" s="286"/>
      <c r="N174" s="286"/>
      <c r="O174" s="286"/>
      <c r="P174" s="286"/>
      <c r="Q174" s="286"/>
      <c r="R174" s="286"/>
      <c r="S174" s="286"/>
      <c r="T174" s="286"/>
      <c r="U174" s="286"/>
      <c r="V174" s="286"/>
      <c r="W174" s="286"/>
      <c r="X174" s="286"/>
      <c r="Y174" s="286"/>
      <c r="Z174" s="286"/>
      <c r="AA174" s="286"/>
      <c r="AB174" s="286"/>
      <c r="AC174" s="286"/>
      <c r="AD174" s="286"/>
      <c r="AE174" s="286"/>
      <c r="AF174" s="286"/>
      <c r="AG174" s="286"/>
      <c r="AH174" s="286"/>
    </row>
    <row r="175" spans="1:34" s="246" customFormat="1" ht="16.5" x14ac:dyDescent="0.3">
      <c r="A175" s="648"/>
      <c r="B175" s="649"/>
      <c r="C175" s="650"/>
      <c r="D175" s="651"/>
      <c r="E175" s="267"/>
      <c r="F175" s="656"/>
    </row>
    <row r="176" spans="1:34" s="246" customFormat="1" x14ac:dyDescent="0.3">
      <c r="A176" s="652" t="s">
        <v>2</v>
      </c>
      <c r="B176" s="653" t="s">
        <v>879</v>
      </c>
      <c r="C176" s="650" t="s">
        <v>355</v>
      </c>
      <c r="D176" s="651">
        <v>1</v>
      </c>
      <c r="E176" s="265">
        <v>0</v>
      </c>
      <c r="F176" s="657">
        <f>D176*E176</f>
        <v>0</v>
      </c>
    </row>
    <row r="177" spans="1:34" s="246" customFormat="1" x14ac:dyDescent="0.3">
      <c r="A177" s="652"/>
      <c r="B177" s="653"/>
      <c r="C177" s="654"/>
      <c r="D177" s="655"/>
      <c r="E177" s="319"/>
      <c r="F177" s="656"/>
    </row>
    <row r="178" spans="1:34" s="246" customFormat="1" ht="75" x14ac:dyDescent="0.3">
      <c r="A178" s="652" t="s">
        <v>3</v>
      </c>
      <c r="B178" s="653" t="s">
        <v>880</v>
      </c>
      <c r="C178" s="650" t="s">
        <v>355</v>
      </c>
      <c r="D178" s="651">
        <v>1</v>
      </c>
      <c r="E178" s="265">
        <v>0</v>
      </c>
      <c r="F178" s="657">
        <f>D178*E178</f>
        <v>0</v>
      </c>
    </row>
    <row r="179" spans="1:34" s="246" customFormat="1" ht="15.75" thickBot="1" x14ac:dyDescent="0.35">
      <c r="A179" s="652"/>
      <c r="B179" s="653"/>
      <c r="C179" s="650"/>
      <c r="D179" s="651"/>
      <c r="E179" s="267"/>
      <c r="F179" s="656"/>
    </row>
    <row r="180" spans="1:34" s="287" customFormat="1" ht="16.5" customHeight="1" thickBot="1" x14ac:dyDescent="0.35">
      <c r="A180" s="347" t="s">
        <v>877</v>
      </c>
      <c r="B180" s="846" t="s">
        <v>878</v>
      </c>
      <c r="C180" s="846"/>
      <c r="D180" s="348" t="s">
        <v>43</v>
      </c>
      <c r="E180" s="844">
        <f>SUM(F176:F179)</f>
        <v>0</v>
      </c>
      <c r="F180" s="845"/>
      <c r="G180" s="286"/>
      <c r="H180" s="285"/>
      <c r="I180" s="286"/>
      <c r="J180" s="285"/>
      <c r="K180" s="285"/>
      <c r="L180" s="285"/>
      <c r="M180" s="286"/>
      <c r="N180" s="286"/>
      <c r="O180" s="286"/>
      <c r="P180" s="286"/>
      <c r="Q180" s="286"/>
      <c r="R180" s="286"/>
      <c r="S180" s="286"/>
      <c r="T180" s="286"/>
      <c r="U180" s="286"/>
      <c r="V180" s="286"/>
      <c r="W180" s="286"/>
      <c r="X180" s="286"/>
      <c r="Y180" s="286"/>
      <c r="Z180" s="286"/>
      <c r="AA180" s="286"/>
      <c r="AB180" s="286"/>
      <c r="AC180" s="286"/>
      <c r="AD180" s="286"/>
      <c r="AE180" s="286"/>
      <c r="AF180" s="286"/>
      <c r="AG180" s="286"/>
      <c r="AH180" s="286"/>
    </row>
    <row r="181" spans="1:34" s="246" customFormat="1" x14ac:dyDescent="0.3">
      <c r="A181" s="345"/>
      <c r="B181" s="346"/>
      <c r="C181" s="274"/>
      <c r="D181" s="329"/>
      <c r="E181" s="277"/>
      <c r="F181" s="277"/>
    </row>
    <row r="182" spans="1:34" s="287" customFormat="1" ht="17.25" thickBot="1" x14ac:dyDescent="0.35">
      <c r="A182" s="354"/>
      <c r="B182" s="847"/>
      <c r="C182" s="847"/>
      <c r="D182" s="355"/>
      <c r="E182" s="848"/>
      <c r="F182" s="848"/>
      <c r="G182" s="286"/>
      <c r="H182" s="285"/>
      <c r="I182" s="286"/>
      <c r="J182" s="285"/>
      <c r="K182" s="285"/>
      <c r="L182" s="285"/>
      <c r="M182" s="286"/>
      <c r="N182" s="286"/>
      <c r="O182" s="286"/>
      <c r="P182" s="286"/>
      <c r="Q182" s="286"/>
      <c r="R182" s="286"/>
      <c r="S182" s="286"/>
      <c r="T182" s="286"/>
      <c r="U182" s="286"/>
      <c r="V182" s="286"/>
      <c r="W182" s="286"/>
      <c r="X182" s="286"/>
      <c r="Y182" s="286"/>
      <c r="Z182" s="286"/>
      <c r="AA182" s="286"/>
      <c r="AB182" s="286"/>
      <c r="AC182" s="286"/>
      <c r="AD182" s="286"/>
      <c r="AE182" s="286"/>
      <c r="AF182" s="286"/>
      <c r="AG182" s="286"/>
      <c r="AH182" s="286"/>
    </row>
    <row r="183" spans="1:34" s="246" customFormat="1" x14ac:dyDescent="0.3">
      <c r="A183" s="257"/>
      <c r="B183" s="257"/>
      <c r="C183" s="272"/>
      <c r="D183" s="259"/>
      <c r="E183" s="272"/>
      <c r="F183" s="272"/>
    </row>
    <row r="184" spans="1:34" s="246" customFormat="1" x14ac:dyDescent="0.3">
      <c r="A184" s="257"/>
      <c r="B184" s="257"/>
      <c r="C184" s="272"/>
      <c r="D184" s="259"/>
      <c r="E184" s="272"/>
      <c r="F184" s="272"/>
    </row>
    <row r="185" spans="1:34" s="356" customFormat="1" ht="15" customHeight="1" x14ac:dyDescent="0.25">
      <c r="A185" s="884" t="s">
        <v>881</v>
      </c>
      <c r="B185" s="885"/>
      <c r="C185" s="885"/>
      <c r="D185" s="885"/>
      <c r="E185" s="885"/>
      <c r="F185" s="886"/>
    </row>
    <row r="186" spans="1:34" s="356" customFormat="1" ht="14.25" customHeight="1" x14ac:dyDescent="0.25">
      <c r="A186" s="887"/>
      <c r="B186" s="888"/>
      <c r="C186" s="888"/>
      <c r="D186" s="888"/>
      <c r="E186" s="888"/>
      <c r="F186" s="889"/>
    </row>
    <row r="187" spans="1:34" s="356" customFormat="1" ht="14.25" customHeight="1" x14ac:dyDescent="0.3">
      <c r="A187" s="357"/>
      <c r="B187" s="357"/>
      <c r="C187" s="358"/>
      <c r="D187" s="359"/>
      <c r="E187" s="358"/>
      <c r="F187" s="358"/>
    </row>
    <row r="188" spans="1:34" ht="16.5" x14ac:dyDescent="0.35">
      <c r="A188" s="658" t="s">
        <v>797</v>
      </c>
      <c r="B188" s="659" t="s">
        <v>73</v>
      </c>
      <c r="C188" s="660"/>
      <c r="D188" s="661"/>
      <c r="E188" s="879">
        <f>F28</f>
        <v>0</v>
      </c>
      <c r="F188" s="879"/>
    </row>
    <row r="189" spans="1:34" ht="16.5" x14ac:dyDescent="0.35">
      <c r="A189" s="662"/>
      <c r="B189" s="663"/>
      <c r="C189" s="664"/>
      <c r="D189" s="665"/>
      <c r="E189" s="666"/>
      <c r="F189" s="666"/>
    </row>
    <row r="190" spans="1:34" s="287" customFormat="1" ht="16.5" x14ac:dyDescent="0.25">
      <c r="A190" s="667" t="s">
        <v>810</v>
      </c>
      <c r="B190" s="880" t="s">
        <v>811</v>
      </c>
      <c r="C190" s="880"/>
      <c r="D190" s="880"/>
      <c r="E190" s="881">
        <f>E114</f>
        <v>0</v>
      </c>
      <c r="F190" s="881"/>
      <c r="G190" s="285"/>
      <c r="H190" s="285"/>
      <c r="I190" s="285"/>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row>
    <row r="191" spans="1:34" s="356" customFormat="1" ht="16.5" x14ac:dyDescent="0.3">
      <c r="A191" s="668"/>
      <c r="B191" s="669"/>
      <c r="C191" s="670"/>
      <c r="D191" s="671"/>
      <c r="E191" s="672"/>
      <c r="F191" s="672"/>
    </row>
    <row r="192" spans="1:34" s="287" customFormat="1" ht="16.5" x14ac:dyDescent="0.25">
      <c r="A192" s="673" t="s">
        <v>852</v>
      </c>
      <c r="B192" s="882" t="s">
        <v>853</v>
      </c>
      <c r="C192" s="882"/>
      <c r="D192" s="882"/>
      <c r="E192" s="883">
        <f>E165</f>
        <v>0</v>
      </c>
      <c r="F192" s="883"/>
      <c r="G192" s="286"/>
      <c r="H192" s="285"/>
      <c r="I192" s="286"/>
      <c r="J192" s="285"/>
      <c r="K192" s="285"/>
      <c r="L192" s="285"/>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row>
    <row r="193" spans="1:34" s="246" customFormat="1" x14ac:dyDescent="0.3">
      <c r="A193" s="648"/>
      <c r="B193" s="674"/>
      <c r="C193" s="650"/>
      <c r="D193" s="675"/>
      <c r="E193" s="656"/>
      <c r="F193" s="656"/>
    </row>
    <row r="194" spans="1:34" s="287" customFormat="1" ht="16.5" x14ac:dyDescent="0.25">
      <c r="A194" s="676" t="s">
        <v>875</v>
      </c>
      <c r="B194" s="878" t="s">
        <v>876</v>
      </c>
      <c r="C194" s="878"/>
      <c r="D194" s="878"/>
      <c r="E194" s="879">
        <f>E171</f>
        <v>0</v>
      </c>
      <c r="F194" s="879"/>
      <c r="G194" s="286"/>
      <c r="H194" s="285"/>
      <c r="I194" s="286"/>
      <c r="J194" s="285"/>
      <c r="K194" s="285"/>
      <c r="L194" s="285"/>
      <c r="M194" s="286"/>
      <c r="N194" s="286"/>
      <c r="O194" s="286"/>
      <c r="P194" s="286"/>
      <c r="Q194" s="286"/>
      <c r="R194" s="286"/>
      <c r="S194" s="286"/>
      <c r="T194" s="286"/>
      <c r="U194" s="286"/>
      <c r="V194" s="286"/>
      <c r="W194" s="286"/>
      <c r="X194" s="286"/>
      <c r="Y194" s="286"/>
      <c r="Z194" s="286"/>
      <c r="AA194" s="286"/>
      <c r="AB194" s="286"/>
      <c r="AC194" s="286"/>
      <c r="AD194" s="286"/>
      <c r="AE194" s="286"/>
      <c r="AF194" s="286"/>
      <c r="AG194" s="286"/>
      <c r="AH194" s="286"/>
    </row>
    <row r="195" spans="1:34" s="246" customFormat="1" x14ac:dyDescent="0.3">
      <c r="A195" s="648"/>
      <c r="B195" s="674"/>
      <c r="C195" s="650"/>
      <c r="D195" s="675"/>
      <c r="E195" s="656"/>
      <c r="F195" s="656"/>
    </row>
    <row r="196" spans="1:34" s="287" customFormat="1" ht="16.5" x14ac:dyDescent="0.25">
      <c r="A196" s="676" t="s">
        <v>877</v>
      </c>
      <c r="B196" s="878" t="s">
        <v>878</v>
      </c>
      <c r="C196" s="878"/>
      <c r="D196" s="878"/>
      <c r="E196" s="879">
        <f>E180</f>
        <v>0</v>
      </c>
      <c r="F196" s="879"/>
      <c r="G196" s="286"/>
      <c r="H196" s="285"/>
      <c r="I196" s="286"/>
      <c r="J196" s="285"/>
      <c r="K196" s="285"/>
      <c r="L196" s="285"/>
      <c r="M196" s="286"/>
      <c r="N196" s="286"/>
      <c r="O196" s="286"/>
      <c r="P196" s="286"/>
      <c r="Q196" s="286"/>
      <c r="R196" s="286"/>
      <c r="S196" s="286"/>
      <c r="T196" s="286"/>
      <c r="U196" s="286"/>
      <c r="V196" s="286"/>
      <c r="W196" s="286"/>
      <c r="X196" s="286"/>
      <c r="Y196" s="286"/>
      <c r="Z196" s="286"/>
      <c r="AA196" s="286"/>
      <c r="AB196" s="286"/>
      <c r="AC196" s="286"/>
      <c r="AD196" s="286"/>
      <c r="AE196" s="286"/>
      <c r="AF196" s="286"/>
      <c r="AG196" s="286"/>
      <c r="AH196" s="286"/>
    </row>
    <row r="197" spans="1:34" s="356" customFormat="1" ht="16.5" x14ac:dyDescent="0.3">
      <c r="A197" s="668"/>
      <c r="B197" s="669"/>
      <c r="C197" s="670"/>
      <c r="D197" s="671"/>
      <c r="E197" s="677"/>
      <c r="F197" s="677"/>
    </row>
    <row r="198" spans="1:34" s="369" customFormat="1" ht="18.75" x14ac:dyDescent="0.3">
      <c r="A198" s="678"/>
      <c r="B198" s="679" t="s">
        <v>882</v>
      </c>
      <c r="C198" s="680"/>
      <c r="D198" s="681"/>
      <c r="E198" s="790">
        <f>SUM(E188:F196)</f>
        <v>0</v>
      </c>
      <c r="F198" s="790"/>
    </row>
    <row r="199" spans="1:34" s="369" customFormat="1" ht="18.75" x14ac:dyDescent="0.3">
      <c r="A199" s="365"/>
      <c r="B199" s="366" t="s">
        <v>883</v>
      </c>
      <c r="C199" s="367"/>
      <c r="D199" s="368"/>
      <c r="E199" s="791">
        <f>E198*0.25</f>
        <v>0</v>
      </c>
      <c r="F199" s="791"/>
    </row>
    <row r="200" spans="1:34" s="369" customFormat="1" ht="31.5" customHeight="1" x14ac:dyDescent="0.3">
      <c r="A200" s="365"/>
      <c r="B200" s="370" t="s">
        <v>884</v>
      </c>
      <c r="C200" s="371"/>
      <c r="D200" s="368"/>
      <c r="E200" s="791">
        <f>E198+E199</f>
        <v>0</v>
      </c>
      <c r="F200" s="791"/>
    </row>
    <row r="202" spans="1:34" ht="66" customHeight="1" x14ac:dyDescent="0.2">
      <c r="A202" s="876" t="s">
        <v>885</v>
      </c>
      <c r="B202" s="877"/>
      <c r="C202" s="877"/>
      <c r="D202" s="877"/>
      <c r="E202" s="877"/>
      <c r="F202" s="877"/>
    </row>
    <row r="204" spans="1:34" ht="16.5" x14ac:dyDescent="0.3">
      <c r="B204" s="252"/>
      <c r="D204" s="254"/>
    </row>
    <row r="207" spans="1:34" ht="16.5" x14ac:dyDescent="0.3">
      <c r="D207" s="254"/>
    </row>
    <row r="208" spans="1:34" ht="16.5" x14ac:dyDescent="0.3">
      <c r="D208" s="254"/>
    </row>
    <row r="209" spans="4:4" ht="16.5" x14ac:dyDescent="0.3">
      <c r="D209" s="254"/>
    </row>
    <row r="210" spans="4:4" ht="16.5" x14ac:dyDescent="0.3">
      <c r="D210" s="254"/>
    </row>
    <row r="211" spans="4:4" ht="16.5" x14ac:dyDescent="0.3">
      <c r="D211" s="254"/>
    </row>
    <row r="212" spans="4:4" ht="16.5" x14ac:dyDescent="0.3">
      <c r="D212" s="254"/>
    </row>
    <row r="213" spans="4:4" ht="16.5" x14ac:dyDescent="0.3">
      <c r="D213" s="254"/>
    </row>
    <row r="214" spans="4:4" ht="16.5" x14ac:dyDescent="0.3">
      <c r="D214" s="254"/>
    </row>
  </sheetData>
  <sheetProtection algorithmName="SHA-512" hashValue="HgId7X+QIWAuEkifnOTkt3yC1FxPEQ3Wmuvdg2QEt/VIbpAYnT1n8ZKcEM7+YTj2Kcq4C/TZ8fdWpjPpIg0aFw==" saltValue="TmHnnAor/Zt0mAuxY8E4DA==" spinCount="100000" sheet="1" objects="1" scenarios="1"/>
  <mergeCells count="35">
    <mergeCell ref="H34:H48"/>
    <mergeCell ref="A202:F202"/>
    <mergeCell ref="B194:D194"/>
    <mergeCell ref="E194:F194"/>
    <mergeCell ref="B196:D196"/>
    <mergeCell ref="E196:F196"/>
    <mergeCell ref="E188:F188"/>
    <mergeCell ref="B190:D190"/>
    <mergeCell ref="E190:F190"/>
    <mergeCell ref="B192:D192"/>
    <mergeCell ref="E192:F192"/>
    <mergeCell ref="A185:F186"/>
    <mergeCell ref="C114:D114"/>
    <mergeCell ref="E114:F114"/>
    <mergeCell ref="B116:D116"/>
    <mergeCell ref="E116:F116"/>
    <mergeCell ref="B165:C165"/>
    <mergeCell ref="E165:F165"/>
    <mergeCell ref="B30:D30"/>
    <mergeCell ref="A2:F3"/>
    <mergeCell ref="A5:A6"/>
    <mergeCell ref="B5:B6"/>
    <mergeCell ref="C5:C6"/>
    <mergeCell ref="D5:D6"/>
    <mergeCell ref="E5:F5"/>
    <mergeCell ref="E180:F180"/>
    <mergeCell ref="B180:C180"/>
    <mergeCell ref="B182:C182"/>
    <mergeCell ref="E182:F182"/>
    <mergeCell ref="B167:C167"/>
    <mergeCell ref="E167:F167"/>
    <mergeCell ref="B171:C171"/>
    <mergeCell ref="E171:F171"/>
    <mergeCell ref="B174:C174"/>
    <mergeCell ref="E174:F17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H84"/>
  <sheetViews>
    <sheetView tabSelected="1" topLeftCell="A52" zoomScale="110" zoomScaleNormal="110" zoomScalePageLayoutView="90" workbookViewId="0">
      <selection activeCell="R64" sqref="R64"/>
    </sheetView>
  </sheetViews>
  <sheetFormatPr defaultColWidth="9.140625" defaultRowHeight="15" x14ac:dyDescent="0.3"/>
  <cols>
    <col min="1" max="1" width="5.28515625" style="257" customWidth="1"/>
    <col min="2" max="2" width="43.5703125" style="257" customWidth="1"/>
    <col min="3" max="3" width="7.140625" style="257" customWidth="1"/>
    <col min="4" max="4" width="9.42578125" style="259" customWidth="1"/>
    <col min="5" max="5" width="12.5703125" style="257" customWidth="1"/>
    <col min="6" max="6" width="12" style="257" customWidth="1"/>
    <col min="7" max="7" width="9.140625" style="193"/>
    <col min="8" max="8" width="14.28515625" style="193" bestFit="1" customWidth="1"/>
    <col min="9" max="16384" width="9.140625" style="193"/>
  </cols>
  <sheetData>
    <row r="2" spans="1:34" s="246" customFormat="1" ht="12.75" x14ac:dyDescent="0.2">
      <c r="A2" s="852" t="s">
        <v>886</v>
      </c>
      <c r="B2" s="853"/>
      <c r="C2" s="853"/>
      <c r="D2" s="853"/>
      <c r="E2" s="853"/>
      <c r="F2" s="854"/>
    </row>
    <row r="3" spans="1:34" s="246" customFormat="1" ht="25.5" customHeight="1" x14ac:dyDescent="0.2">
      <c r="A3" s="855"/>
      <c r="B3" s="856"/>
      <c r="C3" s="856"/>
      <c r="D3" s="856"/>
      <c r="E3" s="856"/>
      <c r="F3" s="857"/>
    </row>
    <row r="4" spans="1:34" s="246" customFormat="1" ht="16.5" x14ac:dyDescent="0.3">
      <c r="A4" s="247"/>
      <c r="B4" s="248"/>
      <c r="C4" s="247"/>
      <c r="D4" s="249"/>
      <c r="E4" s="250"/>
      <c r="F4" s="250"/>
    </row>
    <row r="5" spans="1:34" s="246" customFormat="1" ht="16.5" x14ac:dyDescent="0.2">
      <c r="A5" s="858" t="s">
        <v>791</v>
      </c>
      <c r="B5" s="860" t="s">
        <v>792</v>
      </c>
      <c r="C5" s="891" t="s">
        <v>48</v>
      </c>
      <c r="D5" s="893" t="s">
        <v>793</v>
      </c>
      <c r="E5" s="866" t="s">
        <v>794</v>
      </c>
      <c r="F5" s="867"/>
    </row>
    <row r="6" spans="1:34" s="246" customFormat="1" ht="17.25" thickBot="1" x14ac:dyDescent="0.25">
      <c r="A6" s="859"/>
      <c r="B6" s="861"/>
      <c r="C6" s="892"/>
      <c r="D6" s="894"/>
      <c r="E6" s="372" t="s">
        <v>795</v>
      </c>
      <c r="F6" s="372" t="s">
        <v>796</v>
      </c>
    </row>
    <row r="7" spans="1:34" s="287" customFormat="1" ht="16.5" customHeight="1" thickBot="1" x14ac:dyDescent="0.3">
      <c r="A7" s="736" t="s">
        <v>797</v>
      </c>
      <c r="B7" s="736" t="s">
        <v>887</v>
      </c>
      <c r="C7" s="736"/>
      <c r="D7" s="736"/>
      <c r="E7" s="332"/>
      <c r="F7" s="332"/>
      <c r="G7" s="286"/>
      <c r="H7" s="285"/>
      <c r="I7" s="286"/>
      <c r="J7" s="285"/>
      <c r="K7" s="285"/>
      <c r="L7" s="285"/>
      <c r="M7" s="286"/>
      <c r="N7" s="286"/>
      <c r="O7" s="286"/>
      <c r="P7" s="286"/>
      <c r="Q7" s="286"/>
      <c r="R7" s="286"/>
      <c r="S7" s="286"/>
      <c r="T7" s="286"/>
      <c r="U7" s="286"/>
      <c r="V7" s="286"/>
      <c r="W7" s="286"/>
      <c r="X7" s="286"/>
      <c r="Y7" s="286"/>
      <c r="Z7" s="286"/>
      <c r="AA7" s="286"/>
      <c r="AB7" s="286"/>
      <c r="AC7" s="286"/>
      <c r="AD7" s="286"/>
      <c r="AE7" s="286"/>
      <c r="AF7" s="286"/>
      <c r="AG7" s="286"/>
      <c r="AH7" s="286"/>
    </row>
    <row r="8" spans="1:34" s="378" customFormat="1" ht="74.25" customHeight="1" x14ac:dyDescent="0.35">
      <c r="A8" s="737"/>
      <c r="B8" s="738" t="s">
        <v>974</v>
      </c>
      <c r="C8" s="737"/>
      <c r="D8" s="737"/>
      <c r="E8" s="373"/>
      <c r="F8" s="737"/>
      <c r="G8" s="374"/>
      <c r="H8" s="375"/>
      <c r="I8" s="376"/>
      <c r="J8" s="375"/>
      <c r="K8" s="377"/>
      <c r="L8" s="375"/>
      <c r="M8" s="376"/>
      <c r="N8" s="376"/>
      <c r="O8" s="376"/>
      <c r="P8" s="376"/>
      <c r="Q8" s="376"/>
      <c r="R8" s="376"/>
      <c r="S8" s="376"/>
      <c r="T8" s="376"/>
      <c r="U8" s="376"/>
      <c r="V8" s="376"/>
      <c r="W8" s="376"/>
      <c r="X8" s="376"/>
      <c r="Y8" s="376"/>
      <c r="Z8" s="376"/>
      <c r="AA8" s="376"/>
      <c r="AB8" s="376"/>
      <c r="AC8" s="376"/>
      <c r="AD8" s="376"/>
      <c r="AE8" s="376"/>
      <c r="AF8" s="376"/>
      <c r="AG8" s="376"/>
      <c r="AH8" s="376"/>
    </row>
    <row r="9" spans="1:34" s="246" customFormat="1" x14ac:dyDescent="0.3">
      <c r="A9" s="648" t="s">
        <v>2</v>
      </c>
      <c r="B9" s="739" t="s">
        <v>888</v>
      </c>
      <c r="C9" s="650"/>
      <c r="D9" s="651"/>
      <c r="E9" s="339"/>
      <c r="F9" s="754"/>
    </row>
    <row r="10" spans="1:34" s="246" customFormat="1" x14ac:dyDescent="0.3">
      <c r="A10" s="648"/>
      <c r="B10" s="740"/>
      <c r="C10" s="650" t="s">
        <v>36</v>
      </c>
      <c r="D10" s="726">
        <v>1</v>
      </c>
      <c r="E10" s="265">
        <v>0</v>
      </c>
      <c r="F10" s="657">
        <f t="shared" ref="F10" si="0">D10*E10</f>
        <v>0</v>
      </c>
    </row>
    <row r="11" spans="1:34" s="246" customFormat="1" x14ac:dyDescent="0.3">
      <c r="A11" s="648"/>
      <c r="B11" s="674"/>
      <c r="C11" s="650"/>
      <c r="D11" s="651"/>
      <c r="E11" s="339"/>
      <c r="F11" s="754"/>
    </row>
    <row r="12" spans="1:34" s="246" customFormat="1" ht="120" x14ac:dyDescent="0.3">
      <c r="A12" s="648" t="s">
        <v>3</v>
      </c>
      <c r="B12" s="739" t="s">
        <v>889</v>
      </c>
      <c r="C12" s="650" t="s">
        <v>36</v>
      </c>
      <c r="D12" s="651">
        <v>1</v>
      </c>
      <c r="E12" s="339">
        <v>0</v>
      </c>
      <c r="F12" s="754">
        <f>D12*E12</f>
        <v>0</v>
      </c>
    </row>
    <row r="13" spans="1:34" s="246" customFormat="1" x14ac:dyDescent="0.3">
      <c r="A13" s="648"/>
      <c r="B13" s="674"/>
      <c r="C13" s="650"/>
      <c r="D13" s="651"/>
      <c r="E13" s="339"/>
      <c r="F13" s="754"/>
    </row>
    <row r="14" spans="1:34" s="246" customFormat="1" ht="60" x14ac:dyDescent="0.3">
      <c r="A14" s="648" t="s">
        <v>5</v>
      </c>
      <c r="B14" s="741" t="s">
        <v>890</v>
      </c>
      <c r="C14" s="650" t="s">
        <v>36</v>
      </c>
      <c r="D14" s="726">
        <v>1</v>
      </c>
      <c r="E14" s="379">
        <v>0</v>
      </c>
      <c r="F14" s="754">
        <f t="shared" ref="F14" si="1">D14*E14</f>
        <v>0</v>
      </c>
    </row>
    <row r="15" spans="1:34" s="246" customFormat="1" x14ac:dyDescent="0.3">
      <c r="A15" s="648"/>
      <c r="B15" s="701"/>
      <c r="C15" s="742"/>
      <c r="D15" s="651"/>
      <c r="E15" s="339"/>
      <c r="F15" s="754"/>
    </row>
    <row r="16" spans="1:34" s="246" customFormat="1" ht="60" x14ac:dyDescent="0.3">
      <c r="A16" s="648" t="s">
        <v>19</v>
      </c>
      <c r="B16" s="743" t="s">
        <v>891</v>
      </c>
      <c r="C16" s="742"/>
      <c r="D16" s="651"/>
      <c r="E16" s="339"/>
      <c r="F16" s="754"/>
    </row>
    <row r="17" spans="1:6" s="246" customFormat="1" x14ac:dyDescent="0.3">
      <c r="A17" s="648"/>
      <c r="B17" s="674" t="s">
        <v>892</v>
      </c>
      <c r="C17" s="742" t="s">
        <v>118</v>
      </c>
      <c r="D17" s="651">
        <v>70</v>
      </c>
      <c r="E17" s="339">
        <v>0</v>
      </c>
      <c r="F17" s="754">
        <f>D17*E17</f>
        <v>0</v>
      </c>
    </row>
    <row r="18" spans="1:6" s="246" customFormat="1" x14ac:dyDescent="0.3">
      <c r="A18" s="648"/>
      <c r="B18" s="674" t="s">
        <v>893</v>
      </c>
      <c r="C18" s="742" t="s">
        <v>118</v>
      </c>
      <c r="D18" s="651">
        <v>25</v>
      </c>
      <c r="E18" s="339">
        <v>0</v>
      </c>
      <c r="F18" s="754">
        <f>D18*E18</f>
        <v>0</v>
      </c>
    </row>
    <row r="19" spans="1:6" s="246" customFormat="1" x14ac:dyDescent="0.3">
      <c r="A19" s="648"/>
      <c r="B19" s="674"/>
      <c r="C19" s="742"/>
      <c r="D19" s="651"/>
      <c r="E19" s="339"/>
      <c r="F19" s="754"/>
    </row>
    <row r="20" spans="1:6" s="246" customFormat="1" ht="45" x14ac:dyDescent="0.3">
      <c r="A20" s="648" t="s">
        <v>23</v>
      </c>
      <c r="B20" s="743" t="s">
        <v>958</v>
      </c>
      <c r="C20" s="742"/>
      <c r="D20" s="651"/>
      <c r="E20" s="339"/>
      <c r="F20" s="754"/>
    </row>
    <row r="21" spans="1:6" s="246" customFormat="1" x14ac:dyDescent="0.3">
      <c r="A21" s="648"/>
      <c r="B21" s="744" t="s">
        <v>894</v>
      </c>
      <c r="C21" s="742" t="s">
        <v>36</v>
      </c>
      <c r="D21" s="651">
        <v>2</v>
      </c>
      <c r="E21" s="339">
        <v>0</v>
      </c>
      <c r="F21" s="754">
        <f>D21*E21</f>
        <v>0</v>
      </c>
    </row>
    <row r="22" spans="1:6" s="246" customFormat="1" x14ac:dyDescent="0.3">
      <c r="A22" s="648"/>
      <c r="B22" s="674"/>
      <c r="C22" s="742"/>
      <c r="D22" s="651"/>
      <c r="E22" s="339"/>
      <c r="F22" s="754"/>
    </row>
    <row r="23" spans="1:6" s="246" customFormat="1" x14ac:dyDescent="0.3">
      <c r="A23" s="648" t="s">
        <v>27</v>
      </c>
      <c r="B23" s="743" t="s">
        <v>966</v>
      </c>
      <c r="C23" s="701"/>
      <c r="D23" s="723"/>
      <c r="E23" s="272"/>
      <c r="F23" s="702"/>
    </row>
    <row r="24" spans="1:6" s="246" customFormat="1" x14ac:dyDescent="0.3">
      <c r="A24" s="745"/>
      <c r="B24" s="744" t="s">
        <v>959</v>
      </c>
      <c r="C24" s="742" t="s">
        <v>36</v>
      </c>
      <c r="D24" s="651">
        <v>12</v>
      </c>
      <c r="E24" s="339">
        <v>0</v>
      </c>
      <c r="F24" s="754">
        <f>D24*E24</f>
        <v>0</v>
      </c>
    </row>
    <row r="25" spans="1:6" s="246" customFormat="1" x14ac:dyDescent="0.3">
      <c r="A25" s="745"/>
      <c r="B25" s="746"/>
      <c r="C25" s="747"/>
      <c r="D25" s="748"/>
      <c r="E25" s="380"/>
      <c r="F25" s="755"/>
    </row>
    <row r="26" spans="1:6" s="246" customFormat="1" x14ac:dyDescent="0.3">
      <c r="A26" s="648" t="s">
        <v>101</v>
      </c>
      <c r="B26" s="743" t="s">
        <v>960</v>
      </c>
      <c r="C26" s="701"/>
      <c r="D26" s="723"/>
      <c r="E26" s="272"/>
      <c r="F26" s="702"/>
    </row>
    <row r="27" spans="1:6" s="246" customFormat="1" x14ac:dyDescent="0.3">
      <c r="A27" s="745"/>
      <c r="B27" s="749"/>
      <c r="C27" s="742" t="s">
        <v>36</v>
      </c>
      <c r="D27" s="651">
        <v>1</v>
      </c>
      <c r="E27" s="339">
        <v>0</v>
      </c>
      <c r="F27" s="754">
        <f>D27*E27</f>
        <v>0</v>
      </c>
    </row>
    <row r="28" spans="1:6" s="246" customFormat="1" x14ac:dyDescent="0.3">
      <c r="A28" s="745"/>
      <c r="B28" s="746"/>
      <c r="C28" s="747"/>
      <c r="D28" s="748"/>
      <c r="E28" s="380"/>
      <c r="F28" s="755"/>
    </row>
    <row r="29" spans="1:6" s="246" customFormat="1" ht="60" x14ac:dyDescent="0.2">
      <c r="A29" s="648" t="s">
        <v>102</v>
      </c>
      <c r="B29" s="743" t="s">
        <v>961</v>
      </c>
      <c r="C29" s="750"/>
      <c r="D29" s="751"/>
      <c r="E29" s="381"/>
      <c r="F29" s="751"/>
    </row>
    <row r="30" spans="1:6" s="246" customFormat="1" x14ac:dyDescent="0.3">
      <c r="A30" s="745"/>
      <c r="B30" s="749" t="s">
        <v>962</v>
      </c>
      <c r="C30" s="742" t="s">
        <v>36</v>
      </c>
      <c r="D30" s="651">
        <v>10</v>
      </c>
      <c r="E30" s="339">
        <v>0</v>
      </c>
      <c r="F30" s="754">
        <f>D30*E30</f>
        <v>0</v>
      </c>
    </row>
    <row r="31" spans="1:6" s="246" customFormat="1" x14ac:dyDescent="0.3">
      <c r="A31" s="648"/>
      <c r="B31" s="674"/>
      <c r="C31" s="701"/>
      <c r="D31" s="723"/>
      <c r="E31" s="272"/>
      <c r="F31" s="702"/>
    </row>
    <row r="32" spans="1:6" s="246" customFormat="1" x14ac:dyDescent="0.3">
      <c r="A32" s="648" t="s">
        <v>31</v>
      </c>
      <c r="B32" s="749" t="s">
        <v>963</v>
      </c>
      <c r="C32" s="650"/>
      <c r="D32" s="651"/>
      <c r="E32" s="339"/>
      <c r="F32" s="754"/>
    </row>
    <row r="33" spans="1:31" s="246" customFormat="1" x14ac:dyDescent="0.3">
      <c r="A33" s="648"/>
      <c r="B33" s="749" t="s">
        <v>964</v>
      </c>
      <c r="C33" s="650" t="s">
        <v>36</v>
      </c>
      <c r="D33" s="651">
        <v>58</v>
      </c>
      <c r="E33" s="339">
        <v>0</v>
      </c>
      <c r="F33" s="754">
        <f t="shared" ref="F33" si="2">D33*E33</f>
        <v>0</v>
      </c>
    </row>
    <row r="34" spans="1:31" s="246" customFormat="1" x14ac:dyDescent="0.3">
      <c r="A34" s="648"/>
      <c r="B34" s="674"/>
      <c r="C34" s="650"/>
      <c r="D34" s="651"/>
      <c r="E34" s="339"/>
      <c r="F34" s="754"/>
    </row>
    <row r="35" spans="1:31" s="246" customFormat="1" x14ac:dyDescent="0.3">
      <c r="A35" s="648" t="s">
        <v>32</v>
      </c>
      <c r="B35" s="749" t="s">
        <v>965</v>
      </c>
      <c r="C35" s="650"/>
      <c r="D35" s="651"/>
      <c r="E35" s="339"/>
      <c r="F35" s="754"/>
    </row>
    <row r="36" spans="1:31" s="246" customFormat="1" x14ac:dyDescent="0.3">
      <c r="A36" s="648"/>
      <c r="B36" s="749" t="s">
        <v>895</v>
      </c>
      <c r="C36" s="650" t="s">
        <v>36</v>
      </c>
      <c r="D36" s="651">
        <v>2</v>
      </c>
      <c r="E36" s="339">
        <v>0</v>
      </c>
      <c r="F36" s="754">
        <f t="shared" ref="F36" si="3">D36*E36</f>
        <v>0</v>
      </c>
    </row>
    <row r="37" spans="1:31" s="246" customFormat="1" x14ac:dyDescent="0.3">
      <c r="A37" s="648"/>
      <c r="B37" s="674"/>
      <c r="C37" s="650"/>
      <c r="D37" s="651"/>
      <c r="E37" s="339"/>
      <c r="F37" s="754"/>
    </row>
    <row r="38" spans="1:31" s="246" customFormat="1" x14ac:dyDescent="0.3">
      <c r="A38" s="648" t="s">
        <v>33</v>
      </c>
      <c r="B38" s="749" t="s">
        <v>896</v>
      </c>
      <c r="C38" s="742"/>
      <c r="D38" s="651"/>
      <c r="E38" s="339"/>
      <c r="F38" s="754"/>
    </row>
    <row r="39" spans="1:31" s="246" customFormat="1" x14ac:dyDescent="0.3">
      <c r="A39" s="648"/>
      <c r="B39" s="749" t="s">
        <v>897</v>
      </c>
      <c r="C39" s="742" t="s">
        <v>36</v>
      </c>
      <c r="D39" s="651">
        <v>10</v>
      </c>
      <c r="E39" s="339">
        <v>0</v>
      </c>
      <c r="F39" s="754">
        <f>D39*E39</f>
        <v>0</v>
      </c>
    </row>
    <row r="40" spans="1:31" s="246" customFormat="1" x14ac:dyDescent="0.3">
      <c r="A40" s="648"/>
      <c r="B40" s="701"/>
      <c r="C40" s="742"/>
      <c r="D40" s="651"/>
      <c r="E40" s="339"/>
      <c r="F40" s="754"/>
    </row>
    <row r="41" spans="1:31" s="246" customFormat="1" x14ac:dyDescent="0.3">
      <c r="A41" s="648" t="s">
        <v>34</v>
      </c>
      <c r="B41" s="749" t="s">
        <v>898</v>
      </c>
      <c r="C41" s="742"/>
      <c r="D41" s="651"/>
      <c r="E41" s="339"/>
      <c r="F41" s="754"/>
    </row>
    <row r="42" spans="1:31" s="246" customFormat="1" x14ac:dyDescent="0.3">
      <c r="A42" s="648"/>
      <c r="B42" s="749" t="s">
        <v>899</v>
      </c>
      <c r="C42" s="742" t="s">
        <v>36</v>
      </c>
      <c r="D42" s="651">
        <v>10</v>
      </c>
      <c r="E42" s="339">
        <v>0</v>
      </c>
      <c r="F42" s="754">
        <f>D42*E42</f>
        <v>0</v>
      </c>
    </row>
    <row r="43" spans="1:31" s="246" customFormat="1" x14ac:dyDescent="0.3">
      <c r="A43" s="648"/>
      <c r="B43" s="701"/>
      <c r="C43" s="742"/>
      <c r="D43" s="651"/>
      <c r="E43" s="339"/>
      <c r="F43" s="754"/>
    </row>
    <row r="44" spans="1:31" s="246" customFormat="1" ht="30" x14ac:dyDescent="0.3">
      <c r="A44" s="648" t="s">
        <v>35</v>
      </c>
      <c r="B44" s="725" t="s">
        <v>900</v>
      </c>
      <c r="C44" s="742" t="s">
        <v>355</v>
      </c>
      <c r="D44" s="651">
        <v>1</v>
      </c>
      <c r="E44" s="339">
        <v>0</v>
      </c>
      <c r="F44" s="754">
        <f>D44*E44</f>
        <v>0</v>
      </c>
    </row>
    <row r="45" spans="1:31" s="246" customFormat="1" x14ac:dyDescent="0.3">
      <c r="A45" s="648"/>
      <c r="B45" s="701"/>
      <c r="C45" s="742"/>
      <c r="D45" s="651"/>
      <c r="E45" s="339"/>
      <c r="F45" s="754"/>
    </row>
    <row r="46" spans="1:31" s="246" customFormat="1" ht="78" customHeight="1" x14ac:dyDescent="0.35">
      <c r="A46" s="648" t="s">
        <v>77</v>
      </c>
      <c r="B46" s="725" t="s">
        <v>901</v>
      </c>
      <c r="C46" s="742" t="s">
        <v>355</v>
      </c>
      <c r="D46" s="651">
        <v>1</v>
      </c>
      <c r="E46" s="382">
        <v>0</v>
      </c>
      <c r="F46" s="754">
        <f>D46*E46</f>
        <v>0</v>
      </c>
      <c r="G46" s="303"/>
      <c r="J46" s="377"/>
    </row>
    <row r="47" spans="1:31" s="246" customFormat="1" ht="15.75" thickBot="1" x14ac:dyDescent="0.25">
      <c r="A47" s="745"/>
      <c r="B47" s="746"/>
      <c r="C47" s="747"/>
      <c r="D47" s="752"/>
      <c r="E47" s="383"/>
      <c r="F47" s="756"/>
    </row>
    <row r="48" spans="1:31" s="287" customFormat="1" ht="15.75" customHeight="1" thickBot="1" x14ac:dyDescent="0.3">
      <c r="A48" s="753" t="s">
        <v>797</v>
      </c>
      <c r="B48" s="736" t="s">
        <v>887</v>
      </c>
      <c r="C48" s="895" t="s">
        <v>43</v>
      </c>
      <c r="D48" s="895"/>
      <c r="E48" s="896">
        <f>SUM(F9:F47)</f>
        <v>0</v>
      </c>
      <c r="F48" s="897"/>
      <c r="G48" s="285"/>
      <c r="H48" s="285"/>
      <c r="I48" s="285"/>
      <c r="J48" s="286"/>
      <c r="K48" s="286"/>
      <c r="L48" s="286"/>
      <c r="M48" s="286"/>
      <c r="N48" s="286"/>
      <c r="O48" s="286"/>
      <c r="P48" s="286"/>
      <c r="Q48" s="286"/>
      <c r="R48" s="286"/>
      <c r="S48" s="286"/>
      <c r="T48" s="286"/>
      <c r="U48" s="286"/>
      <c r="V48" s="286"/>
      <c r="W48" s="286"/>
      <c r="X48" s="286"/>
      <c r="Y48" s="286"/>
      <c r="Z48" s="286"/>
      <c r="AA48" s="286"/>
      <c r="AB48" s="286"/>
      <c r="AC48" s="286"/>
      <c r="AD48" s="286"/>
      <c r="AE48" s="286"/>
    </row>
    <row r="49" spans="1:34" s="246" customFormat="1" ht="16.5" x14ac:dyDescent="0.2">
      <c r="A49" s="333"/>
      <c r="B49" s="334"/>
      <c r="C49" s="384"/>
      <c r="D49" s="385"/>
      <c r="E49" s="386"/>
      <c r="F49" s="386"/>
    </row>
    <row r="50" spans="1:34" s="246" customFormat="1" ht="15.75" thickBot="1" x14ac:dyDescent="0.25">
      <c r="A50" s="345"/>
      <c r="B50" s="346"/>
      <c r="C50" s="387"/>
      <c r="D50" s="388"/>
      <c r="E50" s="389"/>
      <c r="F50" s="390"/>
    </row>
    <row r="51" spans="1:34" s="287" customFormat="1" ht="16.5" customHeight="1" thickBot="1" x14ac:dyDescent="0.3">
      <c r="A51" s="347" t="s">
        <v>810</v>
      </c>
      <c r="B51" s="846" t="s">
        <v>878</v>
      </c>
      <c r="C51" s="846"/>
      <c r="D51" s="391"/>
      <c r="E51" s="849"/>
      <c r="F51" s="850"/>
      <c r="G51" s="286"/>
      <c r="H51" s="285"/>
      <c r="I51" s="286"/>
      <c r="J51" s="285"/>
      <c r="K51" s="285"/>
      <c r="L51" s="285"/>
      <c r="M51" s="286"/>
      <c r="N51" s="286"/>
      <c r="O51" s="286"/>
      <c r="P51" s="286"/>
      <c r="Q51" s="286"/>
      <c r="R51" s="286"/>
      <c r="S51" s="286"/>
      <c r="T51" s="286"/>
      <c r="U51" s="286"/>
      <c r="V51" s="286"/>
      <c r="W51" s="286"/>
      <c r="X51" s="286"/>
      <c r="Y51" s="286"/>
      <c r="Z51" s="286"/>
      <c r="AA51" s="286"/>
      <c r="AB51" s="286"/>
      <c r="AC51" s="286"/>
      <c r="AD51" s="286"/>
      <c r="AE51" s="286"/>
      <c r="AF51" s="286"/>
      <c r="AG51" s="286"/>
      <c r="AH51" s="286"/>
    </row>
    <row r="52" spans="1:34" s="246" customFormat="1" ht="16.5" x14ac:dyDescent="0.2">
      <c r="A52" s="648"/>
      <c r="B52" s="649"/>
      <c r="C52" s="742"/>
      <c r="D52" s="757"/>
      <c r="E52" s="392"/>
      <c r="F52" s="760"/>
    </row>
    <row r="53" spans="1:34" s="246" customFormat="1" x14ac:dyDescent="0.2">
      <c r="A53" s="652" t="s">
        <v>2</v>
      </c>
      <c r="B53" s="653" t="s">
        <v>879</v>
      </c>
      <c r="C53" s="742" t="s">
        <v>355</v>
      </c>
      <c r="D53" s="757">
        <v>1</v>
      </c>
      <c r="E53" s="392">
        <v>0</v>
      </c>
      <c r="F53" s="761">
        <f>D53*E53</f>
        <v>0</v>
      </c>
    </row>
    <row r="54" spans="1:34" s="246" customFormat="1" ht="15.75" thickBot="1" x14ac:dyDescent="0.25">
      <c r="A54" s="652"/>
      <c r="B54" s="653"/>
      <c r="C54" s="758"/>
      <c r="D54" s="759"/>
      <c r="E54" s="393"/>
      <c r="F54" s="761"/>
    </row>
    <row r="55" spans="1:34" s="287" customFormat="1" ht="16.5" customHeight="1" thickBot="1" x14ac:dyDescent="0.3">
      <c r="A55" s="347" t="s">
        <v>810</v>
      </c>
      <c r="B55" s="846" t="s">
        <v>878</v>
      </c>
      <c r="C55" s="846"/>
      <c r="D55" s="391" t="s">
        <v>43</v>
      </c>
      <c r="E55" s="844">
        <f>SUM(F53:F54)</f>
        <v>0</v>
      </c>
      <c r="F55" s="845"/>
      <c r="G55" s="286"/>
      <c r="H55" s="285"/>
      <c r="I55" s="286"/>
      <c r="J55" s="285"/>
      <c r="K55" s="285"/>
      <c r="L55" s="285"/>
      <c r="M55" s="286"/>
      <c r="N55" s="286"/>
      <c r="O55" s="286"/>
      <c r="P55" s="286"/>
      <c r="Q55" s="286"/>
      <c r="R55" s="286"/>
      <c r="S55" s="286"/>
      <c r="T55" s="286"/>
      <c r="U55" s="286"/>
      <c r="V55" s="286"/>
      <c r="W55" s="286"/>
      <c r="X55" s="286"/>
      <c r="Y55" s="286"/>
      <c r="Z55" s="286"/>
      <c r="AA55" s="286"/>
      <c r="AB55" s="286"/>
      <c r="AC55" s="286"/>
      <c r="AD55" s="286"/>
      <c r="AE55" s="286"/>
      <c r="AF55" s="286"/>
      <c r="AG55" s="286"/>
      <c r="AH55" s="286"/>
    </row>
    <row r="56" spans="1:34" s="246" customFormat="1" x14ac:dyDescent="0.2">
      <c r="A56" s="345"/>
      <c r="B56" s="346"/>
      <c r="C56" s="387"/>
      <c r="D56" s="388"/>
      <c r="E56" s="389"/>
      <c r="F56" s="390"/>
    </row>
    <row r="57" spans="1:34" s="287" customFormat="1" ht="17.25" thickBot="1" x14ac:dyDescent="0.3">
      <c r="A57" s="354"/>
      <c r="B57" s="847"/>
      <c r="C57" s="847"/>
      <c r="D57" s="394"/>
      <c r="E57" s="848"/>
      <c r="F57" s="848"/>
      <c r="G57" s="286"/>
      <c r="H57" s="285"/>
      <c r="I57" s="286"/>
      <c r="J57" s="285"/>
      <c r="K57" s="285"/>
      <c r="L57" s="285"/>
      <c r="M57" s="286"/>
      <c r="N57" s="286"/>
      <c r="O57" s="286"/>
      <c r="P57" s="286"/>
      <c r="Q57" s="286"/>
      <c r="R57" s="286"/>
      <c r="S57" s="286"/>
      <c r="T57" s="286"/>
      <c r="U57" s="286"/>
      <c r="V57" s="286"/>
      <c r="W57" s="286"/>
      <c r="X57" s="286"/>
      <c r="Y57" s="286"/>
      <c r="Z57" s="286"/>
      <c r="AA57" s="286"/>
      <c r="AB57" s="286"/>
      <c r="AC57" s="286"/>
      <c r="AD57" s="286"/>
      <c r="AE57" s="286"/>
      <c r="AF57" s="286"/>
      <c r="AG57" s="286"/>
      <c r="AH57" s="286"/>
    </row>
    <row r="58" spans="1:34" s="246" customFormat="1" x14ac:dyDescent="0.3">
      <c r="A58" s="257"/>
      <c r="B58" s="257"/>
      <c r="C58" s="257"/>
      <c r="D58" s="259"/>
      <c r="E58" s="257"/>
      <c r="F58" s="257"/>
    </row>
    <row r="59" spans="1:34" s="356" customFormat="1" ht="15" customHeight="1" x14ac:dyDescent="0.25">
      <c r="A59" s="884" t="s">
        <v>902</v>
      </c>
      <c r="B59" s="885"/>
      <c r="C59" s="885"/>
      <c r="D59" s="885"/>
      <c r="E59" s="885"/>
      <c r="F59" s="886"/>
    </row>
    <row r="60" spans="1:34" s="356" customFormat="1" ht="18.75" customHeight="1" x14ac:dyDescent="0.25">
      <c r="A60" s="887"/>
      <c r="B60" s="888"/>
      <c r="C60" s="888"/>
      <c r="D60" s="888"/>
      <c r="E60" s="888"/>
      <c r="F60" s="889"/>
    </row>
    <row r="61" spans="1:34" s="356" customFormat="1" ht="14.25" customHeight="1" x14ac:dyDescent="0.25">
      <c r="A61" s="357"/>
      <c r="B61" s="357"/>
      <c r="C61" s="357"/>
      <c r="D61" s="395"/>
      <c r="E61" s="357"/>
      <c r="F61" s="357"/>
    </row>
    <row r="62" spans="1:34" ht="16.5" x14ac:dyDescent="0.35">
      <c r="A62" s="360"/>
      <c r="B62" s="361"/>
      <c r="C62" s="362"/>
      <c r="D62" s="363"/>
      <c r="E62" s="364"/>
      <c r="F62" s="396"/>
    </row>
    <row r="63" spans="1:34" s="287" customFormat="1" ht="16.5" x14ac:dyDescent="0.25">
      <c r="A63" s="667" t="s">
        <v>797</v>
      </c>
      <c r="B63" s="880" t="s">
        <v>887</v>
      </c>
      <c r="C63" s="880"/>
      <c r="D63" s="880"/>
      <c r="E63" s="881">
        <f>E48</f>
        <v>0</v>
      </c>
      <c r="F63" s="881"/>
      <c r="G63" s="285"/>
      <c r="H63" s="285"/>
      <c r="I63" s="285"/>
      <c r="J63" s="286"/>
      <c r="K63" s="286"/>
      <c r="L63" s="286"/>
      <c r="M63" s="286"/>
      <c r="N63" s="286"/>
      <c r="O63" s="286"/>
      <c r="P63" s="286"/>
      <c r="Q63" s="286"/>
      <c r="R63" s="286"/>
      <c r="S63" s="286"/>
      <c r="T63" s="286"/>
      <c r="U63" s="286"/>
      <c r="V63" s="286"/>
      <c r="W63" s="286"/>
      <c r="X63" s="286"/>
      <c r="Y63" s="286"/>
      <c r="Z63" s="286"/>
      <c r="AA63" s="286"/>
      <c r="AB63" s="286"/>
      <c r="AC63" s="286"/>
      <c r="AD63" s="286"/>
      <c r="AE63" s="286"/>
    </row>
    <row r="64" spans="1:34" s="356" customFormat="1" ht="16.5" x14ac:dyDescent="0.3">
      <c r="A64" s="668"/>
      <c r="B64" s="669"/>
      <c r="C64" s="670"/>
      <c r="D64" s="671"/>
      <c r="E64" s="672"/>
      <c r="F64" s="672"/>
    </row>
    <row r="65" spans="1:34" s="287" customFormat="1" ht="16.5" x14ac:dyDescent="0.25">
      <c r="A65" s="676" t="s">
        <v>810</v>
      </c>
      <c r="B65" s="878" t="s">
        <v>878</v>
      </c>
      <c r="C65" s="878"/>
      <c r="D65" s="878"/>
      <c r="E65" s="879">
        <f>E55</f>
        <v>0</v>
      </c>
      <c r="F65" s="879"/>
      <c r="G65" s="286"/>
      <c r="H65" s="285"/>
      <c r="I65" s="286"/>
      <c r="J65" s="285"/>
      <c r="K65" s="285"/>
      <c r="L65" s="285"/>
      <c r="M65" s="286"/>
      <c r="N65" s="286"/>
      <c r="O65" s="286"/>
      <c r="P65" s="286"/>
      <c r="Q65" s="286"/>
      <c r="R65" s="286"/>
      <c r="S65" s="286"/>
      <c r="T65" s="286"/>
      <c r="U65" s="286"/>
      <c r="V65" s="286"/>
      <c r="W65" s="286"/>
      <c r="X65" s="286"/>
      <c r="Y65" s="286"/>
      <c r="Z65" s="286"/>
      <c r="AA65" s="286"/>
      <c r="AB65" s="286"/>
      <c r="AC65" s="286"/>
      <c r="AD65" s="286"/>
      <c r="AE65" s="286"/>
      <c r="AF65" s="286"/>
      <c r="AG65" s="286"/>
      <c r="AH65" s="286"/>
    </row>
    <row r="66" spans="1:34" s="246" customFormat="1" x14ac:dyDescent="0.2">
      <c r="A66" s="648"/>
      <c r="B66" s="674"/>
      <c r="C66" s="742"/>
      <c r="D66" s="760"/>
      <c r="E66" s="762"/>
      <c r="F66" s="762"/>
    </row>
    <row r="67" spans="1:34" s="356" customFormat="1" ht="16.5" x14ac:dyDescent="0.3">
      <c r="A67" s="668"/>
      <c r="B67" s="669"/>
      <c r="C67" s="670"/>
      <c r="D67" s="671"/>
      <c r="E67" s="677"/>
      <c r="F67" s="677"/>
    </row>
    <row r="68" spans="1:34" s="369" customFormat="1" ht="18.75" x14ac:dyDescent="0.3">
      <c r="A68" s="678"/>
      <c r="B68" s="679" t="s">
        <v>882</v>
      </c>
      <c r="C68" s="763"/>
      <c r="D68" s="764"/>
      <c r="E68" s="790">
        <f>SUM(E62:F66)</f>
        <v>0</v>
      </c>
      <c r="F68" s="790"/>
      <c r="H68" s="399"/>
    </row>
    <row r="69" spans="1:34" s="369" customFormat="1" ht="18.75" x14ac:dyDescent="0.3">
      <c r="A69" s="365"/>
      <c r="B69" s="366" t="s">
        <v>883</v>
      </c>
      <c r="C69" s="397"/>
      <c r="D69" s="398"/>
      <c r="E69" s="791">
        <f>E68*0.25</f>
        <v>0</v>
      </c>
      <c r="F69" s="791"/>
    </row>
    <row r="70" spans="1:34" s="369" customFormat="1" ht="31.5" customHeight="1" x14ac:dyDescent="0.3">
      <c r="A70" s="365"/>
      <c r="B70" s="370" t="s">
        <v>884</v>
      </c>
      <c r="C70" s="370"/>
      <c r="D70" s="398"/>
      <c r="E70" s="791">
        <f>E68+E69</f>
        <v>0</v>
      </c>
      <c r="F70" s="791"/>
    </row>
    <row r="72" spans="1:34" ht="66" customHeight="1" x14ac:dyDescent="0.2">
      <c r="A72" s="876" t="s">
        <v>885</v>
      </c>
      <c r="B72" s="877"/>
      <c r="C72" s="877"/>
      <c r="D72" s="877"/>
      <c r="E72" s="877"/>
      <c r="F72" s="877"/>
    </row>
    <row r="74" spans="1:34" ht="16.5" x14ac:dyDescent="0.3">
      <c r="B74" s="252"/>
      <c r="D74" s="254"/>
    </row>
    <row r="77" spans="1:34" ht="16.5" x14ac:dyDescent="0.3">
      <c r="D77" s="254"/>
    </row>
    <row r="78" spans="1:34" ht="16.5" x14ac:dyDescent="0.3">
      <c r="D78" s="254"/>
    </row>
    <row r="79" spans="1:34" ht="16.5" x14ac:dyDescent="0.3">
      <c r="D79" s="254"/>
    </row>
    <row r="80" spans="1:34" s="257" customFormat="1" ht="16.5" x14ac:dyDescent="0.3">
      <c r="D80" s="254"/>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row>
    <row r="81" spans="4:34" s="257" customFormat="1" ht="16.5" x14ac:dyDescent="0.3">
      <c r="D81" s="254"/>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row>
    <row r="82" spans="4:34" s="257" customFormat="1" ht="16.5" x14ac:dyDescent="0.3">
      <c r="D82" s="254"/>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row>
    <row r="83" spans="4:34" s="257" customFormat="1" ht="16.5" x14ac:dyDescent="0.3">
      <c r="D83" s="254"/>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row>
    <row r="84" spans="4:34" s="257" customFormat="1" ht="16.5" x14ac:dyDescent="0.3">
      <c r="D84" s="254"/>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row>
  </sheetData>
  <sheetProtection algorithmName="SHA-512" hashValue="3NWY6Vok2yOpxgVQLEBgqWh7llgZVT1qt7LHfFKd9rvvmMm7eLw/8ZkpXZCWrDwpq4NS2nXlBNzFkqd+6G//HQ==" saltValue="SaKau/dGRlPlYKF4tGwUCg==" spinCount="100000" sheet="1" objects="1" scenarios="1"/>
  <mergeCells count="20">
    <mergeCell ref="B55:C55"/>
    <mergeCell ref="E55:F55"/>
    <mergeCell ref="A2:F3"/>
    <mergeCell ref="A5:A6"/>
    <mergeCell ref="B5:B6"/>
    <mergeCell ref="C5:C6"/>
    <mergeCell ref="D5:D6"/>
    <mergeCell ref="E5:F5"/>
    <mergeCell ref="C48:D48"/>
    <mergeCell ref="E48:F48"/>
    <mergeCell ref="B51:C51"/>
    <mergeCell ref="E51:F51"/>
    <mergeCell ref="A72:F72"/>
    <mergeCell ref="B65:D65"/>
    <mergeCell ref="E65:F65"/>
    <mergeCell ref="B57:C57"/>
    <mergeCell ref="E57:F57"/>
    <mergeCell ref="A59:F60"/>
    <mergeCell ref="B63:D63"/>
    <mergeCell ref="E63:F6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23018-FF84-4A39-87EE-DC0C4A1BEAF9}">
  <dimension ref="B3:F23"/>
  <sheetViews>
    <sheetView workbookViewId="0">
      <selection activeCell="B21" sqref="B21:E21"/>
    </sheetView>
  </sheetViews>
  <sheetFormatPr defaultRowHeight="12.75" x14ac:dyDescent="0.2"/>
  <cols>
    <col min="2" max="2" width="28.28515625" bestFit="1" customWidth="1"/>
    <col min="6" max="6" width="25.140625" customWidth="1"/>
  </cols>
  <sheetData>
    <row r="3" spans="2:6" ht="23.25" x14ac:dyDescent="0.2">
      <c r="B3" s="898" t="s">
        <v>247</v>
      </c>
      <c r="C3" s="898"/>
      <c r="D3" s="898"/>
      <c r="E3" s="898"/>
      <c r="F3" s="400"/>
    </row>
    <row r="4" spans="2:6" x14ac:dyDescent="0.2">
      <c r="B4" s="401"/>
      <c r="C4" s="401"/>
      <c r="D4" s="401"/>
      <c r="E4" s="401"/>
      <c r="F4" s="400"/>
    </row>
    <row r="5" spans="2:6" ht="15.75" x14ac:dyDescent="0.2">
      <c r="B5" s="402"/>
      <c r="C5" s="403"/>
      <c r="D5" s="404"/>
      <c r="E5" s="405"/>
      <c r="F5" s="406"/>
    </row>
    <row r="6" spans="2:6" ht="15.75" x14ac:dyDescent="0.2">
      <c r="B6" s="407"/>
      <c r="C6" s="407"/>
      <c r="D6" s="407"/>
      <c r="E6" s="407"/>
      <c r="F6" s="408"/>
    </row>
    <row r="7" spans="2:6" ht="15.75" x14ac:dyDescent="0.2">
      <c r="B7" s="765" t="s">
        <v>42</v>
      </c>
      <c r="C7" s="766"/>
      <c r="D7" s="767"/>
      <c r="E7" s="767"/>
      <c r="F7" s="768">
        <f>'1. HALA'!F193</f>
        <v>0</v>
      </c>
    </row>
    <row r="8" spans="2:6" ht="15.75" x14ac:dyDescent="0.2">
      <c r="B8" s="769"/>
      <c r="C8" s="769"/>
      <c r="D8" s="769"/>
      <c r="E8" s="769"/>
      <c r="F8" s="770"/>
    </row>
    <row r="9" spans="2:6" ht="15.75" x14ac:dyDescent="0.2">
      <c r="B9" s="765" t="s">
        <v>903</v>
      </c>
      <c r="C9" s="765"/>
      <c r="D9" s="765"/>
      <c r="E9" s="765"/>
      <c r="F9" s="768">
        <f>'2. MANIPULATIVNA POVRŠINA'!F37</f>
        <v>0</v>
      </c>
    </row>
    <row r="10" spans="2:6" ht="15.75" x14ac:dyDescent="0.2">
      <c r="B10" s="769"/>
      <c r="C10" s="771"/>
      <c r="D10" s="769"/>
      <c r="E10" s="769"/>
      <c r="F10" s="772"/>
    </row>
    <row r="11" spans="2:6" ht="15.75" x14ac:dyDescent="0.2">
      <c r="B11" s="765" t="s">
        <v>904</v>
      </c>
      <c r="C11" s="765"/>
      <c r="D11" s="765"/>
      <c r="E11" s="765"/>
      <c r="F11" s="768">
        <f>'3. ViK'!F165</f>
        <v>0</v>
      </c>
    </row>
    <row r="12" spans="2:6" ht="15.75" x14ac:dyDescent="0.2">
      <c r="B12" s="769"/>
      <c r="C12" s="769"/>
      <c r="D12" s="769"/>
      <c r="E12" s="769"/>
      <c r="F12" s="772"/>
    </row>
    <row r="13" spans="2:6" ht="15.75" x14ac:dyDescent="0.2">
      <c r="B13" s="765" t="s">
        <v>905</v>
      </c>
      <c r="C13" s="765"/>
      <c r="D13" s="765"/>
      <c r="E13" s="765"/>
      <c r="F13" s="768">
        <f>'4. ELEKTRO'!F572</f>
        <v>0</v>
      </c>
    </row>
    <row r="14" spans="2:6" ht="15.75" x14ac:dyDescent="0.2">
      <c r="B14" s="769"/>
      <c r="C14" s="769"/>
      <c r="D14" s="769"/>
      <c r="E14" s="769"/>
      <c r="F14" s="772"/>
    </row>
    <row r="15" spans="2:6" ht="15.75" x14ac:dyDescent="0.2">
      <c r="B15" s="765" t="s">
        <v>906</v>
      </c>
      <c r="C15" s="765"/>
      <c r="D15" s="765"/>
      <c r="E15" s="765"/>
      <c r="F15" s="768">
        <f>'5. STROJARSKI'!E198</f>
        <v>0</v>
      </c>
    </row>
    <row r="16" spans="2:6" ht="15.75" x14ac:dyDescent="0.2">
      <c r="B16" s="769"/>
      <c r="C16" s="769"/>
      <c r="D16" s="769"/>
      <c r="E16" s="769"/>
      <c r="F16" s="772"/>
    </row>
    <row r="17" spans="2:6" ht="15.75" x14ac:dyDescent="0.2">
      <c r="B17" s="765" t="s">
        <v>907</v>
      </c>
      <c r="C17" s="765"/>
      <c r="D17" s="765"/>
      <c r="E17" s="765"/>
      <c r="F17" s="768">
        <f>'6. TEHNOLOGIJA'!E68</f>
        <v>0</v>
      </c>
    </row>
    <row r="18" spans="2:6" ht="15.75" x14ac:dyDescent="0.2">
      <c r="B18" s="769"/>
      <c r="C18" s="769"/>
      <c r="D18" s="769"/>
      <c r="E18" s="769"/>
      <c r="F18" s="772"/>
    </row>
    <row r="19" spans="2:6" ht="15.75" x14ac:dyDescent="0.25">
      <c r="B19" s="899" t="s">
        <v>43</v>
      </c>
      <c r="C19" s="899"/>
      <c r="D19" s="899"/>
      <c r="E19" s="899"/>
      <c r="F19" s="768">
        <f>SUM(F6:F17)</f>
        <v>0</v>
      </c>
    </row>
    <row r="20" spans="2:6" ht="15.75" x14ac:dyDescent="0.2">
      <c r="B20" s="411"/>
      <c r="C20" s="402"/>
      <c r="D20" s="412"/>
      <c r="E20" s="413"/>
      <c r="F20" s="410"/>
    </row>
    <row r="21" spans="2:6" ht="15.75" x14ac:dyDescent="0.25">
      <c r="B21" s="900" t="s">
        <v>44</v>
      </c>
      <c r="C21" s="900"/>
      <c r="D21" s="900"/>
      <c r="E21" s="900"/>
      <c r="F21" s="409">
        <f>0.25*F19</f>
        <v>0</v>
      </c>
    </row>
    <row r="22" spans="2:6" ht="16.5" thickBot="1" x14ac:dyDescent="0.25">
      <c r="B22" s="411"/>
      <c r="C22" s="402"/>
      <c r="D22" s="412"/>
      <c r="E22" s="413"/>
      <c r="F22" s="410"/>
    </row>
    <row r="23" spans="2:6" ht="16.5" thickBot="1" x14ac:dyDescent="0.3">
      <c r="B23" s="901" t="s">
        <v>45</v>
      </c>
      <c r="C23" s="902"/>
      <c r="D23" s="902"/>
      <c r="E23" s="902"/>
      <c r="F23" s="409">
        <f>F19+F21</f>
        <v>0</v>
      </c>
    </row>
  </sheetData>
  <sheetProtection algorithmName="SHA-512" hashValue="MiT6sxKiASkxuMT5Js+SePDL06o4n6E5wkeslgbyHw1gcDRTFE0m+Mybp7bw656Gg6SxM6vMSYyf2Fbx0pLmqA==" saltValue="72jC4nIe0mfhzPVF5HZHUQ==" spinCount="100000" sheet="1" objects="1" scenarios="1"/>
  <mergeCells count="4">
    <mergeCell ref="B3:E3"/>
    <mergeCell ref="B19:E19"/>
    <mergeCell ref="B21:E21"/>
    <mergeCell ref="B23: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1. HALA</vt:lpstr>
      <vt:lpstr>2. MANIPULATIVNA POVRŠINA</vt:lpstr>
      <vt:lpstr>3. ViK</vt:lpstr>
      <vt:lpstr>4. ELEKTRO</vt:lpstr>
      <vt:lpstr>5. STROJARSKI</vt:lpstr>
      <vt:lpstr>6. TEHNOLOGIJA</vt:lpstr>
      <vt:lpstr>REKAPITULACIJA</vt:lpstr>
      <vt:lpstr>'1. HALA'!Podrucje_ispisa</vt:lpstr>
      <vt:lpstr>'2. MANIPULATIVNA POVRŠINA'!Podrucje_ispisa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Concept</dc:creator>
  <cp:lastModifiedBy>Miscevic</cp:lastModifiedBy>
  <cp:lastPrinted>2018-04-11T06:08:27Z</cp:lastPrinted>
  <dcterms:created xsi:type="dcterms:W3CDTF">2005-02-18T10:25:40Z</dcterms:created>
  <dcterms:modified xsi:type="dcterms:W3CDTF">2020-09-21T12:20:55Z</dcterms:modified>
</cp:coreProperties>
</file>