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D:\Libraries\OneDrive - ITRS d.o.o\TURIZAM-2018\01 Dobiveni\Šted-invest (Ad Turres Crikvenica)\Nabave\Izvodjenje\"/>
    </mc:Choice>
  </mc:AlternateContent>
  <xr:revisionPtr revIDLastSave="0" documentId="6_{B3B3130D-9B91-4E54-9427-6D7C8E6EBC7D}" xr6:coauthVersionLast="43" xr6:coauthVersionMax="43" xr10:uidLastSave="{00000000-0000-0000-0000-000000000000}"/>
  <bookViews>
    <workbookView xWindow="19080" yWindow="-120" windowWidth="29040" windowHeight="15840" tabRatio="945" xr2:uid="{00000000-000D-0000-FFFF-FFFF00000000}"/>
  </bookViews>
  <sheets>
    <sheet name="naslovnica" sheetId="1" r:id="rId1"/>
    <sheet name="UKUPNA REKAPITULACIJA" sheetId="2" r:id="rId2"/>
    <sheet name="rekapitulacija" sheetId="3" r:id="rId3"/>
    <sheet name="SKELA I PRIPREMNI" sheetId="4" r:id="rId4"/>
    <sheet name="RUŠENJA" sheetId="5" r:id="rId5"/>
    <sheet name="FASADERSKI" sheetId="6" r:id="rId6"/>
    <sheet name="RADOVI NA RAVNOM KROVU" sheetId="7" r:id="rId7"/>
    <sheet name="STOLARSKI" sheetId="8" r:id="rId8"/>
    <sheet name="LIMARSKI" sheetId="9" r:id="rId9"/>
    <sheet name="ČELIČNA KONSTRUKCIJA" sheetId="10" r:id="rId10"/>
  </sheets>
  <definedNames>
    <definedName name="a" localSheetId="9">'ČELIČNA KONSTRUKCIJA'!$A$1:$I$16</definedName>
    <definedName name="a" localSheetId="5">FASADERSKI!$A$1:$I$121</definedName>
    <definedName name="a" localSheetId="8">LIMARSKI!$A$1:$I$26</definedName>
    <definedName name="a" localSheetId="0">naslovnica!$A$1:$F$50</definedName>
    <definedName name="a" localSheetId="6">'RADOVI NA RAVNOM KROVU'!$A$1:$I$60</definedName>
    <definedName name="a" localSheetId="2">rekapitulacija!$A$1:$F$37</definedName>
    <definedName name="a" localSheetId="4">RUŠENJA!$A$1:$I$48</definedName>
    <definedName name="a" localSheetId="3">'SKELA I PRIPREMNI'!$A$1:$H$27</definedName>
    <definedName name="a" localSheetId="7">STOLARSKI!$A$1:$I$39</definedName>
    <definedName name="a" localSheetId="1">'UKUPNA REKAPITULACIJA'!$A$1:$F$46</definedName>
    <definedName name="_xlnm.Print_Area" localSheetId="9">'ČELIČNA KONSTRUKCIJA'!$B$1:$H$16</definedName>
    <definedName name="_xlnm.Print_Area" localSheetId="5">FASADERSKI!$B$1:$H$121</definedName>
    <definedName name="_xlnm.Print_Area" localSheetId="8">LIMARSKI!$B$1:$H$26</definedName>
    <definedName name="_xlnm.Print_Area" localSheetId="0">naslovnica!$A$1:$F$50</definedName>
    <definedName name="_xlnm.Print_Area" localSheetId="6">'RADOVI NA RAVNOM KROVU'!$B$1:$H$60</definedName>
    <definedName name="_xlnm.Print_Area" localSheetId="2">rekapitulacija!$A$1:$F$37</definedName>
    <definedName name="_xlnm.Print_Area" localSheetId="4">RUŠENJA!$B$1:$H$48</definedName>
    <definedName name="_xlnm.Print_Area" localSheetId="3">'SKELA I PRIPREMNI'!$A$1:$G$27</definedName>
    <definedName name="_xlnm.Print_Area" localSheetId="7">STOLARSKI!$B$1:$H$37</definedName>
    <definedName name="_xlnm.Print_Area" localSheetId="1">'UKUPNA REKAPITULACIJA'!$A$1:$F$46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0" l="1"/>
  <c r="F13" i="10" s="1"/>
  <c r="H13" i="10" s="1"/>
  <c r="H15" i="10" s="1"/>
  <c r="E25" i="3" s="1"/>
  <c r="E19" i="2" s="1"/>
  <c r="F11" i="10"/>
  <c r="F12" i="10"/>
  <c r="H7" i="6"/>
  <c r="H8" i="6"/>
  <c r="H11" i="6"/>
  <c r="F15" i="6"/>
  <c r="H15" i="6" s="1"/>
  <c r="F28" i="6"/>
  <c r="H28" i="6" s="1"/>
  <c r="F29" i="6"/>
  <c r="H29" i="6" s="1"/>
  <c r="F44" i="6"/>
  <c r="H44" i="6" s="1"/>
  <c r="F45" i="6"/>
  <c r="H45" i="6" s="1"/>
  <c r="F46" i="6"/>
  <c r="H46" i="6" s="1"/>
  <c r="H47" i="6"/>
  <c r="F50" i="6"/>
  <c r="H50" i="6" s="1"/>
  <c r="F66" i="6"/>
  <c r="H66" i="6" s="1"/>
  <c r="F67" i="6"/>
  <c r="H67" i="6" s="1"/>
  <c r="F68" i="6"/>
  <c r="H68" i="6" s="1"/>
  <c r="F69" i="6"/>
  <c r="H69" i="6" s="1"/>
  <c r="F74" i="6"/>
  <c r="H74" i="6" s="1"/>
  <c r="H75" i="6"/>
  <c r="F77" i="6"/>
  <c r="H77" i="6" s="1"/>
  <c r="F85" i="6"/>
  <c r="H85" i="6" s="1"/>
  <c r="H86" i="6"/>
  <c r="F90" i="6"/>
  <c r="H90" i="6" s="1"/>
  <c r="F92" i="6"/>
  <c r="H92" i="6" s="1"/>
  <c r="F94" i="6"/>
  <c r="H94" i="6" s="1"/>
  <c r="F103" i="6"/>
  <c r="H103" i="6" s="1"/>
  <c r="H106" i="6"/>
  <c r="H109" i="6"/>
  <c r="H110" i="6"/>
  <c r="H111" i="6"/>
  <c r="H115" i="6"/>
  <c r="F116" i="6"/>
  <c r="H116" i="6" s="1"/>
  <c r="F117" i="6"/>
  <c r="H117" i="6" s="1"/>
  <c r="H8" i="9"/>
  <c r="F12" i="9"/>
  <c r="H12" i="9" s="1"/>
  <c r="F17" i="9"/>
  <c r="H17" i="9"/>
  <c r="F20" i="9"/>
  <c r="H20" i="9"/>
  <c r="H23" i="9"/>
  <c r="H9" i="7"/>
  <c r="F13" i="7"/>
  <c r="H13" i="7"/>
  <c r="F16" i="7"/>
  <c r="H16" i="7"/>
  <c r="H36" i="7"/>
  <c r="F37" i="7"/>
  <c r="H37" i="7" s="1"/>
  <c r="H47" i="7"/>
  <c r="H48" i="7"/>
  <c r="H49" i="7"/>
  <c r="H53" i="7"/>
  <c r="H57" i="7"/>
  <c r="H6" i="5"/>
  <c r="F8" i="5"/>
  <c r="H8" i="5" s="1"/>
  <c r="H11" i="5"/>
  <c r="H15" i="5"/>
  <c r="H16" i="5"/>
  <c r="H21" i="5"/>
  <c r="H22" i="5"/>
  <c r="H23" i="5"/>
  <c r="H24" i="5"/>
  <c r="H25" i="5"/>
  <c r="H26" i="5"/>
  <c r="H27" i="5"/>
  <c r="H28" i="5"/>
  <c r="H29" i="5"/>
  <c r="H30" i="5"/>
  <c r="H31" i="5"/>
  <c r="H34" i="5"/>
  <c r="H35" i="5"/>
  <c r="H36" i="5"/>
  <c r="H40" i="5"/>
  <c r="H43" i="5"/>
  <c r="H46" i="5"/>
  <c r="G8" i="4"/>
  <c r="G11" i="4"/>
  <c r="E18" i="4"/>
  <c r="G18" i="4" s="1"/>
  <c r="E21" i="4"/>
  <c r="G21" i="4" s="1"/>
  <c r="E24" i="4"/>
  <c r="G24" i="4" s="1"/>
  <c r="H12" i="8"/>
  <c r="W12" i="8"/>
  <c r="H13" i="8"/>
  <c r="W13" i="8"/>
  <c r="H14" i="8"/>
  <c r="W14" i="8"/>
  <c r="H15" i="8"/>
  <c r="W15" i="8"/>
  <c r="H16" i="8"/>
  <c r="W16" i="8"/>
  <c r="H17" i="8"/>
  <c r="W17" i="8"/>
  <c r="H18" i="8"/>
  <c r="W18" i="8"/>
  <c r="H19" i="8"/>
  <c r="W19" i="8"/>
  <c r="H20" i="8"/>
  <c r="W20" i="8"/>
  <c r="H21" i="8"/>
  <c r="W21" i="8"/>
  <c r="H22" i="8"/>
  <c r="W22" i="8"/>
  <c r="H23" i="8"/>
  <c r="F28" i="8"/>
  <c r="H28" i="8" s="1"/>
  <c r="F29" i="8"/>
  <c r="H29" i="8"/>
  <c r="F32" i="8"/>
  <c r="H32" i="8" s="1"/>
  <c r="H35" i="8"/>
  <c r="E26" i="2"/>
  <c r="E41" i="2"/>
  <c r="E33" i="2"/>
  <c r="E42" i="2"/>
  <c r="H25" i="9" l="1"/>
  <c r="E23" i="3" s="1"/>
  <c r="E18" i="2" s="1"/>
  <c r="H37" i="8"/>
  <c r="E21" i="3" s="1"/>
  <c r="E17" i="2" s="1"/>
  <c r="H59" i="7"/>
  <c r="E14" i="3" s="1"/>
  <c r="E11" i="2" s="1"/>
  <c r="H48" i="5"/>
  <c r="E10" i="3" s="1"/>
  <c r="E9" i="2" s="1"/>
  <c r="G26" i="4"/>
  <c r="E8" i="3" s="1"/>
  <c r="E8" i="2" s="1"/>
  <c r="F42" i="6"/>
  <c r="F84" i="6" s="1"/>
  <c r="H84" i="6" s="1"/>
  <c r="E20" i="2" l="1"/>
  <c r="E40" i="2" s="1"/>
  <c r="E27" i="3"/>
  <c r="E33" i="3" s="1"/>
  <c r="F43" i="6"/>
  <c r="H43" i="6" s="1"/>
  <c r="H42" i="6"/>
  <c r="H120" i="6" l="1"/>
  <c r="E12" i="3" s="1"/>
  <c r="E16" i="3" s="1"/>
  <c r="E32" i="3" s="1"/>
  <c r="E34" i="3" s="1"/>
  <c r="E10" i="2" l="1"/>
  <c r="E12" i="2" s="1"/>
  <c r="E39" i="2" s="1"/>
  <c r="E43" i="2" s="1"/>
  <c r="E44" i="2" s="1"/>
  <c r="E45" i="2" s="1"/>
</calcChain>
</file>

<file path=xl/sharedStrings.xml><?xml version="1.0" encoding="utf-8"?>
<sst xmlns="http://schemas.openxmlformats.org/spreadsheetml/2006/main" count="470" uniqueCount="308">
  <si>
    <t>Naručilac:</t>
  </si>
  <si>
    <t>ŠTED INVEST d.o.o.</t>
  </si>
  <si>
    <t>Zagreb</t>
  </si>
  <si>
    <t>Zgrada:</t>
  </si>
  <si>
    <t>PAVILJONI  AD TURRES -PAVILJON XII</t>
  </si>
  <si>
    <t>CRIKVENICA, DRAMALJ</t>
  </si>
  <si>
    <t>k.č.2494/1 k.o. Crikvenica</t>
  </si>
  <si>
    <t>ZOP</t>
  </si>
  <si>
    <t>AT-15/2017</t>
  </si>
  <si>
    <t>TD</t>
  </si>
  <si>
    <t>15/2017</t>
  </si>
  <si>
    <t>TROŠKOVNIK</t>
  </si>
  <si>
    <t>građevinsko-obrtničkih radova</t>
  </si>
  <si>
    <t>ZA ENERGETSKU OBNOVU</t>
  </si>
  <si>
    <t>Projektant:</t>
  </si>
  <si>
    <t>Marina Balin-Fadejev, d.i.a.</t>
  </si>
  <si>
    <t>Projektant suradnik:</t>
  </si>
  <si>
    <t>Edi Boškailo, d.i.g.</t>
  </si>
  <si>
    <t>Direktor:</t>
  </si>
  <si>
    <t>mr.sc. Saša Đukan, dig</t>
  </si>
  <si>
    <t>Zagreb,lipanj, 2017.</t>
  </si>
  <si>
    <t>SVEUKUPNA REKAPITULACIJA</t>
  </si>
  <si>
    <t>A</t>
  </si>
  <si>
    <t>GRAĐEVINSKI RADOVI</t>
  </si>
  <si>
    <t>I</t>
  </si>
  <si>
    <t>SKELA I PRIPREMNI RADOVI</t>
  </si>
  <si>
    <t>II</t>
  </si>
  <si>
    <t>RADOVI DEMONTAŽE i RUŠENJA</t>
  </si>
  <si>
    <t>III</t>
  </si>
  <si>
    <t>FASADERSKI RADOVI</t>
  </si>
  <si>
    <t>IV</t>
  </si>
  <si>
    <t>RADOVI NA RAVNOM KROVU I TERASI</t>
  </si>
  <si>
    <t>GRAĐEVINSKI RADOVI UKUPNO</t>
  </si>
  <si>
    <t>B</t>
  </si>
  <si>
    <t>OBRTNIČKI RADOVI</t>
  </si>
  <si>
    <t>STOLARSKI RADOVI</t>
  </si>
  <si>
    <t>LIMARSKI RADOVI</t>
  </si>
  <si>
    <t>ČELIČNA KONSTRUKCIJA</t>
  </si>
  <si>
    <t>OBRTNIČKI RADOVI UKUPNO</t>
  </si>
  <si>
    <t>C</t>
  </si>
  <si>
    <t>ELEKTRO RADOVI</t>
  </si>
  <si>
    <t>ELEKTRORADOVI</t>
  </si>
  <si>
    <t>ELEKTRO RADOVI UKUPNO</t>
  </si>
  <si>
    <t>D</t>
  </si>
  <si>
    <t>STROJARSKI RADOVI</t>
  </si>
  <si>
    <t>INSTALACIJA GRIJANJA/HLAĐENJA</t>
  </si>
  <si>
    <t>SOLARNO GRIJANJE PTV-e</t>
  </si>
  <si>
    <t>STROJARSKI RADOVI UKUPNO</t>
  </si>
  <si>
    <t>SVEUKUPNA REKAPITULACIJA:</t>
  </si>
  <si>
    <t>UKUPNO RADOVI:</t>
  </si>
  <si>
    <t xml:space="preserve">PDV 25% </t>
  </si>
  <si>
    <t>SVEUKUPNO SA PDV-om:</t>
  </si>
  <si>
    <t>GRAĐEVINSKO-OBRTNIČKI RADOVI</t>
  </si>
  <si>
    <t>REKAPITULACIJA:</t>
  </si>
  <si>
    <t>REKAPITULACIJA UKUPNO</t>
  </si>
  <si>
    <t>UKUPNO GRAĐEVINSKO-OBRTNIČKI RADOVI:</t>
  </si>
  <si>
    <t>U cijeni nije uključen PDV!</t>
  </si>
  <si>
    <t>PRIPREMNI RADOVI I SKELA</t>
  </si>
  <si>
    <t>PRIPREMNI RADOVI</t>
  </si>
  <si>
    <t>paušal</t>
  </si>
  <si>
    <t>SKELE</t>
  </si>
  <si>
    <t>m2</t>
  </si>
  <si>
    <t>UKUPNO :</t>
  </si>
  <si>
    <t xml:space="preserve">RADOVI DEMONTAŽE i RUŠENJA  </t>
  </si>
  <si>
    <t>DEMONTAŽE</t>
  </si>
  <si>
    <t>Demontaža fasadnih rasvjetnih tijela. Odlaganje na depo za ponovnu ugradnju. Ugradnja nakon izvršenih fasaderskih radova.</t>
  </si>
  <si>
    <t>kom</t>
  </si>
  <si>
    <t>Demontaža vertikalnih krovnih odvoda - oluka, odpojiti od žljeba i podnog priključka na kanalizaciju. Odlaganje na gradilišni depo.</t>
  </si>
  <si>
    <t>m1</t>
  </si>
  <si>
    <t>Demontaža limenog opšava na spoju nadstrešnice  nad glavnim ulazom i pročelja (spoj s vertikalnim zidom). Odlaganje razgrađenog materijala na deponij gradilišta.</t>
  </si>
  <si>
    <t>• opšav terase RŠ 50cm</t>
  </si>
  <si>
    <t>• demontaža i ponovna ugradnja</t>
  </si>
  <si>
    <t>• demontaža i ugradnja novih, 20%</t>
  </si>
  <si>
    <t xml:space="preserve">• prozor jednokrilni zaokretni,  vel. 58/58  cm, (shema 8) </t>
  </si>
  <si>
    <t xml:space="preserve">• prozor jednokrilni zaokretni,  vel. 58/58  cm, (shema 8a) </t>
  </si>
  <si>
    <t xml:space="preserve">Demontaža  bravarskih ograda . Odlaganje na depo za ponovnu ugradnju. Uključivo ugradnju s potrebnim  doradama nakon izvršenih fasaderskih radova.      </t>
  </si>
  <si>
    <t xml:space="preserve">• shema 2 - dim.150/40  cm,                                                  </t>
  </si>
  <si>
    <t xml:space="preserve">• shema 3 - dim. 75/40  cm,                                                  </t>
  </si>
  <si>
    <t xml:space="preserve">kom </t>
  </si>
  <si>
    <t xml:space="preserve">• uz shemu 5 - dim. 300/100  cm,                                                  </t>
  </si>
  <si>
    <t>~  prizemlje</t>
  </si>
  <si>
    <t xml:space="preserve">Radovi na prenamjeni spremišta uz glavni ulaz u prizemlju u prostoriju za spremnik PTV-a.    Demontaža drvene pregradne stijene. Odlaganje razgrađenog materijala na deponij gradilišta. </t>
  </si>
  <si>
    <t>• demontaža stijene dim.300/260cm</t>
  </si>
  <si>
    <t>UKUPNO:</t>
  </si>
  <si>
    <t>FASADERSKI  RADOVI i TOPLINSKE IZOLACIJE</t>
  </si>
  <si>
    <t>• otvori do 2,00m2</t>
  </si>
  <si>
    <t>• otvori preko 2,00m2</t>
  </si>
  <si>
    <t>PRIPREMA PODLOGE</t>
  </si>
  <si>
    <t>Provjera i procjena postojeće ožbukane podloge na svakoj strani pročelja na nekoliko nasumično odabranih mjesta. Provjera i procjena podloge uključije vizualnu provjeru, provjeru čvrstoće, ravnosti, vodoupojnosti.</t>
  </si>
  <si>
    <t xml:space="preserve">Priprema fasadne površine za izvedbu toplinskog fasadnog sustava. Priprema uključuje: </t>
  </si>
  <si>
    <t>~ cijelu površinu otprašiti i isprati mlazom vode pod pritiskom max. 60°C, 60 bara i osušiti (voditi računa o dostatnom vremenu za sušenje).</t>
  </si>
  <si>
    <t>Izvodi se na postojećoj podložnoj produžnoj žbuci u svim etažama.</t>
  </si>
  <si>
    <t>~razbijanje postojeće betonske staze, s odvozom šute na depo gradilišta</t>
  </si>
  <si>
    <t>~ iskop terena zadane dubine s odvozom zemlje na depo gradilišta</t>
  </si>
  <si>
    <t>~ polimer cem. mort u dva sloja na kompletnoj površini XPS-a</t>
  </si>
  <si>
    <t>~ čepasta folija, čepići okrenuti prema HI, zadane razvijene širine</t>
  </si>
  <si>
    <t>~ izrada staze s betonskim opločnikom na mjestu postojeće betonske staze ili nasipavanje oblutaka  u širini 50 cm na spoju s travom.</t>
  </si>
  <si>
    <t>Završna dekorativna žbuka koja se upušta 15cm ispod razine okolnog trerena obračunata u zasebnoj stavci.</t>
  </si>
  <si>
    <t>~ fasada sjever, istok i jug</t>
  </si>
  <si>
    <t>• dubina iskopa 0,50m, HI i čepasta RŠ 0,40m</t>
  </si>
  <si>
    <t>• XPS i pol. cem. mort  s mrežicom vis. 0,50m</t>
  </si>
  <si>
    <r>
      <t>•</t>
    </r>
    <r>
      <rPr>
        <sz val="10"/>
        <rFont val="Arial CE"/>
        <family val="2"/>
        <charset val="238"/>
      </rPr>
      <t xml:space="preserve"> polimer cem. mort u dva sloja, prvi sloj se nanosi čel. nazubljenom gladilicom u deb. 2-3 mm i utiskuje alkalno otporna staklena mrežica vel. okna 5 mm, s preklopima 10 cm, drugi sloj se nanosi nakon 24 sata u deb. 1-1,5 mm, zaglađeno</t>
    </r>
  </si>
  <si>
    <t xml:space="preserve">• prednamaz za grundiranje podloge prije završne obrade </t>
  </si>
  <si>
    <t xml:space="preserve">Izvodi se na svim fasadnim zidovima. </t>
  </si>
  <si>
    <t>~ za EPS-F deb. 10 cm</t>
  </si>
  <si>
    <t>• za polimer cem. ljepilo s mrežicom</t>
  </si>
  <si>
    <t>~ za XPS-F deb. 8 cm, sokl na terenu</t>
  </si>
  <si>
    <t>~ za XPS-F deb. 5(10) cm, sokl na balkonima</t>
  </si>
  <si>
    <t>~ za XPS-F deb. 10 cm,ravni krov, spoj sa nadozidom</t>
  </si>
  <si>
    <t>~ dodatank za pad terena</t>
  </si>
  <si>
    <t>• mort za ljepljenje ploča nanesti na rubove ploča i točkasto u sredini (pokrivenost ljepilom min 40% površine ploče)</t>
  </si>
  <si>
    <t xml:space="preserve">• ploče kamene vune vel. 100/50 cm, ugraditi horizontalno s pomakom ploča na pola, i vezom na "češalj" na uglovima. Reške moraju biti tijesno sljubljene, eventualno ispunjene vunom (nikako ljepilom). </t>
  </si>
  <si>
    <t>• ploče se nakon stvrdnjavanja ljepila (nakon 3 dana) dodatno učvršćuju pričvrsnicama od poliamida s plastičnom jezgrom. Ugradnja 6-8 kom /m2 po sistemu slova "W" uz min. razmak 5 cm od ruba ploče</t>
  </si>
  <si>
    <t>• na sve kuteve objekta, kao i sve kuteve oko špaleta otvora postavljaju kutni profili s armaturnom mrežicom. Oko svakog otvora dodatno se postavljaju manje trake armaturne mrežice po dijagonali veličine oko 20x40 cm.</t>
  </si>
  <si>
    <r>
      <t>•</t>
    </r>
    <r>
      <rPr>
        <sz val="10"/>
        <rFont val="Arial CE"/>
        <family val="2"/>
        <charset val="238"/>
      </rPr>
      <t xml:space="preserve"> polimer cem. mort u dva sloja, prvi sloj se nanosi čel. nazubljenom gladilicom u deb. 2-3 mm i utiskuje alkalno otporna staklena mrežica vel. okna 5 mm, s preklopima 10 cm, drugi sloj se nanosi  u deb. 2-3 mm</t>
    </r>
  </si>
  <si>
    <t xml:space="preserve">Sokl u vis. 50 cm iznad kote uređenog terena se izvodi od XPS-a, uključen je u zasebnoj stavci. </t>
  </si>
  <si>
    <t xml:space="preserve">U svemu izvesti prema preporukama isporučitelja sustava. Sve komponente sustava moraju se ugraditi od istog proizvođača ili isporučitelja. </t>
  </si>
  <si>
    <t>Obračun za polimer cement s mrežicom u m2 kao za žbukanje (otvori s špaletama do 20 cm širine se ne odbijaju ili se odbijaju površine preko 3,00 m2), sve prema pravilima struke.</t>
  </si>
  <si>
    <t>• na podgledima loggia d=5cm</t>
  </si>
  <si>
    <t>• na čelima zidova između loggia d=5cm</t>
  </si>
  <si>
    <t>• oko ulaznih vrata d=10cm</t>
  </si>
  <si>
    <t>• iznad prozora  d=10cm</t>
  </si>
  <si>
    <t>• oko prozora dim.58/58cm - debljina 7cm (kom 9)</t>
  </si>
  <si>
    <t>• oko stijene -st.3- dim.75/690cm - debljina 15cm (kom 2)</t>
  </si>
  <si>
    <t>Izvođenje špaleta na  otvorima u Etics kontaknom sustavu. Deb.EPS-F   5 cm, širina špalete približno 15cm.</t>
  </si>
  <si>
    <t>ZAVRŠNE FASADNE ŽBUKE</t>
  </si>
  <si>
    <t>• na ETICS fasadnom sustavu za fasadu</t>
  </si>
  <si>
    <t>• na čelima loggia - širina 20cm    (m1   72)</t>
  </si>
  <si>
    <t>•dodatak za pad terena</t>
  </si>
  <si>
    <t xml:space="preserve">Završna obrada sokla, žbukanje tankoslojnom završnom dekorativnom žbukom od kvarcnog pijeska - mozaik žbuka. Visina sokla 50cm. Izvodi se na suhoj očišćenoj podlozi, grundiranje valjkom  ili četkom (sušenje 24 sata) i završni sloj mozaik žbuka. </t>
  </si>
  <si>
    <t xml:space="preserve">Bojanje vanjskih površina nadtemeljnih betonskih zidova (koji se ne izoliraju)  bojom na osnovi otopina akrilne smole. Nanosi se u dva sloja /drugi nalič na osušeni prvi/ kistom valjkom ili štrcanjem, za prvi sloj se razrjeđuje vodom do 20%, a za drugi sloj se ne razrjeđuje. Boja po izboru projektanta. 
</t>
  </si>
  <si>
    <t>TOPLINSKE IZOLACIJE</t>
  </si>
  <si>
    <t>BOJENJE OGRADA I ZIDOVA</t>
  </si>
  <si>
    <t xml:space="preserve">Ličilački popravci bravarskih ograda prije vraćanja na staru poziciju . Uključivo čišćenje, brušenje, odmašćivanje, antikorozivnu zaštitu dvokratnim premazom temeljnom bojom i završnu obradu dvokratnim ličenjem lak bojom, sve potrebne predradnje. </t>
  </si>
  <si>
    <t>RADOVI NA UREĐENJU SPREMIŠTA ZA PTV</t>
  </si>
  <si>
    <t xml:space="preserve">Prenamjena prostora spremišta  iza recepcije u prizemlju u prostoriju za spremnik PTV-a.    </t>
  </si>
  <si>
    <t>•po potrebi ojačanje bet.ploč na terenu slojem armiranog betona d=10cm, 7,8m2</t>
  </si>
  <si>
    <t>izrada GK zida d=12,5cm prema hodniku, izvedba dvostrukim knauf pločama, ispuna mineralnom vunom, uključivo gletanje</t>
  </si>
  <si>
    <t>• dobava i postava  poda od keramičkih pločica u cementnom mortu</t>
  </si>
  <si>
    <r>
      <t>• ugradnja vratiju-</t>
    </r>
    <r>
      <rPr>
        <i/>
        <sz val="10"/>
        <rFont val="Arial"/>
        <family val="2"/>
        <charset val="238"/>
      </rPr>
      <t>obračunata u stolarskim radovima</t>
    </r>
  </si>
  <si>
    <t xml:space="preserve">DEMONTAŽE, IZOLACIJE I LIMARSKI RADOVI NA RAVNOM KROVU I TERASI </t>
  </si>
  <si>
    <t>SANACIJA - RADOVI NA RAVNOM KROVU</t>
  </si>
  <si>
    <t>Izvodi se u slojevima:</t>
  </si>
  <si>
    <t>• ker. ili gres pločica za vanjske radove ljepljene  visoko elastičnim ljepilom za keramiku i fugirane</t>
  </si>
  <si>
    <t>• dvokomponentni hidroizolacijski mort na bazi pol. cem. HI, izvesti u dva sloja ukupne deb. 3-4 mm. Sve spojeve s zidom izvesti ojačanjima s mrežicom.</t>
  </si>
  <si>
    <t>• betonska podloga arm. i dilatirana u polja 2x2 m</t>
  </si>
  <si>
    <t>• pe folija</t>
  </si>
  <si>
    <t>• geotekstil 200g/m2</t>
  </si>
  <si>
    <t>• ekstrudirani polistiren XPS, deb. 16cm</t>
  </si>
  <si>
    <t>• parna brana, ne izvodi se ako se zadržava postojeća HI tj. ako je na bet. za pad</t>
  </si>
  <si>
    <t>• postojeći beton za pad</t>
  </si>
  <si>
    <t>Uključivo ugradnju krovnih slivnika, dvovisinski,    kom 2.</t>
  </si>
  <si>
    <t>~za sve slojeve krova</t>
  </si>
  <si>
    <t>~sokl</t>
  </si>
  <si>
    <t xml:space="preserve">Izvedba sanacije kosog krova kad su skinuti slojevi  sve do  a.b. kose ploče I korita. </t>
  </si>
  <si>
    <t>•hidroizolavijska membrana ( krov ) , hidroizolavijski premaz ( korita )</t>
  </si>
  <si>
    <t xml:space="preserve">• refleksni  premaz </t>
  </si>
  <si>
    <t>refleksni  premaz za zaštitu polimer bitumenske memrane</t>
  </si>
  <si>
    <t>Ukjučivo ugradnju slivnika promjera 120 ,  kom 10.</t>
  </si>
  <si>
    <t>~a.b. Kosi krov</t>
  </si>
  <si>
    <t>~a.b. Korita</t>
  </si>
  <si>
    <t xml:space="preserve">~premaz krova, korita i a.b. Zabata krova </t>
  </si>
  <si>
    <t>pauš</t>
  </si>
  <si>
    <t>ODVOZ MATERIJALA</t>
  </si>
  <si>
    <t>VANJSKA STOLARIJA - PVC</t>
  </si>
  <si>
    <r>
      <t>○</t>
    </r>
    <r>
      <rPr>
        <i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šir. 20 cm</t>
    </r>
  </si>
  <si>
    <r>
      <t>○</t>
    </r>
    <r>
      <rPr>
        <i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šir. 30 cm</t>
    </r>
  </si>
  <si>
    <t xml:space="preserve">Dobava i montaža unutarnjih drvenih jednokrilnih zaokretnih  vrata s rešetkom za ventilaciju, dim. vrata 110/205cm (zidarski otvor) - shema 12                                                    </t>
  </si>
  <si>
    <t>Dolazi: spremište za PTV</t>
  </si>
  <si>
    <t>Izrada i montaža opšava - (jednostrani okap) na spoju s vertikalnim zidom. Spoj sa zidom izvesti "puc" lajsnom. Opšav od zadanog lima s pričvrsnim materijalom. Izvodi se na spoju nadstrešnice i pročelja.</t>
  </si>
  <si>
    <t>• RŠ 50cm</t>
  </si>
  <si>
    <t>• RŠ 66cm</t>
  </si>
  <si>
    <t>Veličina žljeba:</t>
  </si>
  <si>
    <t>• š=16cm, RŠ50cm, lim 0,60mm</t>
  </si>
  <si>
    <t>Izrada, dobava i ugradnja čelične potkonstrukcije za montažu solarnih panela na krov objekta</t>
  </si>
  <si>
    <t xml:space="preserve">• cijena uključuje i probijanje rupa u krovnoj ploči za pričvršćenje čelične konstrukcije sidrenim pločama i vijcima u zidove  - ukupno 2x12kom </t>
  </si>
  <si>
    <t>• okvir je izrađen od  kvadratnih profila 80/80/5 mm, oblikovan kao dva pod zadanim kutom povezana pravokutna okvira ukupne dim.660/240/100cm , pomoćni profili unutar okvira dim.60/60/4mm</t>
  </si>
  <si>
    <t xml:space="preserve"> Odmašteno i završno obrađeno vrućim pocinčavanjem.                                                    Izvedba prema shemi bravarije.</t>
  </si>
  <si>
    <t>kom 2</t>
  </si>
  <si>
    <t>kvadratni profil 80/80/5 mm</t>
  </si>
  <si>
    <t>kvadratni profil 60/60/4 mm</t>
  </si>
  <si>
    <t>čelična ploča160/160/10mm + 4 vijka M16</t>
  </si>
  <si>
    <t>Ukupno potkonstrukcija:</t>
  </si>
  <si>
    <t>kg</t>
  </si>
  <si>
    <t>Jednakovrijedna oprema</t>
  </si>
  <si>
    <t>JEDNAKOVRIJEDNA OPREMA</t>
  </si>
  <si>
    <r>
      <t>○</t>
    </r>
    <r>
      <rPr>
        <i/>
        <sz val="10"/>
        <rFont val="Arial"/>
        <family val="2"/>
      </rPr>
      <t xml:space="preserve"> obračunati u limarskim radovima</t>
    </r>
  </si>
  <si>
    <t xml:space="preserve">• hidroizolacija kose ploče -  hidroizolacija membranom na bazi destiliranog bitumena s plastomernim polimerima ili slično, ojačana poliesterskim pletivom, s mineralnim posipom s gornje strane i s zaštitnom polietilenskom folijom na poleđini ugradnja prema uputi proizvođača..  </t>
  </si>
  <si>
    <t>• hidroizolacija a.b. korita -  hidroizolacija dvoslojnim    jednokomponentnom premazom  u  vodenoj  otopini, na bazi   elastičnih  sintetičkih  smola,  specijalnih bitumena i kvarcnih punila, armiran netkanom tkaninom, od 100% stabiliziranog propilena, ugradnja prema uputi proizvođača.</t>
  </si>
  <si>
    <t>Prije izvođenja radova na fasadi snimiti sve postojeće istake (oko st.8 - prozori dim.60/60cm  i st.3), horizontalne i vertikalne  (snimiti širine, debljine i poziciju na fasadi).</t>
  </si>
  <si>
    <t>Postojeći istaci su jednostavne izrade s dva ruba. Izvedba istaka uključena zasebnom stavkom u fasaderskim radovima.</t>
  </si>
  <si>
    <t>Na glavnom ulazu u paviljon izvedena je nadstrešnica od sirovog betona, dim. približno 200/300cm.</t>
  </si>
  <si>
    <t>Prije početka bilo kakvih radova izvoditelj je dužan zaštiti nadstrešnicu od oštećenja. Zaštitu izvesti kartonima i pe folijom te adekvatno učvrstiti.</t>
  </si>
  <si>
    <t xml:space="preserve">Doprema, postava, skidanje i otprema cijevne fasadne skele od bešavnih cijevi. Skelu izvesti prema postojećim HTZ propisima i u svemu kako je opisano u općim uvjetima. </t>
  </si>
  <si>
    <t>U jediničnu cijenu uključiti i zaštitni zastor od jutenih ili plastičnih traka, koje se postavljaju s vanjske strane skele po cijeloj površini. Skelu je potrebno osigurati od prevrtanja sidrenjem u objekat, a od udara groma uzemljenjem.</t>
  </si>
  <si>
    <t>Obračun se vrši po m2 vertikalne projekcije površine skele.</t>
  </si>
  <si>
    <t>Potrebno je izvesti pomoćne željezne ili drvene ljestve – penjalice u svrhu osiguranja vertikalne komunikacije po skeli.</t>
  </si>
  <si>
    <t>Prije izvedbe skele izvođač je dužan izraditi projekt skele, što je u cijeni stavke.</t>
  </si>
  <si>
    <t>Uključivo skidanje nakon završenih radova.</t>
  </si>
  <si>
    <t>Dobava i postava PVC folije za zaštitu postojećih otvora - fas. stolarije na pročelju. Folija se pričvršćuje ljepljivim trakama.</t>
  </si>
  <si>
    <t>Zaštita istaka kose pokrovne ploče od sirovog betona  uz fasadne zidove radi izvedbe fasade.</t>
  </si>
  <si>
    <t xml:space="preserve">Zaštitu izvesti PVC folijom. </t>
  </si>
  <si>
    <t>Demontaža gromobranskih traka i ugradnja na zid, ispod fasadne toplinske izolacije. Obaveza izvođača je pregled zadnjeg ispitivanja ili ispitivanje ako istog nema.</t>
  </si>
  <si>
    <t>Pretpostavka projekta je zamjena dotrajalih traka 20%. Uključivo završno ispitivanje.</t>
  </si>
  <si>
    <t>Demontaža stolarskih fasadnih stavaka vrata, prozora ili stijena u zidovima debljine 15 cm. Izvedba postojeće stolarije jednostruka.</t>
  </si>
  <si>
    <t xml:space="preserve"> Okviri iz drva, krila ostakljena jednostrukim staklom, grilje  na lođama drvene na metalnim nosačima učvršćenim u fasadne ab zidove.</t>
  </si>
  <si>
    <t>Izvesti skidanjem krila i izbijanjem okvira sa što manjim oštećenjem zidova. Odlaganje razgrađenog materijala na deponij gradilišta.</t>
  </si>
  <si>
    <t>• grilja, drvena, četverodjelna , vrata dvokrilna zaokretna, dva fiksna dijela, vel. 300/262,
(shema 5) - loggie</t>
  </si>
  <si>
    <t>• stijena ostakljena, četverodjelna, s dvokrilnim vratima i dva fiksna dijela,  vel. 300/255 cm,
(shema 4 i 4a) - loggie</t>
  </si>
  <si>
    <t>• stijena ostakljena, višedjelna, s 4 jednokrilna proz. i 4 fiks. dijela, vel. 300/255 cm, (shema 7)</t>
  </si>
  <si>
    <t>• vrata ulazna glavna,  dvokrilna ostakljena,
vel. 190/250 cm, (shema 1)</t>
  </si>
  <si>
    <t>• višedjelna stijena ostakljena,  s 3 jednokrilna zaokretna prozora, preostalo fiksni dijelovi,
vel.  150/805 cm,  (shema 2)</t>
  </si>
  <si>
    <t>• višedjelna stijena ostakljena,  s 3 jednokrilna zaokretna prozora, preostalo fiksni dijelovi,
vel.  75/690 cm,  (shema 3)</t>
  </si>
  <si>
    <t>• višedjelna stijena ( lučna tlocrtno) s jednokrilnim vratima, preostalo fiksni dijelovi,
vel. 104/240+226/170cm, (shema 9) - 1.kat</t>
  </si>
  <si>
    <t>• višedjelna stijena ( lučna tlocrtno) s 1 zaokretnim jednokrilnim prozorom i 3 fiksna dijela, vl.331/172cm, (shema10) - 2.kat</t>
  </si>
  <si>
    <t xml:space="preserve">•vratašca-poklopac  jednokrilna zaokretna,
vel. 70/70  cm, (shema 11) - ulaz u krovište </t>
  </si>
  <si>
    <t>Demontaža aluminijske  fasadne višedjelne stijene (lučna tlocrtno) s jednokrilnim vratima , preostalo fiksni dijelovi, vel. 502/262cm, (shema 6) - prizemlje.</t>
  </si>
  <si>
    <t>Okviri iz aluminija, krilo ostakljeno, izo staklom. Izvesti skidanjem krila i izbijanjem okvira sa što manjim oštećenjem zidova.Odlaganje razgrađenog materijala na deponij gradilišta.</t>
  </si>
  <si>
    <t>Ručni utovar sveg razgrađenog materijala i otpadnog materijala u tijeku izvođenja, šute, materijala od iskopa, demontirane stolarije, limarije i slično, te prevoz na udaljenost do 30 km, istovar  i planiranje na gradskoj planirki.</t>
  </si>
  <si>
    <t>Plaćanje svih pristojbi uključiti u jediničnu cijenu.</t>
  </si>
  <si>
    <t>Zidarska obrada otvora nakon demontaže stolarskih stavaka. Izvodi se u zidovima deb. 15 cm.</t>
  </si>
  <si>
    <t>Otklanjanje napukle žbuke, čišćenje površine i zapunjavanje većih rupa produžnim mortom.</t>
  </si>
  <si>
    <t>Završna obrada, zaglađivanje otvora - špaleta i parapetne površine zida sve Reparaturnim mortom G (cement i pijesak granulacije 0-1,25 mm, polimerni dodaci i aditivi). Reparaturni mort G se nanosi u deb. 5 mm po sloju, max. 20 mm u više slojeva i fino zagladi.</t>
  </si>
  <si>
    <t>Izvedba detalja podnožja zgrade - spoj fasade s   terenom. Okolni teren je betonska staza ili trava, (na zapadnoj strani prizemlje je odignuto od terena i taj dio obrađen je u zasebnoj stavki). Izvedba detalja podnožja zgrade obuhvaća sljedeće radove:</t>
  </si>
  <si>
    <t>~ hidroizolacija, prepustiti 10 cm na gornjem i donjem završetku. Dvokomponentni hidro. mort u dva sloja ukupne deb. 3-4mm, zadane razvijene širine</t>
  </si>
  <si>
    <t>Klasa Dd1 za kategoriju ZPS3 po Pravilniku o otpornosti na požar i drugim zahtjevima koje građevine moraju zadovoljiti u slučaju požara (NN 29/13 i 87/15) - obavezno predočiti  atest   prije početka radova.</t>
  </si>
  <si>
    <t>Početni sloj ploča postaviti na prethodno ugrađen sokl profil s okapom za zadanu deb. sloja, a kasnije redove s pomakom od pola ploče. Uključivo i ugradnju kutnih profila s integriranom mrežicom oko otvora i na uglovima ljepljenjem s pol. cem. mortom za ljepljenje ploča.</t>
  </si>
  <si>
    <t xml:space="preserve"> Izvodi se na podlozi od žbuke u slojevima:</t>
  </si>
  <si>
    <t>Početni red ploča u kontaktu s terenom ili na terasi, loggi i sl. izvesti ugr. polistirena XPS u vis. 50 cm.</t>
  </si>
  <si>
    <t>Dolazi na betonskim zidovima između loggia.</t>
  </si>
  <si>
    <t>U svemu  kao stavka III/5 samo se izvodi s  pločama  EPS-F debljine 5 cm.</t>
  </si>
  <si>
    <t>Izvođenje toplinskog kontaktnog  fasadnog sustava ugradnjom ploča kamene vune vel. 100/50 cm zadane debljine.</t>
  </si>
  <si>
    <t xml:space="preserve">Izvodi se na postojećoj podlozi ( žbuka deb. 5 cm, zidovi od armiranog betona ili plinobetona), u slojevima i zadanim redosljedom: </t>
  </si>
  <si>
    <t>Početni sloj ploča postaviti na nivelirane sokl XPS ploče, a kasnije redove s pomakom od pola ploče.</t>
  </si>
  <si>
    <t>Uključivo i ugradnju kutnih profila oko otvora i na uglovima ljepljenjem s pol. cem. mortom za ljepljenje ploča.</t>
  </si>
  <si>
    <t>Doplata za izvedbu istaka pločama  EPS-F zadane debljine kao fasada.</t>
  </si>
  <si>
    <t>Alternativa: izvesti od XPS-a iste zadane debljine.</t>
  </si>
  <si>
    <t xml:space="preserve">Istaci jednostavne izvedbe (s dva ruba).  Izvode se na postojećim istacima.  U svemu izvesti prema preporukama isporučitelja sustava. </t>
  </si>
  <si>
    <t>Žbuka se nanosi metalnom gladilicom u debljini najkrupnijeg zrna i zaglađuje plastičnom gladilicom u zadanu teksturu.</t>
  </si>
  <si>
    <t>Izvodi se na fasadnim površinama od kontaktnog fasadnog sustava.  Boja po izboru projektanta.</t>
  </si>
  <si>
    <t>Zidarska obrada čela loggia nakon ugradnje ploča mineralne vune na podgledima. Izvodi se na  ab pločama  deb. 10 cm. Otklanjanje napukle žbuke, čišćenje površine i zapunjavanje eventualnih  većih rupa produžnim mortom.</t>
  </si>
  <si>
    <t>Završna obrada, zaglađivanje čela ploče Reparaturnim mortom G (cement i pijesak granulacije 0-1,25 mm, polimerni dodaci i aditivi). Reparaturni mort G se nanosi u deb. 5mm po sloju, max. 20mm u više slojeva i fino zagladi.</t>
  </si>
  <si>
    <t xml:space="preserve">Prije izravnavanja mortom podlogu navlažiti vodom i jednokratno Univerzalkoncentrat grundom. Po potrebi ugraditi armaturnu staklenu mrežicu. Sve pripremiti za nanošenje završne silikatne žbuke. </t>
  </si>
  <si>
    <t>Dobava i ugradnja toplinske izolacije između zadnje stropne ploče i pokrovne kose ab ploče uključivo:</t>
  </si>
  <si>
    <t>- parna brana (alt.bitumenska traka s Al-folijom)</t>
  </si>
  <si>
    <t>- XPS ploče ravne 14cm</t>
  </si>
  <si>
    <t>- XPS ploče za pad 4cm</t>
  </si>
  <si>
    <t>- geotekstil</t>
  </si>
  <si>
    <t>- polimer cem. mort u dva sloja sa staklenom mrežicom na kompletnoj površini XPS-a</t>
  </si>
  <si>
    <t>U cijenu uključiti sve potr. uglovne i brtvene profile.</t>
  </si>
  <si>
    <t>Bojenje unutarnjih zidova od betonskih blokova nakon zidarske obrade, bojenje  disperzivnom bojom uključivo potrebne predradnje.
- soboslikarski popravci nakon montaže novih stolarskih stijena.
- bojenje u širini od 1m od otvora</t>
  </si>
  <si>
    <t>Rušenje podne obloge na zajedničkoj terasi 1.kata. uključivo demontažu sokla. Završna obloga od keramike. Rušiti sve slojeve uključivo i HI ako je položena na toplinsku izolaciju, a ako je HI na betonu za pad, ne skidati.</t>
  </si>
  <si>
    <t>Podlogu očistiti. Odlaganje razgrađenog materijala na deponij gradilišta.</t>
  </si>
  <si>
    <t>Rušenje slojeva ravnog neprohodnog krova. Završna obloga od šljunka. Rušiti sve slojeve uključivo i HI ako je položena na toplinsku izolaciju, a ako je HI na betonu za pad, ne skidati.</t>
  </si>
  <si>
    <t>Uklj. demontažu postojećih krovnih slivnika, 2 kom.</t>
  </si>
  <si>
    <t>Demontaža opšavnih limova na spoju ravnog neprohodnog krova i zidova.</t>
  </si>
  <si>
    <t>Podlogu očistiti.  Odlaganje razgrađenog materijala na deponij gradilišta.</t>
  </si>
  <si>
    <t>Ako je HI izvedena na sloju bet. za pad ista se ne skida, preuzima funkciju parne brane.</t>
  </si>
  <si>
    <t>Izvedba sanacije prohodne terase 1.kata u varijanti ako je HI izvedena na top. izolaciji koja je navlažena i kad su skinuti svi slojevi postojeće terase (ker. pl., HI, toplinska izolacija) sve do betona za pad na a.b. ploči.</t>
  </si>
  <si>
    <t>• hidroizolacija – FPO membrana  (1,5mm).</t>
  </si>
  <si>
    <t>Hidroizolacija ojačanom sintetičkom krovnom membranom na bazi fleksibilnih poliolefina (FPO-a) kompatibilna s bitumenom i polistirenima. Ugradnja slobodno položeno, na završecima i detaljima mehanički se učvrščuju. Sve prema uputi proizvođača uz obveznu izradu holkera uz zidove prema detalju proizvođača .</t>
  </si>
  <si>
    <t>Zatvaranje prodora oko pričvrsnog profila u krovnoj ploči nakon probijanja otvora za pričvršćenje nosača solarnih panela. Dobava i postava manžeta od HI trake i lijepljenje za podlogu.</t>
  </si>
  <si>
    <t>Alternativa: izvedba sa bitumenskom pastom s mrežicom.</t>
  </si>
  <si>
    <t>Ukupno 24 prodora.</t>
  </si>
  <si>
    <t>Dobava jednostrukih prozora, vrata ili stijena iz PVC profila, ustakljenih "izo" dvoslojnim staklom, koef. prolaza topline cijelog otvora max. U=1,6 W/m2k i stakla 1,1 W/m2K.</t>
  </si>
  <si>
    <t>Profili petkomorni šir. 68 mm / (80) mm s čeličnim ojačanjima, trostruki sustav brtvljenja i pretkomorama za provjetravanje utora stakla i za kontrolirano otjecanje vode.</t>
  </si>
  <si>
    <t>Ostakljeno "izo"staklom (deb. 4+16A+4LE mm), s niskoemisijskim premazom Low-e (na unutarnjoj stijenki unutarnjeg stakla) i punjeno plinom argonom.</t>
  </si>
  <si>
    <t>Okov i pribor u funkciji zadanog načina otvaranja sve prema shemi.  Ugradnja sa slijepim okvirom d=5 odnosno 10cm,   prema shemi,  radi obrade špaleta termoizolacijom</t>
  </si>
  <si>
    <t>Boja po izboru investitora i predočenom uzorku.</t>
  </si>
  <si>
    <r>
      <t>• vrata ulazna glavna,  dvokrilna, ostakljena, fiksnim nadsvjetlom, vel. 19</t>
    </r>
    <r>
      <rPr>
        <sz val="10"/>
        <rFont val="Arial"/>
        <family val="2"/>
      </rPr>
      <t xml:space="preserve">0/250 cm, visina krila 200cm,  </t>
    </r>
    <r>
      <rPr>
        <sz val="10"/>
        <rFont val="Arial"/>
        <family val="2"/>
        <charset val="238"/>
      </rPr>
      <t>slijepi okvir d=5cm</t>
    </r>
    <r>
      <rPr>
        <sz val="10"/>
        <rFont val="Arial"/>
        <family val="2"/>
      </rPr>
      <t>, (shema 1)</t>
    </r>
  </si>
  <si>
    <t>• stijena višedjelna ostakljena s 3 jednokrilna otklopno zaokretna prozora, 9 fiksnih ostakljenih dijelova i dva puna dijela u nivou ab ploče, vel.  150/805 (135/799) cm,  slijepi okvir d=5 odnosno 10cm prema shemi, (shema 2)</t>
  </si>
  <si>
    <t>• stijena višedjelna ostakljena s 3 jednokrilna otklopno zaokretna prozora, 2 fiksna ostakljena dijela i dva puna dijela u nivou ab ploče, vel. 75/690 (65/680) cm, slijepi okvir d=5cm,
(shema 3)</t>
  </si>
  <si>
    <t>• stijena ostakljena, četverodjelna, s jednokrilnim  zaokretnim vratima, jednim otklopno-zaokretnim  i jednim  fiksnim  prozorom i fiksnim punim parapetom s ispunom od eps-a, s ugrađenom eslingen roletom, slijepi okvir d=5cm, vel. 300/255 (290/250) cm, sve prema shemi (shema 4)</t>
  </si>
  <si>
    <t xml:space="preserve">• sve isto kao shema 4 samo  vel. 300/255 (285/250) cm,  slijepi okvir d=5 odnosno 10cm prema shemi (shema 4a) </t>
  </si>
  <si>
    <t>•   stijena ostakljena višedjelna  ( lučna tlocrtno) s jednokrilnim zaokretnim vratima i 2 otklopna nadsvjetla, preostalo fiksni dijelovi,
vel. 502/262(482/257)cm,  slijepi okvir d=10cm, (shema 6) - prizemlje</t>
  </si>
  <si>
    <t>• stijena ostakljena, višedjelna, s 2 otklopno zaokretna jednokrilna prozora i 4 fiksna dijela, s eslingen roletom,donja polja ostakljena sigurnosnim staklom alt.puni parapet, vel. 300/255 (290/250) cm, slijepi okvir d=5cm, (shema 7)</t>
  </si>
  <si>
    <r>
      <t>• prozor jednokrilni otklopno zaokretni,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vel. 58/58 (48/48)cm, slijepi okvir d=5cm, (shema 8) </t>
    </r>
  </si>
  <si>
    <t xml:space="preserve">• prozor jednokrilni otklopno zaokretni,  vel. 58/58 (48/48)cm,slijepi okvir d=5cm, (shema 8a) </t>
  </si>
  <si>
    <t>• višedjelna stijena ( lučna tlocrtno) s jednokrilnim zaokretnim  vratima, jednim otklopnim prozorom i dva fiksna polja,
vel. 104/240+226/170 (104/235 + 206/165) cm, slijepi okvir d=10cm, (shema 9) - 1.kat</t>
  </si>
  <si>
    <t>• višedjelna stijena ( lučna tlocrtno) s 2 zaokretno otklopna jednokrilna prozora i 2 fiksna dijela, vel.331/167 (311/162)cm, slijepi okvir d=10cm, (shema 10) - 2.kat</t>
  </si>
  <si>
    <t xml:space="preserve">•vratašca-poklopac, jednokrilna, puna, zaokretna, s mehanizmom za zaključavanje, ispuna poliuretanom , vel. 70/70  cm, (shema 11) - ulaz u krovište </t>
  </si>
  <si>
    <t>Dobava i ugradnja vanjskih  klupčica s okapnicom Tipske klupčice od PVCa u boji kao stolarska stavka. Prednji prepust izvesti 3 cm. Bočna ugradnja ispod fasadnog sustava min. 1cm.</t>
  </si>
  <si>
    <t>Ugradnja visokofleksibilnim ljepilom za vanjske radove. Širina klupčice 12 cm.</t>
  </si>
  <si>
    <t>Alternativa: plastificirani al lim.</t>
  </si>
  <si>
    <t>Obavezna izmjera na licu mjesta.</t>
  </si>
  <si>
    <t>Dobava i ugradnja unutarnjih prozorskih  klupčica od umjetnog kamena. Deb. 2 cm s prednjim prepustom 20mm ravne izvedbe. Šir. klupčica 12.</t>
  </si>
  <si>
    <t>Izrada, dobava i ugradnja limarskih detalja (žljebova, cijevi, opšava isl.) profiliranim trakama pocinčanog čeličnog  lima 0,70mm, sve za RŠ do 33cm ili zadano stavkom.</t>
  </si>
  <si>
    <t>Ugradnja na kuke, obujmice ili udarnim tiplama, varenjem i pričvrsnim materijalom. Izrada profilacija po odobrenju nadzora.</t>
  </si>
  <si>
    <t>Izrada i montaža opšava - (jednostrani okap) na spoju ravnog neprohodnog krova s vertikalnim zidom. Spoj sa zidom izvesti "puc" lajsnom.</t>
  </si>
  <si>
    <t>Opšav od zadanog lima s pričvrsnim materijalom. Izvodi se na spoju ravnog kova i nadozida.</t>
  </si>
  <si>
    <t>Izrada i montaža unutarnjeg ležećeg limenog žlijeba (u postojećim betonskim žljebovima)  zadane veličine.</t>
  </si>
  <si>
    <t>Žljeb od pocinčanog lima, podlošci za pad iz pocinčanog plosnog željeza 40/4 mm,  Sve u nagibu 0,5 do 0,8 % prema vertikalama.</t>
  </si>
  <si>
    <t>Izrada i montaža vertikalnih  krovnih odvoda - oluka, spajanje na horizontalne žljebove (u postojećim betonskim žljebovima) i podni priključak na kanalizaciju.</t>
  </si>
  <si>
    <t>Oluci od pocinčanog lima, promjera 10cm, pričvršćenje trakama  iz pocinčanog plosnog željeza 40/4 mm,</t>
  </si>
  <si>
    <t>Zamjena postojećeg odvoda  s terase na 1.katu i spajanje na postojeću vertikalu,sve nakon sanacije terase.</t>
  </si>
  <si>
    <t xml:space="preserve">Izrada i montaža  odvoda - od pocinčanog čeličnog lima. </t>
  </si>
  <si>
    <t>Prije izravnavanja mortom podlogu navlažiti vodom i jednokratno impregnacijom radi bolje upojnosti podloge (grundom). Sve pripremljeno za ugradnju stolarije.</t>
  </si>
  <si>
    <r>
      <t xml:space="preserve">~ izvedba sokla- XPS toplinska izolacija deb. 8cm, zadane visine, ljepljenjem i dodatno učvršćeno pričvrsnicama. Upušteno ispod ravnine terena </t>
    </r>
    <r>
      <rPr>
        <sz val="10"/>
        <rFont val="Arial"/>
        <family val="2"/>
        <charset val="238"/>
      </rPr>
      <t xml:space="preserve">50 </t>
    </r>
    <r>
      <rPr>
        <sz val="10"/>
        <rFont val="Arial"/>
        <family val="2"/>
        <charset val="1"/>
      </rPr>
      <t>cm, donji dio koso zarezan prema zidu</t>
    </r>
  </si>
  <si>
    <r>
      <t xml:space="preserve">~ zatrpavanje šljunkom </t>
    </r>
    <r>
      <rPr>
        <sz val="10"/>
        <rFont val="Arial"/>
        <family val="2"/>
        <charset val="238"/>
      </rPr>
      <t>Ø</t>
    </r>
    <r>
      <rPr>
        <sz val="10"/>
        <rFont val="Arial"/>
        <family val="2"/>
        <charset val="1"/>
      </rPr>
      <t xml:space="preserve">16-32, betoniranje podloge u širini iskopa  </t>
    </r>
  </si>
  <si>
    <r>
      <t xml:space="preserve">(ETICS sustav na osnovi ekspandiranog polistirena HRN EN 13499:2004 </t>
    </r>
    <r>
      <rPr>
        <b/>
        <sz val="10"/>
        <rFont val="Arial"/>
        <family val="2"/>
      </rPr>
      <t>ili jednakovrijedno</t>
    </r>
    <r>
      <rPr>
        <b/>
        <sz val="10"/>
        <rFont val="Arial"/>
        <family val="2"/>
        <charset val="238"/>
      </rPr>
      <t xml:space="preserve">) </t>
    </r>
  </si>
  <si>
    <r>
      <t xml:space="preserve">Izvođenje toplinskog povezanog fasadnog sustava ugradnjom ploča polistirena EPS-F, bez regenerata, zadane debljine i polimer cem. ljepila (ETICS sustav HRN EN 13499:2004 </t>
    </r>
    <r>
      <rPr>
        <sz val="10"/>
        <rFont val="Arial"/>
        <family val="2"/>
      </rPr>
      <t>ili jednakovrijedno</t>
    </r>
    <r>
      <rPr>
        <sz val="10"/>
        <rFont val="Arial"/>
        <family val="2"/>
        <charset val="1"/>
      </rPr>
      <t>).</t>
    </r>
  </si>
  <si>
    <r>
      <t xml:space="preserve">• ugradnja EPS-F ploče ljepljenjem. Polimer cem. ljepilo se nanosi  trakasto 5 cm od ruba ploče i točkasto (na tri točke) u sredini. Ploče se nakon 24 sata dodatno učvršćuju pričvrsnicama za polistiren VF (2 kom/m2 na zgradama visine do 8,00 m, a 4 kom/m2 na zgradama visine iznad 8,00 m i na uglovima zgrade 4 kom/m1 u širini 40 cm od ugla. (provjera broja pričvrsnica prema proračunu HRN EN 13499 </t>
    </r>
    <r>
      <rPr>
        <sz val="10"/>
        <rFont val="Arial"/>
        <family val="2"/>
      </rPr>
      <t>ili jednakovrijedno</t>
    </r>
    <r>
      <rPr>
        <sz val="10"/>
        <rFont val="Arial"/>
        <family val="2"/>
        <charset val="238"/>
      </rPr>
      <t>). Dubina bušenja za pričvrščivaće u betonu i punoj opeci 5 cm, a za šuplju opeku min 7,5 cm.</t>
    </r>
  </si>
  <si>
    <r>
      <t xml:space="preserve">U svemu izvesti prema preporukama isporučitelja sustava. Sve komponente sustava moraju se ugraditi od istog proizvođača ili isporučitelja. Izjava o sukladnosti u skladu s HRN EN 13499 </t>
    </r>
    <r>
      <rPr>
        <sz val="10"/>
        <rFont val="Arial"/>
        <family val="2"/>
      </rPr>
      <t>ili jednakovrijedno</t>
    </r>
    <r>
      <rPr>
        <sz val="10"/>
        <rFont val="Arial"/>
        <family val="2"/>
        <charset val="238"/>
      </rPr>
      <t xml:space="preserve">. EPS-F u skladu s HRN EN 13163 i HRN EN 13499 </t>
    </r>
    <r>
      <rPr>
        <sz val="10"/>
        <rFont val="Arial"/>
        <family val="2"/>
      </rPr>
      <t>ili jednakovrijedno</t>
    </r>
    <r>
      <rPr>
        <sz val="10"/>
        <rFont val="Arial"/>
        <family val="2"/>
        <charset val="238"/>
      </rPr>
      <t xml:space="preserve">. </t>
    </r>
  </si>
  <si>
    <r>
      <t xml:space="preserve">(ETICS sustav na osnovi mineralne vune HRN EN 13500:2004 </t>
    </r>
    <r>
      <rPr>
        <b/>
        <sz val="10"/>
        <rFont val="Arial"/>
        <family val="2"/>
      </rPr>
      <t>ili jednakovrijedno</t>
    </r>
    <r>
      <rPr>
        <b/>
        <sz val="10"/>
        <rFont val="Arial"/>
        <family val="2"/>
        <charset val="238"/>
      </rPr>
      <t>) - radi požarnih uvjeta</t>
    </r>
  </si>
  <si>
    <t>Žbukanje završnom silikatnom žbukom, fasadnom vodoodbojnom, tankoslojnom žbukom u deb. 1,5 mm, ručno.</t>
  </si>
  <si>
    <t>Struktura žbuke zaribana, boja prema odabiru projektanta. Uključivo pripremu podloge impregnacijom obojenim (vrijeme sušenja min 24 sata).</t>
  </si>
  <si>
    <t xml:space="preserve">• čelična konstrukcija učvršćuje se kroz betonsku ploču bočno obostrano u ab zidove   preko sidrenih  ploča  od čeličnog lima  dim. 160/160mm/ 20mm, sa 4 odgovarajuća vijka </t>
  </si>
  <si>
    <t>Sprečka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</si>
</sst>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"/>
    <numFmt numFmtId="165" formatCode="#,##0.00&quot; kn&quot;"/>
    <numFmt numFmtId="166" formatCode="dd\-mmm"/>
  </numFmts>
  <fonts count="34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1"/>
    </font>
    <font>
      <b/>
      <i/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3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8"/>
      <name val="Tahoma"/>
      <family val="2"/>
      <charset val="238"/>
    </font>
    <font>
      <sz val="10"/>
      <name val="Arial CE"/>
      <family val="2"/>
      <charset val="238"/>
    </font>
    <font>
      <sz val="10"/>
      <color indexed="16"/>
      <name val="Arial"/>
      <family val="2"/>
      <charset val="238"/>
    </font>
    <font>
      <sz val="15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indexed="16"/>
      <name val="Arial"/>
      <family val="2"/>
      <charset val="238"/>
    </font>
    <font>
      <b/>
      <sz val="10"/>
      <color indexed="30"/>
      <name val="Arial"/>
      <family val="2"/>
      <charset val="238"/>
    </font>
    <font>
      <sz val="10"/>
      <color indexed="29"/>
      <name val="Arial"/>
      <family val="2"/>
      <charset val="238"/>
    </font>
    <font>
      <sz val="10"/>
      <color indexed="57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26"/>
      </patternFill>
    </fill>
    <fill>
      <patternFill patternType="solid">
        <fgColor indexed="13"/>
        <bgColor indexed="3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" fillId="0" borderId="0"/>
  </cellStyleXfs>
  <cellXfs count="253">
    <xf numFmtId="0" fontId="0" fillId="0" borderId="0" xfId="0"/>
    <xf numFmtId="0" fontId="30" fillId="0" borderId="0" xfId="3"/>
    <xf numFmtId="0" fontId="30" fillId="0" borderId="0" xfId="3" applyNumberFormat="1" applyFill="1" applyAlignment="1"/>
    <xf numFmtId="0" fontId="30" fillId="0" borderId="0" xfId="3" applyFill="1" applyAlignment="1">
      <alignment wrapText="1"/>
    </xf>
    <xf numFmtId="0" fontId="30" fillId="0" borderId="0" xfId="3" applyFill="1"/>
    <xf numFmtId="4" fontId="30" fillId="0" borderId="0" xfId="3" applyNumberFormat="1" applyFill="1" applyAlignment="1">
      <alignment horizontal="right"/>
    </xf>
    <xf numFmtId="4" fontId="30" fillId="0" borderId="0" xfId="3" applyNumberFormat="1" applyFill="1"/>
    <xf numFmtId="0" fontId="3" fillId="0" borderId="0" xfId="3" applyFont="1" applyAlignment="1">
      <alignment horizontal="left"/>
    </xf>
    <xf numFmtId="4" fontId="0" fillId="0" borderId="0" xfId="3" applyNumberFormat="1" applyFont="1" applyFill="1" applyAlignment="1">
      <alignment horizontal="left"/>
    </xf>
    <xf numFmtId="4" fontId="0" fillId="0" borderId="0" xfId="3" applyNumberFormat="1" applyFont="1" applyFill="1"/>
    <xf numFmtId="0" fontId="5" fillId="0" borderId="0" xfId="3" applyFont="1" applyBorder="1" applyAlignment="1">
      <alignment horizontal="left"/>
    </xf>
    <xf numFmtId="4" fontId="0" fillId="0" borderId="0" xfId="3" applyNumberFormat="1" applyFont="1" applyFill="1" applyAlignment="1">
      <alignment horizontal="right"/>
    </xf>
    <xf numFmtId="0" fontId="30" fillId="0" borderId="0" xfId="3" applyFill="1" applyBorder="1"/>
    <xf numFmtId="0" fontId="30" fillId="0" borderId="0" xfId="1"/>
    <xf numFmtId="0" fontId="30" fillId="0" borderId="0" xfId="1" applyBorder="1"/>
    <xf numFmtId="4" fontId="30" fillId="0" borderId="0" xfId="3" applyNumberFormat="1" applyFill="1" applyBorder="1" applyAlignment="1">
      <alignment horizontal="right"/>
    </xf>
    <xf numFmtId="0" fontId="7" fillId="0" borderId="0" xfId="3" applyFont="1" applyFill="1" applyAlignment="1">
      <alignment horizontal="center" vertical="top"/>
    </xf>
    <xf numFmtId="0" fontId="7" fillId="0" borderId="0" xfId="3" applyFont="1" applyFill="1" applyAlignment="1">
      <alignment vertical="top" wrapText="1"/>
    </xf>
    <xf numFmtId="0" fontId="0" fillId="0" borderId="0" xfId="3" applyFont="1" applyFill="1" applyAlignment="1">
      <alignment horizontal="center"/>
    </xf>
    <xf numFmtId="4" fontId="0" fillId="0" borderId="0" xfId="3" applyNumberFormat="1" applyFont="1" applyFill="1" applyBorder="1" applyAlignment="1">
      <alignment horizontal="right"/>
    </xf>
    <xf numFmtId="0" fontId="0" fillId="0" borderId="0" xfId="3" applyFont="1" applyFill="1" applyAlignment="1">
      <alignment horizontal="center" vertical="top"/>
    </xf>
    <xf numFmtId="0" fontId="0" fillId="0" borderId="0" xfId="3" applyNumberFormat="1" applyFont="1" applyFill="1" applyBorder="1" applyAlignment="1" applyProtection="1">
      <alignment vertical="top"/>
    </xf>
    <xf numFmtId="0" fontId="0" fillId="0" borderId="0" xfId="3" applyFont="1" applyFill="1" applyAlignment="1">
      <alignment vertical="top" wrapText="1"/>
    </xf>
    <xf numFmtId="0" fontId="8" fillId="0" borderId="0" xfId="3" applyFont="1"/>
    <xf numFmtId="0" fontId="7" fillId="0" borderId="0" xfId="3" applyNumberFormat="1" applyFont="1" applyFill="1" applyBorder="1" applyAlignment="1" applyProtection="1">
      <alignment horizontal="center" vertical="top"/>
    </xf>
    <xf numFmtId="0" fontId="7" fillId="0" borderId="0" xfId="3" applyNumberFormat="1" applyFont="1" applyFill="1" applyBorder="1" applyAlignment="1" applyProtection="1">
      <alignment vertical="top"/>
    </xf>
    <xf numFmtId="0" fontId="7" fillId="2" borderId="1" xfId="3" applyNumberFormat="1" applyFont="1" applyFill="1" applyBorder="1" applyAlignment="1" applyProtection="1">
      <alignment horizontal="center" vertical="top"/>
    </xf>
    <xf numFmtId="0" fontId="7" fillId="2" borderId="1" xfId="3" applyNumberFormat="1" applyFont="1" applyFill="1" applyBorder="1" applyAlignment="1" applyProtection="1">
      <alignment vertical="top"/>
    </xf>
    <xf numFmtId="0" fontId="0" fillId="2" borderId="1" xfId="3" applyNumberFormat="1" applyFont="1" applyFill="1" applyBorder="1" applyAlignment="1" applyProtection="1">
      <alignment vertical="top"/>
    </xf>
    <xf numFmtId="4" fontId="7" fillId="2" borderId="1" xfId="3" applyNumberFormat="1" applyFont="1" applyFill="1" applyBorder="1" applyAlignment="1" applyProtection="1">
      <alignment wrapText="1"/>
    </xf>
    <xf numFmtId="4" fontId="0" fillId="0" borderId="0" xfId="3" applyNumberFormat="1" applyFont="1" applyFill="1" applyBorder="1" applyAlignment="1" applyProtection="1">
      <alignment wrapText="1"/>
    </xf>
    <xf numFmtId="0" fontId="0" fillId="0" borderId="0" xfId="3" applyFont="1" applyFill="1" applyBorder="1" applyAlignment="1">
      <alignment horizontal="center" vertical="top"/>
    </xf>
    <xf numFmtId="0" fontId="0" fillId="0" borderId="0" xfId="3" applyFont="1" applyFill="1" applyBorder="1" applyAlignment="1">
      <alignment horizontal="center"/>
    </xf>
    <xf numFmtId="0" fontId="0" fillId="0" borderId="0" xfId="3" applyNumberFormat="1" applyFont="1" applyFill="1" applyBorder="1" applyAlignment="1" applyProtection="1">
      <alignment horizontal="center" vertical="top"/>
    </xf>
    <xf numFmtId="0" fontId="30" fillId="0" borderId="0" xfId="1" applyFill="1"/>
    <xf numFmtId="0" fontId="7" fillId="0" borderId="0" xfId="1" applyFont="1" applyFill="1"/>
    <xf numFmtId="0" fontId="7" fillId="0" borderId="0" xfId="3" applyNumberFormat="1" applyFont="1" applyFill="1" applyBorder="1" applyAlignment="1" applyProtection="1">
      <alignment vertical="top" wrapText="1"/>
    </xf>
    <xf numFmtId="4" fontId="7" fillId="0" borderId="0" xfId="3" applyNumberFormat="1" applyFont="1" applyFill="1" applyBorder="1" applyAlignment="1" applyProtection="1"/>
    <xf numFmtId="0" fontId="0" fillId="2" borderId="1" xfId="3" applyFont="1" applyFill="1" applyBorder="1" applyAlignment="1">
      <alignment horizontal="center" vertical="top"/>
    </xf>
    <xf numFmtId="0" fontId="0" fillId="2" borderId="1" xfId="3" applyFont="1" applyFill="1" applyBorder="1" applyAlignment="1">
      <alignment horizontal="center"/>
    </xf>
    <xf numFmtId="4" fontId="7" fillId="2" borderId="1" xfId="3" applyNumberFormat="1" applyFont="1" applyFill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0" fillId="0" borderId="0" xfId="3" applyNumberFormat="1" applyFont="1" applyFill="1" applyBorder="1" applyAlignment="1" applyProtection="1">
      <alignment horizontal="left" vertical="top"/>
    </xf>
    <xf numFmtId="0" fontId="0" fillId="2" borderId="2" xfId="3" applyFont="1" applyFill="1" applyBorder="1" applyAlignment="1">
      <alignment horizontal="center" vertical="top"/>
    </xf>
    <xf numFmtId="0" fontId="7" fillId="2" borderId="2" xfId="3" applyFont="1" applyFill="1" applyBorder="1" applyAlignment="1">
      <alignment vertical="top" wrapText="1"/>
    </xf>
    <xf numFmtId="0" fontId="0" fillId="2" borderId="2" xfId="3" applyFont="1" applyFill="1" applyBorder="1" applyAlignment="1">
      <alignment horizontal="center"/>
    </xf>
    <xf numFmtId="4" fontId="7" fillId="2" borderId="2" xfId="3" applyNumberFormat="1" applyFont="1" applyFill="1" applyBorder="1" applyAlignment="1">
      <alignment horizontal="right"/>
    </xf>
    <xf numFmtId="0" fontId="0" fillId="0" borderId="0" xfId="1" applyFont="1"/>
    <xf numFmtId="4" fontId="30" fillId="0" borderId="0" xfId="1" applyNumberFormat="1" applyBorder="1"/>
    <xf numFmtId="0" fontId="30" fillId="0" borderId="0" xfId="1" applyAlignment="1">
      <alignment vertical="center"/>
    </xf>
    <xf numFmtId="0" fontId="7" fillId="2" borderId="3" xfId="1" applyFont="1" applyFill="1" applyBorder="1" applyAlignment="1">
      <alignment vertical="center"/>
    </xf>
    <xf numFmtId="4" fontId="7" fillId="2" borderId="3" xfId="1" applyNumberFormat="1" applyFont="1" applyFill="1" applyBorder="1" applyAlignment="1">
      <alignment vertical="center"/>
    </xf>
    <xf numFmtId="0" fontId="30" fillId="0" borderId="4" xfId="1" applyBorder="1"/>
    <xf numFmtId="4" fontId="30" fillId="0" borderId="4" xfId="1" applyNumberFormat="1" applyBorder="1"/>
    <xf numFmtId="0" fontId="0" fillId="0" borderId="0" xfId="3" applyFont="1"/>
    <xf numFmtId="0" fontId="4" fillId="0" borderId="0" xfId="3" applyFont="1"/>
    <xf numFmtId="0" fontId="7" fillId="0" borderId="0" xfId="3" applyFont="1"/>
    <xf numFmtId="4" fontId="7" fillId="0" borderId="0" xfId="3" applyNumberFormat="1" applyFont="1" applyFill="1" applyBorder="1" applyAlignment="1">
      <alignment horizontal="center" vertical="center" wrapText="1"/>
    </xf>
    <xf numFmtId="0" fontId="0" fillId="0" borderId="0" xfId="3" applyFont="1" applyBorder="1"/>
    <xf numFmtId="0" fontId="9" fillId="0" borderId="0" xfId="3" applyNumberFormat="1" applyFont="1" applyFill="1" applyBorder="1" applyAlignment="1" applyProtection="1">
      <alignment vertical="top"/>
    </xf>
    <xf numFmtId="0" fontId="7" fillId="2" borderId="1" xfId="3" applyFont="1" applyFill="1" applyBorder="1" applyAlignment="1">
      <alignment vertical="top"/>
    </xf>
    <xf numFmtId="0" fontId="0" fillId="0" borderId="0" xfId="3" applyFont="1" applyFill="1" applyBorder="1" applyAlignment="1">
      <alignment vertical="top" wrapText="1"/>
    </xf>
    <xf numFmtId="4" fontId="10" fillId="0" borderId="0" xfId="3" applyNumberFormat="1" applyFont="1" applyFill="1" applyBorder="1" applyAlignment="1">
      <alignment horizontal="right"/>
    </xf>
    <xf numFmtId="0" fontId="7" fillId="0" borderId="0" xfId="3" applyFont="1" applyFill="1" applyBorder="1" applyAlignment="1">
      <alignment vertical="top" wrapText="1"/>
    </xf>
    <xf numFmtId="4" fontId="0" fillId="0" borderId="0" xfId="3" applyNumberFormat="1" applyFont="1" applyFill="1" applyBorder="1"/>
    <xf numFmtId="4" fontId="0" fillId="0" borderId="0" xfId="3" applyNumberFormat="1" applyFont="1" applyFill="1" applyBorder="1" applyAlignment="1" applyProtection="1"/>
    <xf numFmtId="165" fontId="30" fillId="0" borderId="0" xfId="1" applyNumberFormat="1" applyAlignment="1">
      <alignment horizontal="right"/>
    </xf>
    <xf numFmtId="165" fontId="0" fillId="0" borderId="0" xfId="3" applyNumberFormat="1" applyFont="1" applyAlignment="1">
      <alignment horizontal="right"/>
    </xf>
    <xf numFmtId="165" fontId="0" fillId="0" borderId="0" xfId="3" applyNumberFormat="1" applyFont="1" applyFill="1" applyAlignment="1">
      <alignment horizontal="right"/>
    </xf>
    <xf numFmtId="0" fontId="0" fillId="0" borderId="0" xfId="1" applyFont="1" applyAlignment="1">
      <alignment vertical="top" wrapText="1"/>
    </xf>
    <xf numFmtId="2" fontId="30" fillId="0" borderId="0" xfId="1" applyNumberFormat="1"/>
    <xf numFmtId="0" fontId="0" fillId="0" borderId="0" xfId="3" applyFont="1" applyAlignment="1">
      <alignment horizontal="left" vertical="top" wrapText="1"/>
    </xf>
    <xf numFmtId="0" fontId="0" fillId="0" borderId="0" xfId="1" applyFont="1" applyAlignment="1">
      <alignment horizontal="left" vertical="top" wrapText="1"/>
    </xf>
    <xf numFmtId="0" fontId="0" fillId="0" borderId="0" xfId="3" applyFont="1" applyAlignment="1">
      <alignment vertical="top" wrapText="1"/>
    </xf>
    <xf numFmtId="165" fontId="0" fillId="0" borderId="0" xfId="3" applyNumberFormat="1" applyFont="1" applyBorder="1" applyAlignment="1">
      <alignment horizontal="right"/>
    </xf>
    <xf numFmtId="165" fontId="11" fillId="0" borderId="0" xfId="3" applyNumberFormat="1" applyFont="1" applyBorder="1" applyAlignment="1">
      <alignment horizontal="right"/>
    </xf>
    <xf numFmtId="0" fontId="0" fillId="3" borderId="2" xfId="3" applyFont="1" applyFill="1" applyBorder="1"/>
    <xf numFmtId="0" fontId="7" fillId="3" borderId="2" xfId="3" applyFont="1" applyFill="1" applyBorder="1"/>
    <xf numFmtId="165" fontId="0" fillId="3" borderId="2" xfId="3" applyNumberFormat="1" applyFont="1" applyFill="1" applyBorder="1" applyAlignment="1">
      <alignment horizontal="right"/>
    </xf>
    <xf numFmtId="165" fontId="7" fillId="3" borderId="2" xfId="3" applyNumberFormat="1" applyFont="1" applyFill="1" applyBorder="1" applyAlignment="1">
      <alignment horizontal="right"/>
    </xf>
    <xf numFmtId="4" fontId="0" fillId="0" borderId="0" xfId="3" applyNumberFormat="1" applyFont="1" applyBorder="1" applyAlignment="1">
      <alignment horizontal="right"/>
    </xf>
    <xf numFmtId="165" fontId="7" fillId="0" borderId="0" xfId="3" applyNumberFormat="1" applyFont="1" applyAlignment="1">
      <alignment horizontal="right"/>
    </xf>
    <xf numFmtId="4" fontId="0" fillId="0" borderId="0" xfId="3" applyNumberFormat="1" applyFont="1" applyAlignment="1">
      <alignment horizontal="right"/>
    </xf>
    <xf numFmtId="4" fontId="12" fillId="0" borderId="0" xfId="3" applyNumberFormat="1" applyFont="1"/>
    <xf numFmtId="0" fontId="7" fillId="0" borderId="0" xfId="3" applyNumberFormat="1" applyFont="1" applyFill="1" applyAlignment="1">
      <alignment horizontal="center" vertical="top"/>
    </xf>
    <xf numFmtId="0" fontId="0" fillId="0" borderId="0" xfId="3" applyFont="1" applyFill="1" applyAlignment="1">
      <alignment wrapText="1"/>
    </xf>
    <xf numFmtId="165" fontId="0" fillId="0" borderId="0" xfId="1" applyNumberFormat="1" applyFont="1" applyAlignment="1">
      <alignment horizontal="right"/>
    </xf>
    <xf numFmtId="0" fontId="0" fillId="0" borderId="0" xfId="3" applyFont="1" applyFill="1"/>
    <xf numFmtId="0" fontId="13" fillId="0" borderId="0" xfId="3" applyFont="1" applyFill="1"/>
    <xf numFmtId="4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right"/>
    </xf>
    <xf numFmtId="0" fontId="7" fillId="0" borderId="0" xfId="3" applyFont="1" applyAlignment="1">
      <alignment horizontal="center" vertical="top"/>
    </xf>
    <xf numFmtId="0" fontId="0" fillId="0" borderId="0" xfId="3" applyFont="1" applyAlignment="1">
      <alignment horizontal="center"/>
    </xf>
    <xf numFmtId="0" fontId="14" fillId="0" borderId="0" xfId="3" applyFont="1" applyAlignment="1">
      <alignment horizontal="center" vertical="top"/>
    </xf>
    <xf numFmtId="3" fontId="0" fillId="0" borderId="0" xfId="1" applyNumberFormat="1" applyFont="1" applyFill="1" applyAlignment="1">
      <alignment horizontal="right"/>
    </xf>
    <xf numFmtId="0" fontId="7" fillId="0" borderId="0" xfId="3" applyFont="1" applyFill="1"/>
    <xf numFmtId="165" fontId="0" fillId="0" borderId="0" xfId="3" applyNumberFormat="1" applyFont="1" applyAlignment="1">
      <alignment horizontal="right" vertical="top" wrapText="1"/>
    </xf>
    <xf numFmtId="165" fontId="15" fillId="0" borderId="0" xfId="1" applyNumberFormat="1" applyFont="1" applyFill="1" applyAlignment="1">
      <alignment horizontal="right"/>
    </xf>
    <xf numFmtId="0" fontId="15" fillId="0" borderId="0" xfId="3" applyFont="1" applyFill="1"/>
    <xf numFmtId="0" fontId="15" fillId="0" borderId="0" xfId="3" applyFont="1" applyFill="1" applyAlignment="1">
      <alignment vertical="top" wrapText="1"/>
    </xf>
    <xf numFmtId="0" fontId="15" fillId="0" borderId="0" xfId="3" applyFont="1" applyFill="1" applyAlignment="1">
      <alignment horizontal="center"/>
    </xf>
    <xf numFmtId="4" fontId="15" fillId="0" borderId="0" xfId="1" applyNumberFormat="1" applyFont="1" applyFill="1" applyAlignment="1">
      <alignment horizontal="right"/>
    </xf>
    <xf numFmtId="0" fontId="0" fillId="3" borderId="2" xfId="3" applyFont="1" applyFill="1" applyBorder="1" applyAlignment="1">
      <alignment horizontal="center"/>
    </xf>
    <xf numFmtId="4" fontId="13" fillId="0" borderId="0" xfId="3" applyNumberFormat="1" applyFont="1" applyFill="1"/>
    <xf numFmtId="4" fontId="0" fillId="0" borderId="5" xfId="1" applyNumberFormat="1" applyFont="1" applyFill="1" applyBorder="1" applyAlignment="1">
      <alignment horizontal="right"/>
    </xf>
    <xf numFmtId="165" fontId="0" fillId="0" borderId="5" xfId="1" applyNumberFormat="1" applyFont="1" applyFill="1" applyBorder="1" applyAlignment="1">
      <alignment horizontal="right"/>
    </xf>
    <xf numFmtId="0" fontId="7" fillId="0" borderId="0" xfId="3" applyNumberFormat="1" applyFont="1" applyAlignment="1">
      <alignment horizontal="center" vertical="top"/>
    </xf>
    <xf numFmtId="0" fontId="7" fillId="0" borderId="0" xfId="3" applyFont="1" applyAlignment="1">
      <alignment horizontal="center"/>
    </xf>
    <xf numFmtId="0" fontId="16" fillId="0" borderId="0" xfId="3" applyFont="1"/>
    <xf numFmtId="0" fontId="0" fillId="0" borderId="0" xfId="1" applyFont="1" applyFill="1" applyAlignment="1">
      <alignment horizontal="center"/>
    </xf>
    <xf numFmtId="2" fontId="0" fillId="0" borderId="0" xfId="3" applyNumberFormat="1" applyFont="1" applyFill="1"/>
    <xf numFmtId="0" fontId="0" fillId="0" borderId="0" xfId="1" applyFont="1" applyFill="1" applyAlignment="1">
      <alignment vertical="top" wrapText="1"/>
    </xf>
    <xf numFmtId="0" fontId="17" fillId="0" borderId="0" xfId="1" applyFont="1" applyAlignment="1">
      <alignment vertical="top" wrapText="1"/>
    </xf>
    <xf numFmtId="0" fontId="7" fillId="0" borderId="0" xfId="1" applyFont="1" applyAlignment="1">
      <alignment wrapText="1"/>
    </xf>
    <xf numFmtId="0" fontId="1" fillId="0" borderId="0" xfId="1" applyNumberFormat="1" applyFont="1" applyAlignment="1">
      <alignment horizontal="left" vertical="top" wrapText="1"/>
    </xf>
    <xf numFmtId="0" fontId="0" fillId="0" borderId="0" xfId="1" applyFont="1" applyFill="1" applyAlignment="1">
      <alignment horizontal="left" vertical="top" wrapText="1"/>
    </xf>
    <xf numFmtId="0" fontId="18" fillId="0" borderId="0" xfId="1" applyFont="1" applyFill="1" applyAlignment="1">
      <alignment vertical="top" wrapText="1"/>
    </xf>
    <xf numFmtId="0" fontId="0" fillId="0" borderId="0" xfId="1" applyNumberFormat="1" applyFont="1" applyFill="1" applyAlignment="1">
      <alignment vertical="top" wrapText="1"/>
    </xf>
    <xf numFmtId="0" fontId="1" fillId="0" borderId="0" xfId="1" applyFont="1" applyFill="1" applyAlignment="1">
      <alignment vertical="top" wrapText="1"/>
    </xf>
    <xf numFmtId="0" fontId="0" fillId="3" borderId="0" xfId="3" applyFont="1" applyFill="1"/>
    <xf numFmtId="2" fontId="20" fillId="0" borderId="0" xfId="1" applyNumberFormat="1" applyFont="1" applyFill="1"/>
    <xf numFmtId="0" fontId="0" fillId="0" borderId="0" xfId="1" applyFont="1" applyAlignment="1">
      <alignment horizontal="center"/>
    </xf>
    <xf numFmtId="0" fontId="7" fillId="0" borderId="0" xfId="1" applyFont="1" applyAlignment="1">
      <alignment vertical="top"/>
    </xf>
    <xf numFmtId="0" fontId="7" fillId="0" borderId="0" xfId="1" applyFont="1"/>
    <xf numFmtId="2" fontId="0" fillId="3" borderId="2" xfId="3" applyNumberFormat="1" applyFont="1" applyFill="1" applyBorder="1"/>
    <xf numFmtId="2" fontId="0" fillId="0" borderId="0" xfId="3" applyNumberFormat="1" applyFont="1"/>
    <xf numFmtId="0" fontId="7" fillId="0" borderId="0" xfId="1" applyFont="1" applyFill="1" applyAlignment="1">
      <alignment vertical="top" wrapText="1"/>
    </xf>
    <xf numFmtId="0" fontId="7" fillId="0" borderId="0" xfId="1" applyFont="1" applyFill="1" applyAlignment="1">
      <alignment horizontal="center" vertical="top" wrapText="1"/>
    </xf>
    <xf numFmtId="2" fontId="0" fillId="0" borderId="0" xfId="1" applyNumberFormat="1" applyFont="1" applyFill="1" applyBorder="1" applyAlignment="1">
      <alignment vertical="top" wrapText="1"/>
    </xf>
    <xf numFmtId="165" fontId="0" fillId="0" borderId="0" xfId="1" applyNumberFormat="1" applyFont="1" applyFill="1"/>
    <xf numFmtId="0" fontId="30" fillId="0" borderId="0" xfId="1" applyAlignment="1">
      <alignment horizontal="center"/>
    </xf>
    <xf numFmtId="0" fontId="22" fillId="0" borderId="0" xfId="1" applyFont="1" applyAlignment="1">
      <alignment horizontal="center"/>
    </xf>
    <xf numFmtId="165" fontId="7" fillId="0" borderId="0" xfId="1" applyNumberFormat="1" applyFont="1" applyFill="1" applyAlignment="1">
      <alignment horizontal="right" vertical="top" wrapText="1"/>
    </xf>
    <xf numFmtId="0" fontId="7" fillId="0" borderId="0" xfId="1" applyFont="1" applyFill="1" applyAlignment="1">
      <alignment horizontal="justify" vertical="top" wrapText="1"/>
    </xf>
    <xf numFmtId="0" fontId="23" fillId="0" borderId="0" xfId="1" applyFont="1" applyFill="1" applyAlignment="1">
      <alignment vertical="top" wrapText="1"/>
    </xf>
    <xf numFmtId="4" fontId="24" fillId="0" borderId="0" xfId="3" applyNumberFormat="1" applyFont="1" applyAlignment="1">
      <alignment horizontal="right"/>
    </xf>
    <xf numFmtId="4" fontId="15" fillId="0" borderId="0" xfId="3" applyNumberFormat="1" applyFont="1" applyAlignment="1">
      <alignment horizontal="right"/>
    </xf>
    <xf numFmtId="4" fontId="25" fillId="0" borderId="0" xfId="3" applyNumberFormat="1" applyFont="1" applyAlignment="1">
      <alignment horizontal="right"/>
    </xf>
    <xf numFmtId="4" fontId="15" fillId="0" borderId="0" xfId="3" applyNumberFormat="1" applyFont="1" applyFill="1" applyAlignment="1">
      <alignment horizontal="right"/>
    </xf>
    <xf numFmtId="4" fontId="25" fillId="0" borderId="0" xfId="3" applyNumberFormat="1" applyFont="1" applyFill="1" applyAlignment="1">
      <alignment horizontal="right"/>
    </xf>
    <xf numFmtId="166" fontId="7" fillId="0" borderId="0" xfId="3" applyNumberFormat="1" applyFont="1" applyAlignment="1">
      <alignment horizontal="center" vertical="top"/>
    </xf>
    <xf numFmtId="4" fontId="26" fillId="0" borderId="0" xfId="3" applyNumberFormat="1" applyFont="1" applyAlignment="1">
      <alignment horizontal="right"/>
    </xf>
    <xf numFmtId="4" fontId="13" fillId="0" borderId="0" xfId="3" applyNumberFormat="1" applyFont="1"/>
    <xf numFmtId="4" fontId="27" fillId="0" borderId="0" xfId="3" applyNumberFormat="1" applyFont="1"/>
    <xf numFmtId="4" fontId="28" fillId="0" borderId="0" xfId="3" applyNumberFormat="1" applyFont="1"/>
    <xf numFmtId="0" fontId="0" fillId="0" borderId="0" xfId="3" applyFont="1" applyFill="1" applyAlignment="1">
      <alignment horizontal="left" vertical="top" wrapText="1"/>
    </xf>
    <xf numFmtId="4" fontId="0" fillId="0" borderId="0" xfId="3" applyNumberFormat="1" applyFont="1"/>
    <xf numFmtId="4" fontId="7" fillId="0" borderId="0" xfId="3" applyNumberFormat="1" applyFont="1"/>
    <xf numFmtId="165" fontId="30" fillId="0" borderId="0" xfId="3" applyNumberFormat="1" applyFill="1" applyAlignment="1">
      <alignment horizontal="right"/>
    </xf>
    <xf numFmtId="0" fontId="0" fillId="0" borderId="0" xfId="4" applyFont="1" applyFill="1" applyAlignment="1">
      <alignment vertical="top" wrapText="1"/>
    </xf>
    <xf numFmtId="0" fontId="0" fillId="0" borderId="0" xfId="1" applyFont="1" applyFill="1" applyAlignment="1">
      <alignment horizontal="center" vertical="top" wrapText="1"/>
    </xf>
    <xf numFmtId="165" fontId="0" fillId="0" borderId="0" xfId="3" applyNumberFormat="1" applyFont="1" applyFill="1" applyAlignment="1">
      <alignment horizontal="right" vertical="top" wrapText="1"/>
    </xf>
    <xf numFmtId="4" fontId="19" fillId="0" borderId="0" xfId="3" applyNumberFormat="1" applyFont="1" applyFill="1" applyAlignment="1">
      <alignment horizontal="right"/>
    </xf>
    <xf numFmtId="4" fontId="19" fillId="0" borderId="0" xfId="3" applyNumberFormat="1" applyFont="1" applyAlignment="1">
      <alignment horizontal="right"/>
    </xf>
    <xf numFmtId="0" fontId="0" fillId="0" borderId="0" xfId="3" applyFont="1" applyAlignment="1">
      <alignment wrapText="1"/>
    </xf>
    <xf numFmtId="0" fontId="22" fillId="0" borderId="0" xfId="3" applyFont="1" applyAlignment="1">
      <alignment horizontal="center"/>
    </xf>
    <xf numFmtId="0" fontId="30" fillId="0" borderId="0" xfId="1" applyAlignment="1">
      <alignment wrapText="1"/>
    </xf>
    <xf numFmtId="0" fontId="7" fillId="0" borderId="0" xfId="3" applyFont="1" applyFill="1" applyAlignment="1">
      <alignment horizontal="center" vertical="top" wrapText="1"/>
    </xf>
    <xf numFmtId="165" fontId="7" fillId="0" borderId="0" xfId="3" applyNumberFormat="1" applyFont="1" applyFill="1" applyAlignment="1">
      <alignment vertical="top" wrapText="1"/>
    </xf>
    <xf numFmtId="165" fontId="15" fillId="0" borderId="0" xfId="3" applyNumberFormat="1" applyFont="1" applyFill="1" applyAlignment="1">
      <alignment horizontal="right"/>
    </xf>
    <xf numFmtId="0" fontId="15" fillId="0" borderId="0" xfId="3" applyFont="1"/>
    <xf numFmtId="0" fontId="15" fillId="0" borderId="0" xfId="3" applyFont="1" applyAlignment="1">
      <alignment horizontal="center"/>
    </xf>
    <xf numFmtId="165" fontId="15" fillId="0" borderId="0" xfId="3" applyNumberFormat="1" applyFont="1" applyAlignment="1">
      <alignment horizontal="right"/>
    </xf>
    <xf numFmtId="165" fontId="0" fillId="0" borderId="0" xfId="3" applyNumberFormat="1" applyFont="1"/>
    <xf numFmtId="2" fontId="0" fillId="0" borderId="0" xfId="1" applyNumberFormat="1" applyFont="1" applyFill="1" applyAlignment="1">
      <alignment vertical="top" wrapText="1"/>
    </xf>
    <xf numFmtId="0" fontId="15" fillId="0" borderId="0" xfId="1" applyFont="1" applyFill="1" applyAlignment="1">
      <alignment horizontal="center" vertical="top" wrapText="1"/>
    </xf>
    <xf numFmtId="4" fontId="15" fillId="0" borderId="0" xfId="3" applyNumberFormat="1" applyFont="1" applyFill="1"/>
    <xf numFmtId="0" fontId="0" fillId="0" borderId="0" xfId="3" applyNumberFormat="1" applyFont="1" applyFill="1" applyAlignment="1">
      <alignment vertical="top" wrapText="1"/>
    </xf>
    <xf numFmtId="0" fontId="0" fillId="0" borderId="1" xfId="3" applyNumberFormat="1" applyFont="1" applyFill="1" applyBorder="1" applyAlignment="1">
      <alignment horizontal="left" vertical="top" wrapText="1"/>
    </xf>
    <xf numFmtId="0" fontId="0" fillId="0" borderId="1" xfId="1" applyFont="1" applyFill="1" applyBorder="1" applyAlignment="1">
      <alignment horizontal="center" vertical="top" wrapText="1"/>
    </xf>
    <xf numFmtId="4" fontId="0" fillId="0" borderId="1" xfId="3" applyNumberFormat="1" applyFont="1" applyFill="1" applyBorder="1"/>
    <xf numFmtId="0" fontId="25" fillId="0" borderId="0" xfId="3" applyFont="1"/>
    <xf numFmtId="0" fontId="30" fillId="0" borderId="0" xfId="3" applyFont="1" applyFill="1" applyAlignment="1">
      <alignment vertical="top" wrapText="1"/>
    </xf>
    <xf numFmtId="0" fontId="30" fillId="0" borderId="0" xfId="1" applyFont="1" applyFill="1" applyAlignment="1">
      <alignment horizontal="center"/>
    </xf>
    <xf numFmtId="2" fontId="30" fillId="0" borderId="0" xfId="3" applyNumberFormat="1" applyFont="1" applyFill="1"/>
    <xf numFmtId="165" fontId="30" fillId="0" borderId="0" xfId="1" applyNumberFormat="1" applyFont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30" fillId="0" borderId="0" xfId="3" applyFont="1" applyFill="1" applyAlignment="1">
      <alignment horizontal="center" vertical="top"/>
    </xf>
    <xf numFmtId="0" fontId="30" fillId="0" borderId="0" xfId="3" applyFont="1" applyFill="1" applyAlignment="1">
      <alignment horizontal="center"/>
    </xf>
    <xf numFmtId="2" fontId="30" fillId="0" borderId="0" xfId="1" applyNumberFormat="1" applyFont="1"/>
    <xf numFmtId="0" fontId="30" fillId="0" borderId="0" xfId="1" applyFont="1" applyFill="1" applyAlignment="1">
      <alignment vertical="top" wrapText="1"/>
    </xf>
    <xf numFmtId="0" fontId="30" fillId="0" borderId="0" xfId="3" applyFont="1" applyAlignment="1">
      <alignment horizontal="center"/>
    </xf>
    <xf numFmtId="0" fontId="1" fillId="0" borderId="0" xfId="3" applyFont="1" applyFill="1" applyAlignment="1">
      <alignment vertical="top" wrapText="1"/>
    </xf>
    <xf numFmtId="0" fontId="1" fillId="0" borderId="0" xfId="1" applyFont="1" applyFill="1" applyAlignment="1">
      <alignment horizontal="center"/>
    </xf>
    <xf numFmtId="2" fontId="1" fillId="0" borderId="0" xfId="1" applyNumberFormat="1" applyFont="1"/>
    <xf numFmtId="2" fontId="30" fillId="0" borderId="0" xfId="3" applyNumberFormat="1" applyFont="1" applyFill="1" applyAlignment="1"/>
    <xf numFmtId="165" fontId="30" fillId="0" borderId="0" xfId="3" applyNumberFormat="1" applyFont="1" applyFill="1" applyAlignment="1"/>
    <xf numFmtId="2" fontId="30" fillId="0" borderId="0" xfId="3" applyNumberFormat="1" applyFont="1" applyFill="1" applyAlignment="1">
      <alignment horizontal="center"/>
    </xf>
    <xf numFmtId="165" fontId="30" fillId="0" borderId="0" xfId="3" applyNumberFormat="1" applyFont="1" applyFill="1" applyAlignment="1">
      <alignment horizontal="center"/>
    </xf>
    <xf numFmtId="0" fontId="30" fillId="0" borderId="0" xfId="1" applyFont="1" applyFill="1" applyAlignment="1">
      <alignment horizontal="left" vertical="top" wrapText="1"/>
    </xf>
    <xf numFmtId="0" fontId="30" fillId="0" borderId="0" xfId="1" applyNumberFormat="1" applyFont="1" applyFill="1" applyAlignment="1">
      <alignment vertical="top" wrapText="1"/>
    </xf>
    <xf numFmtId="2" fontId="30" fillId="0" borderId="0" xfId="3" applyNumberFormat="1" applyFont="1" applyFill="1" applyAlignment="1">
      <alignment horizontal="right"/>
    </xf>
    <xf numFmtId="4" fontId="30" fillId="0" borderId="0" xfId="3" applyNumberFormat="1" applyFont="1" applyFill="1" applyAlignment="1">
      <alignment horizontal="center"/>
    </xf>
    <xf numFmtId="165" fontId="30" fillId="0" borderId="0" xfId="1" applyNumberFormat="1" applyFont="1" applyFill="1" applyAlignment="1">
      <alignment horizontal="right"/>
    </xf>
    <xf numFmtId="0" fontId="30" fillId="0" borderId="0" xfId="1" applyNumberFormat="1" applyFont="1" applyAlignment="1">
      <alignment horizontal="left" vertical="top" wrapText="1"/>
    </xf>
    <xf numFmtId="0" fontId="30" fillId="0" borderId="0" xfId="3" applyFont="1"/>
    <xf numFmtId="0" fontId="30" fillId="0" borderId="0" xfId="3" applyFont="1" applyAlignment="1">
      <alignment vertical="top" wrapText="1"/>
    </xf>
    <xf numFmtId="0" fontId="30" fillId="0" borderId="0" xfId="3" applyFont="1" applyAlignment="1">
      <alignment horizontal="left" vertical="top" wrapText="1"/>
    </xf>
    <xf numFmtId="2" fontId="30" fillId="0" borderId="0" xfId="1" applyNumberFormat="1" applyFont="1" applyFill="1" applyAlignment="1">
      <alignment horizontal="right"/>
    </xf>
    <xf numFmtId="0" fontId="31" fillId="0" borderId="0" xfId="3" applyFont="1"/>
    <xf numFmtId="0" fontId="31" fillId="0" borderId="0" xfId="3" applyFont="1" applyFill="1" applyAlignment="1">
      <alignment horizontal="center" vertical="top"/>
    </xf>
    <xf numFmtId="0" fontId="31" fillId="0" borderId="0" xfId="3" applyFont="1" applyFill="1" applyAlignment="1">
      <alignment vertical="top" wrapText="1"/>
    </xf>
    <xf numFmtId="0" fontId="31" fillId="0" borderId="0" xfId="3" applyFont="1" applyFill="1" applyAlignment="1">
      <alignment horizontal="center"/>
    </xf>
    <xf numFmtId="4" fontId="31" fillId="0" borderId="0" xfId="3" applyNumberFormat="1" applyFont="1" applyFill="1" applyAlignment="1">
      <alignment horizontal="right"/>
    </xf>
    <xf numFmtId="165" fontId="31" fillId="0" borderId="0" xfId="3" applyNumberFormat="1" applyFont="1" applyFill="1" applyAlignment="1">
      <alignment horizontal="right"/>
    </xf>
    <xf numFmtId="4" fontId="31" fillId="0" borderId="0" xfId="3" applyNumberFormat="1" applyFont="1" applyAlignment="1">
      <alignment horizontal="right"/>
    </xf>
    <xf numFmtId="0" fontId="32" fillId="0" borderId="0" xfId="3" applyFont="1" applyFill="1" applyAlignment="1">
      <alignment horizontal="center" vertical="top"/>
    </xf>
    <xf numFmtId="0" fontId="32" fillId="0" borderId="0" xfId="1" applyFont="1" applyFill="1" applyAlignment="1">
      <alignment vertical="top" wrapText="1"/>
    </xf>
    <xf numFmtId="0" fontId="32" fillId="0" borderId="0" xfId="1" applyFont="1" applyFill="1" applyAlignment="1">
      <alignment horizontal="center" vertical="top" wrapText="1"/>
    </xf>
    <xf numFmtId="165" fontId="32" fillId="0" borderId="0" xfId="1" applyNumberFormat="1" applyFont="1" applyFill="1" applyAlignment="1">
      <alignment vertical="top" wrapText="1"/>
    </xf>
    <xf numFmtId="0" fontId="31" fillId="0" borderId="0" xfId="1" applyFont="1" applyFill="1" applyAlignment="1">
      <alignment vertical="top" wrapText="1"/>
    </xf>
    <xf numFmtId="0" fontId="31" fillId="0" borderId="0" xfId="3" applyFont="1" applyAlignment="1">
      <alignment horizontal="center"/>
    </xf>
    <xf numFmtId="4" fontId="31" fillId="0" borderId="0" xfId="1" applyNumberFormat="1" applyFont="1" applyFill="1" applyAlignment="1">
      <alignment horizontal="right"/>
    </xf>
    <xf numFmtId="165" fontId="31" fillId="0" borderId="0" xfId="1" applyNumberFormat="1" applyFont="1" applyFill="1" applyAlignment="1">
      <alignment vertical="top" wrapText="1"/>
    </xf>
    <xf numFmtId="0" fontId="31" fillId="0" borderId="0" xfId="1" applyFont="1"/>
    <xf numFmtId="0" fontId="32" fillId="0" borderId="0" xfId="3" applyFont="1" applyAlignment="1">
      <alignment horizontal="center" vertical="top"/>
    </xf>
    <xf numFmtId="0" fontId="31" fillId="0" borderId="0" xfId="1" applyFont="1" applyFill="1" applyBorder="1" applyAlignment="1">
      <alignment horizontal="center"/>
    </xf>
    <xf numFmtId="2" fontId="31" fillId="0" borderId="0" xfId="1" applyNumberFormat="1" applyFont="1" applyFill="1" applyBorder="1" applyAlignment="1">
      <alignment vertical="top" wrapText="1"/>
    </xf>
    <xf numFmtId="165" fontId="31" fillId="0" borderId="0" xfId="1" applyNumberFormat="1" applyFont="1" applyFill="1" applyAlignment="1">
      <alignment horizontal="right"/>
    </xf>
    <xf numFmtId="165" fontId="31" fillId="0" borderId="0" xfId="3" applyNumberFormat="1" applyFont="1" applyAlignment="1">
      <alignment horizontal="right"/>
    </xf>
    <xf numFmtId="4" fontId="31" fillId="0" borderId="0" xfId="1" applyNumberFormat="1" applyFont="1" applyAlignment="1">
      <alignment horizontal="right"/>
    </xf>
    <xf numFmtId="0" fontId="31" fillId="0" borderId="0" xfId="1" applyFont="1" applyFill="1" applyAlignment="1">
      <alignment horizontal="center" vertical="top"/>
    </xf>
    <xf numFmtId="0" fontId="31" fillId="0" borderId="0" xfId="1" applyFont="1" applyFill="1" applyBorder="1" applyAlignment="1">
      <alignment vertical="top" wrapText="1"/>
    </xf>
    <xf numFmtId="0" fontId="31" fillId="0" borderId="0" xfId="1" applyFont="1" applyFill="1" applyAlignment="1">
      <alignment horizontal="left" vertical="top" wrapText="1"/>
    </xf>
    <xf numFmtId="0" fontId="31" fillId="0" borderId="0" xfId="3" applyFont="1" applyFill="1"/>
    <xf numFmtId="0" fontId="31" fillId="0" borderId="0" xfId="1" applyFont="1" applyAlignment="1">
      <alignment horizontal="left" vertical="top" wrapText="1"/>
    </xf>
    <xf numFmtId="165" fontId="31" fillId="0" borderId="0" xfId="1" applyNumberFormat="1" applyFont="1" applyFill="1"/>
    <xf numFmtId="0" fontId="31" fillId="0" borderId="0" xfId="3" applyFont="1" applyBorder="1"/>
    <xf numFmtId="0" fontId="31" fillId="3" borderId="2" xfId="3" applyFont="1" applyFill="1" applyBorder="1"/>
    <xf numFmtId="0" fontId="32" fillId="3" borderId="2" xfId="3" applyFont="1" applyFill="1" applyBorder="1"/>
    <xf numFmtId="0" fontId="31" fillId="3" borderId="2" xfId="3" applyFont="1" applyFill="1" applyBorder="1" applyAlignment="1">
      <alignment horizontal="center"/>
    </xf>
    <xf numFmtId="165" fontId="31" fillId="3" borderId="2" xfId="3" applyNumberFormat="1" applyFont="1" applyFill="1" applyBorder="1" applyAlignment="1">
      <alignment horizontal="right"/>
    </xf>
    <xf numFmtId="165" fontId="32" fillId="3" borderId="2" xfId="3" applyNumberFormat="1" applyFont="1" applyFill="1" applyBorder="1" applyAlignment="1">
      <alignment horizontal="right"/>
    </xf>
    <xf numFmtId="4" fontId="31" fillId="0" borderId="0" xfId="3" applyNumberFormat="1" applyFont="1" applyBorder="1" applyAlignment="1">
      <alignment horizontal="right"/>
    </xf>
    <xf numFmtId="0" fontId="32" fillId="0" borderId="0" xfId="3" applyFont="1"/>
    <xf numFmtId="165" fontId="32" fillId="0" borderId="0" xfId="3" applyNumberFormat="1" applyFont="1" applyAlignment="1">
      <alignment horizontal="right"/>
    </xf>
    <xf numFmtId="0" fontId="0" fillId="0" borderId="0" xfId="3" applyFont="1" applyFill="1" applyAlignment="1">
      <alignment horizontal="right"/>
    </xf>
    <xf numFmtId="165" fontId="31" fillId="0" borderId="0" xfId="1" applyNumberFormat="1" applyFont="1" applyFill="1" applyAlignment="1">
      <alignment wrapText="1"/>
    </xf>
    <xf numFmtId="2" fontId="31" fillId="0" borderId="0" xfId="1" applyNumberFormat="1" applyFont="1" applyFill="1" applyBorder="1" applyAlignment="1">
      <alignment wrapText="1"/>
    </xf>
    <xf numFmtId="0" fontId="30" fillId="0" borderId="0" xfId="1" quotePrefix="1" applyFont="1" applyFill="1" applyAlignment="1">
      <alignment horizontal="left" vertical="top" wrapText="1"/>
    </xf>
    <xf numFmtId="0" fontId="3" fillId="0" borderId="0" xfId="3" applyFont="1" applyBorder="1" applyAlignment="1">
      <alignment horizontal="left"/>
    </xf>
    <xf numFmtId="4" fontId="0" fillId="0" borderId="0" xfId="3" applyNumberFormat="1" applyFont="1" applyFill="1" applyBorder="1" applyAlignment="1">
      <alignment horizontal="left"/>
    </xf>
    <xf numFmtId="0" fontId="4" fillId="0" borderId="0" xfId="3" applyFont="1" applyFill="1" applyBorder="1" applyAlignment="1">
      <alignment horizontal="left"/>
    </xf>
    <xf numFmtId="0" fontId="0" fillId="0" borderId="0" xfId="3" applyFont="1" applyBorder="1" applyAlignment="1">
      <alignment horizontal="left"/>
    </xf>
    <xf numFmtId="0" fontId="0" fillId="0" borderId="0" xfId="3" applyFont="1" applyBorder="1" applyAlignment="1">
      <alignment horizontal="left" wrapText="1"/>
    </xf>
    <xf numFmtId="0" fontId="5" fillId="0" borderId="0" xfId="3" applyFont="1" applyBorder="1" applyAlignment="1">
      <alignment horizontal="left"/>
    </xf>
    <xf numFmtId="164" fontId="3" fillId="0" borderId="0" xfId="3" applyNumberFormat="1" applyFont="1" applyBorder="1" applyAlignment="1">
      <alignment horizontal="left"/>
    </xf>
    <xf numFmtId="0" fontId="30" fillId="0" borderId="0" xfId="3" applyFill="1" applyBorder="1"/>
    <xf numFmtId="0" fontId="6" fillId="0" borderId="0" xfId="3" applyNumberFormat="1" applyFont="1" applyFill="1" applyBorder="1" applyAlignment="1">
      <alignment horizontal="center"/>
    </xf>
    <xf numFmtId="0" fontId="7" fillId="0" borderId="0" xfId="3" applyNumberFormat="1" applyFont="1" applyFill="1" applyBorder="1" applyAlignment="1">
      <alignment horizontal="center"/>
    </xf>
    <xf numFmtId="0" fontId="30" fillId="0" borderId="0" xfId="3" applyNumberFormat="1" applyFill="1" applyBorder="1" applyAlignment="1">
      <alignment horizontal="center"/>
    </xf>
    <xf numFmtId="0" fontId="0" fillId="0" borderId="0" xfId="3" applyNumberFormat="1" applyFont="1" applyFill="1" applyBorder="1" applyAlignment="1">
      <alignment horizontal="center"/>
    </xf>
    <xf numFmtId="0" fontId="6" fillId="0" borderId="0" xfId="3" applyFont="1" applyBorder="1" applyAlignment="1">
      <alignment horizontal="center"/>
    </xf>
  </cellXfs>
  <cellStyles count="7">
    <cellStyle name="Excel Built-in Normal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9694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66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2:F54"/>
  <sheetViews>
    <sheetView tabSelected="1" view="pageBreakPreview" zoomScaleSheetLayoutView="100" workbookViewId="0">
      <selection activeCell="D8" sqref="D8:F8"/>
    </sheetView>
  </sheetViews>
  <sheetFormatPr defaultColWidth="9.109375" defaultRowHeight="13.2" x14ac:dyDescent="0.25"/>
  <cols>
    <col min="1" max="5" width="9.109375" style="1"/>
    <col min="6" max="6" width="40" style="1" customWidth="1"/>
    <col min="7" max="16384" width="9.109375" style="1"/>
  </cols>
  <sheetData>
    <row r="2" spans="1:6" x14ac:dyDescent="0.25">
      <c r="A2" s="2"/>
      <c r="B2" s="3"/>
      <c r="C2" s="4"/>
      <c r="D2" s="5"/>
      <c r="E2" s="6"/>
      <c r="F2" s="6"/>
    </row>
    <row r="3" spans="1:6" x14ac:dyDescent="0.25">
      <c r="A3" s="2"/>
      <c r="B3" s="3"/>
      <c r="C3" s="4"/>
      <c r="D3" s="5"/>
      <c r="E3" s="6"/>
      <c r="F3" s="6"/>
    </row>
    <row r="4" spans="1:6" x14ac:dyDescent="0.25">
      <c r="A4" s="2"/>
      <c r="B4" s="3"/>
      <c r="C4" s="4"/>
      <c r="D4" s="5"/>
      <c r="E4" s="6"/>
      <c r="F4" s="6"/>
    </row>
    <row r="5" spans="1:6" x14ac:dyDescent="0.25">
      <c r="A5" s="2"/>
      <c r="B5" s="3"/>
      <c r="C5" s="4"/>
      <c r="D5" s="5"/>
      <c r="E5" s="6"/>
      <c r="F5" s="6"/>
    </row>
    <row r="6" spans="1:6" ht="13.8" x14ac:dyDescent="0.25">
      <c r="A6" s="240" t="s">
        <v>0</v>
      </c>
      <c r="B6" s="240"/>
      <c r="C6" s="240"/>
      <c r="D6" s="240" t="s">
        <v>1</v>
      </c>
      <c r="E6" s="240"/>
      <c r="F6" s="240"/>
    </row>
    <row r="7" spans="1:6" ht="13.8" x14ac:dyDescent="0.25">
      <c r="A7" s="7"/>
      <c r="B7" s="7"/>
      <c r="C7" s="7"/>
      <c r="D7" s="240" t="s">
        <v>307</v>
      </c>
      <c r="E7" s="240"/>
      <c r="F7" s="240"/>
    </row>
    <row r="8" spans="1:6" x14ac:dyDescent="0.25">
      <c r="A8" s="2"/>
      <c r="B8" s="3"/>
      <c r="C8" s="4"/>
      <c r="D8" s="241" t="s">
        <v>2</v>
      </c>
      <c r="E8" s="241"/>
      <c r="F8" s="241"/>
    </row>
    <row r="9" spans="1:6" x14ac:dyDescent="0.25">
      <c r="A9" s="2"/>
      <c r="B9" s="3"/>
      <c r="C9" s="4"/>
      <c r="D9" s="8"/>
      <c r="E9" s="9"/>
      <c r="F9" s="9"/>
    </row>
    <row r="10" spans="1:6" x14ac:dyDescent="0.25">
      <c r="A10" s="2"/>
      <c r="B10" s="3"/>
      <c r="C10" s="4"/>
      <c r="D10" s="5"/>
      <c r="E10" s="6"/>
      <c r="F10" s="6"/>
    </row>
    <row r="11" spans="1:6" x14ac:dyDescent="0.25">
      <c r="A11" s="2"/>
      <c r="B11" s="3"/>
      <c r="C11" s="4"/>
      <c r="D11" s="5"/>
      <c r="E11" s="6"/>
      <c r="F11" s="6"/>
    </row>
    <row r="12" spans="1:6" x14ac:dyDescent="0.25">
      <c r="A12" s="2"/>
      <c r="B12" s="3"/>
      <c r="C12" s="4"/>
      <c r="D12" s="5"/>
      <c r="E12" s="6"/>
      <c r="F12" s="6"/>
    </row>
    <row r="13" spans="1:6" ht="13.8" x14ac:dyDescent="0.25">
      <c r="A13" s="240" t="s">
        <v>3</v>
      </c>
      <c r="B13" s="240"/>
      <c r="C13" s="240"/>
      <c r="D13" s="242" t="s">
        <v>4</v>
      </c>
      <c r="E13" s="242"/>
      <c r="F13" s="242"/>
    </row>
    <row r="14" spans="1:6" ht="13.8" x14ac:dyDescent="0.25">
      <c r="A14" s="7"/>
      <c r="B14" s="7"/>
      <c r="C14" s="7"/>
      <c r="D14" s="243" t="s">
        <v>5</v>
      </c>
      <c r="E14" s="243"/>
      <c r="F14" s="243"/>
    </row>
    <row r="15" spans="1:6" ht="13.8" customHeight="1" x14ac:dyDescent="0.25">
      <c r="A15" s="7"/>
      <c r="B15" s="7"/>
      <c r="C15" s="7"/>
      <c r="D15" s="244" t="s">
        <v>6</v>
      </c>
      <c r="E15" s="244"/>
      <c r="F15" s="244"/>
    </row>
    <row r="16" spans="1:6" ht="13.8" x14ac:dyDescent="0.25">
      <c r="A16" s="7"/>
      <c r="B16" s="7"/>
      <c r="C16" s="7"/>
      <c r="D16" s="245"/>
      <c r="E16" s="245"/>
      <c r="F16" s="245"/>
    </row>
    <row r="17" spans="1:6" ht="13.8" x14ac:dyDescent="0.25">
      <c r="A17" s="7"/>
      <c r="B17" s="7"/>
      <c r="C17" s="7"/>
      <c r="D17" s="245"/>
      <c r="E17" s="245"/>
      <c r="F17" s="245"/>
    </row>
    <row r="18" spans="1:6" ht="13.8" x14ac:dyDescent="0.25">
      <c r="A18" s="7"/>
      <c r="B18" s="7"/>
      <c r="C18" s="7"/>
      <c r="D18" s="7"/>
      <c r="E18" s="7"/>
      <c r="F18" s="7"/>
    </row>
    <row r="19" spans="1:6" x14ac:dyDescent="0.25">
      <c r="A19" s="2"/>
      <c r="B19" s="3"/>
      <c r="C19" s="4"/>
      <c r="D19" s="11"/>
      <c r="E19" s="9"/>
      <c r="F19" s="9"/>
    </row>
    <row r="20" spans="1:6" x14ac:dyDescent="0.25">
      <c r="A20" s="2"/>
      <c r="B20" s="3"/>
      <c r="C20" s="4"/>
      <c r="D20" s="5"/>
      <c r="E20" s="6"/>
      <c r="F20" s="6"/>
    </row>
    <row r="21" spans="1:6" x14ac:dyDescent="0.25">
      <c r="A21" s="2"/>
      <c r="B21" s="3"/>
      <c r="C21" s="4"/>
      <c r="D21" s="5"/>
      <c r="E21" s="6"/>
      <c r="F21" s="6"/>
    </row>
    <row r="22" spans="1:6" x14ac:dyDescent="0.25">
      <c r="A22" s="2"/>
      <c r="B22" s="3"/>
      <c r="C22" s="4"/>
      <c r="D22" s="5"/>
      <c r="E22" s="6"/>
      <c r="F22" s="6"/>
    </row>
    <row r="23" spans="1:6" ht="13.8" x14ac:dyDescent="0.25">
      <c r="A23" s="240" t="s">
        <v>7</v>
      </c>
      <c r="B23" s="240"/>
      <c r="C23" s="240"/>
      <c r="D23" s="246" t="s">
        <v>8</v>
      </c>
      <c r="E23" s="246"/>
      <c r="F23" s="246"/>
    </row>
    <row r="24" spans="1:6" ht="13.8" x14ac:dyDescent="0.25">
      <c r="A24" s="2" t="s">
        <v>9</v>
      </c>
      <c r="B24" s="3"/>
      <c r="C24" s="4"/>
      <c r="D24" s="246" t="s">
        <v>10</v>
      </c>
      <c r="E24" s="246"/>
      <c r="F24" s="246"/>
    </row>
    <row r="25" spans="1:6" x14ac:dyDescent="0.25">
      <c r="A25" s="2"/>
      <c r="B25" s="3"/>
      <c r="C25" s="247"/>
      <c r="D25" s="247"/>
      <c r="E25" s="247"/>
      <c r="F25" s="247"/>
    </row>
    <row r="26" spans="1:6" x14ac:dyDescent="0.25">
      <c r="A26" s="2"/>
      <c r="B26" s="3"/>
      <c r="C26" s="4"/>
      <c r="D26" s="5"/>
      <c r="E26" s="6"/>
      <c r="F26" s="6"/>
    </row>
    <row r="27" spans="1:6" x14ac:dyDescent="0.25">
      <c r="A27" s="2"/>
      <c r="B27" s="3"/>
      <c r="C27" s="4"/>
      <c r="D27" s="5"/>
      <c r="E27" s="6"/>
      <c r="F27" s="6"/>
    </row>
    <row r="28" spans="1:6" ht="17.399999999999999" x14ac:dyDescent="0.3">
      <c r="A28" s="248" t="s">
        <v>11</v>
      </c>
      <c r="B28" s="248"/>
      <c r="C28" s="248"/>
      <c r="D28" s="248"/>
      <c r="E28" s="248"/>
      <c r="F28" s="248"/>
    </row>
    <row r="29" spans="1:6" x14ac:dyDescent="0.25">
      <c r="A29" s="249" t="s">
        <v>12</v>
      </c>
      <c r="B29" s="249"/>
      <c r="C29" s="249"/>
      <c r="D29" s="249"/>
      <c r="E29" s="249"/>
      <c r="F29" s="249"/>
    </row>
    <row r="30" spans="1:6" x14ac:dyDescent="0.25">
      <c r="A30" s="249" t="s">
        <v>13</v>
      </c>
      <c r="B30" s="249"/>
      <c r="C30" s="249"/>
      <c r="D30" s="249"/>
      <c r="E30" s="249"/>
      <c r="F30" s="249"/>
    </row>
    <row r="31" spans="1:6" x14ac:dyDescent="0.25">
      <c r="A31" s="250"/>
      <c r="B31" s="250"/>
      <c r="C31" s="250"/>
      <c r="D31" s="250"/>
      <c r="E31" s="250"/>
      <c r="F31" s="250"/>
    </row>
    <row r="32" spans="1:6" x14ac:dyDescent="0.25">
      <c r="A32" s="2"/>
      <c r="B32" s="3"/>
      <c r="C32" s="4"/>
      <c r="D32" s="5"/>
      <c r="E32" s="6"/>
      <c r="F32" s="6"/>
    </row>
    <row r="33" spans="1:6" x14ac:dyDescent="0.25">
      <c r="A33" s="2"/>
      <c r="B33" s="3"/>
      <c r="C33" s="4"/>
      <c r="D33" s="5"/>
      <c r="E33" s="6"/>
      <c r="F33" s="6"/>
    </row>
    <row r="34" spans="1:6" x14ac:dyDescent="0.25">
      <c r="A34" s="2"/>
      <c r="B34" s="3"/>
      <c r="C34" s="4"/>
      <c r="D34" s="5"/>
      <c r="E34" s="6"/>
      <c r="F34" s="6"/>
    </row>
    <row r="35" spans="1:6" x14ac:dyDescent="0.25">
      <c r="A35" s="2"/>
      <c r="B35" s="3"/>
      <c r="C35" s="4"/>
      <c r="D35" s="5"/>
      <c r="E35" s="6"/>
      <c r="F35" s="6"/>
    </row>
    <row r="36" spans="1:6" x14ac:dyDescent="0.25">
      <c r="A36" s="2"/>
      <c r="B36" s="3"/>
      <c r="C36" s="4"/>
      <c r="D36" s="5"/>
      <c r="E36" s="6"/>
      <c r="F36" s="6"/>
    </row>
    <row r="37" spans="1:6" x14ac:dyDescent="0.25">
      <c r="A37" s="2"/>
      <c r="B37" s="3"/>
      <c r="C37" s="4"/>
      <c r="D37" s="5"/>
      <c r="E37" s="6"/>
      <c r="F37" s="6"/>
    </row>
    <row r="38" spans="1:6" ht="13.8" x14ac:dyDescent="0.25">
      <c r="A38" s="240" t="s">
        <v>14</v>
      </c>
      <c r="B38" s="240"/>
      <c r="C38" s="240"/>
      <c r="D38" s="240" t="s">
        <v>15</v>
      </c>
      <c r="E38" s="240"/>
      <c r="F38" s="240"/>
    </row>
    <row r="39" spans="1:6" ht="13.8" x14ac:dyDescent="0.25">
      <c r="A39" s="240" t="s">
        <v>16</v>
      </c>
      <c r="B39" s="240"/>
      <c r="C39" s="240"/>
      <c r="D39" s="240" t="s">
        <v>17</v>
      </c>
      <c r="E39" s="240"/>
      <c r="F39" s="240"/>
    </row>
    <row r="40" spans="1:6" x14ac:dyDescent="0.25">
      <c r="A40" s="2"/>
      <c r="B40" s="3"/>
      <c r="C40" s="4"/>
      <c r="D40" s="5"/>
      <c r="E40" s="6"/>
      <c r="F40" s="6"/>
    </row>
    <row r="41" spans="1:6" x14ac:dyDescent="0.25">
      <c r="A41" s="2"/>
      <c r="B41" s="3"/>
      <c r="C41" s="4"/>
      <c r="D41" s="5"/>
      <c r="E41" s="6"/>
      <c r="F41" s="6"/>
    </row>
    <row r="42" spans="1:6" x14ac:dyDescent="0.25">
      <c r="A42" s="2"/>
      <c r="B42" s="3"/>
      <c r="C42" s="4"/>
      <c r="D42" s="5"/>
      <c r="E42" s="6"/>
      <c r="F42" s="6"/>
    </row>
    <row r="43" spans="1:6" ht="13.8" x14ac:dyDescent="0.25">
      <c r="A43" s="240" t="s">
        <v>18</v>
      </c>
      <c r="B43" s="240"/>
      <c r="C43" s="240"/>
      <c r="D43" s="240" t="s">
        <v>19</v>
      </c>
      <c r="E43" s="240"/>
      <c r="F43" s="240"/>
    </row>
    <row r="44" spans="1:6" x14ac:dyDescent="0.25">
      <c r="A44" s="2"/>
      <c r="B44" s="3"/>
      <c r="C44" s="4"/>
      <c r="D44" s="5"/>
      <c r="E44" s="6"/>
      <c r="F44" s="6"/>
    </row>
    <row r="45" spans="1:6" x14ac:dyDescent="0.25">
      <c r="A45" s="2"/>
      <c r="B45" s="3"/>
      <c r="C45" s="4"/>
      <c r="D45" s="5"/>
      <c r="E45" s="6"/>
      <c r="F45" s="6"/>
    </row>
    <row r="46" spans="1:6" x14ac:dyDescent="0.25">
      <c r="A46" s="2"/>
      <c r="B46" s="3"/>
      <c r="C46" s="4"/>
      <c r="D46" s="5"/>
      <c r="E46" s="6"/>
      <c r="F46" s="6"/>
    </row>
    <row r="47" spans="1:6" x14ac:dyDescent="0.25">
      <c r="A47" s="2"/>
      <c r="B47" s="3"/>
      <c r="C47" s="4"/>
      <c r="D47" s="5"/>
      <c r="E47" s="6"/>
      <c r="F47" s="6"/>
    </row>
    <row r="48" spans="1:6" ht="13.8" x14ac:dyDescent="0.25">
      <c r="A48" s="240" t="s">
        <v>20</v>
      </c>
      <c r="B48" s="240"/>
      <c r="C48" s="240"/>
      <c r="D48" s="5"/>
      <c r="E48" s="6"/>
      <c r="F48" s="6"/>
    </row>
    <row r="49" spans="1:6" x14ac:dyDescent="0.25">
      <c r="A49" s="2"/>
      <c r="B49" s="3"/>
      <c r="C49" s="4"/>
      <c r="D49" s="5"/>
      <c r="E49" s="6"/>
      <c r="F49" s="6"/>
    </row>
    <row r="50" spans="1:6" x14ac:dyDescent="0.25">
      <c r="A50" s="2"/>
      <c r="B50" s="3"/>
      <c r="C50" s="4"/>
      <c r="D50" s="5"/>
      <c r="E50" s="6"/>
      <c r="F50" s="6"/>
    </row>
    <row r="51" spans="1:6" x14ac:dyDescent="0.25">
      <c r="A51" s="2"/>
      <c r="B51" s="3"/>
      <c r="C51" s="4"/>
      <c r="D51" s="5"/>
      <c r="E51" s="6"/>
      <c r="F51" s="6"/>
    </row>
    <row r="52" spans="1:6" x14ac:dyDescent="0.25">
      <c r="A52" s="2"/>
      <c r="B52" s="3"/>
      <c r="C52" s="4"/>
      <c r="D52" s="5"/>
      <c r="E52" s="6"/>
      <c r="F52" s="6"/>
    </row>
    <row r="53" spans="1:6" x14ac:dyDescent="0.25">
      <c r="A53" s="2"/>
      <c r="B53" s="3"/>
      <c r="C53" s="4"/>
      <c r="D53" s="5"/>
      <c r="E53" s="6"/>
      <c r="F53" s="6"/>
    </row>
    <row r="54" spans="1:6" x14ac:dyDescent="0.25">
      <c r="A54" s="251"/>
      <c r="B54" s="251"/>
      <c r="C54" s="251"/>
      <c r="D54" s="251"/>
      <c r="E54" s="251"/>
      <c r="F54" s="251"/>
    </row>
  </sheetData>
  <sheetProtection selectLockedCells="1" selectUnlockedCells="1"/>
  <mergeCells count="26">
    <mergeCell ref="A31:F31"/>
    <mergeCell ref="A48:C48"/>
    <mergeCell ref="A54:F54"/>
    <mergeCell ref="A38:C38"/>
    <mergeCell ref="D38:F38"/>
    <mergeCell ref="A39:C39"/>
    <mergeCell ref="D39:F39"/>
    <mergeCell ref="A43:C43"/>
    <mergeCell ref="D43:F43"/>
    <mergeCell ref="D24:F24"/>
    <mergeCell ref="C25:F25"/>
    <mergeCell ref="A28:F28"/>
    <mergeCell ref="A29:F29"/>
    <mergeCell ref="A30:F30"/>
    <mergeCell ref="D14:F14"/>
    <mergeCell ref="D15:F15"/>
    <mergeCell ref="D16:F16"/>
    <mergeCell ref="D17:F17"/>
    <mergeCell ref="A23:C23"/>
    <mergeCell ref="D23:F23"/>
    <mergeCell ref="A6:C6"/>
    <mergeCell ref="D6:F6"/>
    <mergeCell ref="D7:F7"/>
    <mergeCell ref="D8:F8"/>
    <mergeCell ref="A13:C13"/>
    <mergeCell ref="D13:F13"/>
  </mergeCells>
  <pageMargins left="1.1812499999999999" right="0.39374999999999999" top="1.1812499999999999" bottom="0.98472222222222217" header="0.31527777777777777" footer="0.31527777777777777"/>
  <pageSetup paperSize="9" scale="97" firstPageNumber="0" orientation="portrait" horizontalDpi="300" verticalDpi="300" r:id="rId1"/>
  <headerFooter alignWithMargins="0">
    <oddHeader>&amp;L&amp;8AT-15/2017&amp;C&amp;8PAVILJONI AD TURRES - XII
k.č.2494/1 k.o. Crikvenica&amp;R&amp;"Arial,Bold"&amp;9&amp;P</oddHeader>
    <oddFooter>&amp;L&amp;8Izvršilac:
KONSTRUKTOR d.o.o.
Zagreb, Ede Murtića 11&amp;C&amp;8TROŠKOVNIK
građevinsko obrtničkih radova
za energetsku obnovu&amp;R&amp;8Naručilac: 
ŠTED INVEST d.o.o.
Slavonska avenija 3
Zagreb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0"/>
  </sheetPr>
  <dimension ref="B1:L16"/>
  <sheetViews>
    <sheetView view="pageBreakPreview" zoomScaleSheetLayoutView="100" workbookViewId="0">
      <selection activeCell="G13" sqref="G13"/>
    </sheetView>
  </sheetViews>
  <sheetFormatPr defaultColWidth="10.44140625" defaultRowHeight="13.2" x14ac:dyDescent="0.25"/>
  <cols>
    <col min="1" max="1" width="1" style="54" customWidth="1"/>
    <col min="2" max="2" width="5" style="54" customWidth="1"/>
    <col min="3" max="3" width="43.6640625" style="54" customWidth="1"/>
    <col min="4" max="4" width="41.33203125" style="54" customWidth="1"/>
    <col min="5" max="5" width="5" style="92" customWidth="1"/>
    <col min="6" max="6" width="8.6640625" style="54" customWidth="1"/>
    <col min="7" max="7" width="13.44140625" style="67" customWidth="1"/>
    <col min="8" max="8" width="13.5546875" style="67" customWidth="1"/>
    <col min="9" max="9" width="1.44140625" style="82" customWidth="1"/>
    <col min="10" max="10" width="1.6640625" style="82" customWidth="1"/>
    <col min="11" max="16384" width="10.44140625" style="54"/>
  </cols>
  <sheetData>
    <row r="1" spans="2:12" x14ac:dyDescent="0.25">
      <c r="B1" s="20"/>
      <c r="C1" s="22"/>
      <c r="D1" s="22"/>
      <c r="E1" s="18"/>
      <c r="F1" s="11"/>
      <c r="G1" s="68"/>
      <c r="H1" s="68"/>
    </row>
    <row r="2" spans="2:12" x14ac:dyDescent="0.25">
      <c r="B2" s="16" t="s">
        <v>28</v>
      </c>
      <c r="C2" s="17" t="s">
        <v>37</v>
      </c>
      <c r="D2" s="17" t="s">
        <v>185</v>
      </c>
      <c r="E2" s="157"/>
      <c r="F2" s="17"/>
      <c r="G2" s="158"/>
      <c r="H2" s="158"/>
    </row>
    <row r="3" spans="2:12" x14ac:dyDescent="0.25">
      <c r="B3" s="16"/>
      <c r="C3" s="17"/>
      <c r="D3" s="17"/>
      <c r="E3" s="18"/>
      <c r="F3" s="11"/>
      <c r="G3" s="68"/>
      <c r="H3" s="68"/>
    </row>
    <row r="4" spans="2:12" ht="27.75" customHeight="1" x14ac:dyDescent="0.25">
      <c r="B4" s="16">
        <v>1</v>
      </c>
      <c r="C4" s="22" t="s">
        <v>174</v>
      </c>
      <c r="D4" s="22"/>
      <c r="E4" s="100"/>
      <c r="F4" s="138"/>
      <c r="G4" s="159"/>
      <c r="H4" s="159"/>
    </row>
    <row r="5" spans="2:12" ht="39.75" customHeight="1" x14ac:dyDescent="0.25">
      <c r="B5" s="16"/>
      <c r="C5" s="22" t="s">
        <v>175</v>
      </c>
      <c r="D5" s="22"/>
      <c r="E5" s="100"/>
      <c r="F5" s="138"/>
      <c r="G5" s="159"/>
      <c r="H5" s="159"/>
    </row>
    <row r="6" spans="2:12" ht="53.25" customHeight="1" x14ac:dyDescent="0.25">
      <c r="C6" s="22" t="s">
        <v>176</v>
      </c>
      <c r="D6" s="22"/>
      <c r="E6" s="161"/>
      <c r="F6" s="160"/>
      <c r="G6" s="162"/>
      <c r="H6" s="162"/>
    </row>
    <row r="7" spans="2:12" s="4" customFormat="1" ht="52.8" x14ac:dyDescent="0.25">
      <c r="B7" s="93"/>
      <c r="C7" s="201" t="s">
        <v>306</v>
      </c>
      <c r="D7" s="22"/>
      <c r="E7" s="92"/>
      <c r="F7" s="89"/>
      <c r="G7" s="129"/>
      <c r="H7" s="129"/>
      <c r="I7" s="87"/>
    </row>
    <row r="8" spans="2:12" s="4" customFormat="1" ht="39.6" x14ac:dyDescent="0.25">
      <c r="B8" s="93"/>
      <c r="C8" s="167" t="s">
        <v>177</v>
      </c>
      <c r="D8" s="167"/>
      <c r="E8" s="92"/>
      <c r="F8" s="125"/>
      <c r="G8" s="68"/>
      <c r="H8" s="67"/>
      <c r="I8" s="87"/>
    </row>
    <row r="9" spans="2:12" s="4" customFormat="1" x14ac:dyDescent="0.25">
      <c r="B9" s="93"/>
      <c r="C9" s="22" t="s">
        <v>178</v>
      </c>
      <c r="D9" s="22"/>
      <c r="E9" s="92"/>
      <c r="F9" s="125"/>
      <c r="G9" s="68"/>
      <c r="H9" s="67"/>
      <c r="I9" s="87"/>
    </row>
    <row r="10" spans="2:12" s="82" customFormat="1" ht="15" customHeight="1" x14ac:dyDescent="0.25">
      <c r="B10" s="54"/>
      <c r="C10" s="167" t="s">
        <v>179</v>
      </c>
      <c r="D10" s="167"/>
      <c r="E10" s="92" t="s">
        <v>68</v>
      </c>
      <c r="F10" s="54">
        <f>(3*6*1.1+3*1+6*2.4)*2</f>
        <v>74.400000000000006</v>
      </c>
      <c r="G10" s="163"/>
      <c r="H10" s="163"/>
      <c r="K10" s="54"/>
      <c r="L10" s="54"/>
    </row>
    <row r="11" spans="2:12" s="82" customFormat="1" ht="15" customHeight="1" x14ac:dyDescent="0.25">
      <c r="B11" s="54"/>
      <c r="C11" s="167" t="s">
        <v>180</v>
      </c>
      <c r="D11" s="167"/>
      <c r="E11" s="92" t="s">
        <v>68</v>
      </c>
      <c r="F11" s="54">
        <f>(2.4*4+1*4)*2</f>
        <v>27.2</v>
      </c>
      <c r="G11" s="163"/>
      <c r="H11" s="163"/>
      <c r="K11" s="54"/>
      <c r="L11" s="54"/>
    </row>
    <row r="12" spans="2:12" x14ac:dyDescent="0.25">
      <c r="C12" s="167" t="s">
        <v>181</v>
      </c>
      <c r="D12" s="167"/>
      <c r="E12" s="150" t="s">
        <v>66</v>
      </c>
      <c r="F12" s="9">
        <f>6*2</f>
        <v>12</v>
      </c>
      <c r="G12" s="68"/>
      <c r="H12" s="163"/>
    </row>
    <row r="13" spans="2:12" x14ac:dyDescent="0.25">
      <c r="C13" s="168" t="s">
        <v>182</v>
      </c>
      <c r="D13" s="168"/>
      <c r="E13" s="169" t="s">
        <v>183</v>
      </c>
      <c r="F13" s="170">
        <f>F10*11.2+F11*6.78+F12*1.25*0.16</f>
        <v>1020.0959999999999</v>
      </c>
      <c r="G13" s="68"/>
      <c r="H13" s="163">
        <f>F13*G13</f>
        <v>0</v>
      </c>
      <c r="K13" s="171"/>
    </row>
    <row r="14" spans="2:12" x14ac:dyDescent="0.25">
      <c r="C14" s="167"/>
      <c r="D14" s="167"/>
      <c r="E14" s="150"/>
      <c r="F14" s="9"/>
      <c r="G14" s="68"/>
    </row>
    <row r="15" spans="2:12" x14ac:dyDescent="0.25">
      <c r="B15" s="76"/>
      <c r="C15" s="77" t="s">
        <v>62</v>
      </c>
      <c r="D15" s="77"/>
      <c r="E15" s="102"/>
      <c r="F15" s="76"/>
      <c r="G15" s="78"/>
      <c r="H15" s="79">
        <f>SUM(H4:H14)</f>
        <v>0</v>
      </c>
    </row>
    <row r="16" spans="2:12" x14ac:dyDescent="0.25">
      <c r="L16" s="83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9" firstPageNumber="0" orientation="landscape" horizontalDpi="300" verticalDpi="300" r:id="rId1"/>
  <headerFooter alignWithMargins="0">
    <oddHeader>&amp;L&amp;8AT-15/2017&amp;C&amp;8PAVILJONI AD TURRES - XII
 k.č.2494/1 k.o. Crikvenica&amp;R&amp;"Arial,Bold"&amp;9&amp;P</oddHeader>
    <oddFooter>&amp;L&amp;8Izvršilac:
KONSTRUKTOR d.o.o.
Zagreb, Ede Murtića 11&amp;C&amp;8TROŠKOVNIK
građevinsko obrtničkih radova
za energetsku obnovu&amp;R&amp;8Naručilac: 
ŠTED INVEST d.o.o.
Slavonska avenija 3
Zagreb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7"/>
  </sheetPr>
  <dimension ref="B1:M48"/>
  <sheetViews>
    <sheetView view="pageBreakPreview" workbookViewId="0">
      <selection activeCell="E32" sqref="E32"/>
    </sheetView>
  </sheetViews>
  <sheetFormatPr defaultColWidth="8.6640625" defaultRowHeight="13.2" x14ac:dyDescent="0.25"/>
  <cols>
    <col min="1" max="1" width="1.6640625" style="13" customWidth="1"/>
    <col min="2" max="2" width="5.6640625" style="13" customWidth="1"/>
    <col min="3" max="3" width="43.44140625" style="13" customWidth="1"/>
    <col min="4" max="4" width="3.88671875" style="13" customWidth="1"/>
    <col min="5" max="5" width="14.6640625" style="14" customWidth="1"/>
    <col min="6" max="6" width="4.109375" style="13" customWidth="1"/>
    <col min="7" max="7" width="2.44140625" style="13" customWidth="1"/>
    <col min="8" max="16384" width="8.6640625" style="13"/>
  </cols>
  <sheetData>
    <row r="1" spans="2:5" x14ac:dyDescent="0.25">
      <c r="B1" s="2"/>
      <c r="C1" s="3"/>
      <c r="D1" s="4"/>
      <c r="E1" s="15"/>
    </row>
    <row r="2" spans="2:5" ht="17.399999999999999" x14ac:dyDescent="0.3">
      <c r="B2" s="252" t="s">
        <v>21</v>
      </c>
      <c r="C2" s="252"/>
      <c r="D2" s="252"/>
      <c r="E2" s="252"/>
    </row>
    <row r="3" spans="2:5" ht="13.8" x14ac:dyDescent="0.25">
      <c r="B3" s="7"/>
      <c r="C3" s="7"/>
      <c r="D3" s="7"/>
      <c r="E3" s="10"/>
    </row>
    <row r="4" spans="2:5" ht="13.8" x14ac:dyDescent="0.25">
      <c r="B4" s="7"/>
      <c r="C4" s="7"/>
      <c r="D4" s="7"/>
      <c r="E4" s="10"/>
    </row>
    <row r="5" spans="2:5" x14ac:dyDescent="0.25">
      <c r="B5" s="16"/>
      <c r="C5" s="17"/>
      <c r="D5" s="18"/>
      <c r="E5" s="19"/>
    </row>
    <row r="6" spans="2:5" x14ac:dyDescent="0.25">
      <c r="B6" s="20" t="s">
        <v>22</v>
      </c>
      <c r="C6" s="21" t="s">
        <v>23</v>
      </c>
      <c r="D6" s="18"/>
      <c r="E6" s="19"/>
    </row>
    <row r="7" spans="2:5" x14ac:dyDescent="0.25">
      <c r="B7" s="20"/>
      <c r="C7" s="22"/>
      <c r="D7" s="18"/>
      <c r="E7" s="19"/>
    </row>
    <row r="8" spans="2:5" x14ac:dyDescent="0.25">
      <c r="B8" s="16" t="s">
        <v>24</v>
      </c>
      <c r="C8" s="17" t="s">
        <v>25</v>
      </c>
      <c r="D8" s="18"/>
      <c r="E8" s="19">
        <f>rekapitulacija!E8</f>
        <v>0</v>
      </c>
    </row>
    <row r="9" spans="2:5" x14ac:dyDescent="0.25">
      <c r="B9" s="16" t="s">
        <v>26</v>
      </c>
      <c r="C9" s="23" t="s">
        <v>27</v>
      </c>
      <c r="D9" s="18"/>
      <c r="E9" s="19">
        <f>rekapitulacija!E10</f>
        <v>0</v>
      </c>
    </row>
    <row r="10" spans="2:5" x14ac:dyDescent="0.25">
      <c r="B10" s="24" t="s">
        <v>28</v>
      </c>
      <c r="C10" s="25" t="s">
        <v>29</v>
      </c>
      <c r="D10" s="21"/>
      <c r="E10" s="19">
        <f>rekapitulacija!E12</f>
        <v>0</v>
      </c>
    </row>
    <row r="11" spans="2:5" x14ac:dyDescent="0.25">
      <c r="B11" s="24" t="s">
        <v>30</v>
      </c>
      <c r="C11" s="25" t="s">
        <v>31</v>
      </c>
      <c r="D11" s="21"/>
      <c r="E11" s="19">
        <f>rekapitulacija!E14</f>
        <v>0</v>
      </c>
    </row>
    <row r="12" spans="2:5" x14ac:dyDescent="0.25">
      <c r="B12" s="26"/>
      <c r="C12" s="27" t="s">
        <v>32</v>
      </c>
      <c r="D12" s="28"/>
      <c r="E12" s="29">
        <f>SUM(E8:E11)</f>
        <v>0</v>
      </c>
    </row>
    <row r="13" spans="2:5" x14ac:dyDescent="0.25">
      <c r="B13" s="24"/>
      <c r="C13" s="25"/>
      <c r="D13" s="21"/>
      <c r="E13" s="30"/>
    </row>
    <row r="14" spans="2:5" x14ac:dyDescent="0.25">
      <c r="B14" s="31"/>
      <c r="C14" s="25"/>
      <c r="D14" s="32"/>
      <c r="E14" s="19"/>
    </row>
    <row r="15" spans="2:5" x14ac:dyDescent="0.25">
      <c r="B15" s="33" t="s">
        <v>33</v>
      </c>
      <c r="C15" s="21" t="s">
        <v>34</v>
      </c>
      <c r="D15" s="32"/>
      <c r="E15" s="19"/>
    </row>
    <row r="16" spans="2:5" x14ac:dyDescent="0.25">
      <c r="B16" s="31"/>
      <c r="C16" s="25"/>
      <c r="D16" s="32"/>
      <c r="E16" s="19"/>
    </row>
    <row r="17" spans="2:13" x14ac:dyDescent="0.25">
      <c r="B17" s="16" t="s">
        <v>24</v>
      </c>
      <c r="C17" s="17" t="s">
        <v>35</v>
      </c>
      <c r="D17" s="18"/>
      <c r="E17" s="19">
        <f>rekapitulacija!E21</f>
        <v>0</v>
      </c>
    </row>
    <row r="18" spans="2:13" x14ac:dyDescent="0.25">
      <c r="B18" s="16" t="s">
        <v>26</v>
      </c>
      <c r="C18" s="17" t="s">
        <v>36</v>
      </c>
      <c r="D18" s="18"/>
      <c r="E18" s="19">
        <f>rekapitulacija!E23</f>
        <v>0</v>
      </c>
    </row>
    <row r="19" spans="2:13" x14ac:dyDescent="0.25">
      <c r="B19" s="16" t="s">
        <v>28</v>
      </c>
      <c r="C19" s="17" t="s">
        <v>37</v>
      </c>
      <c r="D19" s="18"/>
      <c r="E19" s="19">
        <f>rekapitulacija!E25</f>
        <v>0</v>
      </c>
    </row>
    <row r="20" spans="2:13" x14ac:dyDescent="0.25">
      <c r="B20" s="26"/>
      <c r="C20" s="27" t="s">
        <v>38</v>
      </c>
      <c r="D20" s="28"/>
      <c r="E20" s="29">
        <f>SUM(E17:E19)</f>
        <v>0</v>
      </c>
    </row>
    <row r="21" spans="2:13" x14ac:dyDescent="0.25">
      <c r="B21" s="31"/>
      <c r="C21" s="25"/>
      <c r="D21" s="32"/>
      <c r="E21" s="19"/>
    </row>
    <row r="22" spans="2:13" x14ac:dyDescent="0.25">
      <c r="B22" s="31"/>
      <c r="C22" s="25"/>
      <c r="D22" s="32"/>
      <c r="E22" s="19"/>
    </row>
    <row r="23" spans="2:13" x14ac:dyDescent="0.25">
      <c r="B23" s="33" t="s">
        <v>39</v>
      </c>
      <c r="C23" s="25" t="s">
        <v>40</v>
      </c>
      <c r="D23" s="32"/>
      <c r="E23" s="19"/>
      <c r="F23" s="34"/>
      <c r="G23" s="34"/>
      <c r="H23" s="35"/>
      <c r="I23" s="35"/>
    </row>
    <row r="24" spans="2:13" x14ac:dyDescent="0.25">
      <c r="B24" s="31"/>
      <c r="C24" s="25"/>
      <c r="D24" s="32"/>
      <c r="E24" s="19"/>
      <c r="F24" s="34"/>
      <c r="G24" s="34"/>
      <c r="H24" s="34"/>
      <c r="I24" s="34"/>
    </row>
    <row r="25" spans="2:13" x14ac:dyDescent="0.25">
      <c r="B25" s="24" t="s">
        <v>24</v>
      </c>
      <c r="C25" s="36" t="s">
        <v>41</v>
      </c>
      <c r="D25" s="21"/>
      <c r="E25" s="37"/>
      <c r="F25" s="34"/>
      <c r="G25" s="34"/>
      <c r="H25" s="34"/>
      <c r="I25" s="34"/>
    </row>
    <row r="26" spans="2:13" x14ac:dyDescent="0.25">
      <c r="B26" s="38"/>
      <c r="C26" s="27" t="s">
        <v>42</v>
      </c>
      <c r="D26" s="39"/>
      <c r="E26" s="40">
        <f>SUM(E25:E25)</f>
        <v>0</v>
      </c>
    </row>
    <row r="27" spans="2:13" x14ac:dyDescent="0.25">
      <c r="B27" s="31"/>
      <c r="C27" s="25"/>
      <c r="D27" s="32"/>
      <c r="E27" s="19"/>
    </row>
    <row r="28" spans="2:13" x14ac:dyDescent="0.25">
      <c r="B28" s="31"/>
      <c r="C28" s="25"/>
      <c r="D28" s="32"/>
      <c r="E28" s="19"/>
    </row>
    <row r="29" spans="2:13" x14ac:dyDescent="0.25">
      <c r="B29" s="31" t="s">
        <v>43</v>
      </c>
      <c r="C29" s="25" t="s">
        <v>44</v>
      </c>
      <c r="D29" s="32"/>
      <c r="E29" s="19"/>
    </row>
    <row r="30" spans="2:13" x14ac:dyDescent="0.25">
      <c r="B30" s="31"/>
      <c r="C30" s="25"/>
      <c r="D30" s="32"/>
      <c r="E30" s="19"/>
      <c r="H30" s="35"/>
      <c r="I30" s="35"/>
      <c r="J30" s="35"/>
      <c r="K30" s="35"/>
      <c r="L30" s="35"/>
      <c r="M30" s="34"/>
    </row>
    <row r="31" spans="2:13" x14ac:dyDescent="0.25">
      <c r="B31" s="31" t="s">
        <v>24</v>
      </c>
      <c r="C31" s="25" t="s">
        <v>45</v>
      </c>
      <c r="D31" s="32"/>
      <c r="E31" s="19"/>
    </row>
    <row r="32" spans="2:13" x14ac:dyDescent="0.25">
      <c r="B32" s="31" t="s">
        <v>26</v>
      </c>
      <c r="C32" s="25" t="s">
        <v>46</v>
      </c>
      <c r="D32" s="32"/>
      <c r="E32" s="19"/>
    </row>
    <row r="33" spans="2:9" x14ac:dyDescent="0.25">
      <c r="B33" s="38"/>
      <c r="C33" s="27" t="s">
        <v>47</v>
      </c>
      <c r="D33" s="39"/>
      <c r="E33" s="40">
        <f>SUM(E30:E32)</f>
        <v>0</v>
      </c>
    </row>
    <row r="34" spans="2:9" x14ac:dyDescent="0.25">
      <c r="B34" s="20"/>
      <c r="C34" s="25"/>
      <c r="D34" s="18"/>
      <c r="E34" s="19"/>
    </row>
    <row r="35" spans="2:9" x14ac:dyDescent="0.25">
      <c r="B35" s="20"/>
      <c r="C35" s="25"/>
      <c r="D35" s="18"/>
      <c r="E35" s="19"/>
    </row>
    <row r="36" spans="2:9" x14ac:dyDescent="0.25">
      <c r="B36" s="20"/>
      <c r="C36" s="25"/>
      <c r="D36" s="18"/>
      <c r="E36" s="19"/>
    </row>
    <row r="37" spans="2:9" x14ac:dyDescent="0.25">
      <c r="B37" s="20"/>
      <c r="C37" s="17" t="s">
        <v>48</v>
      </c>
      <c r="D37" s="18"/>
      <c r="E37" s="19"/>
    </row>
    <row r="38" spans="2:9" x14ac:dyDescent="0.25">
      <c r="B38" s="20"/>
      <c r="C38" s="22"/>
      <c r="D38" s="18"/>
      <c r="E38" s="19"/>
    </row>
    <row r="39" spans="2:9" x14ac:dyDescent="0.25">
      <c r="B39" s="20" t="s">
        <v>22</v>
      </c>
      <c r="C39" s="21" t="s">
        <v>23</v>
      </c>
      <c r="D39" s="18"/>
      <c r="E39" s="41">
        <f>E12</f>
        <v>0</v>
      </c>
    </row>
    <row r="40" spans="2:9" x14ac:dyDescent="0.25">
      <c r="B40" s="33" t="s">
        <v>33</v>
      </c>
      <c r="C40" s="21" t="s">
        <v>34</v>
      </c>
      <c r="D40" s="21"/>
      <c r="E40" s="37">
        <f>E20</f>
        <v>0</v>
      </c>
    </row>
    <row r="41" spans="2:9" x14ac:dyDescent="0.25">
      <c r="B41" s="33" t="s">
        <v>39</v>
      </c>
      <c r="C41" s="21" t="s">
        <v>40</v>
      </c>
      <c r="D41" s="21"/>
      <c r="E41" s="37">
        <f>E26</f>
        <v>0</v>
      </c>
      <c r="H41" s="35"/>
      <c r="I41" s="35"/>
    </row>
    <row r="42" spans="2:9" x14ac:dyDescent="0.25">
      <c r="B42" s="33" t="s">
        <v>43</v>
      </c>
      <c r="C42" s="42" t="s">
        <v>44</v>
      </c>
      <c r="D42" s="21"/>
      <c r="E42" s="37">
        <f>E33</f>
        <v>0</v>
      </c>
    </row>
    <row r="43" spans="2:9" x14ac:dyDescent="0.25">
      <c r="B43" s="43"/>
      <c r="C43" s="44" t="s">
        <v>49</v>
      </c>
      <c r="D43" s="45"/>
      <c r="E43" s="46">
        <f>SUM(E39:E42)</f>
        <v>0</v>
      </c>
    </row>
    <row r="44" spans="2:9" x14ac:dyDescent="0.25">
      <c r="C44" s="47" t="s">
        <v>50</v>
      </c>
      <c r="E44" s="48">
        <f>E43*0.25</f>
        <v>0</v>
      </c>
    </row>
    <row r="45" spans="2:9" s="49" customFormat="1" x14ac:dyDescent="0.25">
      <c r="B45" s="50"/>
      <c r="C45" s="50" t="s">
        <v>51</v>
      </c>
      <c r="D45" s="50"/>
      <c r="E45" s="51">
        <f>E44+E43</f>
        <v>0</v>
      </c>
    </row>
    <row r="46" spans="2:9" x14ac:dyDescent="0.25">
      <c r="B46" s="52"/>
      <c r="C46" s="52"/>
      <c r="D46" s="52"/>
      <c r="E46" s="53"/>
    </row>
    <row r="47" spans="2:9" x14ac:dyDescent="0.25">
      <c r="E47" s="48"/>
    </row>
    <row r="48" spans="2:9" x14ac:dyDescent="0.25">
      <c r="E48" s="48"/>
    </row>
  </sheetData>
  <sheetProtection selectLockedCells="1" selectUnlockedCells="1"/>
  <mergeCells count="1">
    <mergeCell ref="B2:E2"/>
  </mergeCells>
  <pageMargins left="0.70833333333333337" right="0.51180555555555551" top="0.74861111111111112" bottom="0.74791666666666667" header="0.31527777777777777" footer="0.31527777777777777"/>
  <pageSetup paperSize="9" firstPageNumber="0" orientation="portrait" horizontalDpi="300" verticalDpi="300" r:id="rId1"/>
  <headerFooter alignWithMargins="0">
    <oddHeader>&amp;L&amp;8AT-15/2017&amp;C&amp;8PAVILJONI AD TURRES - XII
 k.č.2494/1 k.o. Crikvenica&amp;R1</oddHeader>
    <oddFooter>&amp;L&amp;8Konstruktor d.o.o.
Ede Murtića 11
Zagreb&amp;C&amp;8TROŠKOVNIK
građevinsko obrtničkih radova
za energetsku obnovu&amp;R&amp;8ŠTED INVEST d.o.o.
Slavonska avenija 3
Zagreb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7"/>
  </sheetPr>
  <dimension ref="B2:H52"/>
  <sheetViews>
    <sheetView view="pageBreakPreview" zoomScaleSheetLayoutView="100" workbookViewId="0">
      <selection activeCell="C40" sqref="C40"/>
    </sheetView>
  </sheetViews>
  <sheetFormatPr defaultColWidth="10.5546875" defaultRowHeight="13.2" x14ac:dyDescent="0.25"/>
  <cols>
    <col min="1" max="1" width="1.33203125" style="54" customWidth="1"/>
    <col min="2" max="2" width="4.6640625" style="54" customWidth="1"/>
    <col min="3" max="3" width="40.88671875" style="54" customWidth="1"/>
    <col min="4" max="4" width="12.5546875" style="54" customWidth="1"/>
    <col min="5" max="5" width="16.5546875" style="54" customWidth="1"/>
    <col min="6" max="6" width="3.88671875" style="54" customWidth="1"/>
    <col min="7" max="7" width="2.88671875" style="54" customWidth="1"/>
    <col min="8" max="16384" width="10.5546875" style="54"/>
  </cols>
  <sheetData>
    <row r="2" spans="2:6" ht="13.8" x14ac:dyDescent="0.25">
      <c r="C2" s="55" t="s">
        <v>52</v>
      </c>
    </row>
    <row r="3" spans="2:6" x14ac:dyDescent="0.25">
      <c r="C3" s="56"/>
    </row>
    <row r="4" spans="2:6" x14ac:dyDescent="0.25">
      <c r="B4" s="20"/>
      <c r="C4" s="17" t="s">
        <v>53</v>
      </c>
      <c r="D4" s="11"/>
      <c r="E4" s="9"/>
    </row>
    <row r="5" spans="2:6" x14ac:dyDescent="0.25">
      <c r="B5" s="16"/>
      <c r="D5" s="18"/>
      <c r="E5" s="57"/>
    </row>
    <row r="6" spans="2:6" x14ac:dyDescent="0.25">
      <c r="B6" s="20" t="s">
        <v>22</v>
      </c>
      <c r="C6" s="21" t="s">
        <v>23</v>
      </c>
      <c r="D6" s="18"/>
      <c r="E6" s="19"/>
    </row>
    <row r="7" spans="2:6" x14ac:dyDescent="0.25">
      <c r="B7" s="20"/>
      <c r="C7" s="22"/>
      <c r="D7" s="18"/>
      <c r="E7" s="19"/>
    </row>
    <row r="8" spans="2:6" s="58" customFormat="1" x14ac:dyDescent="0.25">
      <c r="B8" s="16" t="s">
        <v>24</v>
      </c>
      <c r="C8" s="17" t="s">
        <v>25</v>
      </c>
      <c r="D8" s="18"/>
      <c r="E8" s="19">
        <f>'SKELA I PRIPREMNI'!G26</f>
        <v>0</v>
      </c>
      <c r="F8" s="54"/>
    </row>
    <row r="9" spans="2:6" s="58" customFormat="1" x14ac:dyDescent="0.25">
      <c r="B9" s="16"/>
      <c r="C9" s="17"/>
      <c r="D9" s="18"/>
      <c r="E9" s="19"/>
      <c r="F9" s="54"/>
    </row>
    <row r="10" spans="2:6" s="58" customFormat="1" x14ac:dyDescent="0.25">
      <c r="B10" s="16" t="s">
        <v>26</v>
      </c>
      <c r="C10" s="23" t="s">
        <v>27</v>
      </c>
      <c r="D10" s="18"/>
      <c r="E10" s="19">
        <f>RUŠENJA!H48</f>
        <v>0</v>
      </c>
      <c r="F10" s="54"/>
    </row>
    <row r="11" spans="2:6" s="58" customFormat="1" x14ac:dyDescent="0.25">
      <c r="B11" s="16"/>
      <c r="C11" s="17"/>
      <c r="D11" s="18"/>
      <c r="E11" s="19"/>
      <c r="F11" s="54"/>
    </row>
    <row r="12" spans="2:6" s="58" customFormat="1" x14ac:dyDescent="0.25">
      <c r="B12" s="24" t="s">
        <v>28</v>
      </c>
      <c r="C12" s="25" t="s">
        <v>29</v>
      </c>
      <c r="D12" s="21"/>
      <c r="E12" s="30">
        <f>FASADERSKI!H120</f>
        <v>0</v>
      </c>
      <c r="F12" s="21"/>
    </row>
    <row r="13" spans="2:6" s="58" customFormat="1" x14ac:dyDescent="0.25">
      <c r="B13" s="24"/>
      <c r="C13" s="25"/>
      <c r="D13" s="21"/>
      <c r="E13" s="30"/>
      <c r="F13" s="21"/>
    </row>
    <row r="14" spans="2:6" s="58" customFormat="1" x14ac:dyDescent="0.25">
      <c r="B14" s="24" t="s">
        <v>30</v>
      </c>
      <c r="C14" s="25" t="s">
        <v>31</v>
      </c>
      <c r="D14" s="21"/>
      <c r="E14" s="30">
        <f>'RADOVI NA RAVNOM KROVU'!H59</f>
        <v>0</v>
      </c>
      <c r="F14" s="21"/>
    </row>
    <row r="15" spans="2:6" s="58" customFormat="1" x14ac:dyDescent="0.25">
      <c r="B15" s="24"/>
      <c r="C15" s="25"/>
      <c r="D15" s="21"/>
      <c r="E15" s="30"/>
      <c r="F15" s="21"/>
    </row>
    <row r="16" spans="2:6" s="21" customFormat="1" x14ac:dyDescent="0.25">
      <c r="B16" s="26"/>
      <c r="C16" s="27" t="s">
        <v>32</v>
      </c>
      <c r="D16" s="28"/>
      <c r="E16" s="29">
        <f>SUM(E8:E15)</f>
        <v>0</v>
      </c>
    </row>
    <row r="17" spans="2:8" s="21" customFormat="1" x14ac:dyDescent="0.25">
      <c r="B17" s="24"/>
      <c r="C17" s="25"/>
      <c r="E17" s="30"/>
    </row>
    <row r="18" spans="2:8" s="21" customFormat="1" x14ac:dyDescent="0.25">
      <c r="B18" s="31"/>
      <c r="C18" s="25"/>
      <c r="D18" s="32"/>
      <c r="E18" s="19"/>
      <c r="F18" s="58"/>
    </row>
    <row r="19" spans="2:8" s="21" customFormat="1" x14ac:dyDescent="0.25">
      <c r="B19" s="33" t="s">
        <v>33</v>
      </c>
      <c r="C19" s="21" t="s">
        <v>34</v>
      </c>
      <c r="D19" s="32"/>
      <c r="E19" s="19"/>
      <c r="F19" s="58"/>
    </row>
    <row r="20" spans="2:8" s="21" customFormat="1" x14ac:dyDescent="0.25">
      <c r="B20" s="31"/>
      <c r="C20" s="25"/>
      <c r="D20" s="32"/>
      <c r="E20" s="19"/>
      <c r="F20" s="58"/>
    </row>
    <row r="21" spans="2:8" s="21" customFormat="1" x14ac:dyDescent="0.25">
      <c r="B21" s="16" t="s">
        <v>24</v>
      </c>
      <c r="C21" s="17" t="s">
        <v>35</v>
      </c>
      <c r="D21" s="18"/>
      <c r="E21" s="19">
        <f>STOLARSKI!H37</f>
        <v>0</v>
      </c>
      <c r="F21" s="54"/>
      <c r="G21" s="58"/>
    </row>
    <row r="22" spans="2:8" s="21" customFormat="1" x14ac:dyDescent="0.25">
      <c r="B22" s="16"/>
      <c r="C22" s="17"/>
      <c r="D22" s="18"/>
      <c r="E22" s="19"/>
      <c r="F22" s="54"/>
      <c r="G22" s="58"/>
    </row>
    <row r="23" spans="2:8" s="21" customFormat="1" x14ac:dyDescent="0.25">
      <c r="B23" s="16" t="s">
        <v>26</v>
      </c>
      <c r="C23" s="17" t="s">
        <v>36</v>
      </c>
      <c r="D23" s="18"/>
      <c r="E23" s="19">
        <f>LIMARSKI!H25</f>
        <v>0</v>
      </c>
      <c r="F23" s="54"/>
      <c r="G23" s="58"/>
    </row>
    <row r="24" spans="2:8" s="21" customFormat="1" x14ac:dyDescent="0.25">
      <c r="B24" s="16"/>
      <c r="C24" s="17"/>
      <c r="D24" s="18"/>
      <c r="E24" s="19"/>
      <c r="F24" s="54"/>
      <c r="G24" s="58"/>
    </row>
    <row r="25" spans="2:8" s="21" customFormat="1" x14ac:dyDescent="0.25">
      <c r="B25" s="16" t="s">
        <v>28</v>
      </c>
      <c r="C25" s="17" t="s">
        <v>37</v>
      </c>
      <c r="D25" s="18"/>
      <c r="E25" s="19">
        <f>'ČELIČNA KONSTRUKCIJA'!H15</f>
        <v>0</v>
      </c>
      <c r="F25" s="54"/>
      <c r="G25" s="58"/>
      <c r="H25" s="59"/>
    </row>
    <row r="26" spans="2:8" s="21" customFormat="1" x14ac:dyDescent="0.25">
      <c r="B26" s="31"/>
      <c r="C26" s="25"/>
      <c r="D26" s="32"/>
      <c r="E26" s="19"/>
      <c r="F26" s="58"/>
    </row>
    <row r="27" spans="2:8" s="21" customFormat="1" x14ac:dyDescent="0.25">
      <c r="B27" s="26"/>
      <c r="C27" s="27" t="s">
        <v>38</v>
      </c>
      <c r="D27" s="28"/>
      <c r="E27" s="29">
        <f>SUM(E21:E26)</f>
        <v>0</v>
      </c>
    </row>
    <row r="28" spans="2:8" s="21" customFormat="1" x14ac:dyDescent="0.25">
      <c r="B28" s="31"/>
      <c r="C28" s="25"/>
      <c r="D28" s="32"/>
      <c r="E28" s="19"/>
      <c r="F28" s="58"/>
    </row>
    <row r="29" spans="2:8" s="21" customFormat="1" x14ac:dyDescent="0.25">
      <c r="B29" s="20"/>
      <c r="C29" s="25"/>
      <c r="D29" s="18"/>
      <c r="E29" s="19"/>
      <c r="F29" s="54"/>
    </row>
    <row r="30" spans="2:8" s="58" customFormat="1" x14ac:dyDescent="0.25">
      <c r="B30" s="20"/>
      <c r="C30" s="17" t="s">
        <v>54</v>
      </c>
      <c r="D30" s="18"/>
      <c r="E30" s="19"/>
      <c r="F30" s="54"/>
    </row>
    <row r="31" spans="2:8" s="58" customFormat="1" x14ac:dyDescent="0.25">
      <c r="B31" s="20"/>
      <c r="C31" s="22"/>
      <c r="D31" s="18"/>
      <c r="E31" s="19"/>
      <c r="F31" s="54"/>
    </row>
    <row r="32" spans="2:8" s="58" customFormat="1" x14ac:dyDescent="0.25">
      <c r="B32" s="20" t="s">
        <v>22</v>
      </c>
      <c r="C32" s="21" t="s">
        <v>23</v>
      </c>
      <c r="D32" s="18"/>
      <c r="E32" s="41">
        <f>E16</f>
        <v>0</v>
      </c>
      <c r="F32" s="54"/>
    </row>
    <row r="33" spans="2:6" s="58" customFormat="1" x14ac:dyDescent="0.25">
      <c r="B33" s="33" t="s">
        <v>33</v>
      </c>
      <c r="C33" s="21" t="s">
        <v>34</v>
      </c>
      <c r="D33" s="21"/>
      <c r="E33" s="37">
        <f>E27</f>
        <v>0</v>
      </c>
      <c r="F33" s="21"/>
    </row>
    <row r="34" spans="2:6" s="58" customFormat="1" x14ac:dyDescent="0.25">
      <c r="B34" s="38"/>
      <c r="C34" s="60" t="s">
        <v>55</v>
      </c>
      <c r="D34" s="39"/>
      <c r="E34" s="40">
        <f>SUM(E32:E33)</f>
        <v>0</v>
      </c>
    </row>
    <row r="35" spans="2:6" s="58" customFormat="1" x14ac:dyDescent="0.25">
      <c r="B35" s="31"/>
      <c r="C35" s="61"/>
      <c r="D35" s="32"/>
      <c r="E35" s="19"/>
    </row>
    <row r="36" spans="2:6" s="58" customFormat="1" x14ac:dyDescent="0.25">
      <c r="B36" s="31"/>
      <c r="C36" s="61"/>
      <c r="D36" s="19"/>
      <c r="E36" s="62" t="s">
        <v>56</v>
      </c>
    </row>
    <row r="37" spans="2:6" s="58" customFormat="1" x14ac:dyDescent="0.25">
      <c r="B37" s="31"/>
      <c r="C37" s="63"/>
      <c r="D37" s="19"/>
      <c r="E37" s="64"/>
    </row>
    <row r="38" spans="2:6" s="58" customFormat="1" x14ac:dyDescent="0.25">
      <c r="B38" s="31"/>
      <c r="C38" s="21"/>
      <c r="D38" s="19"/>
      <c r="E38" s="64"/>
    </row>
    <row r="39" spans="2:6" s="58" customFormat="1" x14ac:dyDescent="0.25">
      <c r="B39" s="31"/>
      <c r="C39" s="21"/>
      <c r="D39" s="19"/>
      <c r="E39" s="64"/>
    </row>
    <row r="40" spans="2:6" s="58" customFormat="1" x14ac:dyDescent="0.25">
      <c r="B40" s="31"/>
      <c r="C40" s="21"/>
      <c r="D40" s="19"/>
      <c r="E40" s="64"/>
    </row>
    <row r="41" spans="2:6" s="58" customFormat="1" x14ac:dyDescent="0.25">
      <c r="B41" s="31"/>
      <c r="C41" s="21"/>
      <c r="D41" s="19"/>
      <c r="E41" s="64"/>
    </row>
    <row r="42" spans="2:6" s="21" customFormat="1" x14ac:dyDescent="0.25">
      <c r="B42" s="33"/>
      <c r="D42" s="65"/>
    </row>
    <row r="43" spans="2:6" s="21" customFormat="1" x14ac:dyDescent="0.25">
      <c r="B43" s="33"/>
      <c r="D43" s="65"/>
    </row>
    <row r="44" spans="2:6" x14ac:dyDescent="0.25">
      <c r="B44" s="20"/>
      <c r="C44" s="22"/>
      <c r="D44" s="11"/>
      <c r="E44" s="9"/>
    </row>
    <row r="45" spans="2:6" x14ac:dyDescent="0.25">
      <c r="B45" s="20"/>
      <c r="C45" s="22"/>
      <c r="D45" s="11"/>
      <c r="E45" s="9"/>
    </row>
    <row r="46" spans="2:6" x14ac:dyDescent="0.25">
      <c r="B46" s="20"/>
      <c r="C46" s="22"/>
      <c r="D46" s="11"/>
      <c r="E46" s="9"/>
    </row>
    <row r="47" spans="2:6" x14ac:dyDescent="0.25">
      <c r="B47" s="20"/>
      <c r="D47" s="11"/>
      <c r="E47" s="9"/>
    </row>
    <row r="48" spans="2:6" x14ac:dyDescent="0.25">
      <c r="B48" s="20"/>
      <c r="C48" s="22"/>
      <c r="D48" s="11"/>
      <c r="E48" s="9"/>
    </row>
    <row r="49" spans="2:5" x14ac:dyDescent="0.25">
      <c r="B49" s="20"/>
      <c r="C49" s="22"/>
      <c r="D49" s="11"/>
      <c r="E49" s="9"/>
    </row>
    <row r="50" spans="2:5" x14ac:dyDescent="0.25">
      <c r="B50" s="20"/>
      <c r="C50" s="22"/>
      <c r="D50" s="11"/>
      <c r="E50" s="9"/>
    </row>
    <row r="51" spans="2:5" x14ac:dyDescent="0.25">
      <c r="B51" s="20"/>
      <c r="C51" s="22"/>
      <c r="D51" s="11"/>
      <c r="E51" s="9"/>
    </row>
    <row r="52" spans="2:5" x14ac:dyDescent="0.25">
      <c r="B52" s="20"/>
      <c r="C52" s="22"/>
      <c r="D52" s="11"/>
      <c r="E52" s="9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9" firstPageNumber="0" orientation="portrait" horizontalDpi="300" verticalDpi="300" r:id="rId1"/>
  <headerFooter alignWithMargins="0">
    <oddHeader>&amp;L&amp;8AT-15/2017&amp;C&amp;8PAVILJONI AD TURRES - XII
 k.č.2494/1 k.o. Crikvenica&amp;R&amp;"Arial,Bold"&amp;9&amp;P</oddHeader>
    <oddFooter>&amp;L&amp;8Izvršilac:
KONSTRUKTOR d.o.o.
Zagreb, Ede Murtića 11&amp;C&amp;8TROŠKOVNIK
građevinsko obrtničkih radova
za energetsku obnovu&amp;R&amp;8Naručilac: 
ŠTED INVEST d.o.o.
Slavonska avenija 3
Zagreb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K50"/>
  <sheetViews>
    <sheetView view="pageBreakPreview" zoomScaleSheetLayoutView="100" workbookViewId="0">
      <selection activeCell="F8" sqref="F8"/>
    </sheetView>
  </sheetViews>
  <sheetFormatPr defaultColWidth="10.44140625" defaultRowHeight="13.2" x14ac:dyDescent="0.25"/>
  <cols>
    <col min="1" max="1" width="4.44140625" style="54" customWidth="1"/>
    <col min="2" max="3" width="42.33203125" style="54" customWidth="1"/>
    <col min="4" max="4" width="6.44140625" style="54" customWidth="1"/>
    <col min="5" max="5" width="9.109375" style="13" customWidth="1"/>
    <col min="6" max="6" width="11.5546875" style="66" customWidth="1"/>
    <col min="7" max="7" width="13.5546875" style="67" customWidth="1"/>
    <col min="8" max="8" width="18.77734375" style="54" customWidth="1"/>
    <col min="9" max="9" width="1.88671875" style="54" customWidth="1"/>
    <col min="10" max="16384" width="10.44140625" style="54"/>
  </cols>
  <sheetData>
    <row r="2" spans="1:9" x14ac:dyDescent="0.25">
      <c r="A2" s="16" t="s">
        <v>22</v>
      </c>
      <c r="B2" s="17" t="s">
        <v>23</v>
      </c>
      <c r="C2" s="17"/>
      <c r="D2" s="18"/>
      <c r="G2" s="68"/>
    </row>
    <row r="3" spans="1:9" x14ac:dyDescent="0.25">
      <c r="A3" s="20"/>
      <c r="B3" s="22"/>
      <c r="C3" s="22"/>
      <c r="D3" s="18"/>
      <c r="G3" s="68"/>
      <c r="H3"/>
    </row>
    <row r="4" spans="1:9" x14ac:dyDescent="0.25">
      <c r="A4" s="16" t="s">
        <v>24</v>
      </c>
      <c r="B4" s="17" t="s">
        <v>57</v>
      </c>
      <c r="C4" s="17"/>
      <c r="D4" s="18"/>
      <c r="G4" s="68"/>
      <c r="H4"/>
    </row>
    <row r="5" spans="1:9" x14ac:dyDescent="0.25">
      <c r="A5" s="16"/>
      <c r="B5" s="17"/>
      <c r="C5" s="17"/>
      <c r="D5" s="18"/>
      <c r="G5" s="68"/>
      <c r="H5"/>
    </row>
    <row r="6" spans="1:9" x14ac:dyDescent="0.25">
      <c r="A6" s="16"/>
      <c r="B6" s="22" t="s">
        <v>58</v>
      </c>
      <c r="C6" s="22" t="s">
        <v>184</v>
      </c>
      <c r="D6" s="18"/>
      <c r="G6" s="68"/>
      <c r="H6"/>
    </row>
    <row r="7" spans="1:9" ht="52.8" x14ac:dyDescent="0.25">
      <c r="A7" s="16">
        <v>1</v>
      </c>
      <c r="B7" s="69" t="s">
        <v>189</v>
      </c>
      <c r="C7" s="69"/>
      <c r="D7" s="18"/>
      <c r="G7" s="68"/>
      <c r="H7"/>
    </row>
    <row r="8" spans="1:9" ht="39.6" x14ac:dyDescent="0.25">
      <c r="A8" s="16"/>
      <c r="B8" s="22" t="s">
        <v>190</v>
      </c>
      <c r="C8" s="22"/>
      <c r="D8" s="236" t="s">
        <v>59</v>
      </c>
      <c r="E8" s="70">
        <v>1</v>
      </c>
      <c r="G8" s="68">
        <f>E8*F8</f>
        <v>0</v>
      </c>
      <c r="H8"/>
    </row>
    <row r="9" spans="1:9" x14ac:dyDescent="0.25">
      <c r="A9" s="16"/>
      <c r="H9"/>
    </row>
    <row r="10" spans="1:9" ht="39.6" x14ac:dyDescent="0.25">
      <c r="A10" s="16">
        <v>2</v>
      </c>
      <c r="B10" s="69" t="s">
        <v>191</v>
      </c>
      <c r="C10" s="69"/>
      <c r="D10" s="18"/>
      <c r="G10" s="68"/>
      <c r="H10"/>
    </row>
    <row r="11" spans="1:9" ht="39.6" x14ac:dyDescent="0.25">
      <c r="A11" s="16"/>
      <c r="B11" s="22" t="s">
        <v>192</v>
      </c>
      <c r="C11" s="22"/>
      <c r="D11" s="236" t="s">
        <v>59</v>
      </c>
      <c r="E11" s="70">
        <v>1</v>
      </c>
      <c r="G11" s="68">
        <f>E11*F11</f>
        <v>0</v>
      </c>
      <c r="H11"/>
    </row>
    <row r="12" spans="1:9" x14ac:dyDescent="0.25">
      <c r="A12" s="16"/>
      <c r="B12" s="22"/>
      <c r="C12" s="22"/>
      <c r="D12" s="18"/>
      <c r="E12" s="70"/>
      <c r="G12" s="68"/>
      <c r="H12"/>
    </row>
    <row r="13" spans="1:9" x14ac:dyDescent="0.25">
      <c r="A13" s="16"/>
      <c r="B13" s="22" t="s">
        <v>60</v>
      </c>
      <c r="C13" s="22"/>
      <c r="D13" s="18"/>
      <c r="G13" s="68"/>
      <c r="H13"/>
    </row>
    <row r="14" spans="1:9" ht="52.8" x14ac:dyDescent="0.25">
      <c r="A14" s="16">
        <v>3</v>
      </c>
      <c r="B14" s="71" t="s">
        <v>193</v>
      </c>
      <c r="C14" s="71"/>
      <c r="D14" s="18"/>
      <c r="G14" s="68"/>
      <c r="H14"/>
      <c r="I14" s="71"/>
    </row>
    <row r="15" spans="1:9" ht="66" x14ac:dyDescent="0.25">
      <c r="A15" s="16"/>
      <c r="B15" s="71" t="s">
        <v>194</v>
      </c>
      <c r="C15" s="71"/>
      <c r="D15" s="18"/>
      <c r="G15" s="68"/>
      <c r="H15"/>
      <c r="I15" s="71"/>
    </row>
    <row r="16" spans="1:9" ht="39.6" x14ac:dyDescent="0.25">
      <c r="A16" s="16"/>
      <c r="B16" s="71" t="s">
        <v>196</v>
      </c>
      <c r="C16" s="71"/>
      <c r="D16" s="18"/>
      <c r="G16" s="68"/>
      <c r="H16"/>
      <c r="I16" s="71"/>
    </row>
    <row r="17" spans="1:11" ht="26.4" x14ac:dyDescent="0.25">
      <c r="A17" s="16"/>
      <c r="B17" s="71" t="s">
        <v>197</v>
      </c>
      <c r="C17" s="71"/>
      <c r="D17" s="18"/>
      <c r="G17" s="68"/>
      <c r="H17"/>
      <c r="I17" s="71"/>
    </row>
    <row r="18" spans="1:11" ht="26.4" x14ac:dyDescent="0.25">
      <c r="A18" s="16"/>
      <c r="B18" s="22" t="s">
        <v>195</v>
      </c>
      <c r="C18" s="22"/>
      <c r="D18" s="18" t="s">
        <v>61</v>
      </c>
      <c r="E18" s="70">
        <f>(2*104.06*2.72)+96.23*(2.72*1.5)</f>
        <v>958.70479999999998</v>
      </c>
      <c r="G18" s="68">
        <f>E18*F18</f>
        <v>0</v>
      </c>
      <c r="H18"/>
    </row>
    <row r="19" spans="1:11" x14ac:dyDescent="0.25">
      <c r="A19" s="16"/>
      <c r="B19" s="72"/>
      <c r="C19" s="72"/>
      <c r="H19"/>
    </row>
    <row r="20" spans="1:11" ht="39.6" x14ac:dyDescent="0.25">
      <c r="A20" s="16">
        <v>4</v>
      </c>
      <c r="B20" s="73" t="s">
        <v>199</v>
      </c>
      <c r="C20" s="73"/>
      <c r="D20" s="18"/>
      <c r="E20" s="9"/>
      <c r="H20"/>
    </row>
    <row r="21" spans="1:11" x14ac:dyDescent="0.25">
      <c r="A21" s="16"/>
      <c r="B21" s="22" t="s">
        <v>198</v>
      </c>
      <c r="C21" s="22"/>
      <c r="D21" s="18" t="s">
        <v>61</v>
      </c>
      <c r="E21" s="9">
        <f>242.62+3*0.6*0.6</f>
        <v>243.70000000000002</v>
      </c>
      <c r="G21" s="68">
        <f>E21*F21</f>
        <v>0</v>
      </c>
      <c r="H21"/>
    </row>
    <row r="22" spans="1:11" x14ac:dyDescent="0.25">
      <c r="A22" s="16"/>
      <c r="B22" s="72"/>
      <c r="C22" s="72"/>
      <c r="D22" s="18"/>
      <c r="E22" s="9"/>
      <c r="G22" s="68"/>
      <c r="H22"/>
    </row>
    <row r="23" spans="1:11" ht="26.4" x14ac:dyDescent="0.25">
      <c r="A23" s="16">
        <v>5</v>
      </c>
      <c r="B23" s="73" t="s">
        <v>200</v>
      </c>
      <c r="C23" s="73"/>
      <c r="D23" s="18"/>
      <c r="E23" s="9"/>
      <c r="G23" s="68"/>
      <c r="H23"/>
    </row>
    <row r="24" spans="1:11" x14ac:dyDescent="0.25">
      <c r="A24" s="16"/>
      <c r="B24" s="22" t="s">
        <v>201</v>
      </c>
      <c r="C24" s="22"/>
      <c r="D24" s="18" t="s">
        <v>61</v>
      </c>
      <c r="E24" s="70">
        <f>40.52+62.62</f>
        <v>103.14</v>
      </c>
      <c r="G24" s="68">
        <f>E24*F24</f>
        <v>0</v>
      </c>
      <c r="H24"/>
    </row>
    <row r="25" spans="1:11" s="58" customFormat="1" x14ac:dyDescent="0.25">
      <c r="F25" s="74"/>
      <c r="G25" s="75"/>
      <c r="H25"/>
    </row>
    <row r="26" spans="1:11" s="58" customFormat="1" x14ac:dyDescent="0.25">
      <c r="A26" s="76"/>
      <c r="B26" s="77" t="s">
        <v>62</v>
      </c>
      <c r="C26" s="77"/>
      <c r="D26" s="76"/>
      <c r="E26" s="76"/>
      <c r="F26" s="78"/>
      <c r="G26" s="79">
        <f>SUM(G7:G25)</f>
        <v>0</v>
      </c>
      <c r="H26"/>
      <c r="I26" s="80"/>
    </row>
    <row r="27" spans="1:11" x14ac:dyDescent="0.25">
      <c r="B27" s="56"/>
      <c r="C27" s="56"/>
      <c r="E27" s="54"/>
      <c r="F27" s="67"/>
      <c r="G27" s="81"/>
      <c r="H27"/>
      <c r="I27" s="82"/>
    </row>
    <row r="28" spans="1:11" x14ac:dyDescent="0.25">
      <c r="E28" s="54"/>
      <c r="F28" s="67"/>
      <c r="H28"/>
      <c r="I28" s="82"/>
      <c r="K28" s="83"/>
    </row>
    <row r="29" spans="1:11" x14ac:dyDescent="0.25">
      <c r="H29"/>
    </row>
    <row r="30" spans="1:11" x14ac:dyDescent="0.25">
      <c r="H30"/>
    </row>
    <row r="31" spans="1:11" x14ac:dyDescent="0.25">
      <c r="H31"/>
    </row>
    <row r="32" spans="1:11" x14ac:dyDescent="0.25">
      <c r="H32"/>
    </row>
    <row r="33" spans="8:8" x14ac:dyDescent="0.25">
      <c r="H33"/>
    </row>
    <row r="34" spans="8:8" x14ac:dyDescent="0.25">
      <c r="H34"/>
    </row>
    <row r="35" spans="8:8" x14ac:dyDescent="0.25">
      <c r="H35"/>
    </row>
    <row r="36" spans="8:8" x14ac:dyDescent="0.25">
      <c r="H36"/>
    </row>
    <row r="37" spans="8:8" x14ac:dyDescent="0.25">
      <c r="H37"/>
    </row>
    <row r="38" spans="8:8" x14ac:dyDescent="0.25">
      <c r="H38"/>
    </row>
    <row r="39" spans="8:8" x14ac:dyDescent="0.25">
      <c r="H39"/>
    </row>
    <row r="40" spans="8:8" x14ac:dyDescent="0.25">
      <c r="H40"/>
    </row>
    <row r="41" spans="8:8" x14ac:dyDescent="0.25">
      <c r="H41"/>
    </row>
    <row r="42" spans="8:8" x14ac:dyDescent="0.25">
      <c r="H42"/>
    </row>
    <row r="43" spans="8:8" x14ac:dyDescent="0.25">
      <c r="H43"/>
    </row>
    <row r="44" spans="8:8" x14ac:dyDescent="0.25">
      <c r="H44"/>
    </row>
    <row r="45" spans="8:8" x14ac:dyDescent="0.25">
      <c r="H45"/>
    </row>
    <row r="46" spans="8:8" x14ac:dyDescent="0.25">
      <c r="H46"/>
    </row>
    <row r="47" spans="8:8" x14ac:dyDescent="0.25">
      <c r="H47"/>
    </row>
    <row r="48" spans="8:8" x14ac:dyDescent="0.25">
      <c r="H48"/>
    </row>
    <row r="49" spans="8:8" x14ac:dyDescent="0.25">
      <c r="H49"/>
    </row>
    <row r="50" spans="8:8" x14ac:dyDescent="0.25">
      <c r="H50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9" firstPageNumber="0" orientation="landscape" horizontalDpi="300" verticalDpi="300" r:id="rId1"/>
  <headerFooter alignWithMargins="0">
    <oddHeader>&amp;L&amp;8AT-15/2017&amp;C&amp;8PAVILJONI AD TURRES - XII
k.č.2494/1 k.o. Crikvenica&amp;R&amp;"Arial,Bold"&amp;9&amp;P</oddHeader>
    <oddFooter>&amp;LIzvršilac:
KONSTRUKTOR d.o.o.
Zagreb, Ede Murtića 11&amp;CTROŠKOVNIK
građevinsko obrtničkih radova
za energetsku obnovu&amp;RNaručilac: 
ŠTED INVEST d.o.o.
Slavonska avenija 3
Zagreb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B1:L219"/>
  <sheetViews>
    <sheetView view="pageBreakPreview" zoomScaleSheetLayoutView="100" workbookViewId="0">
      <selection activeCell="G6" sqref="G6"/>
    </sheetView>
  </sheetViews>
  <sheetFormatPr defaultColWidth="9.109375" defaultRowHeight="13.2" x14ac:dyDescent="0.25"/>
  <cols>
    <col min="1" max="1" width="1.33203125" style="4" customWidth="1"/>
    <col min="2" max="2" width="4.6640625" style="84" customWidth="1"/>
    <col min="3" max="3" width="42.33203125" style="85" customWidth="1"/>
    <col min="4" max="4" width="41.33203125" style="85" customWidth="1"/>
    <col min="5" max="5" width="6.33203125" style="18" customWidth="1"/>
    <col min="6" max="6" width="8.6640625" style="47" customWidth="1"/>
    <col min="7" max="7" width="13.44140625" style="86" customWidth="1"/>
    <col min="8" max="8" width="13.5546875" style="86" customWidth="1"/>
    <col min="9" max="9" width="1" style="87" customWidth="1"/>
    <col min="10" max="10" width="1.33203125" style="88" customWidth="1"/>
    <col min="11" max="16384" width="9.109375" style="4"/>
  </cols>
  <sheetData>
    <row r="1" spans="2:10" x14ac:dyDescent="0.25">
      <c r="F1" s="89"/>
      <c r="G1" s="90"/>
      <c r="H1" s="90"/>
    </row>
    <row r="2" spans="2:10" s="87" customFormat="1" x14ac:dyDescent="0.25">
      <c r="B2" s="91" t="s">
        <v>26</v>
      </c>
      <c r="C2" s="23" t="s">
        <v>63</v>
      </c>
      <c r="D2" s="23"/>
      <c r="E2" s="92"/>
      <c r="F2" s="89"/>
      <c r="G2" s="90"/>
      <c r="H2" s="90"/>
      <c r="J2" s="88"/>
    </row>
    <row r="3" spans="2:10" s="87" customFormat="1" x14ac:dyDescent="0.25">
      <c r="B3" s="91"/>
      <c r="C3" s="54"/>
      <c r="D3" s="54"/>
      <c r="E3" s="92"/>
      <c r="F3" s="89"/>
      <c r="G3" s="90"/>
      <c r="H3" s="90"/>
      <c r="J3" s="88"/>
    </row>
    <row r="4" spans="2:10" s="87" customFormat="1" x14ac:dyDescent="0.25">
      <c r="B4" s="91"/>
      <c r="C4" s="54" t="s">
        <v>64</v>
      </c>
      <c r="D4" s="54" t="s">
        <v>185</v>
      </c>
      <c r="E4" s="92"/>
      <c r="F4" s="89"/>
      <c r="G4" s="90"/>
      <c r="H4" s="90"/>
      <c r="J4" s="88"/>
    </row>
    <row r="5" spans="2:10" x14ac:dyDescent="0.25">
      <c r="B5" s="93"/>
      <c r="C5" s="22"/>
      <c r="D5" s="22"/>
      <c r="E5" s="92"/>
      <c r="F5" s="89"/>
      <c r="G5" s="90"/>
      <c r="H5" s="90"/>
      <c r="J5" s="4"/>
    </row>
    <row r="6" spans="2:10" ht="43.8" customHeight="1" x14ac:dyDescent="0.25">
      <c r="B6" s="91">
        <v>1</v>
      </c>
      <c r="C6" s="22" t="s">
        <v>65</v>
      </c>
      <c r="D6" s="22"/>
      <c r="E6" s="92" t="s">
        <v>66</v>
      </c>
      <c r="F6" s="89">
        <v>2</v>
      </c>
      <c r="G6" s="90"/>
      <c r="H6" s="90">
        <f>F6*G6</f>
        <v>0</v>
      </c>
      <c r="J6" s="4"/>
    </row>
    <row r="7" spans="2:10" x14ac:dyDescent="0.25">
      <c r="B7" s="93"/>
      <c r="C7" s="22"/>
      <c r="D7" s="22"/>
      <c r="E7" s="92"/>
      <c r="F7" s="89"/>
      <c r="G7" s="90"/>
      <c r="H7" s="90"/>
      <c r="J7" s="4"/>
    </row>
    <row r="8" spans="2:10" ht="39.6" x14ac:dyDescent="0.25">
      <c r="B8" s="91">
        <v>2</v>
      </c>
      <c r="C8" s="22" t="s">
        <v>67</v>
      </c>
      <c r="D8" s="22"/>
      <c r="E8" s="92" t="s">
        <v>68</v>
      </c>
      <c r="F8" s="89">
        <f>4*9</f>
        <v>36</v>
      </c>
      <c r="G8" s="90"/>
      <c r="H8" s="90">
        <f>F8*G8</f>
        <v>0</v>
      </c>
      <c r="J8" s="4"/>
    </row>
    <row r="9" spans="2:10" x14ac:dyDescent="0.25">
      <c r="B9" s="93"/>
      <c r="C9" s="22"/>
      <c r="D9" s="22"/>
      <c r="E9" s="92"/>
      <c r="F9" s="89"/>
      <c r="G9" s="90"/>
      <c r="H9" s="90"/>
      <c r="J9" s="4"/>
    </row>
    <row r="10" spans="2:10" ht="52.8" x14ac:dyDescent="0.25">
      <c r="B10" s="91">
        <v>3</v>
      </c>
      <c r="C10" s="22" t="s">
        <v>69</v>
      </c>
      <c r="D10" s="22"/>
      <c r="E10" s="92"/>
      <c r="F10" s="89"/>
      <c r="G10" s="90"/>
      <c r="H10" s="90"/>
      <c r="J10" s="4"/>
    </row>
    <row r="11" spans="2:10" x14ac:dyDescent="0.25">
      <c r="B11" s="93"/>
      <c r="C11" s="22" t="s">
        <v>70</v>
      </c>
      <c r="D11" s="22"/>
      <c r="E11" s="92" t="s">
        <v>68</v>
      </c>
      <c r="F11" s="89">
        <v>3</v>
      </c>
      <c r="G11" s="90"/>
      <c r="H11" s="90">
        <f>F11*G11</f>
        <v>0</v>
      </c>
      <c r="J11" s="4"/>
    </row>
    <row r="12" spans="2:10" x14ac:dyDescent="0.25">
      <c r="B12" s="93"/>
      <c r="C12" s="22"/>
      <c r="D12" s="22"/>
      <c r="E12" s="92"/>
      <c r="F12" s="89"/>
      <c r="G12" s="90"/>
      <c r="H12" s="90"/>
      <c r="J12" s="4"/>
    </row>
    <row r="13" spans="2:10" ht="52.8" x14ac:dyDescent="0.25">
      <c r="B13" s="91">
        <v>4</v>
      </c>
      <c r="C13" s="22" t="s">
        <v>202</v>
      </c>
      <c r="D13" s="22"/>
      <c r="E13" s="92"/>
      <c r="F13" s="89"/>
      <c r="G13" s="90"/>
      <c r="H13" s="90"/>
      <c r="J13" s="4"/>
    </row>
    <row r="14" spans="2:10" ht="26.4" x14ac:dyDescent="0.25">
      <c r="B14" s="91"/>
      <c r="C14" s="22" t="s">
        <v>203</v>
      </c>
      <c r="D14" s="22"/>
      <c r="E14" s="92"/>
      <c r="F14" s="89"/>
      <c r="G14" s="90"/>
      <c r="H14" s="90"/>
      <c r="J14" s="4"/>
    </row>
    <row r="15" spans="2:10" x14ac:dyDescent="0.25">
      <c r="B15" s="93"/>
      <c r="C15" s="22" t="s">
        <v>71</v>
      </c>
      <c r="D15" s="22"/>
      <c r="E15" s="92" t="s">
        <v>68</v>
      </c>
      <c r="F15" s="89">
        <v>10</v>
      </c>
      <c r="G15" s="90"/>
      <c r="H15" s="90">
        <f>F15*G15</f>
        <v>0</v>
      </c>
      <c r="J15" s="4"/>
    </row>
    <row r="16" spans="2:10" x14ac:dyDescent="0.25">
      <c r="B16" s="93"/>
      <c r="C16" s="22" t="s">
        <v>72</v>
      </c>
      <c r="D16" s="22"/>
      <c r="E16" s="92" t="s">
        <v>68</v>
      </c>
      <c r="F16" s="89">
        <v>2</v>
      </c>
      <c r="G16" s="90"/>
      <c r="H16" s="90">
        <f>F16*G16</f>
        <v>0</v>
      </c>
      <c r="J16" s="4"/>
    </row>
    <row r="17" spans="2:10" x14ac:dyDescent="0.25">
      <c r="B17" s="93"/>
      <c r="C17" s="22"/>
      <c r="D17" s="22"/>
      <c r="E17" s="92"/>
      <c r="F17" s="89"/>
      <c r="G17" s="90"/>
      <c r="H17" s="90"/>
      <c r="J17" s="4"/>
    </row>
    <row r="18" spans="2:10" ht="39.6" x14ac:dyDescent="0.25">
      <c r="B18" s="91">
        <v>5</v>
      </c>
      <c r="C18" s="73" t="s">
        <v>204</v>
      </c>
      <c r="D18" s="73"/>
      <c r="E18" s="92"/>
      <c r="F18" s="89"/>
      <c r="G18" s="90"/>
      <c r="H18" s="90"/>
      <c r="J18" s="4"/>
    </row>
    <row r="19" spans="2:10" ht="39.6" x14ac:dyDescent="0.25">
      <c r="B19" s="91"/>
      <c r="C19" s="73" t="s">
        <v>205</v>
      </c>
      <c r="D19" s="73"/>
      <c r="E19" s="92"/>
      <c r="F19" s="89"/>
      <c r="G19" s="90"/>
      <c r="H19" s="90"/>
      <c r="J19" s="4"/>
    </row>
    <row r="20" spans="2:10" ht="39.6" x14ac:dyDescent="0.25">
      <c r="B20" s="91"/>
      <c r="C20" s="73" t="s">
        <v>206</v>
      </c>
      <c r="D20" s="73"/>
      <c r="E20" s="92"/>
      <c r="F20" s="89"/>
      <c r="G20" s="90"/>
      <c r="H20" s="90"/>
      <c r="J20" s="4"/>
    </row>
    <row r="21" spans="2:10" ht="41.25" customHeight="1" x14ac:dyDescent="0.25">
      <c r="B21" s="93"/>
      <c r="C21" s="22" t="s">
        <v>207</v>
      </c>
      <c r="D21" s="22"/>
      <c r="E21" s="92" t="s">
        <v>66</v>
      </c>
      <c r="F21" s="94">
        <v>27</v>
      </c>
      <c r="G21" s="90"/>
      <c r="H21" s="90">
        <f>F21*G21</f>
        <v>0</v>
      </c>
      <c r="J21" s="4"/>
    </row>
    <row r="22" spans="2:10" ht="39.6" x14ac:dyDescent="0.25">
      <c r="B22" s="93"/>
      <c r="C22" s="71" t="s">
        <v>208</v>
      </c>
      <c r="D22" s="71"/>
      <c r="E22" s="92" t="s">
        <v>66</v>
      </c>
      <c r="F22" s="94">
        <v>24</v>
      </c>
      <c r="G22" s="90"/>
      <c r="H22" s="90">
        <f t="shared" ref="H22:H30" si="0">F22*G22</f>
        <v>0</v>
      </c>
      <c r="J22" s="4"/>
    </row>
    <row r="23" spans="2:10" ht="26.4" x14ac:dyDescent="0.25">
      <c r="B23" s="93"/>
      <c r="C23" s="71" t="s">
        <v>209</v>
      </c>
      <c r="D23" s="71"/>
      <c r="E23" s="92" t="s">
        <v>66</v>
      </c>
      <c r="F23" s="94">
        <v>3</v>
      </c>
      <c r="G23" s="90"/>
      <c r="H23" s="90">
        <f t="shared" si="0"/>
        <v>0</v>
      </c>
      <c r="J23" s="4"/>
    </row>
    <row r="24" spans="2:10" ht="26.4" x14ac:dyDescent="0.25">
      <c r="B24" s="93"/>
      <c r="C24" s="71" t="s">
        <v>73</v>
      </c>
      <c r="D24" s="71"/>
      <c r="E24" s="92" t="s">
        <v>66</v>
      </c>
      <c r="F24" s="94">
        <v>9</v>
      </c>
      <c r="G24" s="90"/>
      <c r="H24" s="90">
        <f>F24*G24</f>
        <v>0</v>
      </c>
      <c r="J24" s="4"/>
    </row>
    <row r="25" spans="2:10" s="87" customFormat="1" ht="26.4" x14ac:dyDescent="0.25">
      <c r="B25" s="91"/>
      <c r="C25" s="71" t="s">
        <v>74</v>
      </c>
      <c r="D25" s="71"/>
      <c r="E25" s="92" t="s">
        <v>66</v>
      </c>
      <c r="F25" s="94">
        <v>3</v>
      </c>
      <c r="G25" s="90"/>
      <c r="H25" s="90">
        <f>F25*G25</f>
        <v>0</v>
      </c>
    </row>
    <row r="26" spans="2:10" ht="26.4" x14ac:dyDescent="0.25">
      <c r="B26" s="93"/>
      <c r="C26" s="71" t="s">
        <v>210</v>
      </c>
      <c r="D26" s="71"/>
      <c r="E26" s="92" t="s">
        <v>66</v>
      </c>
      <c r="F26" s="94">
        <v>1</v>
      </c>
      <c r="G26" s="90"/>
      <c r="H26" s="90">
        <f t="shared" si="0"/>
        <v>0</v>
      </c>
      <c r="J26" s="4"/>
    </row>
    <row r="27" spans="2:10" ht="39.6" x14ac:dyDescent="0.25">
      <c r="B27" s="93"/>
      <c r="C27" s="71" t="s">
        <v>211</v>
      </c>
      <c r="D27" s="71"/>
      <c r="E27" s="92" t="s">
        <v>66</v>
      </c>
      <c r="F27" s="94">
        <v>1</v>
      </c>
      <c r="G27" s="90"/>
      <c r="H27" s="90">
        <f t="shared" si="0"/>
        <v>0</v>
      </c>
      <c r="J27" s="4"/>
    </row>
    <row r="28" spans="2:10" ht="39.6" x14ac:dyDescent="0.25">
      <c r="B28" s="93"/>
      <c r="C28" s="71" t="s">
        <v>212</v>
      </c>
      <c r="D28" s="71"/>
      <c r="E28" s="92" t="s">
        <v>66</v>
      </c>
      <c r="F28" s="94">
        <v>2</v>
      </c>
      <c r="G28" s="90"/>
      <c r="H28" s="90">
        <f t="shared" si="0"/>
        <v>0</v>
      </c>
      <c r="J28" s="4"/>
    </row>
    <row r="29" spans="2:10" ht="39.6" x14ac:dyDescent="0.25">
      <c r="B29" s="93"/>
      <c r="C29" s="71" t="s">
        <v>213</v>
      </c>
      <c r="D29" s="71"/>
      <c r="E29" s="92" t="s">
        <v>66</v>
      </c>
      <c r="F29" s="94">
        <v>1</v>
      </c>
      <c r="G29" s="90"/>
      <c r="H29" s="90">
        <f t="shared" si="0"/>
        <v>0</v>
      </c>
      <c r="J29" s="4"/>
    </row>
    <row r="30" spans="2:10" ht="39.6" x14ac:dyDescent="0.25">
      <c r="B30" s="93"/>
      <c r="C30" s="71" t="s">
        <v>214</v>
      </c>
      <c r="D30" s="71"/>
      <c r="E30" s="92" t="s">
        <v>66</v>
      </c>
      <c r="F30" s="94">
        <v>1</v>
      </c>
      <c r="G30" s="90"/>
      <c r="H30" s="90">
        <f t="shared" si="0"/>
        <v>0</v>
      </c>
      <c r="J30" s="4"/>
    </row>
    <row r="31" spans="2:10" ht="26.4" x14ac:dyDescent="0.25">
      <c r="B31" s="93"/>
      <c r="C31" s="71" t="s">
        <v>215</v>
      </c>
      <c r="D31" s="71"/>
      <c r="E31" s="92" t="s">
        <v>66</v>
      </c>
      <c r="F31" s="94">
        <v>3</v>
      </c>
      <c r="G31" s="90"/>
      <c r="H31" s="90">
        <f>F31*G31</f>
        <v>0</v>
      </c>
      <c r="J31" s="4"/>
    </row>
    <row r="32" spans="2:10" x14ac:dyDescent="0.25">
      <c r="B32" s="93"/>
      <c r="C32" s="22"/>
      <c r="D32" s="22"/>
      <c r="E32" s="92"/>
      <c r="F32" s="89"/>
      <c r="G32" s="90"/>
      <c r="H32" s="90"/>
      <c r="J32" s="4"/>
    </row>
    <row r="33" spans="2:12" ht="52.8" x14ac:dyDescent="0.25">
      <c r="B33" s="91">
        <v>6</v>
      </c>
      <c r="C33" s="22" t="s">
        <v>75</v>
      </c>
      <c r="D33" s="22"/>
      <c r="E33" s="92"/>
      <c r="F33" s="89"/>
      <c r="G33" s="90"/>
      <c r="H33" s="90"/>
      <c r="J33" s="4"/>
    </row>
    <row r="34" spans="2:12" x14ac:dyDescent="0.25">
      <c r="B34" s="93"/>
      <c r="C34" s="71" t="s">
        <v>76</v>
      </c>
      <c r="D34" s="71"/>
      <c r="E34" s="92" t="s">
        <v>66</v>
      </c>
      <c r="F34" s="89">
        <v>2</v>
      </c>
      <c r="G34" s="90"/>
      <c r="H34" s="90">
        <f>F34*G34</f>
        <v>0</v>
      </c>
      <c r="J34" s="4"/>
      <c r="L34" s="95"/>
    </row>
    <row r="35" spans="2:12" x14ac:dyDescent="0.25">
      <c r="B35" s="93"/>
      <c r="C35" s="71" t="s">
        <v>77</v>
      </c>
      <c r="D35" s="71"/>
      <c r="E35" s="92" t="s">
        <v>78</v>
      </c>
      <c r="F35" s="89">
        <v>4</v>
      </c>
      <c r="G35" s="90"/>
      <c r="H35" s="90">
        <f>F35*G35</f>
        <v>0</v>
      </c>
      <c r="J35" s="4"/>
    </row>
    <row r="36" spans="2:12" x14ac:dyDescent="0.25">
      <c r="B36" s="93"/>
      <c r="C36" s="71" t="s">
        <v>79</v>
      </c>
      <c r="D36" s="71"/>
      <c r="E36" s="92" t="s">
        <v>78</v>
      </c>
      <c r="F36" s="89">
        <v>24</v>
      </c>
      <c r="G36" s="90"/>
      <c r="H36" s="90">
        <f>F36*G36</f>
        <v>0</v>
      </c>
      <c r="J36" s="4"/>
    </row>
    <row r="37" spans="2:12" x14ac:dyDescent="0.25">
      <c r="B37" s="93"/>
      <c r="C37" s="22"/>
      <c r="D37" s="22"/>
      <c r="E37" s="92"/>
      <c r="F37" s="89"/>
      <c r="G37" s="90"/>
      <c r="H37" s="90"/>
      <c r="J37" s="4"/>
    </row>
    <row r="38" spans="2:12" s="87" customFormat="1" ht="52.8" x14ac:dyDescent="0.25">
      <c r="B38" s="91">
        <v>7</v>
      </c>
      <c r="C38" s="73" t="s">
        <v>216</v>
      </c>
      <c r="D38" s="73"/>
      <c r="E38" s="92"/>
      <c r="F38" s="89"/>
      <c r="G38" s="96"/>
      <c r="H38" s="90"/>
    </row>
    <row r="39" spans="2:12" s="87" customFormat="1" ht="52.8" x14ac:dyDescent="0.25">
      <c r="B39" s="91"/>
      <c r="C39" s="73" t="s">
        <v>217</v>
      </c>
      <c r="D39" s="73"/>
      <c r="E39" s="92"/>
      <c r="F39" s="89"/>
      <c r="G39" s="96"/>
      <c r="H39" s="90"/>
    </row>
    <row r="40" spans="2:12" s="87" customFormat="1" x14ac:dyDescent="0.25">
      <c r="B40" s="91"/>
      <c r="C40" s="73" t="s">
        <v>80</v>
      </c>
      <c r="D40" s="73"/>
      <c r="E40" s="92" t="s">
        <v>66</v>
      </c>
      <c r="F40" s="89">
        <v>1</v>
      </c>
      <c r="G40" s="90"/>
      <c r="H40" s="90">
        <f>F40*G40</f>
        <v>0</v>
      </c>
    </row>
    <row r="41" spans="2:12" x14ac:dyDescent="0.25">
      <c r="B41" s="93"/>
      <c r="C41" s="22"/>
      <c r="D41" s="22"/>
      <c r="E41" s="92"/>
      <c r="F41" s="89"/>
      <c r="G41" s="97"/>
      <c r="H41" s="97"/>
      <c r="I41" s="98"/>
      <c r="J41" s="98"/>
    </row>
    <row r="42" spans="2:12" s="87" customFormat="1" ht="51.75" customHeight="1" x14ac:dyDescent="0.25">
      <c r="B42" s="91">
        <v>8</v>
      </c>
      <c r="C42" s="22" t="s">
        <v>81</v>
      </c>
      <c r="D42" s="22"/>
      <c r="E42" s="18"/>
      <c r="F42" s="89"/>
      <c r="G42" s="90"/>
      <c r="H42" s="90"/>
      <c r="J42" s="88"/>
    </row>
    <row r="43" spans="2:12" s="87" customFormat="1" x14ac:dyDescent="0.25">
      <c r="B43" s="91"/>
      <c r="C43" s="22" t="s">
        <v>82</v>
      </c>
      <c r="D43" s="22"/>
      <c r="E43" s="18" t="s">
        <v>66</v>
      </c>
      <c r="F43" s="89">
        <v>1</v>
      </c>
      <c r="G43" s="90"/>
      <c r="H43" s="90">
        <f>F43*G43</f>
        <v>0</v>
      </c>
      <c r="J43" s="88"/>
    </row>
    <row r="44" spans="2:12" s="87" customFormat="1" x14ac:dyDescent="0.25">
      <c r="B44" s="91"/>
      <c r="C44" s="99"/>
      <c r="D44" s="99"/>
      <c r="E44" s="100"/>
      <c r="F44" s="101"/>
      <c r="G44" s="97"/>
      <c r="H44" s="97"/>
      <c r="J44" s="88"/>
    </row>
    <row r="45" spans="2:12" s="87" customFormat="1" ht="66" x14ac:dyDescent="0.25">
      <c r="B45" s="91">
        <v>9</v>
      </c>
      <c r="C45" s="72" t="s">
        <v>218</v>
      </c>
      <c r="D45" s="72"/>
      <c r="E45" s="18"/>
      <c r="F45" s="89"/>
      <c r="G45" s="90"/>
      <c r="H45" s="90"/>
      <c r="J45" s="88"/>
    </row>
    <row r="46" spans="2:12" s="87" customFormat="1" x14ac:dyDescent="0.25">
      <c r="B46" s="91"/>
      <c r="C46" s="22" t="s">
        <v>219</v>
      </c>
      <c r="D46" s="22"/>
      <c r="E46" s="18" t="s">
        <v>59</v>
      </c>
      <c r="F46" s="89">
        <v>1</v>
      </c>
      <c r="G46" s="90"/>
      <c r="H46" s="90">
        <f>F46*G46</f>
        <v>0</v>
      </c>
      <c r="J46" s="88"/>
    </row>
    <row r="47" spans="2:12" s="87" customFormat="1" ht="12.75" customHeight="1" x14ac:dyDescent="0.25">
      <c r="B47" s="91"/>
      <c r="C47" s="54"/>
      <c r="D47" s="54"/>
      <c r="E47" s="92"/>
      <c r="F47" s="89"/>
      <c r="G47" s="90"/>
      <c r="H47" s="90"/>
      <c r="J47" s="88"/>
    </row>
    <row r="48" spans="2:12" s="12" customFormat="1" x14ac:dyDescent="0.25">
      <c r="B48" s="76"/>
      <c r="C48" s="77" t="s">
        <v>83</v>
      </c>
      <c r="D48" s="77"/>
      <c r="E48" s="102"/>
      <c r="F48" s="76"/>
      <c r="G48" s="78"/>
      <c r="H48" s="79">
        <f>SUM(H6:H47)</f>
        <v>0</v>
      </c>
      <c r="I48" s="80"/>
      <c r="J48" s="80"/>
    </row>
    <row r="49" spans="2:12" x14ac:dyDescent="0.25">
      <c r="B49" s="54"/>
      <c r="C49" s="54"/>
      <c r="D49" s="54"/>
      <c r="E49" s="92"/>
      <c r="F49" s="54"/>
      <c r="G49" s="67"/>
      <c r="H49" s="67"/>
      <c r="I49" s="82"/>
      <c r="J49" s="82"/>
      <c r="L49" s="83"/>
    </row>
    <row r="50" spans="2:12" x14ac:dyDescent="0.25">
      <c r="B50" s="91"/>
      <c r="C50" s="54"/>
      <c r="D50" s="54"/>
      <c r="E50" s="92"/>
      <c r="F50" s="89"/>
      <c r="G50" s="90"/>
      <c r="H50" s="90"/>
    </row>
    <row r="51" spans="2:12" s="87" customFormat="1" x14ac:dyDescent="0.25">
      <c r="B51" s="91"/>
      <c r="E51" s="92"/>
      <c r="F51" s="89"/>
      <c r="G51" s="90"/>
      <c r="H51" s="90"/>
      <c r="J51" s="88"/>
    </row>
    <row r="52" spans="2:12" s="87" customFormat="1" x14ac:dyDescent="0.25">
      <c r="B52" s="91"/>
      <c r="C52" s="54"/>
      <c r="D52" s="54"/>
      <c r="E52" s="92"/>
      <c r="F52" s="89"/>
      <c r="G52" s="90"/>
      <c r="H52" s="90"/>
      <c r="J52" s="88"/>
    </row>
    <row r="53" spans="2:12" s="87" customFormat="1" x14ac:dyDescent="0.25">
      <c r="B53" s="91"/>
      <c r="C53" s="54"/>
      <c r="D53" s="54"/>
      <c r="E53" s="92"/>
      <c r="F53" s="89"/>
      <c r="G53" s="90"/>
      <c r="H53" s="90"/>
      <c r="J53" s="88"/>
    </row>
    <row r="54" spans="2:12" s="87" customFormat="1" x14ac:dyDescent="0.25">
      <c r="B54" s="91"/>
      <c r="C54" s="54"/>
      <c r="D54" s="54"/>
      <c r="E54" s="92"/>
      <c r="F54" s="89"/>
      <c r="G54" s="90"/>
      <c r="H54" s="90"/>
      <c r="J54" s="88"/>
    </row>
    <row r="55" spans="2:12" s="87" customFormat="1" x14ac:dyDescent="0.25">
      <c r="B55" s="91"/>
      <c r="C55" s="54"/>
      <c r="D55" s="54"/>
      <c r="E55" s="92"/>
      <c r="F55" s="89"/>
      <c r="G55" s="90"/>
      <c r="H55" s="90"/>
      <c r="J55" s="88"/>
    </row>
    <row r="56" spans="2:12" s="87" customFormat="1" x14ac:dyDescent="0.25">
      <c r="B56" s="91"/>
      <c r="C56" s="54"/>
      <c r="D56" s="54"/>
      <c r="E56" s="92"/>
      <c r="F56" s="89"/>
      <c r="G56" s="90"/>
      <c r="H56" s="90"/>
      <c r="J56" s="88"/>
    </row>
    <row r="57" spans="2:12" s="87" customFormat="1" x14ac:dyDescent="0.25">
      <c r="B57" s="91"/>
      <c r="C57" s="54"/>
      <c r="D57" s="54"/>
      <c r="E57" s="92"/>
      <c r="F57" s="89"/>
      <c r="G57" s="90"/>
      <c r="H57" s="90"/>
      <c r="J57" s="88"/>
    </row>
    <row r="58" spans="2:12" s="87" customFormat="1" x14ac:dyDescent="0.25">
      <c r="B58" s="91"/>
      <c r="C58" s="54"/>
      <c r="D58" s="54"/>
      <c r="E58" s="92"/>
      <c r="F58" s="89"/>
      <c r="G58" s="90"/>
      <c r="H58" s="90"/>
      <c r="J58" s="88"/>
    </row>
    <row r="59" spans="2:12" s="87" customFormat="1" x14ac:dyDescent="0.25">
      <c r="B59" s="91"/>
      <c r="C59" s="54"/>
      <c r="D59" s="54"/>
      <c r="E59" s="92"/>
      <c r="F59" s="89"/>
      <c r="G59" s="90"/>
      <c r="H59" s="90"/>
      <c r="J59" s="88"/>
    </row>
    <row r="60" spans="2:12" s="87" customFormat="1" x14ac:dyDescent="0.25">
      <c r="B60" s="91"/>
      <c r="C60" s="54"/>
      <c r="D60" s="54"/>
      <c r="E60" s="92"/>
      <c r="F60" s="89"/>
      <c r="G60" s="90"/>
      <c r="H60" s="90"/>
      <c r="J60" s="88"/>
    </row>
    <row r="61" spans="2:12" s="87" customFormat="1" x14ac:dyDescent="0.25">
      <c r="B61" s="91"/>
      <c r="C61" s="54"/>
      <c r="D61" s="54"/>
      <c r="E61" s="92"/>
      <c r="F61" s="89"/>
      <c r="G61" s="90"/>
      <c r="H61" s="90"/>
      <c r="J61" s="88"/>
    </row>
    <row r="62" spans="2:12" s="87" customFormat="1" x14ac:dyDescent="0.25">
      <c r="B62" s="91"/>
      <c r="C62" s="54"/>
      <c r="D62" s="54"/>
      <c r="E62" s="92"/>
      <c r="F62" s="89"/>
      <c r="G62" s="90"/>
      <c r="H62" s="90"/>
      <c r="J62" s="88"/>
    </row>
    <row r="63" spans="2:12" s="87" customFormat="1" x14ac:dyDescent="0.25">
      <c r="B63" s="91"/>
      <c r="C63" s="54"/>
      <c r="D63" s="54"/>
      <c r="E63" s="92"/>
      <c r="F63" s="89"/>
      <c r="G63" s="90"/>
      <c r="H63" s="90"/>
      <c r="J63" s="88"/>
    </row>
    <row r="64" spans="2:12" s="87" customFormat="1" x14ac:dyDescent="0.25">
      <c r="B64" s="91"/>
      <c r="C64" s="54"/>
      <c r="D64" s="54"/>
      <c r="E64" s="92"/>
      <c r="F64" s="89"/>
      <c r="G64" s="90"/>
      <c r="H64" s="90"/>
      <c r="J64" s="88"/>
    </row>
    <row r="65" spans="2:10" s="87" customFormat="1" x14ac:dyDescent="0.25">
      <c r="B65" s="91"/>
      <c r="C65" s="54"/>
      <c r="D65" s="54"/>
      <c r="E65" s="92"/>
      <c r="F65" s="89"/>
      <c r="G65" s="90"/>
      <c r="H65" s="90"/>
      <c r="J65" s="88"/>
    </row>
    <row r="66" spans="2:10" s="87" customFormat="1" x14ac:dyDescent="0.25">
      <c r="B66" s="91"/>
      <c r="C66" s="54"/>
      <c r="D66" s="54"/>
      <c r="E66" s="92"/>
      <c r="F66" s="89"/>
      <c r="G66" s="90"/>
      <c r="H66" s="90"/>
      <c r="J66" s="88"/>
    </row>
    <row r="67" spans="2:10" s="87" customFormat="1" x14ac:dyDescent="0.25">
      <c r="B67" s="91"/>
      <c r="C67" s="54"/>
      <c r="D67" s="54"/>
      <c r="E67" s="92"/>
      <c r="F67" s="89"/>
      <c r="G67" s="90"/>
      <c r="H67" s="90"/>
      <c r="J67" s="88"/>
    </row>
    <row r="68" spans="2:10" s="87" customFormat="1" x14ac:dyDescent="0.25">
      <c r="B68" s="91"/>
      <c r="C68" s="54"/>
      <c r="D68" s="54"/>
      <c r="E68" s="92"/>
      <c r="F68" s="89"/>
      <c r="G68" s="90"/>
      <c r="H68" s="90"/>
      <c r="J68" s="88"/>
    </row>
    <row r="69" spans="2:10" s="87" customFormat="1" x14ac:dyDescent="0.25">
      <c r="B69" s="91"/>
      <c r="C69" s="54"/>
      <c r="D69" s="54"/>
      <c r="E69" s="92"/>
      <c r="F69" s="89"/>
      <c r="G69" s="90"/>
      <c r="H69" s="90"/>
      <c r="J69" s="88"/>
    </row>
    <row r="70" spans="2:10" s="87" customFormat="1" x14ac:dyDescent="0.25">
      <c r="B70" s="91"/>
      <c r="C70" s="54"/>
      <c r="D70" s="54"/>
      <c r="E70" s="92"/>
      <c r="F70" s="89"/>
      <c r="G70" s="90"/>
      <c r="H70" s="90"/>
      <c r="J70" s="88"/>
    </row>
    <row r="71" spans="2:10" s="87" customFormat="1" x14ac:dyDescent="0.25">
      <c r="B71" s="91"/>
      <c r="C71" s="54"/>
      <c r="D71" s="54"/>
      <c r="E71" s="92"/>
      <c r="F71" s="89"/>
      <c r="G71" s="90"/>
      <c r="H71" s="90"/>
      <c r="J71" s="88"/>
    </row>
    <row r="72" spans="2:10" s="87" customFormat="1" x14ac:dyDescent="0.25">
      <c r="B72" s="91"/>
      <c r="C72" s="54"/>
      <c r="D72" s="54"/>
      <c r="E72" s="92"/>
      <c r="F72" s="89"/>
      <c r="G72" s="90"/>
      <c r="H72" s="90"/>
      <c r="J72" s="88"/>
    </row>
    <row r="73" spans="2:10" s="87" customFormat="1" x14ac:dyDescent="0.25">
      <c r="B73" s="91"/>
      <c r="C73" s="54"/>
      <c r="D73" s="54"/>
      <c r="E73" s="92"/>
      <c r="F73" s="89"/>
      <c r="G73" s="90"/>
      <c r="H73" s="90"/>
      <c r="J73" s="88"/>
    </row>
    <row r="74" spans="2:10" s="87" customFormat="1" x14ac:dyDescent="0.25">
      <c r="B74" s="91"/>
      <c r="C74" s="54"/>
      <c r="D74" s="54"/>
      <c r="E74" s="92"/>
      <c r="F74" s="89"/>
      <c r="G74" s="90"/>
      <c r="H74" s="90"/>
      <c r="J74" s="88"/>
    </row>
    <row r="75" spans="2:10" s="87" customFormat="1" x14ac:dyDescent="0.25">
      <c r="B75" s="91"/>
      <c r="C75" s="54"/>
      <c r="D75" s="54"/>
      <c r="E75" s="92"/>
      <c r="F75" s="89"/>
      <c r="G75" s="90"/>
      <c r="H75" s="90"/>
      <c r="J75" s="88"/>
    </row>
    <row r="76" spans="2:10" s="87" customFormat="1" x14ac:dyDescent="0.25">
      <c r="B76" s="91"/>
      <c r="C76" s="54"/>
      <c r="D76" s="54"/>
      <c r="E76" s="92"/>
      <c r="F76" s="89"/>
      <c r="G76" s="90"/>
      <c r="H76" s="90"/>
      <c r="J76" s="88"/>
    </row>
    <row r="77" spans="2:10" s="87" customFormat="1" x14ac:dyDescent="0.25">
      <c r="B77" s="91"/>
      <c r="C77" s="54"/>
      <c r="D77" s="54"/>
      <c r="E77" s="92"/>
      <c r="F77" s="89"/>
      <c r="G77" s="90"/>
      <c r="H77" s="90"/>
      <c r="J77" s="88"/>
    </row>
    <row r="78" spans="2:10" s="87" customFormat="1" x14ac:dyDescent="0.25">
      <c r="B78" s="91"/>
      <c r="C78" s="54"/>
      <c r="D78" s="54"/>
      <c r="E78" s="92"/>
      <c r="F78" s="89"/>
      <c r="G78" s="90"/>
      <c r="H78" s="90"/>
      <c r="J78" s="88"/>
    </row>
    <row r="79" spans="2:10" s="87" customFormat="1" x14ac:dyDescent="0.25">
      <c r="B79" s="91"/>
      <c r="C79" s="54"/>
      <c r="D79" s="54"/>
      <c r="E79" s="92"/>
      <c r="F79" s="89"/>
      <c r="G79" s="90"/>
      <c r="H79" s="90"/>
      <c r="J79" s="88"/>
    </row>
    <row r="80" spans="2:10" s="87" customFormat="1" x14ac:dyDescent="0.25">
      <c r="B80" s="91"/>
      <c r="C80" s="54"/>
      <c r="D80" s="54"/>
      <c r="E80" s="92"/>
      <c r="F80" s="89"/>
      <c r="G80" s="90"/>
      <c r="H80" s="90"/>
      <c r="J80" s="88"/>
    </row>
    <row r="81" spans="2:10" s="87" customFormat="1" x14ac:dyDescent="0.25">
      <c r="B81" s="91"/>
      <c r="C81" s="54"/>
      <c r="D81" s="54"/>
      <c r="E81" s="92"/>
      <c r="F81" s="89"/>
      <c r="G81" s="90"/>
      <c r="H81" s="90"/>
      <c r="J81" s="88"/>
    </row>
    <row r="82" spans="2:10" s="87" customFormat="1" x14ac:dyDescent="0.25">
      <c r="B82" s="91"/>
      <c r="C82" s="54"/>
      <c r="D82" s="54"/>
      <c r="E82" s="92"/>
      <c r="F82" s="89"/>
      <c r="G82" s="90"/>
      <c r="H82" s="90"/>
      <c r="J82" s="88"/>
    </row>
    <row r="83" spans="2:10" s="9" customFormat="1" x14ac:dyDescent="0.25">
      <c r="B83" s="91"/>
      <c r="C83" s="54"/>
      <c r="D83" s="54"/>
      <c r="E83" s="92"/>
      <c r="F83" s="89"/>
      <c r="G83" s="90"/>
      <c r="H83" s="90"/>
      <c r="I83" s="87"/>
      <c r="J83" s="103"/>
    </row>
    <row r="84" spans="2:10" s="9" customFormat="1" x14ac:dyDescent="0.25">
      <c r="B84" s="91"/>
      <c r="C84" s="54"/>
      <c r="D84" s="54"/>
      <c r="E84" s="92"/>
      <c r="F84" s="89"/>
      <c r="G84" s="90"/>
      <c r="H84" s="90"/>
      <c r="I84" s="87"/>
      <c r="J84" s="103"/>
    </row>
    <row r="85" spans="2:10" s="9" customFormat="1" x14ac:dyDescent="0.25">
      <c r="B85" s="91"/>
      <c r="C85" s="54"/>
      <c r="D85" s="54"/>
      <c r="E85" s="92"/>
      <c r="F85" s="89"/>
      <c r="G85" s="90"/>
      <c r="H85" s="90"/>
      <c r="I85" s="87"/>
      <c r="J85" s="103"/>
    </row>
    <row r="86" spans="2:10" s="9" customFormat="1" x14ac:dyDescent="0.25">
      <c r="B86" s="91"/>
      <c r="C86" s="54"/>
      <c r="D86" s="54"/>
      <c r="E86" s="92"/>
      <c r="F86" s="89"/>
      <c r="G86" s="90"/>
      <c r="H86" s="90"/>
      <c r="I86" s="87"/>
      <c r="J86" s="103"/>
    </row>
    <row r="87" spans="2:10" s="9" customFormat="1" x14ac:dyDescent="0.25">
      <c r="B87" s="91"/>
      <c r="C87" s="54"/>
      <c r="D87" s="54"/>
      <c r="E87" s="92"/>
      <c r="F87" s="89"/>
      <c r="G87" s="90"/>
      <c r="H87" s="90"/>
      <c r="I87" s="87"/>
      <c r="J87" s="103"/>
    </row>
    <row r="88" spans="2:10" s="9" customFormat="1" x14ac:dyDescent="0.25">
      <c r="B88" s="91"/>
      <c r="C88" s="54"/>
      <c r="D88" s="54"/>
      <c r="E88" s="92"/>
      <c r="F88" s="89"/>
      <c r="G88" s="90"/>
      <c r="H88" s="90"/>
      <c r="I88" s="87"/>
      <c r="J88" s="103"/>
    </row>
    <row r="89" spans="2:10" s="9" customFormat="1" x14ac:dyDescent="0.25">
      <c r="B89" s="91"/>
      <c r="C89" s="54"/>
      <c r="D89" s="54"/>
      <c r="E89" s="92"/>
      <c r="F89" s="89"/>
      <c r="G89" s="90"/>
      <c r="H89" s="90"/>
      <c r="I89" s="87"/>
      <c r="J89" s="103"/>
    </row>
    <row r="90" spans="2:10" s="9" customFormat="1" x14ac:dyDescent="0.25">
      <c r="B90" s="91"/>
      <c r="C90" s="54"/>
      <c r="D90" s="54"/>
      <c r="E90" s="92"/>
      <c r="F90" s="89"/>
      <c r="G90" s="90"/>
      <c r="H90" s="90"/>
      <c r="I90" s="87"/>
      <c r="J90" s="103"/>
    </row>
    <row r="91" spans="2:10" s="9" customFormat="1" x14ac:dyDescent="0.25">
      <c r="B91" s="91"/>
      <c r="C91" s="54"/>
      <c r="D91" s="54"/>
      <c r="E91" s="92"/>
      <c r="F91" s="104"/>
      <c r="G91" s="105"/>
      <c r="H91" s="105"/>
      <c r="I91" s="87"/>
      <c r="J91" s="103"/>
    </row>
    <row r="92" spans="2:10" s="9" customFormat="1" x14ac:dyDescent="0.25">
      <c r="B92" s="91"/>
      <c r="C92" s="54"/>
      <c r="D92" s="54"/>
      <c r="E92" s="92"/>
      <c r="F92" s="47"/>
      <c r="G92" s="86"/>
      <c r="H92" s="86"/>
      <c r="I92" s="87"/>
      <c r="J92" s="103"/>
    </row>
    <row r="93" spans="2:10" s="9" customFormat="1" x14ac:dyDescent="0.25">
      <c r="B93" s="106"/>
      <c r="C93" s="54"/>
      <c r="D93" s="54"/>
      <c r="E93" s="92"/>
      <c r="F93" s="47"/>
      <c r="G93" s="86"/>
      <c r="H93" s="86"/>
      <c r="I93" s="87"/>
      <c r="J93" s="103"/>
    </row>
    <row r="94" spans="2:10" s="9" customFormat="1" x14ac:dyDescent="0.25">
      <c r="B94" s="91"/>
      <c r="C94" s="54"/>
      <c r="D94" s="54"/>
      <c r="E94" s="92"/>
      <c r="F94" s="47"/>
      <c r="G94" s="86"/>
      <c r="H94" s="86"/>
      <c r="I94" s="87"/>
      <c r="J94" s="103"/>
    </row>
    <row r="95" spans="2:10" s="9" customFormat="1" x14ac:dyDescent="0.25">
      <c r="B95" s="91"/>
      <c r="C95" s="54"/>
      <c r="D95" s="54"/>
      <c r="E95" s="92"/>
      <c r="F95" s="47"/>
      <c r="G95" s="86"/>
      <c r="H95" s="86"/>
      <c r="I95" s="87"/>
      <c r="J95" s="103"/>
    </row>
    <row r="96" spans="2:10" s="9" customFormat="1" x14ac:dyDescent="0.25">
      <c r="B96" s="91"/>
      <c r="C96" s="54"/>
      <c r="D96" s="54"/>
      <c r="E96" s="92"/>
      <c r="F96" s="47"/>
      <c r="G96" s="86"/>
      <c r="H96" s="86"/>
      <c r="I96" s="87"/>
      <c r="J96" s="103"/>
    </row>
    <row r="97" spans="2:10" s="9" customFormat="1" x14ac:dyDescent="0.25">
      <c r="B97" s="91"/>
      <c r="C97" s="54"/>
      <c r="D97" s="54"/>
      <c r="E97" s="92"/>
      <c r="F97" s="47"/>
      <c r="G97" s="86"/>
      <c r="H97" s="86"/>
      <c r="I97" s="87"/>
      <c r="J97" s="103"/>
    </row>
    <row r="98" spans="2:10" s="9" customFormat="1" x14ac:dyDescent="0.25">
      <c r="B98" s="91"/>
      <c r="C98" s="54"/>
      <c r="D98" s="54"/>
      <c r="E98" s="92"/>
      <c r="F98" s="47"/>
      <c r="G98" s="86"/>
      <c r="H98" s="86"/>
      <c r="I98" s="87"/>
      <c r="J98" s="103"/>
    </row>
    <row r="99" spans="2:10" s="9" customFormat="1" x14ac:dyDescent="0.25">
      <c r="B99" s="91"/>
      <c r="C99" s="54"/>
      <c r="D99" s="54"/>
      <c r="E99" s="92"/>
      <c r="F99" s="47"/>
      <c r="G99" s="86"/>
      <c r="H99" s="86"/>
      <c r="I99" s="87"/>
      <c r="J99" s="103"/>
    </row>
    <row r="100" spans="2:10" s="9" customFormat="1" x14ac:dyDescent="0.25">
      <c r="B100" s="91"/>
      <c r="C100" s="54"/>
      <c r="D100" s="54"/>
      <c r="E100" s="92"/>
      <c r="F100" s="47"/>
      <c r="G100" s="86"/>
      <c r="H100" s="86"/>
      <c r="I100" s="87"/>
      <c r="J100" s="103"/>
    </row>
    <row r="101" spans="2:10" s="9" customFormat="1" x14ac:dyDescent="0.25">
      <c r="B101" s="91"/>
      <c r="C101" s="54"/>
      <c r="D101" s="54"/>
      <c r="E101" s="92"/>
      <c r="F101" s="47"/>
      <c r="G101" s="86"/>
      <c r="H101" s="86"/>
      <c r="I101" s="87"/>
      <c r="J101" s="103"/>
    </row>
    <row r="102" spans="2:10" s="9" customFormat="1" x14ac:dyDescent="0.25">
      <c r="B102" s="91"/>
      <c r="C102" s="54"/>
      <c r="D102" s="54"/>
      <c r="E102" s="92"/>
      <c r="F102" s="47"/>
      <c r="G102" s="86"/>
      <c r="H102" s="86"/>
      <c r="I102" s="87"/>
      <c r="J102" s="103"/>
    </row>
    <row r="103" spans="2:10" s="9" customFormat="1" x14ac:dyDescent="0.25">
      <c r="B103" s="91"/>
      <c r="C103" s="54"/>
      <c r="D103" s="54"/>
      <c r="E103" s="92"/>
      <c r="F103" s="47"/>
      <c r="G103" s="86"/>
      <c r="H103" s="86"/>
      <c r="I103" s="87"/>
      <c r="J103" s="103"/>
    </row>
    <row r="104" spans="2:10" s="9" customFormat="1" x14ac:dyDescent="0.25">
      <c r="B104" s="91"/>
      <c r="C104" s="54"/>
      <c r="D104" s="54"/>
      <c r="E104" s="92"/>
      <c r="F104" s="47"/>
      <c r="G104" s="86"/>
      <c r="H104" s="86"/>
      <c r="I104" s="87"/>
      <c r="J104" s="103"/>
    </row>
    <row r="105" spans="2:10" s="9" customFormat="1" x14ac:dyDescent="0.25">
      <c r="B105" s="91"/>
      <c r="C105" s="54"/>
      <c r="D105" s="54"/>
      <c r="E105" s="92"/>
      <c r="F105" s="47"/>
      <c r="G105" s="86"/>
      <c r="H105" s="86"/>
      <c r="I105" s="87"/>
      <c r="J105" s="103"/>
    </row>
    <row r="106" spans="2:10" s="9" customFormat="1" x14ac:dyDescent="0.25">
      <c r="B106" s="91"/>
      <c r="C106" s="54"/>
      <c r="D106" s="54"/>
      <c r="E106" s="92"/>
      <c r="F106" s="47"/>
      <c r="G106" s="86"/>
      <c r="H106" s="86"/>
      <c r="I106" s="87"/>
      <c r="J106" s="103"/>
    </row>
    <row r="107" spans="2:10" s="9" customFormat="1" x14ac:dyDescent="0.25">
      <c r="B107" s="91"/>
      <c r="C107" s="54"/>
      <c r="D107" s="54"/>
      <c r="E107" s="92"/>
      <c r="F107" s="47"/>
      <c r="G107" s="86"/>
      <c r="H107" s="86"/>
      <c r="I107" s="87"/>
      <c r="J107" s="103"/>
    </row>
    <row r="108" spans="2:10" s="9" customFormat="1" x14ac:dyDescent="0.25">
      <c r="B108" s="91"/>
      <c r="C108" s="54"/>
      <c r="D108" s="54"/>
      <c r="E108" s="92"/>
      <c r="F108" s="47"/>
      <c r="G108" s="86"/>
      <c r="H108" s="86"/>
      <c r="I108" s="87"/>
      <c r="J108" s="103"/>
    </row>
    <row r="109" spans="2:10" s="9" customFormat="1" x14ac:dyDescent="0.25">
      <c r="B109" s="91"/>
      <c r="C109" s="54"/>
      <c r="D109" s="54"/>
      <c r="E109" s="92"/>
      <c r="F109" s="47"/>
      <c r="G109" s="86"/>
      <c r="H109" s="86"/>
      <c r="I109" s="87"/>
      <c r="J109" s="103"/>
    </row>
    <row r="110" spans="2:10" s="9" customFormat="1" x14ac:dyDescent="0.25">
      <c r="B110" s="91"/>
      <c r="C110" s="54"/>
      <c r="D110" s="54"/>
      <c r="E110" s="92"/>
      <c r="F110" s="47"/>
      <c r="G110" s="86"/>
      <c r="H110" s="86"/>
      <c r="I110" s="87"/>
      <c r="J110" s="103"/>
    </row>
    <row r="111" spans="2:10" s="9" customFormat="1" x14ac:dyDescent="0.25">
      <c r="B111" s="91"/>
      <c r="C111" s="54"/>
      <c r="D111" s="54"/>
      <c r="E111" s="92"/>
      <c r="F111" s="47"/>
      <c r="G111" s="86"/>
      <c r="H111" s="86"/>
      <c r="I111" s="87"/>
      <c r="J111" s="103"/>
    </row>
    <row r="112" spans="2:10" s="9" customFormat="1" x14ac:dyDescent="0.25">
      <c r="B112" s="91"/>
      <c r="C112" s="54"/>
      <c r="D112" s="54"/>
      <c r="E112" s="92"/>
      <c r="F112" s="47"/>
      <c r="G112" s="86"/>
      <c r="H112" s="86"/>
      <c r="I112" s="87"/>
      <c r="J112" s="103"/>
    </row>
    <row r="113" spans="2:10" s="9" customFormat="1" x14ac:dyDescent="0.25">
      <c r="B113" s="91"/>
      <c r="C113" s="54"/>
      <c r="D113" s="54"/>
      <c r="E113" s="92"/>
      <c r="F113" s="47"/>
      <c r="G113" s="86"/>
      <c r="H113" s="86"/>
      <c r="I113" s="87"/>
      <c r="J113" s="103"/>
    </row>
    <row r="114" spans="2:10" s="9" customFormat="1" x14ac:dyDescent="0.25">
      <c r="B114" s="91"/>
      <c r="C114" s="54"/>
      <c r="D114" s="54"/>
      <c r="E114" s="92"/>
      <c r="F114" s="47"/>
      <c r="G114" s="86"/>
      <c r="H114" s="86"/>
      <c r="I114" s="87"/>
      <c r="J114" s="103"/>
    </row>
    <row r="115" spans="2:10" s="9" customFormat="1" x14ac:dyDescent="0.25">
      <c r="B115" s="91"/>
      <c r="C115" s="54"/>
      <c r="D115" s="54"/>
      <c r="E115" s="92"/>
      <c r="F115" s="47"/>
      <c r="G115" s="86"/>
      <c r="H115" s="86"/>
      <c r="I115" s="87"/>
      <c r="J115" s="103"/>
    </row>
    <row r="116" spans="2:10" s="9" customFormat="1" x14ac:dyDescent="0.25">
      <c r="B116" s="91"/>
      <c r="C116" s="54"/>
      <c r="D116" s="54"/>
      <c r="E116" s="92"/>
      <c r="F116" s="47"/>
      <c r="G116" s="86"/>
      <c r="H116" s="86"/>
      <c r="I116" s="87"/>
      <c r="J116" s="103"/>
    </row>
    <row r="117" spans="2:10" s="9" customFormat="1" x14ac:dyDescent="0.25">
      <c r="B117" s="91"/>
      <c r="C117" s="54"/>
      <c r="D117" s="54"/>
      <c r="E117" s="92"/>
      <c r="F117" s="47"/>
      <c r="G117" s="86"/>
      <c r="H117" s="86"/>
      <c r="I117" s="87"/>
      <c r="J117" s="103"/>
    </row>
    <row r="118" spans="2:10" s="9" customFormat="1" x14ac:dyDescent="0.25">
      <c r="B118" s="91"/>
      <c r="C118" s="54"/>
      <c r="D118" s="54"/>
      <c r="E118" s="92"/>
      <c r="F118" s="47"/>
      <c r="G118" s="86"/>
      <c r="H118" s="86"/>
      <c r="I118" s="87"/>
      <c r="J118" s="103"/>
    </row>
    <row r="119" spans="2:10" s="9" customFormat="1" x14ac:dyDescent="0.25">
      <c r="B119" s="91"/>
      <c r="C119" s="54"/>
      <c r="D119" s="54"/>
      <c r="E119" s="92"/>
      <c r="F119" s="47"/>
      <c r="G119" s="86"/>
      <c r="H119" s="86"/>
      <c r="I119" s="87"/>
      <c r="J119" s="103"/>
    </row>
    <row r="120" spans="2:10" s="9" customFormat="1" x14ac:dyDescent="0.25">
      <c r="B120" s="91"/>
      <c r="C120" s="54"/>
      <c r="D120" s="54"/>
      <c r="E120" s="92"/>
      <c r="F120" s="47"/>
      <c r="G120" s="86"/>
      <c r="H120" s="86"/>
      <c r="I120" s="87"/>
      <c r="J120" s="103"/>
    </row>
    <row r="121" spans="2:10" s="9" customFormat="1" x14ac:dyDescent="0.25">
      <c r="B121" s="91"/>
      <c r="C121" s="54"/>
      <c r="D121" s="54"/>
      <c r="E121" s="92"/>
      <c r="F121" s="47"/>
      <c r="G121" s="86"/>
      <c r="H121" s="86"/>
      <c r="I121" s="87"/>
      <c r="J121" s="103"/>
    </row>
    <row r="122" spans="2:10" s="9" customFormat="1" x14ac:dyDescent="0.25">
      <c r="B122" s="91"/>
      <c r="C122" s="54"/>
      <c r="D122" s="54"/>
      <c r="E122" s="92"/>
      <c r="F122" s="47"/>
      <c r="G122" s="86"/>
      <c r="H122" s="86"/>
      <c r="I122" s="87"/>
      <c r="J122" s="103"/>
    </row>
    <row r="123" spans="2:10" s="9" customFormat="1" x14ac:dyDescent="0.25">
      <c r="B123" s="91"/>
      <c r="C123" s="54"/>
      <c r="D123" s="54"/>
      <c r="E123" s="92"/>
      <c r="F123" s="47"/>
      <c r="G123" s="86"/>
      <c r="H123" s="86"/>
      <c r="I123" s="87"/>
      <c r="J123" s="103"/>
    </row>
    <row r="124" spans="2:10" s="9" customFormat="1" x14ac:dyDescent="0.25">
      <c r="B124" s="91"/>
      <c r="C124" s="54"/>
      <c r="D124" s="54"/>
      <c r="E124" s="92"/>
      <c r="F124" s="47"/>
      <c r="G124" s="86"/>
      <c r="H124" s="86"/>
      <c r="I124" s="87"/>
      <c r="J124" s="103"/>
    </row>
    <row r="125" spans="2:10" s="9" customFormat="1" x14ac:dyDescent="0.25">
      <c r="B125" s="91"/>
      <c r="C125" s="54"/>
      <c r="D125" s="54"/>
      <c r="E125" s="92"/>
      <c r="F125" s="47"/>
      <c r="G125" s="86"/>
      <c r="H125" s="86"/>
      <c r="I125" s="87"/>
      <c r="J125" s="103"/>
    </row>
    <row r="126" spans="2:10" s="9" customFormat="1" x14ac:dyDescent="0.25">
      <c r="B126" s="91"/>
      <c r="C126" s="54"/>
      <c r="D126" s="54"/>
      <c r="E126" s="92"/>
      <c r="F126" s="47"/>
      <c r="G126" s="86"/>
      <c r="H126" s="86"/>
      <c r="I126" s="87"/>
      <c r="J126" s="103"/>
    </row>
    <row r="127" spans="2:10" s="9" customFormat="1" x14ac:dyDescent="0.25">
      <c r="B127" s="91"/>
      <c r="C127" s="54"/>
      <c r="D127" s="54"/>
      <c r="E127" s="92"/>
      <c r="F127" s="47"/>
      <c r="G127" s="86"/>
      <c r="H127" s="86"/>
      <c r="I127" s="87"/>
      <c r="J127" s="103"/>
    </row>
    <row r="128" spans="2:10" s="9" customFormat="1" x14ac:dyDescent="0.25">
      <c r="B128" s="91"/>
      <c r="C128" s="54"/>
      <c r="D128" s="54"/>
      <c r="E128" s="92"/>
      <c r="F128" s="47"/>
      <c r="G128" s="86"/>
      <c r="H128" s="86"/>
      <c r="I128" s="87"/>
      <c r="J128" s="103"/>
    </row>
    <row r="129" spans="2:10" s="9" customFormat="1" x14ac:dyDescent="0.25">
      <c r="B129" s="91"/>
      <c r="C129" s="54"/>
      <c r="D129" s="54"/>
      <c r="E129" s="92"/>
      <c r="F129" s="47"/>
      <c r="G129" s="86"/>
      <c r="H129" s="86"/>
      <c r="I129" s="87"/>
      <c r="J129" s="103"/>
    </row>
    <row r="130" spans="2:10" s="9" customFormat="1" x14ac:dyDescent="0.25">
      <c r="B130" s="91"/>
      <c r="C130" s="54"/>
      <c r="D130" s="54"/>
      <c r="E130" s="92"/>
      <c r="F130" s="47"/>
      <c r="G130" s="86"/>
      <c r="H130" s="86"/>
      <c r="I130" s="87"/>
      <c r="J130" s="103"/>
    </row>
    <row r="131" spans="2:10" s="9" customFormat="1" x14ac:dyDescent="0.25">
      <c r="B131" s="91"/>
      <c r="C131" s="54"/>
      <c r="D131" s="54"/>
      <c r="E131" s="92"/>
      <c r="F131" s="47"/>
      <c r="G131" s="86"/>
      <c r="H131" s="86"/>
      <c r="I131" s="87"/>
      <c r="J131" s="103"/>
    </row>
    <row r="132" spans="2:10" s="9" customFormat="1" x14ac:dyDescent="0.25">
      <c r="B132" s="91"/>
      <c r="C132" s="54"/>
      <c r="D132" s="54"/>
      <c r="E132" s="92"/>
      <c r="F132" s="47"/>
      <c r="G132" s="86"/>
      <c r="H132" s="86"/>
      <c r="I132" s="87"/>
      <c r="J132" s="103"/>
    </row>
    <row r="133" spans="2:10" s="9" customFormat="1" x14ac:dyDescent="0.25">
      <c r="B133" s="91"/>
      <c r="C133" s="54"/>
      <c r="D133" s="54"/>
      <c r="E133" s="92"/>
      <c r="F133" s="47"/>
      <c r="G133" s="86"/>
      <c r="H133" s="86"/>
      <c r="I133" s="87"/>
      <c r="J133" s="103"/>
    </row>
    <row r="134" spans="2:10" s="9" customFormat="1" x14ac:dyDescent="0.25">
      <c r="B134" s="91"/>
      <c r="C134" s="54"/>
      <c r="D134" s="54"/>
      <c r="E134" s="92"/>
      <c r="F134" s="47"/>
      <c r="G134" s="86"/>
      <c r="H134" s="86"/>
      <c r="I134" s="87"/>
      <c r="J134" s="103"/>
    </row>
    <row r="135" spans="2:10" s="9" customFormat="1" x14ac:dyDescent="0.25">
      <c r="B135" s="91"/>
      <c r="C135" s="54"/>
      <c r="D135" s="54"/>
      <c r="E135" s="92"/>
      <c r="F135" s="47"/>
      <c r="G135" s="86"/>
      <c r="H135" s="86"/>
      <c r="I135" s="87"/>
      <c r="J135" s="103"/>
    </row>
    <row r="136" spans="2:10" s="9" customFormat="1" x14ac:dyDescent="0.25">
      <c r="B136" s="91"/>
      <c r="C136" s="54"/>
      <c r="D136" s="54"/>
      <c r="E136" s="92"/>
      <c r="F136" s="47"/>
      <c r="G136" s="86"/>
      <c r="H136" s="86"/>
      <c r="I136" s="87"/>
      <c r="J136" s="103"/>
    </row>
    <row r="137" spans="2:10" s="9" customFormat="1" x14ac:dyDescent="0.25">
      <c r="B137" s="91"/>
      <c r="C137" s="54"/>
      <c r="D137" s="54"/>
      <c r="E137" s="92"/>
      <c r="F137" s="47"/>
      <c r="G137" s="86"/>
      <c r="H137" s="86"/>
      <c r="I137" s="87"/>
      <c r="J137" s="103"/>
    </row>
    <row r="138" spans="2:10" s="9" customFormat="1" x14ac:dyDescent="0.25">
      <c r="B138" s="91"/>
      <c r="C138" s="54"/>
      <c r="D138" s="54"/>
      <c r="E138" s="92"/>
      <c r="F138" s="47"/>
      <c r="G138" s="86"/>
      <c r="H138" s="86"/>
      <c r="I138" s="87"/>
      <c r="J138" s="103"/>
    </row>
    <row r="139" spans="2:10" s="9" customFormat="1" x14ac:dyDescent="0.25">
      <c r="B139" s="91"/>
      <c r="C139" s="54"/>
      <c r="D139" s="54"/>
      <c r="E139" s="92"/>
      <c r="F139" s="47"/>
      <c r="G139" s="86"/>
      <c r="H139" s="86"/>
      <c r="I139" s="87"/>
      <c r="J139" s="103"/>
    </row>
    <row r="140" spans="2:10" s="9" customFormat="1" x14ac:dyDescent="0.25">
      <c r="B140" s="91"/>
      <c r="C140" s="54"/>
      <c r="D140" s="54"/>
      <c r="E140" s="92"/>
      <c r="F140" s="47"/>
      <c r="G140" s="86"/>
      <c r="H140" s="86"/>
      <c r="I140" s="87"/>
      <c r="J140" s="103"/>
    </row>
    <row r="141" spans="2:10" s="9" customFormat="1" x14ac:dyDescent="0.25">
      <c r="B141" s="91"/>
      <c r="C141" s="54"/>
      <c r="D141" s="54"/>
      <c r="E141" s="92"/>
      <c r="F141" s="47"/>
      <c r="G141" s="86"/>
      <c r="H141" s="86"/>
      <c r="I141" s="87"/>
      <c r="J141" s="103"/>
    </row>
    <row r="142" spans="2:10" s="9" customFormat="1" x14ac:dyDescent="0.25">
      <c r="B142" s="91"/>
      <c r="C142" s="54"/>
      <c r="D142" s="54"/>
      <c r="E142" s="92"/>
      <c r="F142" s="47"/>
      <c r="G142" s="86"/>
      <c r="H142" s="86"/>
      <c r="I142" s="87"/>
      <c r="J142" s="103"/>
    </row>
    <row r="143" spans="2:10" s="9" customFormat="1" x14ac:dyDescent="0.25">
      <c r="B143" s="91"/>
      <c r="C143" s="54"/>
      <c r="D143" s="54"/>
      <c r="E143" s="92"/>
      <c r="F143" s="47"/>
      <c r="G143" s="86"/>
      <c r="H143" s="86"/>
      <c r="I143" s="87"/>
      <c r="J143" s="103"/>
    </row>
    <row r="144" spans="2:10" s="9" customFormat="1" x14ac:dyDescent="0.25">
      <c r="B144" s="91"/>
      <c r="C144" s="54"/>
      <c r="D144" s="54"/>
      <c r="E144" s="92"/>
      <c r="F144" s="47"/>
      <c r="G144" s="86"/>
      <c r="H144" s="86"/>
      <c r="I144" s="87"/>
      <c r="J144" s="103"/>
    </row>
    <row r="145" spans="2:10" s="9" customFormat="1" x14ac:dyDescent="0.25">
      <c r="B145" s="91"/>
      <c r="C145" s="54"/>
      <c r="D145" s="54"/>
      <c r="E145" s="92"/>
      <c r="F145" s="47"/>
      <c r="G145" s="86"/>
      <c r="H145" s="86"/>
      <c r="I145" s="87"/>
      <c r="J145" s="103"/>
    </row>
    <row r="146" spans="2:10" s="9" customFormat="1" x14ac:dyDescent="0.25">
      <c r="B146" s="91"/>
      <c r="C146" s="54"/>
      <c r="D146" s="54"/>
      <c r="E146" s="92"/>
      <c r="F146" s="47"/>
      <c r="G146" s="86"/>
      <c r="H146" s="86"/>
      <c r="I146" s="87"/>
      <c r="J146" s="103"/>
    </row>
    <row r="147" spans="2:10" s="87" customFormat="1" x14ac:dyDescent="0.25">
      <c r="B147" s="91"/>
      <c r="C147" s="54"/>
      <c r="D147" s="54"/>
      <c r="E147" s="92"/>
      <c r="F147" s="47"/>
      <c r="G147" s="86"/>
      <c r="H147" s="86"/>
      <c r="J147" s="88"/>
    </row>
    <row r="148" spans="2:10" s="87" customFormat="1" x14ac:dyDescent="0.25">
      <c r="B148" s="91"/>
      <c r="C148" s="54"/>
      <c r="D148" s="54"/>
      <c r="E148" s="92"/>
      <c r="F148" s="47"/>
      <c r="G148" s="86"/>
      <c r="H148" s="86"/>
      <c r="J148" s="88"/>
    </row>
    <row r="149" spans="2:10" s="87" customFormat="1" x14ac:dyDescent="0.25">
      <c r="B149" s="91"/>
      <c r="C149" s="54"/>
      <c r="D149" s="54"/>
      <c r="E149" s="92"/>
      <c r="F149" s="47"/>
      <c r="G149" s="86"/>
      <c r="H149" s="86"/>
      <c r="J149" s="88"/>
    </row>
    <row r="150" spans="2:10" s="87" customFormat="1" x14ac:dyDescent="0.25">
      <c r="B150" s="91"/>
      <c r="C150" s="54"/>
      <c r="D150" s="54"/>
      <c r="E150" s="92"/>
      <c r="F150" s="47"/>
      <c r="G150" s="86"/>
      <c r="H150" s="86"/>
      <c r="J150" s="88"/>
    </row>
    <row r="151" spans="2:10" s="87" customFormat="1" x14ac:dyDescent="0.25">
      <c r="B151" s="91"/>
      <c r="C151" s="54"/>
      <c r="D151" s="54"/>
      <c r="E151" s="92"/>
      <c r="F151" s="47"/>
      <c r="G151" s="86"/>
      <c r="H151" s="86"/>
      <c r="J151" s="88"/>
    </row>
    <row r="152" spans="2:10" s="87" customFormat="1" x14ac:dyDescent="0.25">
      <c r="B152" s="91"/>
      <c r="C152" s="54"/>
      <c r="D152" s="54"/>
      <c r="E152" s="92"/>
      <c r="F152" s="47"/>
      <c r="G152" s="86"/>
      <c r="H152" s="86"/>
      <c r="J152" s="88"/>
    </row>
    <row r="153" spans="2:10" s="87" customFormat="1" x14ac:dyDescent="0.25">
      <c r="B153" s="91"/>
      <c r="C153" s="54"/>
      <c r="D153" s="54"/>
      <c r="E153" s="92"/>
      <c r="F153" s="47"/>
      <c r="G153" s="86"/>
      <c r="H153" s="86"/>
      <c r="J153" s="88"/>
    </row>
    <row r="154" spans="2:10" s="87" customFormat="1" x14ac:dyDescent="0.25">
      <c r="B154" s="91"/>
      <c r="C154" s="54"/>
      <c r="D154" s="54"/>
      <c r="E154" s="92"/>
      <c r="F154" s="47"/>
      <c r="G154" s="86"/>
      <c r="H154" s="86"/>
      <c r="J154" s="88"/>
    </row>
    <row r="155" spans="2:10" s="87" customFormat="1" x14ac:dyDescent="0.25">
      <c r="B155" s="91"/>
      <c r="C155" s="54"/>
      <c r="D155" s="54"/>
      <c r="E155" s="92"/>
      <c r="F155" s="47"/>
      <c r="G155" s="86"/>
      <c r="H155" s="86"/>
      <c r="J155" s="88"/>
    </row>
    <row r="156" spans="2:10" s="87" customFormat="1" x14ac:dyDescent="0.25">
      <c r="B156" s="91"/>
      <c r="C156" s="54"/>
      <c r="D156" s="54"/>
      <c r="E156" s="92"/>
      <c r="F156" s="47"/>
      <c r="G156" s="86"/>
      <c r="H156" s="86"/>
      <c r="J156" s="88"/>
    </row>
    <row r="157" spans="2:10" s="87" customFormat="1" x14ac:dyDescent="0.25">
      <c r="B157" s="91"/>
      <c r="C157" s="54"/>
      <c r="D157" s="54"/>
      <c r="E157" s="92"/>
      <c r="F157" s="47"/>
      <c r="G157" s="86"/>
      <c r="H157" s="86"/>
      <c r="J157" s="88"/>
    </row>
    <row r="158" spans="2:10" s="87" customFormat="1" x14ac:dyDescent="0.25">
      <c r="B158" s="91"/>
      <c r="C158" s="54"/>
      <c r="D158" s="54"/>
      <c r="E158" s="92"/>
      <c r="F158" s="47"/>
      <c r="G158" s="86"/>
      <c r="H158" s="86"/>
      <c r="J158" s="88"/>
    </row>
    <row r="159" spans="2:10" s="87" customFormat="1" x14ac:dyDescent="0.25">
      <c r="B159" s="91"/>
      <c r="C159" s="54"/>
      <c r="D159" s="54"/>
      <c r="E159" s="92"/>
      <c r="F159" s="47"/>
      <c r="G159" s="86"/>
      <c r="H159" s="86"/>
      <c r="J159" s="88"/>
    </row>
    <row r="160" spans="2:10" s="87" customFormat="1" x14ac:dyDescent="0.25">
      <c r="B160" s="91"/>
      <c r="C160" s="54"/>
      <c r="D160" s="54"/>
      <c r="E160" s="92"/>
      <c r="F160" s="47"/>
      <c r="G160" s="86"/>
      <c r="H160" s="86"/>
      <c r="J160" s="88"/>
    </row>
    <row r="161" spans="2:10" s="87" customFormat="1" x14ac:dyDescent="0.25">
      <c r="B161" s="91"/>
      <c r="C161" s="54"/>
      <c r="D161" s="54"/>
      <c r="E161" s="92"/>
      <c r="F161" s="47"/>
      <c r="G161" s="86"/>
      <c r="H161" s="86"/>
      <c r="J161" s="88"/>
    </row>
    <row r="162" spans="2:10" s="87" customFormat="1" x14ac:dyDescent="0.25">
      <c r="B162" s="91"/>
      <c r="C162" s="54"/>
      <c r="D162" s="54"/>
      <c r="E162" s="92"/>
      <c r="F162" s="47"/>
      <c r="G162" s="86"/>
      <c r="H162" s="86"/>
      <c r="J162" s="88"/>
    </row>
    <row r="163" spans="2:10" s="9" customFormat="1" x14ac:dyDescent="0.25">
      <c r="B163" s="91"/>
      <c r="C163" s="54"/>
      <c r="D163" s="54"/>
      <c r="E163" s="92"/>
      <c r="F163" s="47"/>
      <c r="G163" s="86"/>
      <c r="H163" s="86"/>
      <c r="I163" s="87"/>
      <c r="J163" s="103"/>
    </row>
    <row r="164" spans="2:10" s="9" customFormat="1" x14ac:dyDescent="0.25">
      <c r="B164" s="91"/>
      <c r="C164" s="54"/>
      <c r="D164" s="54"/>
      <c r="E164" s="92"/>
      <c r="F164" s="47"/>
      <c r="G164" s="86"/>
      <c r="H164" s="86"/>
      <c r="I164" s="87"/>
      <c r="J164" s="103"/>
    </row>
    <row r="165" spans="2:10" s="9" customFormat="1" x14ac:dyDescent="0.25">
      <c r="B165" s="91"/>
      <c r="C165" s="54"/>
      <c r="D165" s="54"/>
      <c r="E165" s="92"/>
      <c r="F165" s="47"/>
      <c r="G165" s="86"/>
      <c r="H165" s="86"/>
      <c r="I165" s="87"/>
      <c r="J165" s="103"/>
    </row>
    <row r="166" spans="2:10" s="9" customFormat="1" x14ac:dyDescent="0.25">
      <c r="B166" s="91"/>
      <c r="C166" s="56"/>
      <c r="D166" s="56"/>
      <c r="E166" s="107"/>
      <c r="F166" s="47"/>
      <c r="G166" s="86"/>
      <c r="H166" s="86"/>
      <c r="I166" s="87"/>
      <c r="J166" s="103"/>
    </row>
    <row r="167" spans="2:10" s="9" customFormat="1" x14ac:dyDescent="0.25">
      <c r="B167" s="91"/>
      <c r="C167" s="54"/>
      <c r="D167" s="54"/>
      <c r="E167" s="92"/>
      <c r="F167" s="47"/>
      <c r="G167" s="86"/>
      <c r="H167" s="86"/>
      <c r="I167" s="87"/>
      <c r="J167" s="103"/>
    </row>
    <row r="168" spans="2:10" s="9" customFormat="1" x14ac:dyDescent="0.25">
      <c r="B168" s="91"/>
      <c r="C168" s="54"/>
      <c r="D168" s="54"/>
      <c r="E168" s="92"/>
      <c r="F168" s="47"/>
      <c r="G168" s="86"/>
      <c r="H168" s="86"/>
      <c r="I168" s="87"/>
      <c r="J168" s="103"/>
    </row>
    <row r="169" spans="2:10" s="9" customFormat="1" x14ac:dyDescent="0.25">
      <c r="B169" s="91"/>
      <c r="C169" s="54"/>
      <c r="D169" s="54"/>
      <c r="E169" s="92"/>
      <c r="F169" s="47"/>
      <c r="G169" s="86"/>
      <c r="H169" s="86"/>
      <c r="I169" s="87"/>
      <c r="J169" s="103"/>
    </row>
    <row r="170" spans="2:10" s="9" customFormat="1" x14ac:dyDescent="0.25">
      <c r="B170" s="91"/>
      <c r="C170" s="54"/>
      <c r="D170" s="54"/>
      <c r="E170" s="92"/>
      <c r="F170" s="47"/>
      <c r="G170" s="86"/>
      <c r="H170" s="86"/>
      <c r="I170" s="87"/>
      <c r="J170" s="103"/>
    </row>
    <row r="171" spans="2:10" s="9" customFormat="1" x14ac:dyDescent="0.25">
      <c r="B171" s="91"/>
      <c r="C171" s="108"/>
      <c r="D171" s="108"/>
      <c r="E171" s="92"/>
      <c r="F171" s="47"/>
      <c r="G171" s="86"/>
      <c r="H171" s="86"/>
      <c r="I171" s="87"/>
      <c r="J171" s="103"/>
    </row>
    <row r="172" spans="2:10" s="9" customFormat="1" x14ac:dyDescent="0.25">
      <c r="B172" s="91"/>
      <c r="C172" s="54"/>
      <c r="D172" s="54"/>
      <c r="E172" s="92"/>
      <c r="F172" s="47"/>
      <c r="G172" s="86"/>
      <c r="H172" s="86"/>
      <c r="I172" s="87"/>
      <c r="J172" s="103"/>
    </row>
    <row r="173" spans="2:10" s="9" customFormat="1" x14ac:dyDescent="0.25">
      <c r="B173" s="91"/>
      <c r="C173" s="54"/>
      <c r="D173" s="54"/>
      <c r="E173" s="92"/>
      <c r="F173" s="47"/>
      <c r="G173" s="86"/>
      <c r="H173" s="86"/>
      <c r="I173" s="87"/>
      <c r="J173" s="103"/>
    </row>
    <row r="174" spans="2:10" s="9" customFormat="1" x14ac:dyDescent="0.25">
      <c r="B174" s="91"/>
      <c r="C174" s="56"/>
      <c r="D174" s="56"/>
      <c r="E174" s="107"/>
      <c r="F174" s="47"/>
      <c r="G174" s="86"/>
      <c r="H174" s="86"/>
      <c r="I174" s="87"/>
      <c r="J174" s="103"/>
    </row>
    <row r="175" spans="2:10" s="9" customFormat="1" x14ac:dyDescent="0.25">
      <c r="B175" s="91"/>
      <c r="C175" s="54"/>
      <c r="D175" s="54"/>
      <c r="E175" s="92"/>
      <c r="F175" s="47"/>
      <c r="G175" s="86"/>
      <c r="H175" s="86"/>
      <c r="I175" s="87"/>
      <c r="J175" s="103"/>
    </row>
    <row r="176" spans="2:10" s="9" customFormat="1" x14ac:dyDescent="0.25">
      <c r="B176" s="91"/>
      <c r="C176" s="54"/>
      <c r="D176" s="54"/>
      <c r="E176" s="92"/>
      <c r="F176" s="47"/>
      <c r="G176" s="86"/>
      <c r="H176" s="86"/>
      <c r="I176" s="87"/>
      <c r="J176" s="103"/>
    </row>
    <row r="177" spans="2:10" s="9" customFormat="1" x14ac:dyDescent="0.25">
      <c r="B177" s="91"/>
      <c r="C177" s="54"/>
      <c r="D177" s="54"/>
      <c r="E177" s="92"/>
      <c r="F177" s="47"/>
      <c r="G177" s="86"/>
      <c r="H177" s="86"/>
      <c r="I177" s="87"/>
      <c r="J177" s="103"/>
    </row>
    <row r="178" spans="2:10" s="9" customFormat="1" x14ac:dyDescent="0.25">
      <c r="B178" s="91"/>
      <c r="C178" s="54"/>
      <c r="D178" s="54"/>
      <c r="E178" s="92"/>
      <c r="F178" s="47"/>
      <c r="G178" s="86"/>
      <c r="H178" s="86"/>
      <c r="I178" s="87"/>
      <c r="J178" s="103"/>
    </row>
    <row r="179" spans="2:10" s="87" customFormat="1" x14ac:dyDescent="0.25">
      <c r="B179" s="91"/>
      <c r="C179" s="56"/>
      <c r="D179" s="56"/>
      <c r="E179" s="92"/>
      <c r="F179" s="47"/>
      <c r="G179" s="86"/>
      <c r="H179" s="86"/>
      <c r="J179" s="88"/>
    </row>
    <row r="180" spans="2:10" s="87" customFormat="1" x14ac:dyDescent="0.25">
      <c r="B180" s="91"/>
      <c r="C180" s="54"/>
      <c r="D180" s="54"/>
      <c r="E180" s="92"/>
      <c r="F180" s="47"/>
      <c r="G180" s="86"/>
      <c r="H180" s="86"/>
      <c r="J180" s="88"/>
    </row>
    <row r="181" spans="2:10" s="87" customFormat="1" x14ac:dyDescent="0.25">
      <c r="B181" s="91"/>
      <c r="C181" s="54"/>
      <c r="D181" s="54"/>
      <c r="E181" s="92"/>
      <c r="F181" s="47"/>
      <c r="G181" s="86"/>
      <c r="H181" s="86"/>
      <c r="J181" s="88"/>
    </row>
    <row r="182" spans="2:10" s="87" customFormat="1" x14ac:dyDescent="0.25">
      <c r="B182" s="91"/>
      <c r="C182" s="108"/>
      <c r="D182" s="108"/>
      <c r="E182" s="92"/>
      <c r="F182" s="47"/>
      <c r="G182" s="86"/>
      <c r="H182" s="86"/>
      <c r="J182" s="88"/>
    </row>
    <row r="183" spans="2:10" s="87" customFormat="1" x14ac:dyDescent="0.25">
      <c r="B183" s="91"/>
      <c r="C183" s="54"/>
      <c r="D183" s="54"/>
      <c r="E183" s="92"/>
      <c r="F183" s="47"/>
      <c r="G183" s="86"/>
      <c r="H183" s="86"/>
      <c r="J183" s="88"/>
    </row>
    <row r="184" spans="2:10" s="87" customFormat="1" x14ac:dyDescent="0.25">
      <c r="B184" s="91"/>
      <c r="C184" s="54"/>
      <c r="D184" s="54"/>
      <c r="E184" s="92"/>
      <c r="F184" s="47"/>
      <c r="G184" s="86"/>
      <c r="H184" s="86"/>
      <c r="J184" s="88"/>
    </row>
    <row r="185" spans="2:10" s="87" customFormat="1" x14ac:dyDescent="0.25">
      <c r="B185" s="91"/>
      <c r="C185" s="54"/>
      <c r="D185" s="54"/>
      <c r="E185" s="92"/>
      <c r="F185" s="47"/>
      <c r="G185" s="86"/>
      <c r="H185" s="86"/>
      <c r="J185" s="88"/>
    </row>
    <row r="186" spans="2:10" s="87" customFormat="1" x14ac:dyDescent="0.25">
      <c r="B186" s="106"/>
      <c r="C186" s="54"/>
      <c r="D186" s="54"/>
      <c r="E186" s="92"/>
      <c r="F186" s="47"/>
      <c r="G186" s="86"/>
      <c r="H186" s="86"/>
      <c r="J186" s="88"/>
    </row>
    <row r="187" spans="2:10" s="87" customFormat="1" x14ac:dyDescent="0.25">
      <c r="B187" s="91"/>
      <c r="C187" s="54"/>
      <c r="D187" s="54"/>
      <c r="E187" s="92"/>
      <c r="F187" s="47"/>
      <c r="G187" s="86"/>
      <c r="H187" s="86"/>
      <c r="J187" s="88"/>
    </row>
    <row r="188" spans="2:10" s="87" customFormat="1" x14ac:dyDescent="0.25">
      <c r="B188" s="91"/>
      <c r="C188" s="54"/>
      <c r="D188" s="54"/>
      <c r="E188" s="92"/>
      <c r="F188" s="47"/>
      <c r="G188" s="86"/>
      <c r="H188" s="86"/>
      <c r="J188" s="88"/>
    </row>
    <row r="189" spans="2:10" s="87" customFormat="1" x14ac:dyDescent="0.25">
      <c r="B189" s="91"/>
      <c r="C189" s="54"/>
      <c r="D189" s="54"/>
      <c r="E189" s="92"/>
      <c r="F189" s="47"/>
      <c r="G189" s="86"/>
      <c r="H189" s="86"/>
      <c r="J189" s="88"/>
    </row>
    <row r="190" spans="2:10" s="87" customFormat="1" x14ac:dyDescent="0.25">
      <c r="B190" s="91"/>
      <c r="C190" s="54"/>
      <c r="D190" s="54"/>
      <c r="E190" s="92"/>
      <c r="F190" s="47"/>
      <c r="G190" s="86"/>
      <c r="H190" s="86"/>
      <c r="J190" s="88"/>
    </row>
    <row r="191" spans="2:10" s="87" customFormat="1" x14ac:dyDescent="0.25">
      <c r="B191" s="91"/>
      <c r="C191" s="54"/>
      <c r="D191" s="54"/>
      <c r="E191" s="92"/>
      <c r="F191" s="47"/>
      <c r="G191" s="86"/>
      <c r="H191" s="86"/>
      <c r="J191" s="88"/>
    </row>
    <row r="192" spans="2:10" s="87" customFormat="1" x14ac:dyDescent="0.25">
      <c r="B192" s="91"/>
      <c r="C192" s="54"/>
      <c r="D192" s="54"/>
      <c r="E192" s="92"/>
      <c r="F192" s="47"/>
      <c r="G192" s="86"/>
      <c r="H192" s="86"/>
      <c r="J192" s="88"/>
    </row>
    <row r="193" spans="2:10" s="87" customFormat="1" x14ac:dyDescent="0.25">
      <c r="B193" s="91"/>
      <c r="C193" s="54"/>
      <c r="D193" s="54"/>
      <c r="E193" s="92"/>
      <c r="F193" s="47"/>
      <c r="G193" s="86"/>
      <c r="H193" s="86"/>
      <c r="J193" s="88"/>
    </row>
    <row r="194" spans="2:10" s="87" customFormat="1" x14ac:dyDescent="0.25">
      <c r="B194" s="91"/>
      <c r="C194" s="54"/>
      <c r="D194" s="54"/>
      <c r="E194" s="92"/>
      <c r="F194" s="47"/>
      <c r="G194" s="86"/>
      <c r="H194" s="86"/>
      <c r="J194" s="88"/>
    </row>
    <row r="195" spans="2:10" s="9" customFormat="1" x14ac:dyDescent="0.25">
      <c r="B195" s="91"/>
      <c r="C195" s="54"/>
      <c r="D195" s="54"/>
      <c r="E195" s="92"/>
      <c r="F195" s="47"/>
      <c r="G195" s="86"/>
      <c r="H195" s="86"/>
      <c r="I195" s="87"/>
      <c r="J195" s="103"/>
    </row>
    <row r="196" spans="2:10" s="9" customFormat="1" x14ac:dyDescent="0.25">
      <c r="B196" s="91"/>
      <c r="C196" s="54"/>
      <c r="D196" s="54"/>
      <c r="E196" s="92"/>
      <c r="F196" s="47"/>
      <c r="G196" s="86"/>
      <c r="H196" s="86"/>
      <c r="I196" s="87"/>
      <c r="J196" s="103"/>
    </row>
    <row r="197" spans="2:10" s="9" customFormat="1" x14ac:dyDescent="0.25">
      <c r="B197" s="91"/>
      <c r="C197" s="54"/>
      <c r="D197" s="54"/>
      <c r="E197" s="92"/>
      <c r="F197" s="47"/>
      <c r="G197" s="86"/>
      <c r="H197" s="86"/>
      <c r="I197" s="87"/>
      <c r="J197" s="103"/>
    </row>
    <row r="198" spans="2:10" s="9" customFormat="1" x14ac:dyDescent="0.25">
      <c r="B198" s="91"/>
      <c r="C198" s="54"/>
      <c r="D198" s="54"/>
      <c r="E198" s="92"/>
      <c r="F198" s="47"/>
      <c r="G198" s="86"/>
      <c r="H198" s="86"/>
      <c r="I198" s="87"/>
      <c r="J198" s="103"/>
    </row>
    <row r="199" spans="2:10" s="9" customFormat="1" x14ac:dyDescent="0.25">
      <c r="B199" s="91"/>
      <c r="C199" s="54"/>
      <c r="D199" s="54"/>
      <c r="E199" s="92"/>
      <c r="F199" s="47"/>
      <c r="G199" s="86"/>
      <c r="H199" s="86"/>
      <c r="I199" s="87"/>
      <c r="J199" s="103"/>
    </row>
    <row r="200" spans="2:10" s="9" customFormat="1" x14ac:dyDescent="0.25">
      <c r="B200" s="91"/>
      <c r="C200" s="54"/>
      <c r="D200" s="54"/>
      <c r="E200" s="92"/>
      <c r="F200" s="47"/>
      <c r="G200" s="86"/>
      <c r="H200" s="86"/>
      <c r="I200" s="87"/>
      <c r="J200" s="103"/>
    </row>
    <row r="201" spans="2:10" s="9" customFormat="1" x14ac:dyDescent="0.25">
      <c r="B201" s="91"/>
      <c r="C201" s="54"/>
      <c r="D201" s="54"/>
      <c r="E201" s="92"/>
      <c r="F201" s="47"/>
      <c r="G201" s="86"/>
      <c r="H201" s="86"/>
      <c r="I201" s="87"/>
      <c r="J201" s="103"/>
    </row>
    <row r="202" spans="2:10" s="9" customFormat="1" x14ac:dyDescent="0.25">
      <c r="B202" s="91"/>
      <c r="C202" s="54"/>
      <c r="D202" s="54"/>
      <c r="E202" s="92"/>
      <c r="F202" s="47"/>
      <c r="G202" s="86"/>
      <c r="H202" s="86"/>
      <c r="I202" s="87"/>
      <c r="J202" s="103"/>
    </row>
    <row r="203" spans="2:10" s="9" customFormat="1" x14ac:dyDescent="0.25">
      <c r="B203" s="91"/>
      <c r="C203" s="54"/>
      <c r="D203" s="54"/>
      <c r="E203" s="92"/>
      <c r="F203" s="47"/>
      <c r="G203" s="86"/>
      <c r="H203" s="86"/>
      <c r="I203" s="87"/>
      <c r="J203" s="103"/>
    </row>
    <row r="204" spans="2:10" s="9" customFormat="1" x14ac:dyDescent="0.25">
      <c r="B204" s="91"/>
      <c r="C204" s="54"/>
      <c r="D204" s="54"/>
      <c r="E204" s="92"/>
      <c r="F204" s="47"/>
      <c r="G204" s="86"/>
      <c r="H204" s="86"/>
      <c r="I204" s="87"/>
      <c r="J204" s="103"/>
    </row>
    <row r="205" spans="2:10" s="9" customFormat="1" x14ac:dyDescent="0.25">
      <c r="B205" s="91"/>
      <c r="C205" s="54"/>
      <c r="D205" s="54"/>
      <c r="E205" s="92"/>
      <c r="F205" s="47"/>
      <c r="G205" s="86"/>
      <c r="H205" s="86"/>
      <c r="I205" s="87"/>
      <c r="J205" s="103"/>
    </row>
    <row r="206" spans="2:10" s="9" customFormat="1" x14ac:dyDescent="0.25">
      <c r="B206" s="91"/>
      <c r="C206" s="54"/>
      <c r="D206" s="54"/>
      <c r="E206" s="92"/>
      <c r="F206" s="47"/>
      <c r="G206" s="86"/>
      <c r="H206" s="86"/>
      <c r="I206" s="87"/>
      <c r="J206" s="103"/>
    </row>
    <row r="207" spans="2:10" s="9" customFormat="1" x14ac:dyDescent="0.25">
      <c r="B207" s="91"/>
      <c r="C207" s="54"/>
      <c r="D207" s="54"/>
      <c r="E207" s="92"/>
      <c r="F207" s="47"/>
      <c r="G207" s="86"/>
      <c r="H207" s="86"/>
      <c r="I207" s="87"/>
      <c r="J207" s="103"/>
    </row>
    <row r="208" spans="2:10" s="9" customFormat="1" x14ac:dyDescent="0.25">
      <c r="B208" s="91"/>
      <c r="C208" s="54"/>
      <c r="D208" s="54"/>
      <c r="E208" s="92"/>
      <c r="F208" s="47"/>
      <c r="G208" s="86"/>
      <c r="H208" s="86"/>
      <c r="I208" s="87"/>
      <c r="J208" s="103"/>
    </row>
    <row r="209" spans="2:10" s="9" customFormat="1" x14ac:dyDescent="0.25">
      <c r="B209" s="91"/>
      <c r="C209" s="54"/>
      <c r="D209" s="54"/>
      <c r="E209" s="92"/>
      <c r="F209" s="47"/>
      <c r="G209" s="86"/>
      <c r="H209" s="86"/>
      <c r="I209" s="87"/>
      <c r="J209" s="103"/>
    </row>
    <row r="210" spans="2:10" s="9" customFormat="1" x14ac:dyDescent="0.25">
      <c r="B210" s="91"/>
      <c r="C210" s="54"/>
      <c r="D210" s="54"/>
      <c r="E210" s="92"/>
      <c r="F210" s="47"/>
      <c r="G210" s="86"/>
      <c r="H210" s="86"/>
      <c r="I210" s="87"/>
      <c r="J210" s="103"/>
    </row>
    <row r="211" spans="2:10" s="9" customFormat="1" x14ac:dyDescent="0.25">
      <c r="B211" s="91"/>
      <c r="C211" s="54"/>
      <c r="D211" s="54"/>
      <c r="E211" s="92"/>
      <c r="F211" s="47"/>
      <c r="G211" s="86"/>
      <c r="H211" s="86"/>
      <c r="I211" s="87"/>
      <c r="J211" s="103"/>
    </row>
    <row r="212" spans="2:10" s="9" customFormat="1" x14ac:dyDescent="0.25">
      <c r="B212" s="91"/>
      <c r="C212" s="54"/>
      <c r="D212" s="54"/>
      <c r="E212" s="92"/>
      <c r="F212" s="47"/>
      <c r="G212" s="86"/>
      <c r="H212" s="86"/>
      <c r="I212" s="87"/>
      <c r="J212" s="103"/>
    </row>
    <row r="213" spans="2:10" s="9" customFormat="1" x14ac:dyDescent="0.25">
      <c r="B213" s="91"/>
      <c r="C213" s="54"/>
      <c r="D213" s="54"/>
      <c r="E213" s="92"/>
      <c r="F213" s="47"/>
      <c r="G213" s="86"/>
      <c r="H213" s="86"/>
      <c r="I213" s="87"/>
      <c r="J213" s="103"/>
    </row>
    <row r="214" spans="2:10" s="9" customFormat="1" x14ac:dyDescent="0.25">
      <c r="B214" s="91"/>
      <c r="C214" s="54"/>
      <c r="D214" s="54"/>
      <c r="E214" s="92"/>
      <c r="F214" s="47"/>
      <c r="G214" s="86"/>
      <c r="H214" s="86"/>
      <c r="I214" s="87"/>
      <c r="J214" s="103"/>
    </row>
    <row r="215" spans="2:10" s="9" customFormat="1" x14ac:dyDescent="0.25">
      <c r="B215" s="91"/>
      <c r="C215" s="54"/>
      <c r="D215" s="54"/>
      <c r="E215" s="92"/>
      <c r="F215" s="47"/>
      <c r="G215" s="86"/>
      <c r="H215" s="86"/>
      <c r="I215" s="87"/>
      <c r="J215" s="103"/>
    </row>
    <row r="216" spans="2:10" s="9" customFormat="1" x14ac:dyDescent="0.25">
      <c r="B216" s="91"/>
      <c r="C216" s="54"/>
      <c r="D216" s="54"/>
      <c r="E216" s="92"/>
      <c r="F216" s="47"/>
      <c r="G216" s="86"/>
      <c r="H216" s="86"/>
      <c r="I216" s="87"/>
      <c r="J216" s="103"/>
    </row>
    <row r="217" spans="2:10" s="9" customFormat="1" x14ac:dyDescent="0.25">
      <c r="B217" s="91"/>
      <c r="C217" s="54"/>
      <c r="D217" s="54"/>
      <c r="E217" s="92"/>
      <c r="F217" s="47"/>
      <c r="G217" s="86"/>
      <c r="H217" s="86"/>
      <c r="I217" s="87"/>
      <c r="J217" s="103"/>
    </row>
    <row r="218" spans="2:10" s="9" customFormat="1" x14ac:dyDescent="0.25">
      <c r="B218" s="91"/>
      <c r="C218" s="54"/>
      <c r="D218" s="54"/>
      <c r="E218" s="92"/>
      <c r="F218" s="47"/>
      <c r="G218" s="86"/>
      <c r="H218" s="86"/>
      <c r="I218" s="87"/>
      <c r="J218" s="103"/>
    </row>
    <row r="219" spans="2:10" s="9" customFormat="1" x14ac:dyDescent="0.25">
      <c r="B219" s="91"/>
      <c r="C219" s="54"/>
      <c r="D219" s="54"/>
      <c r="E219" s="92"/>
      <c r="F219" s="47"/>
      <c r="G219" s="86"/>
      <c r="H219" s="86"/>
      <c r="I219" s="87"/>
      <c r="J219" s="103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9" firstPageNumber="0" orientation="landscape" horizontalDpi="300" verticalDpi="300" r:id="rId1"/>
  <headerFooter alignWithMargins="0">
    <oddHeader>&amp;L&amp;8AT-15/2017&amp;C&amp;8PAVILJONI AD TURRES - XII
k.č.2494/1 k.o. Crikvenica&amp;R&amp;"Arial,Bold"&amp;9&amp;P</oddHeader>
    <oddFooter>&amp;L&amp;8Izvršilac:
KONSTRUKTOR d.o.o.
Zagreb, Ede Murtića 11&amp;C&amp;8TROŠKOVNIK
građevinsko obrtničkih radova
za energetsku obnovu&amp;R&amp;8Naručilac: 
ŠTED INVEST d.o.o.
Slavonska avenija 3
Zagreb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B1:V121"/>
  <sheetViews>
    <sheetView view="pageBreakPreview" zoomScaleSheetLayoutView="100" workbookViewId="0">
      <selection activeCell="G7" sqref="G7"/>
    </sheetView>
  </sheetViews>
  <sheetFormatPr defaultColWidth="10.44140625" defaultRowHeight="13.2" x14ac:dyDescent="0.25"/>
  <cols>
    <col min="1" max="1" width="1.109375" style="54" customWidth="1"/>
    <col min="2" max="2" width="4.109375" style="54" customWidth="1"/>
    <col min="3" max="3" width="43.6640625" style="195" customWidth="1"/>
    <col min="4" max="4" width="42.109375" style="54" customWidth="1"/>
    <col min="5" max="5" width="6.44140625" style="92" customWidth="1"/>
    <col min="6" max="6" width="9.109375" style="70" customWidth="1"/>
    <col min="7" max="7" width="11.44140625" style="86" customWidth="1"/>
    <col min="8" max="8" width="14" style="67" customWidth="1"/>
    <col min="9" max="9" width="18.44140625" style="54" customWidth="1"/>
    <col min="10" max="10" width="2.109375" style="54" customWidth="1"/>
    <col min="11" max="16384" width="10.44140625" style="54"/>
  </cols>
  <sheetData>
    <row r="1" spans="2:9" x14ac:dyDescent="0.25">
      <c r="I1"/>
    </row>
    <row r="2" spans="2:9" ht="26.4" x14ac:dyDescent="0.25">
      <c r="B2" s="16" t="s">
        <v>28</v>
      </c>
      <c r="C2" s="17" t="s">
        <v>84</v>
      </c>
      <c r="D2" s="17" t="s">
        <v>185</v>
      </c>
      <c r="E2" s="18"/>
      <c r="H2" s="68"/>
      <c r="I2"/>
    </row>
    <row r="3" spans="2:9" ht="26.4" x14ac:dyDescent="0.25">
      <c r="B3" s="16">
        <v>1</v>
      </c>
      <c r="C3" s="172" t="s">
        <v>220</v>
      </c>
      <c r="D3" s="22"/>
      <c r="E3" s="173"/>
      <c r="F3" s="174"/>
      <c r="G3" s="175"/>
      <c r="H3" s="176"/>
      <c r="I3"/>
    </row>
    <row r="4" spans="2:9" ht="26.4" x14ac:dyDescent="0.25">
      <c r="B4" s="16"/>
      <c r="C4" s="172" t="s">
        <v>221</v>
      </c>
      <c r="D4" s="22"/>
      <c r="E4" s="173"/>
      <c r="F4" s="174"/>
      <c r="G4" s="175"/>
      <c r="H4" s="176"/>
      <c r="I4"/>
    </row>
    <row r="5" spans="2:9" ht="79.2" x14ac:dyDescent="0.25">
      <c r="B5" s="16"/>
      <c r="C5" s="172" t="s">
        <v>222</v>
      </c>
      <c r="D5" s="22"/>
      <c r="E5" s="173"/>
      <c r="F5" s="174"/>
      <c r="G5" s="175"/>
      <c r="H5" s="176"/>
      <c r="I5"/>
    </row>
    <row r="6" spans="2:9" ht="52.8" x14ac:dyDescent="0.25">
      <c r="B6" s="16"/>
      <c r="C6" s="201" t="s">
        <v>296</v>
      </c>
      <c r="D6" s="22"/>
      <c r="E6" s="173"/>
      <c r="F6" s="174"/>
      <c r="G6" s="175"/>
      <c r="H6" s="176"/>
      <c r="I6"/>
    </row>
    <row r="7" spans="2:9" ht="13.8" customHeight="1" x14ac:dyDescent="0.25">
      <c r="B7" s="177"/>
      <c r="C7" s="172" t="s">
        <v>85</v>
      </c>
      <c r="D7" s="172"/>
      <c r="E7" s="173" t="s">
        <v>66</v>
      </c>
      <c r="F7" s="174">
        <v>12</v>
      </c>
      <c r="G7" s="175"/>
      <c r="H7" s="176">
        <f>F7*G7</f>
        <v>0</v>
      </c>
      <c r="I7"/>
    </row>
    <row r="8" spans="2:9" x14ac:dyDescent="0.25">
      <c r="B8" s="177"/>
      <c r="C8" s="172" t="s">
        <v>86</v>
      </c>
      <c r="D8" s="172"/>
      <c r="E8" s="173" t="s">
        <v>66</v>
      </c>
      <c r="F8" s="174">
        <v>61</v>
      </c>
      <c r="G8" s="175"/>
      <c r="H8" s="176">
        <f>F8*G8</f>
        <v>0</v>
      </c>
      <c r="I8"/>
    </row>
    <row r="9" spans="2:9" x14ac:dyDescent="0.25">
      <c r="B9" s="16"/>
      <c r="C9" s="17"/>
      <c r="D9" s="17"/>
      <c r="E9" s="178"/>
      <c r="F9" s="179"/>
      <c r="G9" s="175"/>
      <c r="H9" s="176"/>
      <c r="I9"/>
    </row>
    <row r="10" spans="2:9" x14ac:dyDescent="0.25">
      <c r="B10" s="16"/>
      <c r="C10" s="172" t="s">
        <v>87</v>
      </c>
      <c r="D10" s="172"/>
      <c r="E10" s="178"/>
      <c r="F10" s="179"/>
      <c r="G10" s="175"/>
      <c r="H10" s="176"/>
      <c r="I10"/>
    </row>
    <row r="11" spans="2:9" ht="66" x14ac:dyDescent="0.25">
      <c r="B11" s="16">
        <v>2</v>
      </c>
      <c r="C11" s="180" t="s">
        <v>88</v>
      </c>
      <c r="D11" s="180"/>
      <c r="E11" s="178" t="s">
        <v>59</v>
      </c>
      <c r="F11" s="179">
        <v>1</v>
      </c>
      <c r="G11" s="175"/>
      <c r="H11" s="176">
        <f>F11*G11</f>
        <v>0</v>
      </c>
      <c r="I11"/>
    </row>
    <row r="12" spans="2:9" x14ac:dyDescent="0.25">
      <c r="B12" s="16"/>
      <c r="C12" s="112"/>
      <c r="D12" s="112"/>
      <c r="E12" s="178"/>
      <c r="F12" s="179"/>
      <c r="G12" s="175"/>
      <c r="H12" s="176"/>
      <c r="I12"/>
    </row>
    <row r="13" spans="2:9" ht="27" customHeight="1" x14ac:dyDescent="0.25">
      <c r="B13" s="16">
        <v>3</v>
      </c>
      <c r="C13" s="180" t="s">
        <v>89</v>
      </c>
      <c r="D13" s="180"/>
      <c r="E13" s="178"/>
      <c r="F13" s="179"/>
      <c r="G13" s="175"/>
      <c r="H13" s="176"/>
      <c r="I13"/>
    </row>
    <row r="14" spans="2:9" ht="39.6" x14ac:dyDescent="0.25">
      <c r="B14" s="16"/>
      <c r="C14" s="172" t="s">
        <v>90</v>
      </c>
      <c r="D14" s="172"/>
      <c r="E14" s="178"/>
      <c r="F14" s="179"/>
      <c r="G14" s="175"/>
      <c r="H14" s="176"/>
      <c r="I14"/>
    </row>
    <row r="15" spans="2:9" ht="26.4" x14ac:dyDescent="0.25">
      <c r="B15" s="16"/>
      <c r="C15" s="172" t="s">
        <v>91</v>
      </c>
      <c r="D15" s="172"/>
      <c r="E15" s="181" t="s">
        <v>61</v>
      </c>
      <c r="F15" s="174">
        <f>2*2.72*101.82+93.02*(2.72+0.5)+3*8*4.2</f>
        <v>954.22520000000009</v>
      </c>
      <c r="G15" s="175"/>
      <c r="H15" s="176">
        <f>F15*G15</f>
        <v>0</v>
      </c>
      <c r="I15"/>
    </row>
    <row r="16" spans="2:9" x14ac:dyDescent="0.25">
      <c r="B16" s="16"/>
      <c r="C16" s="172"/>
      <c r="D16" s="172"/>
      <c r="E16" s="181"/>
      <c r="F16" s="174"/>
      <c r="G16" s="175"/>
      <c r="H16" s="176"/>
      <c r="I16"/>
    </row>
    <row r="17" spans="2:9" ht="69.599999999999994" customHeight="1" x14ac:dyDescent="0.25">
      <c r="B17" s="16">
        <v>4</v>
      </c>
      <c r="C17" s="172" t="s">
        <v>223</v>
      </c>
      <c r="D17" s="172"/>
      <c r="E17" s="181"/>
      <c r="F17" s="174"/>
      <c r="G17" s="175"/>
      <c r="H17" s="176"/>
      <c r="I17"/>
    </row>
    <row r="18" spans="2:9" ht="26.25" customHeight="1" x14ac:dyDescent="0.25">
      <c r="B18" s="16"/>
      <c r="C18" s="182" t="s">
        <v>92</v>
      </c>
      <c r="D18" s="182"/>
      <c r="E18" s="181"/>
      <c r="F18" s="174"/>
      <c r="G18" s="175"/>
      <c r="H18" s="176"/>
      <c r="I18"/>
    </row>
    <row r="19" spans="2:9" ht="26.4" x14ac:dyDescent="0.25">
      <c r="B19" s="177"/>
      <c r="C19" s="182" t="s">
        <v>93</v>
      </c>
      <c r="D19" s="182"/>
      <c r="E19" s="183"/>
      <c r="F19" s="184"/>
      <c r="G19" s="175"/>
      <c r="H19" s="176"/>
      <c r="I19"/>
    </row>
    <row r="20" spans="2:9" ht="52.8" x14ac:dyDescent="0.25">
      <c r="B20" s="177"/>
      <c r="C20" s="182" t="s">
        <v>297</v>
      </c>
      <c r="D20" s="182"/>
      <c r="E20" s="183"/>
      <c r="F20" s="184"/>
      <c r="G20" s="175"/>
      <c r="H20" s="176"/>
      <c r="I20"/>
    </row>
    <row r="21" spans="2:9" ht="26.4" x14ac:dyDescent="0.25">
      <c r="B21" s="177"/>
      <c r="C21" s="182" t="s">
        <v>94</v>
      </c>
      <c r="D21" s="182"/>
      <c r="E21" s="183"/>
      <c r="F21" s="184"/>
      <c r="G21" s="175"/>
      <c r="H21" s="176"/>
      <c r="I21"/>
    </row>
    <row r="22" spans="2:9" ht="52.8" x14ac:dyDescent="0.25">
      <c r="B22" s="177"/>
      <c r="C22" s="182" t="s">
        <v>224</v>
      </c>
      <c r="D22" s="182"/>
      <c r="E22" s="183"/>
      <c r="F22" s="184"/>
      <c r="G22" s="175"/>
      <c r="H22" s="176"/>
      <c r="I22"/>
    </row>
    <row r="23" spans="2:9" ht="26.4" x14ac:dyDescent="0.25">
      <c r="B23" s="177"/>
      <c r="C23" s="182" t="s">
        <v>95</v>
      </c>
      <c r="D23" s="182"/>
      <c r="E23" s="183"/>
      <c r="F23" s="184"/>
      <c r="G23" s="175"/>
      <c r="H23" s="176"/>
      <c r="I23"/>
    </row>
    <row r="24" spans="2:9" ht="26.25" customHeight="1" x14ac:dyDescent="0.25">
      <c r="B24" s="177"/>
      <c r="C24" s="182" t="s">
        <v>298</v>
      </c>
      <c r="D24" s="182"/>
      <c r="E24" s="183"/>
      <c r="F24" s="184"/>
      <c r="G24" s="175"/>
      <c r="H24" s="176"/>
      <c r="I24"/>
    </row>
    <row r="25" spans="2:9" ht="39.6" x14ac:dyDescent="0.25">
      <c r="B25" s="177"/>
      <c r="C25" s="182" t="s">
        <v>96</v>
      </c>
      <c r="D25" s="182"/>
      <c r="E25" s="183"/>
      <c r="F25" s="184"/>
      <c r="G25" s="175"/>
      <c r="H25" s="176"/>
      <c r="I25"/>
    </row>
    <row r="26" spans="2:9" ht="39.6" x14ac:dyDescent="0.25">
      <c r="B26" s="177"/>
      <c r="C26" s="182" t="s">
        <v>97</v>
      </c>
      <c r="D26" s="182"/>
      <c r="E26" s="183"/>
      <c r="F26" s="184"/>
      <c r="G26" s="175"/>
      <c r="H26" s="176"/>
      <c r="I26"/>
    </row>
    <row r="27" spans="2:9" x14ac:dyDescent="0.25">
      <c r="B27" s="177"/>
      <c r="C27" s="172" t="s">
        <v>98</v>
      </c>
      <c r="D27" s="172"/>
      <c r="E27" s="173"/>
      <c r="F27" s="174"/>
      <c r="G27" s="175"/>
      <c r="H27" s="176"/>
      <c r="I27"/>
    </row>
    <row r="28" spans="2:9" x14ac:dyDescent="0.25">
      <c r="B28" s="177"/>
      <c r="C28" s="172" t="s">
        <v>99</v>
      </c>
      <c r="D28" s="172"/>
      <c r="E28" s="173" t="s">
        <v>68</v>
      </c>
      <c r="F28" s="174">
        <f>8.94+18.25+10.03+17.05</f>
        <v>54.269999999999996</v>
      </c>
      <c r="G28" s="175"/>
      <c r="H28" s="176">
        <f>F28*G28</f>
        <v>0</v>
      </c>
      <c r="I28"/>
    </row>
    <row r="29" spans="2:9" x14ac:dyDescent="0.25">
      <c r="B29" s="177"/>
      <c r="C29" s="172" t="s">
        <v>100</v>
      </c>
      <c r="D29" s="172"/>
      <c r="E29" s="173" t="s">
        <v>68</v>
      </c>
      <c r="F29" s="174">
        <f>8.94+18.25+10.03+17.05</f>
        <v>54.269999999999996</v>
      </c>
      <c r="G29" s="175"/>
      <c r="H29" s="176">
        <f>F29*G29</f>
        <v>0</v>
      </c>
      <c r="I29"/>
    </row>
    <row r="30" spans="2:9" x14ac:dyDescent="0.25">
      <c r="B30" s="177"/>
      <c r="C30" s="172"/>
      <c r="D30" s="172"/>
      <c r="E30" s="173"/>
      <c r="F30" s="174"/>
      <c r="G30" s="175"/>
      <c r="H30" s="176"/>
      <c r="I30"/>
    </row>
    <row r="31" spans="2:9" ht="39.6" x14ac:dyDescent="0.25">
      <c r="B31" s="16"/>
      <c r="C31" s="113" t="s">
        <v>299</v>
      </c>
      <c r="D31" s="113"/>
      <c r="E31" s="178"/>
      <c r="F31" s="185"/>
      <c r="G31" s="186"/>
      <c r="H31" s="176"/>
      <c r="I31"/>
    </row>
    <row r="32" spans="2:9" ht="66" x14ac:dyDescent="0.25">
      <c r="B32" s="16">
        <v>5</v>
      </c>
      <c r="C32" s="114" t="s">
        <v>300</v>
      </c>
      <c r="D32" s="114"/>
      <c r="E32" s="178"/>
      <c r="F32" s="187"/>
      <c r="G32" s="188"/>
      <c r="H32" s="176"/>
      <c r="I32"/>
    </row>
    <row r="33" spans="2:16" ht="66" x14ac:dyDescent="0.25">
      <c r="B33" s="16"/>
      <c r="C33" s="114" t="s">
        <v>225</v>
      </c>
      <c r="D33" s="114"/>
      <c r="E33" s="178"/>
      <c r="F33" s="187"/>
      <c r="G33" s="188"/>
      <c r="H33" s="176"/>
      <c r="I33"/>
    </row>
    <row r="34" spans="2:16" ht="79.2" x14ac:dyDescent="0.25">
      <c r="B34" s="16"/>
      <c r="C34" s="114" t="s">
        <v>226</v>
      </c>
      <c r="D34" s="114"/>
      <c r="E34" s="178"/>
      <c r="F34" s="187"/>
      <c r="G34" s="188"/>
      <c r="H34" s="176"/>
      <c r="I34"/>
    </row>
    <row r="35" spans="2:16" x14ac:dyDescent="0.25">
      <c r="B35" s="16"/>
      <c r="C35" s="114" t="s">
        <v>227</v>
      </c>
      <c r="D35" s="114"/>
      <c r="E35" s="178"/>
      <c r="F35" s="187"/>
      <c r="G35" s="188"/>
      <c r="H35" s="176"/>
      <c r="I35"/>
    </row>
    <row r="36" spans="2:16" ht="145.19999999999999" x14ac:dyDescent="0.25">
      <c r="B36" s="16"/>
      <c r="C36" s="189" t="s">
        <v>301</v>
      </c>
      <c r="D36" s="115"/>
      <c r="E36" s="178"/>
      <c r="F36" s="187"/>
      <c r="G36" s="188"/>
      <c r="H36" s="176"/>
      <c r="I36"/>
    </row>
    <row r="37" spans="2:16" ht="66" x14ac:dyDescent="0.25">
      <c r="B37" s="16"/>
      <c r="C37" s="189" t="s">
        <v>101</v>
      </c>
      <c r="D37" s="189"/>
      <c r="E37" s="178"/>
      <c r="F37" s="187"/>
      <c r="G37" s="188"/>
      <c r="H37" s="176"/>
      <c r="I37"/>
    </row>
    <row r="38" spans="2:16" ht="26.4" x14ac:dyDescent="0.25">
      <c r="B38" s="16"/>
      <c r="C38" s="116" t="s">
        <v>102</v>
      </c>
      <c r="D38" s="116"/>
      <c r="E38" s="178"/>
      <c r="F38" s="187"/>
      <c r="G38" s="188"/>
      <c r="H38" s="176"/>
      <c r="I38"/>
    </row>
    <row r="39" spans="2:16" ht="26.4" x14ac:dyDescent="0.25">
      <c r="B39" s="16"/>
      <c r="C39" s="190" t="s">
        <v>228</v>
      </c>
      <c r="D39" s="190"/>
      <c r="E39" s="178"/>
      <c r="F39" s="187"/>
      <c r="G39" s="188"/>
      <c r="H39" s="176"/>
      <c r="I39"/>
    </row>
    <row r="40" spans="2:16" ht="79.2" x14ac:dyDescent="0.25">
      <c r="B40" s="16"/>
      <c r="C40" s="190" t="s">
        <v>302</v>
      </c>
      <c r="D40" s="117"/>
      <c r="E40" s="178"/>
      <c r="F40" s="187"/>
      <c r="G40" s="188"/>
      <c r="H40" s="176"/>
      <c r="I40"/>
    </row>
    <row r="41" spans="2:16" x14ac:dyDescent="0.25">
      <c r="B41" s="16"/>
      <c r="C41" s="190" t="s">
        <v>103</v>
      </c>
      <c r="D41" s="190"/>
      <c r="E41" s="178"/>
      <c r="F41" s="187"/>
      <c r="G41" s="188"/>
      <c r="H41" s="176"/>
      <c r="I41"/>
      <c r="L41"/>
      <c r="M41"/>
      <c r="N41"/>
      <c r="O41"/>
      <c r="P41"/>
    </row>
    <row r="42" spans="2:16" x14ac:dyDescent="0.25">
      <c r="B42" s="16"/>
      <c r="C42" s="180" t="s">
        <v>104</v>
      </c>
      <c r="D42" s="180"/>
      <c r="E42" s="178" t="s">
        <v>61</v>
      </c>
      <c r="F42" s="174">
        <f>202.63+201.93+178.8-F44-F45-F68-F69</f>
        <v>525.68999999999994</v>
      </c>
      <c r="G42" s="176"/>
      <c r="H42" s="176">
        <f t="shared" ref="H42:H47" si="0">F42*G42</f>
        <v>0</v>
      </c>
      <c r="I42"/>
      <c r="L42"/>
      <c r="M42"/>
      <c r="N42"/>
      <c r="O42"/>
      <c r="P42"/>
    </row>
    <row r="43" spans="2:16" x14ac:dyDescent="0.25">
      <c r="B43" s="16"/>
      <c r="C43" s="180" t="s">
        <v>105</v>
      </c>
      <c r="D43" s="180"/>
      <c r="E43" s="178" t="s">
        <v>61</v>
      </c>
      <c r="F43" s="191">
        <f>F42+F44+F45+F46+F47</f>
        <v>604.4</v>
      </c>
      <c r="G43" s="176"/>
      <c r="H43" s="176">
        <f t="shared" si="0"/>
        <v>0</v>
      </c>
      <c r="I43"/>
      <c r="L43"/>
      <c r="M43"/>
      <c r="N43"/>
      <c r="O43"/>
      <c r="P43"/>
    </row>
    <row r="44" spans="2:16" x14ac:dyDescent="0.25">
      <c r="B44" s="16"/>
      <c r="C44" s="180" t="s">
        <v>106</v>
      </c>
      <c r="D44" s="180"/>
      <c r="E44" s="178" t="s">
        <v>61</v>
      </c>
      <c r="F44" s="174">
        <f>63.38*0.5</f>
        <v>31.69</v>
      </c>
      <c r="G44" s="176"/>
      <c r="H44" s="176">
        <f t="shared" si="0"/>
        <v>0</v>
      </c>
      <c r="I44"/>
      <c r="L44"/>
      <c r="M44"/>
      <c r="N44"/>
      <c r="O44"/>
      <c r="P44"/>
    </row>
    <row r="45" spans="2:16" x14ac:dyDescent="0.25">
      <c r="B45" s="16"/>
      <c r="C45" s="180" t="s">
        <v>107</v>
      </c>
      <c r="D45" s="180"/>
      <c r="E45" s="192" t="s">
        <v>61</v>
      </c>
      <c r="F45" s="191">
        <f>67.2*0.3</f>
        <v>20.16</v>
      </c>
      <c r="G45" s="176"/>
      <c r="H45" s="176">
        <f t="shared" si="0"/>
        <v>0</v>
      </c>
      <c r="I45"/>
      <c r="L45"/>
      <c r="M45"/>
      <c r="N45"/>
      <c r="O45"/>
      <c r="P45"/>
    </row>
    <row r="46" spans="2:16" ht="26.4" x14ac:dyDescent="0.25">
      <c r="B46" s="16"/>
      <c r="C46" s="180" t="s">
        <v>108</v>
      </c>
      <c r="D46" s="180"/>
      <c r="E46" s="192" t="s">
        <v>61</v>
      </c>
      <c r="F46" s="191">
        <f>1*(2.36+12.86+4.86)</f>
        <v>20.079999999999998</v>
      </c>
      <c r="G46" s="176"/>
      <c r="H46" s="176">
        <f t="shared" si="0"/>
        <v>0</v>
      </c>
      <c r="I46"/>
    </row>
    <row r="47" spans="2:16" x14ac:dyDescent="0.25">
      <c r="B47" s="16"/>
      <c r="C47" s="180" t="s">
        <v>109</v>
      </c>
      <c r="D47" s="180"/>
      <c r="E47" s="192" t="s">
        <v>61</v>
      </c>
      <c r="F47" s="191">
        <v>6.78</v>
      </c>
      <c r="G47" s="176"/>
      <c r="H47" s="176">
        <f t="shared" si="0"/>
        <v>0</v>
      </c>
      <c r="I47"/>
    </row>
    <row r="48" spans="2:16" x14ac:dyDescent="0.25">
      <c r="B48" s="16"/>
      <c r="C48" s="180"/>
      <c r="D48" s="180"/>
      <c r="E48" s="178"/>
      <c r="F48" s="187"/>
      <c r="G48" s="188"/>
      <c r="H48" s="176"/>
      <c r="I48"/>
    </row>
    <row r="49" spans="2:15" ht="26.4" x14ac:dyDescent="0.25">
      <c r="B49" s="16">
        <v>6</v>
      </c>
      <c r="C49" s="180" t="s">
        <v>230</v>
      </c>
      <c r="D49" s="180"/>
      <c r="E49" s="178"/>
      <c r="F49" s="174"/>
      <c r="G49" s="175"/>
      <c r="H49" s="176"/>
      <c r="I49"/>
    </row>
    <row r="50" spans="2:15" x14ac:dyDescent="0.25">
      <c r="B50" s="177"/>
      <c r="C50" s="172" t="s">
        <v>229</v>
      </c>
      <c r="D50" s="172"/>
      <c r="E50" s="178" t="s">
        <v>61</v>
      </c>
      <c r="F50" s="174">
        <f>2.6*31.55*3+12*3*0.12*0.2-12*8.16*0.25</f>
        <v>222.47400000000002</v>
      </c>
      <c r="G50" s="175"/>
      <c r="H50" s="176">
        <f>F50*G50</f>
        <v>0</v>
      </c>
      <c r="I50"/>
      <c r="L50"/>
      <c r="M50"/>
      <c r="N50"/>
      <c r="O50"/>
    </row>
    <row r="51" spans="2:15" x14ac:dyDescent="0.25">
      <c r="B51" s="177"/>
      <c r="C51" s="180"/>
      <c r="D51" s="180"/>
      <c r="E51" s="178"/>
      <c r="F51" s="174"/>
      <c r="G51" s="175"/>
      <c r="H51" s="176"/>
      <c r="I51"/>
    </row>
    <row r="52" spans="2:15" ht="39.6" x14ac:dyDescent="0.25">
      <c r="B52" s="16">
        <v>7</v>
      </c>
      <c r="C52" s="113" t="s">
        <v>303</v>
      </c>
      <c r="D52" s="113"/>
      <c r="E52" s="178"/>
      <c r="F52" s="174"/>
      <c r="G52" s="175"/>
      <c r="H52" s="176"/>
      <c r="I52"/>
    </row>
    <row r="53" spans="2:15" ht="39.6" x14ac:dyDescent="0.25">
      <c r="B53" s="177"/>
      <c r="C53" s="114" t="s">
        <v>231</v>
      </c>
      <c r="D53" s="114"/>
      <c r="E53" s="178"/>
      <c r="F53" s="174"/>
      <c r="G53" s="175"/>
      <c r="H53" s="176"/>
      <c r="I53"/>
    </row>
    <row r="54" spans="2:15" ht="26.4" x14ac:dyDescent="0.25">
      <c r="B54" s="177"/>
      <c r="C54" s="114" t="s">
        <v>233</v>
      </c>
      <c r="D54" s="114"/>
      <c r="E54" s="178"/>
      <c r="F54" s="174"/>
      <c r="G54" s="175"/>
      <c r="H54" s="176"/>
      <c r="I54"/>
    </row>
    <row r="55" spans="2:15" ht="39.6" x14ac:dyDescent="0.25">
      <c r="B55" s="177"/>
      <c r="C55" s="114" t="s">
        <v>234</v>
      </c>
      <c r="D55" s="114"/>
      <c r="E55" s="178"/>
      <c r="F55" s="174"/>
      <c r="G55" s="175"/>
      <c r="H55" s="176"/>
      <c r="I55"/>
    </row>
    <row r="56" spans="2:15" ht="39.6" x14ac:dyDescent="0.25">
      <c r="B56" s="177"/>
      <c r="C56" s="114" t="s">
        <v>232</v>
      </c>
      <c r="D56" s="114"/>
      <c r="E56" s="178"/>
      <c r="F56" s="174"/>
      <c r="G56" s="175"/>
      <c r="H56" s="176"/>
      <c r="I56"/>
    </row>
    <row r="57" spans="2:15" ht="39.6" x14ac:dyDescent="0.25">
      <c r="B57" s="177"/>
      <c r="C57" s="116" t="s">
        <v>110</v>
      </c>
      <c r="D57" s="116"/>
      <c r="E57" s="178"/>
      <c r="F57" s="174"/>
      <c r="G57" s="175"/>
      <c r="H57" s="176"/>
      <c r="I57"/>
    </row>
    <row r="58" spans="2:15" ht="66" x14ac:dyDescent="0.25">
      <c r="B58" s="177"/>
      <c r="C58" s="116" t="s">
        <v>111</v>
      </c>
      <c r="D58" s="116"/>
      <c r="E58" s="178"/>
      <c r="F58" s="174"/>
      <c r="G58" s="175"/>
      <c r="H58" s="176"/>
      <c r="I58"/>
    </row>
    <row r="59" spans="2:15" ht="66" x14ac:dyDescent="0.25">
      <c r="B59" s="177"/>
      <c r="C59" s="116" t="s">
        <v>112</v>
      </c>
      <c r="D59" s="116"/>
      <c r="E59" s="178"/>
      <c r="F59" s="174"/>
      <c r="G59" s="175"/>
      <c r="H59" s="176"/>
      <c r="I59"/>
    </row>
    <row r="60" spans="2:15" ht="66" x14ac:dyDescent="0.25">
      <c r="B60" s="177"/>
      <c r="C60" s="116" t="s">
        <v>113</v>
      </c>
      <c r="D60" s="116"/>
      <c r="E60" s="178"/>
      <c r="F60" s="174"/>
      <c r="G60" s="175"/>
      <c r="H60" s="176"/>
      <c r="I60"/>
    </row>
    <row r="61" spans="2:15" ht="66" x14ac:dyDescent="0.25">
      <c r="B61" s="177"/>
      <c r="C61" s="189" t="s">
        <v>114</v>
      </c>
      <c r="D61" s="189"/>
      <c r="E61" s="178"/>
      <c r="F61" s="174"/>
      <c r="G61" s="175"/>
      <c r="H61" s="176"/>
      <c r="I61"/>
    </row>
    <row r="62" spans="2:15" ht="26.4" x14ac:dyDescent="0.25">
      <c r="B62" s="177"/>
      <c r="C62" s="116" t="s">
        <v>102</v>
      </c>
      <c r="D62" s="116"/>
      <c r="E62" s="178"/>
      <c r="F62" s="174"/>
      <c r="G62" s="175"/>
      <c r="H62" s="176"/>
      <c r="I62"/>
    </row>
    <row r="63" spans="2:15" ht="26.4" x14ac:dyDescent="0.25">
      <c r="B63" s="177"/>
      <c r="C63" s="116" t="s">
        <v>115</v>
      </c>
      <c r="D63" s="116"/>
      <c r="E63" s="178"/>
      <c r="F63" s="174"/>
      <c r="G63" s="175"/>
      <c r="H63" s="176"/>
      <c r="I63"/>
    </row>
    <row r="64" spans="2:15" ht="39.6" x14ac:dyDescent="0.25">
      <c r="B64" s="177"/>
      <c r="C64" s="116" t="s">
        <v>116</v>
      </c>
      <c r="D64" s="116"/>
      <c r="E64" s="178"/>
      <c r="F64" s="174"/>
      <c r="G64" s="175"/>
      <c r="H64" s="176"/>
      <c r="I64"/>
    </row>
    <row r="65" spans="2:10" ht="52.8" x14ac:dyDescent="0.25">
      <c r="B65" s="177"/>
      <c r="C65" s="116" t="s">
        <v>117</v>
      </c>
      <c r="D65" s="116"/>
      <c r="E65" s="178"/>
      <c r="F65" s="174"/>
      <c r="G65" s="175"/>
      <c r="H65" s="176"/>
      <c r="I65"/>
    </row>
    <row r="66" spans="2:10" x14ac:dyDescent="0.25">
      <c r="B66" s="177"/>
      <c r="C66" s="180" t="s">
        <v>118</v>
      </c>
      <c r="D66" s="180"/>
      <c r="E66" s="178" t="s">
        <v>61</v>
      </c>
      <c r="F66" s="174">
        <f>3*8*4.2</f>
        <v>100.80000000000001</v>
      </c>
      <c r="G66" s="175"/>
      <c r="H66" s="176">
        <f>F66*G66</f>
        <v>0</v>
      </c>
      <c r="I66"/>
    </row>
    <row r="67" spans="2:10" x14ac:dyDescent="0.25">
      <c r="B67" s="177"/>
      <c r="C67" s="180" t="s">
        <v>119</v>
      </c>
      <c r="D67" s="180"/>
      <c r="E67" s="178" t="s">
        <v>61</v>
      </c>
      <c r="F67" s="174">
        <f>12*8.16*0.25</f>
        <v>24.48</v>
      </c>
      <c r="G67" s="175"/>
      <c r="H67" s="176">
        <f>F67*G67</f>
        <v>0</v>
      </c>
      <c r="I67"/>
    </row>
    <row r="68" spans="2:10" x14ac:dyDescent="0.25">
      <c r="B68" s="177"/>
      <c r="C68" s="180" t="s">
        <v>120</v>
      </c>
      <c r="D68" s="180"/>
      <c r="E68" s="178" t="s">
        <v>61</v>
      </c>
      <c r="F68" s="174">
        <f>2*2.5*0.3</f>
        <v>1.5</v>
      </c>
      <c r="G68" s="175"/>
      <c r="H68" s="176">
        <f>F68*G68</f>
        <v>0</v>
      </c>
      <c r="I68"/>
    </row>
    <row r="69" spans="2:10" x14ac:dyDescent="0.25">
      <c r="B69" s="177"/>
      <c r="C69" s="180" t="s">
        <v>121</v>
      </c>
      <c r="D69" s="180"/>
      <c r="E69" s="178" t="s">
        <v>61</v>
      </c>
      <c r="F69" s="174">
        <f>12*1.2*0.3</f>
        <v>4.3199999999999994</v>
      </c>
      <c r="G69" s="175"/>
      <c r="H69" s="176">
        <f>F69*G69</f>
        <v>0</v>
      </c>
      <c r="I69"/>
    </row>
    <row r="70" spans="2:10" x14ac:dyDescent="0.25">
      <c r="B70" s="177"/>
      <c r="C70" s="180"/>
      <c r="D70" s="180"/>
      <c r="E70" s="178"/>
      <c r="F70" s="174"/>
      <c r="G70" s="175"/>
      <c r="H70" s="176"/>
      <c r="I70"/>
    </row>
    <row r="71" spans="2:10" ht="26.4" x14ac:dyDescent="0.25">
      <c r="B71" s="16">
        <v>8</v>
      </c>
      <c r="C71" s="172" t="s">
        <v>235</v>
      </c>
      <c r="D71" s="172"/>
      <c r="E71" s="178"/>
      <c r="F71" s="179"/>
      <c r="G71" s="175"/>
      <c r="H71" s="176"/>
      <c r="I71"/>
    </row>
    <row r="72" spans="2:10" x14ac:dyDescent="0.25">
      <c r="B72" s="16"/>
      <c r="C72" s="172" t="s">
        <v>236</v>
      </c>
      <c r="D72" s="172"/>
      <c r="E72" s="178"/>
      <c r="F72" s="179"/>
      <c r="G72" s="175"/>
      <c r="H72" s="176"/>
      <c r="I72"/>
    </row>
    <row r="73" spans="2:10" ht="39.6" x14ac:dyDescent="0.25">
      <c r="B73" s="16"/>
      <c r="C73" s="172" t="s">
        <v>237</v>
      </c>
      <c r="D73" s="172"/>
      <c r="E73" s="178"/>
      <c r="F73" s="179"/>
      <c r="G73" s="175"/>
      <c r="H73" s="176"/>
      <c r="I73"/>
    </row>
    <row r="74" spans="2:10" x14ac:dyDescent="0.25">
      <c r="B74" s="177"/>
      <c r="C74" s="118" t="s">
        <v>122</v>
      </c>
      <c r="D74" s="118"/>
      <c r="E74" s="181" t="s">
        <v>68</v>
      </c>
      <c r="F74" s="179">
        <f>9*2.6</f>
        <v>23.400000000000002</v>
      </c>
      <c r="G74" s="193"/>
      <c r="H74" s="176">
        <f>F74*G74</f>
        <v>0</v>
      </c>
      <c r="I74"/>
    </row>
    <row r="75" spans="2:10" ht="26.4" x14ac:dyDescent="0.25">
      <c r="B75" s="177"/>
      <c r="C75" s="118" t="s">
        <v>123</v>
      </c>
      <c r="D75" s="118"/>
      <c r="E75" s="181" t="s">
        <v>68</v>
      </c>
      <c r="F75" s="179">
        <v>29.7</v>
      </c>
      <c r="G75" s="193"/>
      <c r="H75" s="176">
        <f>F75*G75</f>
        <v>0</v>
      </c>
      <c r="I75"/>
    </row>
    <row r="76" spans="2:10" x14ac:dyDescent="0.25">
      <c r="B76" s="177"/>
      <c r="C76" s="172"/>
      <c r="D76" s="172"/>
      <c r="E76" s="181"/>
      <c r="F76" s="179"/>
      <c r="G76" s="175"/>
      <c r="H76" s="176"/>
      <c r="I76"/>
    </row>
    <row r="77" spans="2:10" ht="39.6" x14ac:dyDescent="0.25">
      <c r="B77" s="16">
        <v>9</v>
      </c>
      <c r="C77" s="172" t="s">
        <v>124</v>
      </c>
      <c r="D77" s="172"/>
      <c r="E77" s="181" t="s">
        <v>68</v>
      </c>
      <c r="F77" s="179">
        <f>9*2.32+2*14.55+6.9+17.6+3+2.32</f>
        <v>79.8</v>
      </c>
      <c r="G77" s="175"/>
      <c r="H77" s="176">
        <f>F77*G77</f>
        <v>0</v>
      </c>
      <c r="I77"/>
      <c r="J77" s="119"/>
    </row>
    <row r="78" spans="2:10" x14ac:dyDescent="0.25">
      <c r="B78" s="177"/>
      <c r="C78" s="180"/>
      <c r="D78" s="180"/>
      <c r="E78" s="178"/>
      <c r="F78" s="174"/>
      <c r="G78" s="175"/>
      <c r="H78" s="176"/>
      <c r="I78"/>
    </row>
    <row r="79" spans="2:10" x14ac:dyDescent="0.25">
      <c r="B79" s="177"/>
      <c r="C79" s="114" t="s">
        <v>125</v>
      </c>
      <c r="D79" s="114"/>
      <c r="E79" s="178"/>
      <c r="F79" s="174"/>
      <c r="G79" s="175"/>
      <c r="H79" s="176"/>
      <c r="I79"/>
    </row>
    <row r="80" spans="2:10" ht="39.6" x14ac:dyDescent="0.3">
      <c r="B80" s="16">
        <v>10</v>
      </c>
      <c r="C80" s="172" t="s">
        <v>304</v>
      </c>
      <c r="D80" s="22"/>
      <c r="E80" s="178"/>
      <c r="F80" s="120"/>
      <c r="G80" s="193"/>
      <c r="H80" s="176"/>
      <c r="I80"/>
    </row>
    <row r="81" spans="2:9" ht="39.6" x14ac:dyDescent="0.3">
      <c r="B81" s="16"/>
      <c r="C81" s="172" t="s">
        <v>238</v>
      </c>
      <c r="D81" s="22"/>
      <c r="E81" s="178"/>
      <c r="F81" s="120"/>
      <c r="G81" s="193"/>
      <c r="H81" s="176"/>
      <c r="I81"/>
    </row>
    <row r="82" spans="2:9" ht="52.8" x14ac:dyDescent="0.3">
      <c r="B82" s="16"/>
      <c r="C82" s="172" t="s">
        <v>305</v>
      </c>
      <c r="D82" s="22"/>
      <c r="E82" s="178"/>
      <c r="F82" s="120"/>
      <c r="G82" s="193"/>
      <c r="H82" s="176"/>
      <c r="I82"/>
    </row>
    <row r="83" spans="2:9" ht="26.4" x14ac:dyDescent="0.3">
      <c r="B83" s="16"/>
      <c r="C83" s="172" t="s">
        <v>239</v>
      </c>
      <c r="D83" s="22"/>
      <c r="E83" s="178"/>
      <c r="F83" s="120"/>
      <c r="G83" s="193"/>
      <c r="H83" s="176"/>
      <c r="I83"/>
    </row>
    <row r="84" spans="2:9" x14ac:dyDescent="0.25">
      <c r="B84" s="177"/>
      <c r="C84" s="172" t="s">
        <v>126</v>
      </c>
      <c r="D84" s="172"/>
      <c r="E84" s="173" t="s">
        <v>61</v>
      </c>
      <c r="F84" s="174">
        <f>F42+F45+F46+F47+F50+F66+F67+F68+F69</f>
        <v>926.28399999999999</v>
      </c>
      <c r="G84" s="175"/>
      <c r="H84" s="176">
        <f>F84*G84</f>
        <v>0</v>
      </c>
      <c r="I84"/>
    </row>
    <row r="85" spans="2:9" x14ac:dyDescent="0.25">
      <c r="B85" s="177"/>
      <c r="C85" s="172" t="s">
        <v>127</v>
      </c>
      <c r="D85" s="172"/>
      <c r="E85" s="173" t="s">
        <v>61</v>
      </c>
      <c r="F85" s="174">
        <f>72*0.2</f>
        <v>14.4</v>
      </c>
      <c r="G85" s="175"/>
      <c r="H85" s="176">
        <f>F85*G85</f>
        <v>0</v>
      </c>
      <c r="I85"/>
    </row>
    <row r="86" spans="2:9" x14ac:dyDescent="0.25">
      <c r="B86" s="177"/>
      <c r="C86" s="172" t="s">
        <v>128</v>
      </c>
      <c r="D86" s="172"/>
      <c r="E86" s="173" t="s">
        <v>61</v>
      </c>
      <c r="F86" s="174">
        <v>6.78</v>
      </c>
      <c r="G86" s="175"/>
      <c r="H86" s="176">
        <f>F86*G86</f>
        <v>0</v>
      </c>
      <c r="I86"/>
    </row>
    <row r="87" spans="2:9" x14ac:dyDescent="0.25">
      <c r="B87" s="177"/>
      <c r="C87" s="172"/>
      <c r="D87" s="172"/>
      <c r="E87" s="173"/>
      <c r="F87" s="174"/>
      <c r="G87" s="175"/>
      <c r="H87" s="176"/>
      <c r="I87"/>
    </row>
    <row r="88" spans="2:9" ht="66" x14ac:dyDescent="0.25">
      <c r="B88" s="16">
        <v>11</v>
      </c>
      <c r="C88" s="172" t="s">
        <v>240</v>
      </c>
      <c r="D88" s="22"/>
      <c r="E88" s="173"/>
      <c r="F88" s="174"/>
      <c r="G88" s="175"/>
      <c r="H88" s="176"/>
      <c r="I88"/>
    </row>
    <row r="89" spans="2:9" ht="66" x14ac:dyDescent="0.25">
      <c r="B89" s="16"/>
      <c r="C89" s="172" t="s">
        <v>241</v>
      </c>
      <c r="D89" s="22"/>
      <c r="E89" s="173"/>
      <c r="F89" s="174"/>
      <c r="G89" s="175"/>
      <c r="H89" s="176"/>
      <c r="I89"/>
    </row>
    <row r="90" spans="2:9" ht="52.8" x14ac:dyDescent="0.25">
      <c r="B90" s="177"/>
      <c r="C90" s="172" t="s">
        <v>242</v>
      </c>
      <c r="D90" s="172"/>
      <c r="E90" s="173" t="s">
        <v>68</v>
      </c>
      <c r="F90" s="174">
        <f>3*8*3</f>
        <v>72</v>
      </c>
      <c r="G90" s="175"/>
      <c r="H90" s="176">
        <f>F90*G90</f>
        <v>0</v>
      </c>
      <c r="I90"/>
    </row>
    <row r="91" spans="2:9" x14ac:dyDescent="0.25">
      <c r="B91" s="177"/>
      <c r="C91" s="172"/>
      <c r="D91" s="172"/>
      <c r="E91" s="173"/>
      <c r="F91" s="174"/>
      <c r="G91" s="175"/>
      <c r="H91" s="176"/>
      <c r="I91"/>
    </row>
    <row r="92" spans="2:9" ht="79.5" customHeight="1" x14ac:dyDescent="0.25">
      <c r="B92" s="16">
        <v>12</v>
      </c>
      <c r="C92" s="114" t="s">
        <v>129</v>
      </c>
      <c r="D92" s="114"/>
      <c r="E92" s="173" t="s">
        <v>61</v>
      </c>
      <c r="F92" s="174">
        <f>63.38*0.5</f>
        <v>31.69</v>
      </c>
      <c r="G92" s="175"/>
      <c r="H92" s="176">
        <f>F92*G92</f>
        <v>0</v>
      </c>
      <c r="I92"/>
    </row>
    <row r="93" spans="2:9" x14ac:dyDescent="0.25">
      <c r="B93" s="177"/>
      <c r="C93" s="172"/>
      <c r="D93" s="172"/>
      <c r="E93" s="173"/>
      <c r="F93" s="174"/>
      <c r="G93" s="175"/>
      <c r="H93" s="176"/>
      <c r="I93"/>
    </row>
    <row r="94" spans="2:9" ht="84" customHeight="1" x14ac:dyDescent="0.25">
      <c r="B94" s="16">
        <v>13</v>
      </c>
      <c r="C94" s="194" t="s">
        <v>130</v>
      </c>
      <c r="D94" s="194"/>
      <c r="E94" s="173" t="s">
        <v>61</v>
      </c>
      <c r="F94" s="174">
        <f>20.14+29.14+2</f>
        <v>51.28</v>
      </c>
      <c r="G94" s="175"/>
      <c r="H94" s="176">
        <f>F94*G94</f>
        <v>0</v>
      </c>
      <c r="I94"/>
    </row>
    <row r="95" spans="2:9" x14ac:dyDescent="0.25">
      <c r="B95" s="177"/>
      <c r="C95" s="172"/>
      <c r="D95" s="172"/>
      <c r="E95" s="173"/>
      <c r="F95" s="174"/>
      <c r="G95" s="175"/>
      <c r="H95" s="176"/>
      <c r="I95"/>
    </row>
    <row r="96" spans="2:9" x14ac:dyDescent="0.25">
      <c r="B96" s="177"/>
      <c r="C96" s="172" t="s">
        <v>131</v>
      </c>
      <c r="D96" s="172"/>
      <c r="E96" s="173"/>
      <c r="F96" s="174"/>
      <c r="G96" s="175"/>
      <c r="H96" s="176"/>
      <c r="I96"/>
    </row>
    <row r="97" spans="2:22" ht="26.4" x14ac:dyDescent="0.25">
      <c r="B97" s="16">
        <v>14</v>
      </c>
      <c r="C97" s="189" t="s">
        <v>243</v>
      </c>
      <c r="D97" s="189"/>
      <c r="E97" s="173"/>
      <c r="F97" s="174"/>
      <c r="G97" s="175"/>
      <c r="H97" s="176"/>
      <c r="I97"/>
    </row>
    <row r="98" spans="2:22" x14ac:dyDescent="0.25">
      <c r="B98" s="16"/>
      <c r="C98" s="239" t="s">
        <v>244</v>
      </c>
      <c r="D98" s="189"/>
      <c r="E98" s="173"/>
      <c r="F98" s="174"/>
      <c r="G98" s="175"/>
      <c r="H98" s="176"/>
      <c r="I98"/>
    </row>
    <row r="99" spans="2:22" x14ac:dyDescent="0.25">
      <c r="B99" s="16"/>
      <c r="C99" s="239" t="s">
        <v>245</v>
      </c>
      <c r="D99" s="189"/>
      <c r="E99" s="173"/>
      <c r="F99" s="174"/>
      <c r="G99" s="175"/>
      <c r="H99" s="176"/>
      <c r="I99"/>
    </row>
    <row r="100" spans="2:22" x14ac:dyDescent="0.25">
      <c r="B100" s="16"/>
      <c r="C100" s="239" t="s">
        <v>246</v>
      </c>
      <c r="D100" s="189"/>
      <c r="E100" s="173"/>
      <c r="F100" s="174"/>
      <c r="G100" s="175"/>
      <c r="H100" s="176"/>
      <c r="I100"/>
    </row>
    <row r="101" spans="2:22" x14ac:dyDescent="0.25">
      <c r="B101" s="16"/>
      <c r="C101" s="239" t="s">
        <v>247</v>
      </c>
      <c r="D101" s="189"/>
      <c r="E101" s="173"/>
      <c r="F101" s="174"/>
      <c r="G101" s="175"/>
      <c r="H101" s="176"/>
      <c r="I101"/>
    </row>
    <row r="102" spans="2:22" ht="26.4" x14ac:dyDescent="0.25">
      <c r="B102" s="16"/>
      <c r="C102" s="239" t="s">
        <v>248</v>
      </c>
      <c r="D102" s="189"/>
      <c r="E102" s="173"/>
      <c r="F102" s="174"/>
      <c r="G102" s="175"/>
      <c r="H102" s="176"/>
      <c r="I102"/>
    </row>
    <row r="103" spans="2:22" x14ac:dyDescent="0.25">
      <c r="B103" s="16"/>
      <c r="C103" s="189" t="s">
        <v>249</v>
      </c>
      <c r="D103" s="189"/>
      <c r="E103" s="173" t="s">
        <v>61</v>
      </c>
      <c r="F103" s="174">
        <f>94.28+202.87</f>
        <v>297.14999999999998</v>
      </c>
      <c r="G103" s="193"/>
      <c r="H103" s="176">
        <f>F103*G103</f>
        <v>0</v>
      </c>
      <c r="I103"/>
    </row>
    <row r="104" spans="2:22" x14ac:dyDescent="0.25">
      <c r="B104" s="195"/>
      <c r="C104" s="172"/>
      <c r="D104" s="172"/>
      <c r="E104" s="173"/>
      <c r="F104" s="174"/>
      <c r="G104" s="193"/>
      <c r="H104" s="176"/>
      <c r="I104"/>
      <c r="T104" s="121"/>
      <c r="V104" s="92"/>
    </row>
    <row r="105" spans="2:22" x14ac:dyDescent="0.25">
      <c r="B105" s="195"/>
      <c r="C105" s="196" t="s">
        <v>132</v>
      </c>
      <c r="D105" s="196"/>
      <c r="E105" s="173"/>
      <c r="F105" s="174"/>
      <c r="G105" s="175"/>
      <c r="H105" s="176"/>
      <c r="I105"/>
      <c r="T105" s="121"/>
      <c r="V105" s="92"/>
    </row>
    <row r="106" spans="2:22" ht="66.75" customHeight="1" x14ac:dyDescent="0.25">
      <c r="B106" s="122">
        <v>16</v>
      </c>
      <c r="C106" s="172" t="s">
        <v>250</v>
      </c>
      <c r="D106" s="172"/>
      <c r="E106" s="173" t="s">
        <v>68</v>
      </c>
      <c r="F106" s="174">
        <v>304.52999999999997</v>
      </c>
      <c r="G106" s="175"/>
      <c r="H106" s="176">
        <f>F106*G106</f>
        <v>0</v>
      </c>
      <c r="I106"/>
    </row>
    <row r="107" spans="2:22" x14ac:dyDescent="0.25">
      <c r="B107" s="195"/>
      <c r="C107" s="172"/>
      <c r="D107" s="172"/>
      <c r="E107" s="173"/>
      <c r="F107" s="174"/>
      <c r="G107" s="175"/>
      <c r="H107" s="176"/>
      <c r="I107"/>
    </row>
    <row r="108" spans="2:22" ht="79.2" x14ac:dyDescent="0.25">
      <c r="B108" s="122">
        <v>17</v>
      </c>
      <c r="C108" s="172" t="s">
        <v>133</v>
      </c>
      <c r="D108" s="172"/>
      <c r="E108" s="173"/>
      <c r="F108" s="174"/>
      <c r="G108" s="175"/>
      <c r="H108" s="176"/>
      <c r="I108"/>
    </row>
    <row r="109" spans="2:22" x14ac:dyDescent="0.25">
      <c r="B109" s="195"/>
      <c r="C109" s="197" t="s">
        <v>76</v>
      </c>
      <c r="D109" s="197"/>
      <c r="E109" s="181" t="s">
        <v>66</v>
      </c>
      <c r="F109" s="198">
        <v>2</v>
      </c>
      <c r="G109" s="175"/>
      <c r="H109" s="176">
        <f>F109*G109</f>
        <v>0</v>
      </c>
      <c r="I109"/>
    </row>
    <row r="110" spans="2:22" x14ac:dyDescent="0.25">
      <c r="B110" s="195"/>
      <c r="C110" s="197" t="s">
        <v>77</v>
      </c>
      <c r="D110" s="197"/>
      <c r="E110" s="181" t="s">
        <v>78</v>
      </c>
      <c r="F110" s="198">
        <v>4</v>
      </c>
      <c r="G110" s="175"/>
      <c r="H110" s="176">
        <f>F110*G110</f>
        <v>0</v>
      </c>
      <c r="I110"/>
    </row>
    <row r="111" spans="2:22" x14ac:dyDescent="0.25">
      <c r="B111" s="195"/>
      <c r="C111" s="197" t="s">
        <v>79</v>
      </c>
      <c r="D111" s="197"/>
      <c r="E111" s="181" t="s">
        <v>78</v>
      </c>
      <c r="F111" s="198">
        <v>24</v>
      </c>
      <c r="G111" s="175"/>
      <c r="H111" s="176">
        <f>F111*G111</f>
        <v>0</v>
      </c>
      <c r="I111"/>
    </row>
    <row r="112" spans="2:22" x14ac:dyDescent="0.25">
      <c r="B112" s="195"/>
      <c r="C112" s="197"/>
      <c r="D112" s="197"/>
      <c r="E112" s="181"/>
      <c r="F112" s="198"/>
      <c r="G112" s="175"/>
      <c r="H112" s="176"/>
      <c r="I112"/>
    </row>
    <row r="113" spans="2:12" x14ac:dyDescent="0.25">
      <c r="B113" s="195"/>
      <c r="C113" s="172" t="s">
        <v>134</v>
      </c>
      <c r="D113" s="172"/>
      <c r="E113" s="181"/>
      <c r="F113" s="198"/>
      <c r="G113" s="175"/>
      <c r="H113" s="176"/>
      <c r="I113"/>
    </row>
    <row r="114" spans="2:12" ht="26.4" x14ac:dyDescent="0.25">
      <c r="B114" s="123">
        <v>18</v>
      </c>
      <c r="C114" s="172" t="s">
        <v>135</v>
      </c>
      <c r="D114" s="172"/>
      <c r="E114" s="181"/>
      <c r="F114" s="198"/>
      <c r="G114" s="175"/>
      <c r="H114" s="176"/>
      <c r="I114"/>
    </row>
    <row r="115" spans="2:12" ht="26.4" x14ac:dyDescent="0.25">
      <c r="B115" s="195"/>
      <c r="C115" s="172" t="s">
        <v>136</v>
      </c>
      <c r="D115" s="172"/>
      <c r="E115" s="173" t="s">
        <v>59</v>
      </c>
      <c r="F115" s="174">
        <v>1</v>
      </c>
      <c r="G115" s="193"/>
      <c r="H115" s="176">
        <f>F115*G115</f>
        <v>0</v>
      </c>
      <c r="I115"/>
    </row>
    <row r="116" spans="2:12" ht="39.6" x14ac:dyDescent="0.25">
      <c r="B116" s="195"/>
      <c r="C116" s="172" t="s">
        <v>137</v>
      </c>
      <c r="D116" s="172"/>
      <c r="E116" s="173" t="s">
        <v>61</v>
      </c>
      <c r="F116" s="174">
        <f>2.6*3</f>
        <v>7.8000000000000007</v>
      </c>
      <c r="G116" s="193"/>
      <c r="H116" s="176">
        <f>F116*G116</f>
        <v>0</v>
      </c>
      <c r="I116"/>
    </row>
    <row r="117" spans="2:12" ht="26.4" x14ac:dyDescent="0.25">
      <c r="B117" s="195"/>
      <c r="C117" s="172" t="s">
        <v>138</v>
      </c>
      <c r="D117" s="172"/>
      <c r="E117" s="181" t="s">
        <v>61</v>
      </c>
      <c r="F117" s="198">
        <f>3*2.6</f>
        <v>7.8000000000000007</v>
      </c>
      <c r="G117" s="175"/>
      <c r="H117" s="176">
        <f>F117*G117</f>
        <v>0</v>
      </c>
      <c r="I117"/>
    </row>
    <row r="118" spans="2:12" ht="15" customHeight="1" x14ac:dyDescent="0.25">
      <c r="B118" s="195"/>
      <c r="C118" s="172" t="s">
        <v>139</v>
      </c>
      <c r="D118" s="172"/>
      <c r="E118" s="181"/>
      <c r="F118" s="198"/>
      <c r="G118" s="175"/>
      <c r="H118" s="176"/>
      <c r="I118"/>
    </row>
    <row r="119" spans="2:12" x14ac:dyDescent="0.25">
      <c r="C119" s="172"/>
      <c r="D119" s="22"/>
      <c r="E119" s="109"/>
      <c r="F119" s="110"/>
      <c r="H119" s="68"/>
      <c r="I119"/>
    </row>
    <row r="120" spans="2:12" s="12" customFormat="1" x14ac:dyDescent="0.25">
      <c r="B120" s="76"/>
      <c r="C120" s="77" t="s">
        <v>83</v>
      </c>
      <c r="D120" s="77"/>
      <c r="E120" s="102"/>
      <c r="F120" s="124"/>
      <c r="G120" s="78"/>
      <c r="H120" s="79">
        <f>SUM(H3:H119)</f>
        <v>0</v>
      </c>
      <c r="I120"/>
      <c r="J120" s="80"/>
    </row>
    <row r="121" spans="2:12" x14ac:dyDescent="0.25">
      <c r="F121" s="125"/>
      <c r="G121" s="67"/>
      <c r="I121" s="82"/>
      <c r="J121" s="82"/>
      <c r="L121" s="83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9" firstPageNumber="0" orientation="landscape" horizontalDpi="300" verticalDpi="300" r:id="rId1"/>
  <headerFooter alignWithMargins="0">
    <oddHeader>&amp;L&amp;8AT-15/2017&amp;C&amp;8PAVILJONI AD TURRES - XII
 k.č.2494/1 k.o. Crikvenica&amp;R&amp;"Arial,Bold"&amp;9&amp;P</oddHeader>
    <oddFooter>&amp;L&amp;8Izvršilac:
KONSTRUKTOR d.o.o.
Zagreb, Ede Murtića 11&amp;C&amp;8TROŠKOVNIK
građevinsko obrtničkih radova
za energetsku obnovu&amp;R&amp;8Naručilac: 
ŠTED INVEST d.o.o.
Slavonska avenija 3
Zagreb</oddFooter>
  </headerFooter>
  <rowBreaks count="1" manualBreakCount="1">
    <brk id="51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</sheetPr>
  <dimension ref="A1:R60"/>
  <sheetViews>
    <sheetView view="pageBreakPreview" zoomScaleSheetLayoutView="100" workbookViewId="0">
      <selection activeCell="D8" sqref="D8"/>
    </sheetView>
  </sheetViews>
  <sheetFormatPr defaultColWidth="8.6640625" defaultRowHeight="13.2" x14ac:dyDescent="0.25"/>
  <cols>
    <col min="1" max="1" width="1" style="54" customWidth="1"/>
    <col min="2" max="2" width="4.44140625" style="54" customWidth="1"/>
    <col min="3" max="3" width="43.6640625" style="54" customWidth="1"/>
    <col min="4" max="4" width="41.109375" style="54" customWidth="1"/>
    <col min="5" max="5" width="6.44140625" style="92" customWidth="1"/>
    <col min="6" max="6" width="8.6640625" style="54"/>
    <col min="7" max="7" width="13.6640625" style="67" customWidth="1"/>
    <col min="8" max="8" width="13.5546875" style="67" customWidth="1"/>
    <col min="9" max="9" width="1" style="82" customWidth="1"/>
    <col min="10" max="10" width="1.6640625" style="82" customWidth="1"/>
    <col min="11" max="252" width="10.44140625" style="54" customWidth="1"/>
    <col min="253" max="253" width="1" style="54" customWidth="1"/>
    <col min="254" max="254" width="5" style="54" customWidth="1"/>
    <col min="255" max="255" width="43.6640625" style="54" customWidth="1"/>
    <col min="256" max="256" width="5" style="54" customWidth="1"/>
    <col min="257" max="16384" width="8.6640625" style="54"/>
  </cols>
  <sheetData>
    <row r="1" spans="1:18" x14ac:dyDescent="0.25">
      <c r="A1" s="199"/>
      <c r="B1" s="200"/>
      <c r="C1" s="201"/>
      <c r="D1" s="201"/>
      <c r="E1" s="202"/>
      <c r="F1" s="203"/>
      <c r="G1" s="204"/>
      <c r="H1" s="204"/>
      <c r="I1" s="205"/>
      <c r="J1" s="205"/>
      <c r="K1"/>
      <c r="L1"/>
      <c r="M1"/>
      <c r="N1"/>
      <c r="O1"/>
      <c r="P1"/>
      <c r="Q1"/>
      <c r="R1"/>
    </row>
    <row r="2" spans="1:18" x14ac:dyDescent="0.25">
      <c r="A2" s="199"/>
      <c r="B2" s="206" t="s">
        <v>30</v>
      </c>
      <c r="C2" s="207" t="s">
        <v>31</v>
      </c>
      <c r="D2" s="207"/>
      <c r="E2" s="208"/>
      <c r="F2" s="207"/>
      <c r="G2" s="209"/>
      <c r="H2" s="209"/>
      <c r="I2" s="205"/>
      <c r="J2" s="205"/>
      <c r="K2"/>
      <c r="L2"/>
      <c r="M2"/>
      <c r="N2"/>
      <c r="O2"/>
      <c r="P2"/>
      <c r="Q2"/>
      <c r="R2"/>
    </row>
    <row r="3" spans="1:18" x14ac:dyDescent="0.25">
      <c r="A3" s="199"/>
      <c r="B3" s="206"/>
      <c r="C3" s="207"/>
      <c r="D3" s="207"/>
      <c r="E3" s="208"/>
      <c r="F3" s="207"/>
      <c r="G3" s="209"/>
      <c r="H3" s="209"/>
      <c r="I3" s="205"/>
      <c r="J3" s="205"/>
      <c r="K3"/>
      <c r="L3"/>
      <c r="M3"/>
      <c r="N3"/>
      <c r="O3"/>
      <c r="P3"/>
      <c r="Q3"/>
      <c r="R3"/>
    </row>
    <row r="4" spans="1:18" ht="26.4" x14ac:dyDescent="0.25">
      <c r="A4" s="199"/>
      <c r="B4" s="206"/>
      <c r="C4" s="210" t="s">
        <v>140</v>
      </c>
      <c r="D4" s="210"/>
      <c r="E4" s="208"/>
      <c r="F4" s="207"/>
      <c r="G4" s="209"/>
      <c r="H4" s="209"/>
      <c r="I4" s="205"/>
      <c r="J4" s="205"/>
      <c r="K4"/>
      <c r="L4"/>
      <c r="M4"/>
      <c r="N4"/>
      <c r="O4"/>
      <c r="P4"/>
      <c r="Q4"/>
      <c r="R4"/>
    </row>
    <row r="5" spans="1:18" x14ac:dyDescent="0.25">
      <c r="A5" s="199"/>
      <c r="B5" s="206"/>
      <c r="C5" s="210"/>
      <c r="D5" s="210"/>
      <c r="E5" s="208"/>
      <c r="F5" s="207"/>
      <c r="G5" s="209"/>
      <c r="H5" s="209"/>
      <c r="I5" s="205"/>
      <c r="J5" s="205"/>
      <c r="K5"/>
      <c r="L5"/>
      <c r="M5"/>
      <c r="N5"/>
      <c r="O5"/>
      <c r="P5"/>
      <c r="Q5"/>
      <c r="R5"/>
    </row>
    <row r="6" spans="1:18" x14ac:dyDescent="0.25">
      <c r="A6" s="199"/>
      <c r="B6" s="206"/>
      <c r="C6" s="210" t="s">
        <v>64</v>
      </c>
      <c r="D6" s="210" t="s">
        <v>185</v>
      </c>
      <c r="E6" s="208"/>
      <c r="F6" s="207"/>
      <c r="G6" s="209"/>
      <c r="H6" s="209"/>
      <c r="I6" s="205"/>
      <c r="J6" s="205"/>
      <c r="K6"/>
      <c r="L6"/>
      <c r="M6"/>
      <c r="N6"/>
      <c r="O6"/>
      <c r="P6"/>
      <c r="Q6"/>
      <c r="R6"/>
    </row>
    <row r="7" spans="1:18" x14ac:dyDescent="0.25">
      <c r="A7" s="199"/>
      <c r="B7" s="206"/>
      <c r="C7" s="210"/>
      <c r="D7" s="210"/>
      <c r="E7" s="208"/>
      <c r="F7" s="207"/>
      <c r="G7" s="209"/>
      <c r="H7" s="209"/>
      <c r="I7" s="205"/>
      <c r="J7" s="205"/>
      <c r="K7"/>
      <c r="L7"/>
      <c r="M7"/>
      <c r="N7"/>
      <c r="O7"/>
      <c r="P7"/>
      <c r="Q7"/>
      <c r="R7"/>
    </row>
    <row r="8" spans="1:18" ht="66" x14ac:dyDescent="0.25">
      <c r="A8" s="199"/>
      <c r="B8" s="206">
        <v>1</v>
      </c>
      <c r="C8" s="201" t="s">
        <v>251</v>
      </c>
      <c r="D8" s="201"/>
      <c r="E8" s="211"/>
      <c r="F8" s="212"/>
      <c r="G8" s="209"/>
      <c r="H8" s="209"/>
      <c r="I8" s="205"/>
      <c r="J8" s="205"/>
      <c r="K8"/>
      <c r="L8"/>
      <c r="M8"/>
      <c r="N8"/>
      <c r="O8"/>
      <c r="P8"/>
      <c r="Q8"/>
      <c r="R8"/>
    </row>
    <row r="9" spans="1:18" ht="26.4" x14ac:dyDescent="0.25">
      <c r="A9" s="199"/>
      <c r="B9" s="206"/>
      <c r="C9" s="201" t="s">
        <v>252</v>
      </c>
      <c r="D9" s="201"/>
      <c r="E9" s="211" t="s">
        <v>61</v>
      </c>
      <c r="F9" s="212">
        <v>20.04</v>
      </c>
      <c r="G9" s="237"/>
      <c r="H9" s="237">
        <f>F9*G9</f>
        <v>0</v>
      </c>
      <c r="I9" s="205"/>
      <c r="J9" s="205"/>
      <c r="K9"/>
      <c r="L9"/>
      <c r="M9"/>
      <c r="N9"/>
      <c r="O9"/>
      <c r="P9"/>
      <c r="Q9"/>
      <c r="R9"/>
    </row>
    <row r="10" spans="1:18" x14ac:dyDescent="0.25">
      <c r="A10" s="199"/>
      <c r="B10" s="206"/>
      <c r="C10" s="210"/>
      <c r="D10" s="210"/>
      <c r="E10" s="208"/>
      <c r="F10" s="207"/>
      <c r="G10" s="209"/>
      <c r="H10" s="209"/>
      <c r="I10" s="205"/>
      <c r="J10" s="205"/>
      <c r="K10"/>
      <c r="L10"/>
      <c r="M10"/>
      <c r="N10"/>
      <c r="O10"/>
      <c r="P10"/>
      <c r="Q10"/>
      <c r="R10"/>
    </row>
    <row r="11" spans="1:18" s="47" customFormat="1" ht="52.8" x14ac:dyDescent="0.25">
      <c r="A11" s="214"/>
      <c r="B11" s="215">
        <v>2</v>
      </c>
      <c r="C11" s="201" t="s">
        <v>253</v>
      </c>
      <c r="D11" s="201"/>
      <c r="E11" s="216"/>
      <c r="F11" s="217"/>
      <c r="G11" s="218"/>
      <c r="H11" s="219"/>
      <c r="I11" s="220"/>
      <c r="J11" s="220"/>
      <c r="K11"/>
      <c r="L11"/>
      <c r="M11"/>
      <c r="N11"/>
      <c r="O11"/>
      <c r="P11"/>
      <c r="Q11"/>
      <c r="R11"/>
    </row>
    <row r="12" spans="1:18" s="47" customFormat="1" x14ac:dyDescent="0.25">
      <c r="A12" s="214"/>
      <c r="B12" s="215"/>
      <c r="C12" s="201" t="s">
        <v>254</v>
      </c>
      <c r="D12" s="201"/>
      <c r="E12" s="216"/>
      <c r="F12" s="217"/>
      <c r="G12" s="218"/>
      <c r="H12" s="219"/>
      <c r="I12" s="220"/>
      <c r="J12" s="220"/>
      <c r="K12"/>
      <c r="L12"/>
      <c r="M12"/>
      <c r="N12"/>
      <c r="O12"/>
      <c r="P12"/>
      <c r="Q12"/>
      <c r="R12"/>
    </row>
    <row r="13" spans="1:18" s="47" customFormat="1" ht="26.4" x14ac:dyDescent="0.25">
      <c r="A13" s="214"/>
      <c r="B13" s="221"/>
      <c r="C13" s="201" t="s">
        <v>252</v>
      </c>
      <c r="D13" s="201"/>
      <c r="E13" s="211" t="s">
        <v>61</v>
      </c>
      <c r="F13" s="212">
        <f>14.18</f>
        <v>14.18</v>
      </c>
      <c r="G13" s="237"/>
      <c r="H13" s="237">
        <f>F13*G13</f>
        <v>0</v>
      </c>
      <c r="I13" s="220"/>
      <c r="J13" s="220"/>
      <c r="K13"/>
      <c r="L13"/>
      <c r="M13"/>
      <c r="N13"/>
      <c r="O13"/>
      <c r="P13"/>
      <c r="Q13"/>
      <c r="R13"/>
    </row>
    <row r="14" spans="1:18" s="47" customFormat="1" x14ac:dyDescent="0.25">
      <c r="A14" s="214"/>
      <c r="B14" s="221"/>
      <c r="C14" s="201"/>
      <c r="D14" s="201"/>
      <c r="E14" s="211"/>
      <c r="F14" s="212"/>
      <c r="G14" s="213"/>
      <c r="H14" s="213"/>
      <c r="I14" s="220"/>
      <c r="J14" s="220"/>
      <c r="K14"/>
      <c r="L14"/>
      <c r="M14"/>
      <c r="N14"/>
      <c r="O14"/>
      <c r="P14"/>
      <c r="Q14"/>
      <c r="R14"/>
    </row>
    <row r="15" spans="1:18" s="47" customFormat="1" ht="26.4" x14ac:dyDescent="0.25">
      <c r="A15" s="214"/>
      <c r="B15" s="215">
        <v>3</v>
      </c>
      <c r="C15" s="201" t="s">
        <v>255</v>
      </c>
      <c r="D15" s="201"/>
      <c r="E15" s="211"/>
      <c r="F15" s="212"/>
      <c r="G15" s="213"/>
      <c r="H15" s="213"/>
      <c r="I15" s="220"/>
      <c r="J15" s="220"/>
      <c r="K15"/>
      <c r="L15"/>
      <c r="M15"/>
      <c r="N15"/>
      <c r="O15"/>
      <c r="P15"/>
      <c r="Q15"/>
      <c r="R15"/>
    </row>
    <row r="16" spans="1:18" s="47" customFormat="1" ht="26.4" x14ac:dyDescent="0.25">
      <c r="A16" s="214"/>
      <c r="B16" s="221"/>
      <c r="C16" s="222" t="s">
        <v>256</v>
      </c>
      <c r="D16" s="222"/>
      <c r="E16" s="216" t="s">
        <v>68</v>
      </c>
      <c r="F16" s="238">
        <f>2.35+5.9</f>
        <v>8.25</v>
      </c>
      <c r="G16" s="237"/>
      <c r="H16" s="237">
        <f>F16*G16</f>
        <v>0</v>
      </c>
      <c r="I16" s="220"/>
      <c r="J16" s="220"/>
      <c r="K16"/>
      <c r="L16"/>
      <c r="M16"/>
      <c r="N16"/>
      <c r="O16"/>
      <c r="P16"/>
      <c r="Q16"/>
      <c r="R16"/>
    </row>
    <row r="17" spans="1:18" s="47" customFormat="1" x14ac:dyDescent="0.25">
      <c r="A17" s="214"/>
      <c r="B17" s="221"/>
      <c r="C17" s="222"/>
      <c r="D17" s="222"/>
      <c r="E17" s="216"/>
      <c r="F17" s="217"/>
      <c r="G17" s="213"/>
      <c r="H17" s="213"/>
      <c r="I17" s="220"/>
      <c r="J17" s="220"/>
      <c r="K17"/>
      <c r="L17"/>
      <c r="M17"/>
      <c r="N17"/>
      <c r="O17"/>
      <c r="P17"/>
      <c r="Q17"/>
      <c r="R17"/>
    </row>
    <row r="18" spans="1:18" s="47" customFormat="1" x14ac:dyDescent="0.25">
      <c r="A18" s="214"/>
      <c r="B18" s="221"/>
      <c r="C18" s="222" t="s">
        <v>36</v>
      </c>
      <c r="D18" s="222"/>
      <c r="E18" s="216"/>
      <c r="F18" s="217"/>
      <c r="G18" s="218"/>
      <c r="H18" s="219"/>
      <c r="I18" s="220"/>
      <c r="J18" s="220"/>
      <c r="K18"/>
      <c r="L18"/>
      <c r="M18"/>
      <c r="N18"/>
      <c r="O18"/>
      <c r="P18"/>
      <c r="Q18"/>
      <c r="R18"/>
    </row>
    <row r="19" spans="1:18" s="47" customFormat="1" x14ac:dyDescent="0.25">
      <c r="A19" s="214"/>
      <c r="B19" s="221"/>
      <c r="C19" s="201" t="s">
        <v>186</v>
      </c>
      <c r="D19" s="201"/>
      <c r="E19" s="216"/>
      <c r="F19" s="217"/>
      <c r="G19" s="218"/>
      <c r="H19" s="219"/>
      <c r="I19" s="220"/>
      <c r="J19" s="220"/>
      <c r="K19"/>
      <c r="L19"/>
      <c r="M19"/>
      <c r="N19"/>
      <c r="O19"/>
      <c r="P19"/>
      <c r="Q19"/>
      <c r="R19"/>
    </row>
    <row r="20" spans="1:18" x14ac:dyDescent="0.25">
      <c r="A20" s="199"/>
      <c r="B20" s="206"/>
      <c r="C20" s="201"/>
      <c r="D20" s="201"/>
      <c r="E20" s="211"/>
      <c r="F20" s="212"/>
      <c r="G20" s="213"/>
      <c r="H20" s="213"/>
      <c r="I20" s="205"/>
      <c r="J20" s="205"/>
      <c r="K20"/>
      <c r="L20"/>
      <c r="M20"/>
      <c r="N20"/>
      <c r="O20"/>
      <c r="P20"/>
      <c r="Q20"/>
      <c r="R20"/>
    </row>
    <row r="21" spans="1:18" x14ac:dyDescent="0.25">
      <c r="A21" s="199"/>
      <c r="B21" s="206"/>
      <c r="C21" s="201" t="s">
        <v>141</v>
      </c>
      <c r="D21" s="201"/>
      <c r="E21" s="211"/>
      <c r="F21" s="212"/>
      <c r="G21" s="209"/>
      <c r="H21" s="209"/>
      <c r="I21" s="205"/>
      <c r="J21" s="205"/>
      <c r="K21"/>
      <c r="L21"/>
      <c r="M21"/>
      <c r="N21"/>
      <c r="O21"/>
      <c r="P21"/>
      <c r="Q21"/>
      <c r="R21"/>
    </row>
    <row r="22" spans="1:18" ht="66" x14ac:dyDescent="0.25">
      <c r="A22" s="199"/>
      <c r="B22" s="206">
        <v>4</v>
      </c>
      <c r="C22" s="223" t="s">
        <v>258</v>
      </c>
      <c r="D22" s="223"/>
      <c r="E22" s="211"/>
      <c r="F22" s="212"/>
      <c r="G22" s="209"/>
      <c r="H22" s="209"/>
      <c r="I22" s="205"/>
      <c r="J22" s="205"/>
      <c r="K22"/>
      <c r="L22"/>
      <c r="M22"/>
      <c r="N22"/>
      <c r="O22"/>
      <c r="P22"/>
      <c r="Q22"/>
      <c r="R22"/>
    </row>
    <row r="23" spans="1:18" ht="26.4" x14ac:dyDescent="0.25">
      <c r="A23" s="199"/>
      <c r="B23" s="206"/>
      <c r="C23" s="223" t="s">
        <v>257</v>
      </c>
      <c r="D23" s="223"/>
      <c r="E23" s="211"/>
      <c r="F23" s="212"/>
      <c r="G23" s="209"/>
      <c r="H23" s="209"/>
      <c r="I23" s="205"/>
      <c r="J23" s="205"/>
      <c r="K23"/>
      <c r="L23"/>
      <c r="M23"/>
      <c r="N23"/>
      <c r="O23"/>
      <c r="P23"/>
      <c r="Q23"/>
      <c r="R23"/>
    </row>
    <row r="24" spans="1:18" x14ac:dyDescent="0.25">
      <c r="A24" s="199"/>
      <c r="B24" s="206"/>
      <c r="C24" s="210" t="s">
        <v>142</v>
      </c>
      <c r="D24" s="210"/>
      <c r="E24" s="211"/>
      <c r="F24" s="212"/>
      <c r="G24" s="209"/>
      <c r="H24" s="209"/>
      <c r="I24" s="205"/>
      <c r="J24" s="205"/>
      <c r="K24"/>
      <c r="L24"/>
      <c r="M24"/>
      <c r="N24"/>
      <c r="O24"/>
      <c r="P24"/>
      <c r="Q24"/>
      <c r="R24"/>
    </row>
    <row r="25" spans="1:18" ht="26.4" x14ac:dyDescent="0.25">
      <c r="A25" s="199"/>
      <c r="B25" s="206"/>
      <c r="C25" s="210" t="s">
        <v>143</v>
      </c>
      <c r="D25" s="210"/>
      <c r="E25" s="211"/>
      <c r="F25" s="212"/>
      <c r="G25" s="209"/>
      <c r="H25" s="209"/>
      <c r="I25" s="205"/>
      <c r="J25" s="205"/>
      <c r="K25"/>
      <c r="L25"/>
      <c r="M25"/>
      <c r="N25"/>
      <c r="O25"/>
      <c r="P25"/>
      <c r="Q25"/>
      <c r="R25"/>
    </row>
    <row r="26" spans="1:18" ht="39.6" x14ac:dyDescent="0.25">
      <c r="A26" s="199"/>
      <c r="B26" s="206"/>
      <c r="C26" s="210" t="s">
        <v>144</v>
      </c>
      <c r="D26" s="210"/>
      <c r="E26" s="211"/>
      <c r="F26" s="212"/>
      <c r="G26" s="209"/>
      <c r="H26" s="209"/>
      <c r="I26" s="205"/>
      <c r="J26" s="205"/>
      <c r="K26"/>
      <c r="L26"/>
      <c r="M26"/>
      <c r="N26"/>
      <c r="O26"/>
      <c r="P26"/>
      <c r="Q26"/>
      <c r="R26"/>
    </row>
    <row r="27" spans="1:18" x14ac:dyDescent="0.25">
      <c r="A27" s="199"/>
      <c r="B27" s="206"/>
      <c r="C27" s="210" t="s">
        <v>145</v>
      </c>
      <c r="D27" s="210"/>
      <c r="E27" s="211"/>
      <c r="F27" s="212"/>
      <c r="G27" s="209"/>
      <c r="H27" s="209"/>
      <c r="I27" s="205"/>
      <c r="J27" s="205"/>
      <c r="K27"/>
      <c r="L27"/>
      <c r="M27"/>
      <c r="N27"/>
      <c r="O27"/>
      <c r="P27"/>
      <c r="Q27"/>
      <c r="R27"/>
    </row>
    <row r="28" spans="1:18" x14ac:dyDescent="0.25">
      <c r="A28" s="199"/>
      <c r="B28" s="206"/>
      <c r="C28" s="210" t="s">
        <v>146</v>
      </c>
      <c r="D28" s="210"/>
      <c r="E28" s="211"/>
      <c r="F28" s="212"/>
      <c r="G28" s="209"/>
      <c r="H28" s="209"/>
      <c r="I28" s="205"/>
      <c r="J28" s="205"/>
      <c r="K28"/>
      <c r="L28"/>
      <c r="M28"/>
      <c r="N28"/>
      <c r="O28"/>
      <c r="P28"/>
      <c r="Q28"/>
      <c r="R28"/>
    </row>
    <row r="29" spans="1:18" x14ac:dyDescent="0.25">
      <c r="A29" s="199"/>
      <c r="B29" s="206"/>
      <c r="C29" s="210" t="s">
        <v>147</v>
      </c>
      <c r="D29" s="210"/>
      <c r="E29" s="211"/>
      <c r="F29" s="212"/>
      <c r="G29" s="209"/>
      <c r="H29" s="209"/>
      <c r="I29" s="205"/>
      <c r="J29" s="205"/>
      <c r="K29"/>
      <c r="L29"/>
      <c r="M29"/>
      <c r="N29"/>
      <c r="O29"/>
      <c r="P29"/>
      <c r="Q29"/>
      <c r="R29"/>
    </row>
    <row r="30" spans="1:18" x14ac:dyDescent="0.25">
      <c r="A30" s="199"/>
      <c r="B30" s="206"/>
      <c r="C30" s="210" t="s">
        <v>259</v>
      </c>
      <c r="D30" s="210"/>
      <c r="E30" s="211"/>
      <c r="F30" s="212"/>
      <c r="G30" s="209"/>
      <c r="H30" s="209"/>
      <c r="I30" s="205"/>
      <c r="J30" s="205"/>
      <c r="K30"/>
      <c r="L30"/>
      <c r="M30"/>
      <c r="N30"/>
      <c r="O30"/>
      <c r="P30"/>
      <c r="Q30"/>
      <c r="R30"/>
    </row>
    <row r="31" spans="1:18" ht="92.4" x14ac:dyDescent="0.25">
      <c r="A31" s="199"/>
      <c r="B31" s="206"/>
      <c r="C31" s="210" t="s">
        <v>260</v>
      </c>
      <c r="D31" s="210"/>
      <c r="E31" s="211"/>
      <c r="F31" s="212"/>
      <c r="G31" s="209"/>
      <c r="H31" s="209"/>
      <c r="I31" s="205"/>
      <c r="J31" s="205"/>
      <c r="K31"/>
      <c r="L31"/>
      <c r="M31"/>
      <c r="N31"/>
      <c r="O31"/>
      <c r="P31"/>
      <c r="Q31"/>
      <c r="R31"/>
    </row>
    <row r="32" spans="1:18" x14ac:dyDescent="0.25">
      <c r="A32" s="199"/>
      <c r="B32" s="206"/>
      <c r="C32" s="210" t="s">
        <v>148</v>
      </c>
      <c r="D32" s="210"/>
      <c r="E32" s="211"/>
      <c r="F32" s="212"/>
      <c r="G32" s="209"/>
      <c r="H32" s="209"/>
      <c r="I32" s="205"/>
      <c r="J32" s="205"/>
      <c r="K32"/>
      <c r="L32"/>
      <c r="M32"/>
      <c r="N32"/>
      <c r="O32"/>
      <c r="P32"/>
      <c r="Q32"/>
      <c r="R32"/>
    </row>
    <row r="33" spans="1:18" ht="26.4" x14ac:dyDescent="0.25">
      <c r="A33" s="199"/>
      <c r="B33" s="206"/>
      <c r="C33" s="210" t="s">
        <v>149</v>
      </c>
      <c r="D33" s="210"/>
      <c r="E33" s="211"/>
      <c r="F33" s="212"/>
      <c r="G33" s="209"/>
      <c r="H33" s="209"/>
      <c r="I33" s="205"/>
      <c r="J33" s="205"/>
      <c r="K33"/>
      <c r="L33"/>
      <c r="M33"/>
      <c r="N33"/>
      <c r="O33"/>
      <c r="P33"/>
      <c r="Q33"/>
      <c r="R33"/>
    </row>
    <row r="34" spans="1:18" x14ac:dyDescent="0.25">
      <c r="A34" s="199"/>
      <c r="B34" s="206"/>
      <c r="C34" s="210" t="s">
        <v>150</v>
      </c>
      <c r="D34" s="210"/>
      <c r="E34" s="211"/>
      <c r="F34" s="212"/>
      <c r="G34" s="209"/>
      <c r="H34" s="209"/>
      <c r="I34" s="205"/>
      <c r="J34" s="205"/>
      <c r="K34"/>
      <c r="L34"/>
      <c r="M34"/>
      <c r="N34"/>
      <c r="O34"/>
      <c r="P34"/>
      <c r="Q34"/>
      <c r="R34"/>
    </row>
    <row r="35" spans="1:18" ht="26.4" x14ac:dyDescent="0.25">
      <c r="A35" s="199"/>
      <c r="B35" s="206"/>
      <c r="C35" s="210" t="s">
        <v>151</v>
      </c>
      <c r="D35" s="210"/>
      <c r="E35" s="211"/>
      <c r="F35" s="212"/>
      <c r="G35" s="209"/>
      <c r="H35" s="209"/>
      <c r="I35" s="205"/>
      <c r="J35" s="205"/>
      <c r="K35"/>
      <c r="L35"/>
      <c r="M35"/>
      <c r="N35"/>
      <c r="O35"/>
      <c r="P35"/>
      <c r="Q35"/>
      <c r="R35"/>
    </row>
    <row r="36" spans="1:18" x14ac:dyDescent="0.25">
      <c r="A36" s="199"/>
      <c r="B36" s="206"/>
      <c r="C36" s="210" t="s">
        <v>152</v>
      </c>
      <c r="D36" s="210"/>
      <c r="E36" s="211" t="s">
        <v>61</v>
      </c>
      <c r="F36" s="212">
        <v>20</v>
      </c>
      <c r="G36" s="213"/>
      <c r="H36" s="213">
        <f>F36*G36</f>
        <v>0</v>
      </c>
      <c r="I36" s="205"/>
      <c r="J36" s="205"/>
      <c r="K36"/>
      <c r="L36"/>
      <c r="M36"/>
      <c r="N36"/>
      <c r="O36"/>
      <c r="P36"/>
      <c r="Q36"/>
      <c r="R36"/>
    </row>
    <row r="37" spans="1:18" x14ac:dyDescent="0.25">
      <c r="A37" s="199"/>
      <c r="B37" s="206"/>
      <c r="C37" s="210" t="s">
        <v>153</v>
      </c>
      <c r="D37" s="210"/>
      <c r="E37" s="211" t="s">
        <v>68</v>
      </c>
      <c r="F37" s="212">
        <f>2*4.8+2.26</f>
        <v>11.86</v>
      </c>
      <c r="G37" s="213"/>
      <c r="H37" s="213">
        <f>F37*G37</f>
        <v>0</v>
      </c>
      <c r="I37" s="205"/>
      <c r="J37" s="205"/>
      <c r="K37"/>
      <c r="L37"/>
      <c r="M37"/>
      <c r="N37"/>
      <c r="O37"/>
      <c r="P37"/>
      <c r="Q37"/>
      <c r="R37"/>
    </row>
    <row r="38" spans="1:18" x14ac:dyDescent="0.25">
      <c r="A38" s="199"/>
      <c r="B38" s="206"/>
      <c r="C38" s="210"/>
      <c r="D38" s="210"/>
      <c r="E38" s="211"/>
      <c r="F38" s="212"/>
      <c r="G38" s="213"/>
      <c r="H38" s="213"/>
      <c r="I38" s="205"/>
      <c r="J38" s="205"/>
      <c r="K38"/>
      <c r="L38"/>
      <c r="M38"/>
      <c r="N38"/>
      <c r="O38"/>
      <c r="P38"/>
      <c r="Q38"/>
      <c r="R38"/>
    </row>
    <row r="39" spans="1:18" ht="26.4" x14ac:dyDescent="0.25">
      <c r="A39" s="199"/>
      <c r="B39" s="206">
        <v>5</v>
      </c>
      <c r="C39" s="223" t="s">
        <v>154</v>
      </c>
      <c r="D39" s="223"/>
      <c r="E39" s="211"/>
      <c r="F39" s="212"/>
      <c r="G39" s="213"/>
      <c r="H39" s="213"/>
      <c r="I39" s="205"/>
      <c r="J39" s="205"/>
      <c r="K39"/>
      <c r="L39"/>
      <c r="M39"/>
      <c r="N39"/>
      <c r="O39"/>
      <c r="P39"/>
      <c r="Q39"/>
      <c r="R39"/>
    </row>
    <row r="40" spans="1:18" x14ac:dyDescent="0.25">
      <c r="A40" s="199"/>
      <c r="B40" s="206"/>
      <c r="C40" s="210" t="s">
        <v>142</v>
      </c>
      <c r="D40" s="210"/>
      <c r="E40" s="211"/>
      <c r="F40" s="212"/>
      <c r="G40" s="213"/>
      <c r="H40" s="213"/>
      <c r="I40" s="205"/>
      <c r="J40" s="205"/>
      <c r="K40"/>
      <c r="L40"/>
      <c r="M40"/>
      <c r="N40"/>
      <c r="O40"/>
      <c r="P40"/>
      <c r="Q40"/>
      <c r="R40"/>
    </row>
    <row r="41" spans="1:18" ht="26.4" x14ac:dyDescent="0.25">
      <c r="A41" s="199"/>
      <c r="B41" s="206"/>
      <c r="C41" s="210" t="s">
        <v>155</v>
      </c>
      <c r="D41" s="210"/>
      <c r="E41" s="211"/>
      <c r="F41" s="212"/>
      <c r="G41" s="213"/>
      <c r="H41" s="213"/>
      <c r="I41" s="205"/>
      <c r="J41" s="205"/>
      <c r="K41"/>
      <c r="L41"/>
      <c r="M41"/>
      <c r="N41"/>
      <c r="O41"/>
      <c r="P41"/>
      <c r="Q41"/>
      <c r="R41"/>
    </row>
    <row r="42" spans="1:18" x14ac:dyDescent="0.25">
      <c r="A42" s="199"/>
      <c r="B42" s="206"/>
      <c r="C42" s="210" t="s">
        <v>156</v>
      </c>
      <c r="D42" s="210"/>
      <c r="E42" s="211"/>
      <c r="F42" s="212"/>
      <c r="G42" s="213"/>
      <c r="H42" s="213"/>
      <c r="I42" s="205"/>
      <c r="J42" s="205"/>
      <c r="K42"/>
      <c r="L42"/>
      <c r="M42"/>
      <c r="N42"/>
      <c r="O42"/>
      <c r="P42"/>
      <c r="Q42"/>
      <c r="R42"/>
    </row>
    <row r="43" spans="1:18" ht="90.3" customHeight="1" x14ac:dyDescent="0.25">
      <c r="A43" s="199"/>
      <c r="B43" s="206"/>
      <c r="C43" s="210" t="s">
        <v>187</v>
      </c>
      <c r="D43" s="210"/>
      <c r="E43" s="211"/>
      <c r="F43" s="212"/>
      <c r="G43" s="213"/>
      <c r="H43" s="213"/>
      <c r="I43" s="205"/>
      <c r="J43" s="205"/>
      <c r="K43"/>
      <c r="L43"/>
      <c r="M43"/>
      <c r="N43"/>
      <c r="O43"/>
      <c r="P43"/>
      <c r="Q43"/>
      <c r="R43"/>
    </row>
    <row r="44" spans="1:18" ht="79.2" customHeight="1" x14ac:dyDescent="0.25">
      <c r="A44" s="199"/>
      <c r="B44" s="206"/>
      <c r="C44" s="210" t="s">
        <v>188</v>
      </c>
      <c r="D44" s="210"/>
      <c r="E44" s="211"/>
      <c r="F44" s="212"/>
      <c r="G44" s="213"/>
      <c r="H44" s="213"/>
      <c r="I44" s="205"/>
      <c r="J44" s="205"/>
      <c r="K44"/>
      <c r="L44"/>
      <c r="M44"/>
      <c r="N44"/>
      <c r="O44"/>
      <c r="P44"/>
      <c r="Q44"/>
      <c r="R44"/>
    </row>
    <row r="45" spans="1:18" ht="26.4" x14ac:dyDescent="0.25">
      <c r="A45" s="199"/>
      <c r="B45" s="206"/>
      <c r="C45" s="210" t="s">
        <v>157</v>
      </c>
      <c r="D45" s="210"/>
      <c r="E45" s="211"/>
      <c r="F45" s="212"/>
      <c r="G45" s="213"/>
      <c r="H45" s="213"/>
      <c r="I45" s="205"/>
      <c r="J45" s="205"/>
      <c r="K45"/>
      <c r="L45"/>
      <c r="M45"/>
      <c r="N45"/>
      <c r="O45"/>
      <c r="P45"/>
      <c r="Q45"/>
      <c r="R45"/>
    </row>
    <row r="46" spans="1:18" x14ac:dyDescent="0.25">
      <c r="A46" s="199"/>
      <c r="B46" s="206"/>
      <c r="C46" s="210" t="s">
        <v>158</v>
      </c>
      <c r="D46" s="210"/>
      <c r="E46" s="211"/>
      <c r="F46" s="212"/>
      <c r="G46" s="213"/>
      <c r="H46" s="213"/>
      <c r="I46" s="205"/>
      <c r="J46" s="205"/>
      <c r="K46"/>
      <c r="L46"/>
      <c r="M46"/>
      <c r="N46"/>
      <c r="O46"/>
      <c r="P46"/>
      <c r="Q46"/>
      <c r="R46"/>
    </row>
    <row r="47" spans="1:18" x14ac:dyDescent="0.25">
      <c r="A47" s="199"/>
      <c r="B47" s="206"/>
      <c r="C47" s="210" t="s">
        <v>159</v>
      </c>
      <c r="D47" s="210"/>
      <c r="E47" s="211" t="s">
        <v>61</v>
      </c>
      <c r="F47" s="212">
        <v>442</v>
      </c>
      <c r="G47" s="213"/>
      <c r="H47" s="213">
        <f>F47*G47</f>
        <v>0</v>
      </c>
      <c r="I47" s="205"/>
      <c r="J47" s="205"/>
      <c r="K47"/>
      <c r="L47"/>
      <c r="M47"/>
      <c r="N47"/>
      <c r="O47"/>
      <c r="P47"/>
      <c r="Q47"/>
      <c r="R47"/>
    </row>
    <row r="48" spans="1:18" x14ac:dyDescent="0.25">
      <c r="A48" s="199"/>
      <c r="B48" s="206"/>
      <c r="C48" s="210" t="s">
        <v>160</v>
      </c>
      <c r="D48" s="210"/>
      <c r="E48" s="211" t="s">
        <v>61</v>
      </c>
      <c r="F48" s="212">
        <v>62</v>
      </c>
      <c r="G48" s="213"/>
      <c r="H48" s="213">
        <f>F48*G48</f>
        <v>0</v>
      </c>
      <c r="I48" s="205"/>
      <c r="J48" s="205"/>
      <c r="K48"/>
      <c r="L48"/>
      <c r="M48"/>
      <c r="N48"/>
      <c r="O48"/>
      <c r="P48"/>
      <c r="Q48"/>
      <c r="R48"/>
    </row>
    <row r="49" spans="1:18" x14ac:dyDescent="0.25">
      <c r="A49" s="199"/>
      <c r="B49" s="206"/>
      <c r="C49" s="210" t="s">
        <v>161</v>
      </c>
      <c r="D49" s="210"/>
      <c r="E49" s="211" t="s">
        <v>61</v>
      </c>
      <c r="F49" s="217">
        <v>538</v>
      </c>
      <c r="G49" s="213"/>
      <c r="H49" s="213">
        <f>F49*G49</f>
        <v>0</v>
      </c>
      <c r="I49" s="205"/>
      <c r="J49" s="205"/>
      <c r="K49"/>
      <c r="L49"/>
      <c r="M49"/>
      <c r="N49"/>
      <c r="O49"/>
      <c r="P49"/>
      <c r="Q49"/>
      <c r="R49"/>
    </row>
    <row r="50" spans="1:18" x14ac:dyDescent="0.25">
      <c r="A50" s="199"/>
      <c r="B50" s="206"/>
      <c r="C50" s="210"/>
      <c r="D50" s="210"/>
      <c r="E50" s="211"/>
      <c r="F50" s="217"/>
      <c r="G50" s="213"/>
      <c r="H50" s="213"/>
      <c r="I50" s="205"/>
      <c r="J50" s="205"/>
      <c r="K50"/>
      <c r="L50"/>
      <c r="M50"/>
      <c r="N50"/>
      <c r="O50"/>
      <c r="P50"/>
      <c r="Q50"/>
      <c r="R50"/>
    </row>
    <row r="51" spans="1:18" ht="52.8" x14ac:dyDescent="0.25">
      <c r="A51" s="199"/>
      <c r="B51" s="215">
        <v>6</v>
      </c>
      <c r="C51" s="210" t="s">
        <v>261</v>
      </c>
      <c r="D51" s="210"/>
      <c r="E51" s="211"/>
      <c r="F51" s="217"/>
      <c r="G51" s="213"/>
      <c r="H51" s="213"/>
      <c r="I51" s="205"/>
      <c r="J51" s="205"/>
      <c r="K51"/>
      <c r="L51"/>
      <c r="M51"/>
      <c r="N51"/>
      <c r="O51"/>
      <c r="P51"/>
      <c r="Q51"/>
      <c r="R51"/>
    </row>
    <row r="52" spans="1:18" ht="26.4" x14ac:dyDescent="0.25">
      <c r="A52" s="199"/>
      <c r="B52" s="215"/>
      <c r="C52" s="210" t="s">
        <v>262</v>
      </c>
      <c r="D52" s="210"/>
      <c r="E52" s="211"/>
      <c r="F52" s="217"/>
      <c r="G52" s="213"/>
      <c r="H52" s="213"/>
      <c r="I52" s="205"/>
      <c r="J52" s="205"/>
      <c r="K52"/>
      <c r="L52"/>
      <c r="M52"/>
      <c r="N52"/>
      <c r="O52"/>
      <c r="P52"/>
      <c r="Q52"/>
      <c r="R52"/>
    </row>
    <row r="53" spans="1:18" x14ac:dyDescent="0.25">
      <c r="A53" s="199"/>
      <c r="B53" s="206"/>
      <c r="C53" s="210" t="s">
        <v>263</v>
      </c>
      <c r="D53" s="210"/>
      <c r="E53" s="211" t="s">
        <v>162</v>
      </c>
      <c r="F53" s="217">
        <v>24</v>
      </c>
      <c r="G53" s="213"/>
      <c r="H53" s="213">
        <f>F53*G53</f>
        <v>0</v>
      </c>
      <c r="I53" s="205"/>
      <c r="J53" s="205"/>
      <c r="K53"/>
      <c r="L53"/>
      <c r="M53"/>
      <c r="N53"/>
      <c r="O53"/>
      <c r="P53"/>
      <c r="Q53"/>
      <c r="R53"/>
    </row>
    <row r="54" spans="1:18" x14ac:dyDescent="0.25">
      <c r="A54" s="199"/>
      <c r="B54" s="206"/>
      <c r="C54" s="210"/>
      <c r="D54" s="210"/>
      <c r="E54" s="211"/>
      <c r="F54" s="217"/>
      <c r="G54" s="213"/>
      <c r="H54" s="213"/>
      <c r="I54" s="205"/>
      <c r="J54" s="205"/>
      <c r="K54"/>
      <c r="L54"/>
      <c r="M54"/>
      <c r="N54"/>
      <c r="O54"/>
      <c r="P54"/>
      <c r="Q54"/>
      <c r="R54"/>
    </row>
    <row r="55" spans="1:18" s="47" customFormat="1" x14ac:dyDescent="0.25">
      <c r="A55" s="214"/>
      <c r="B55" s="221"/>
      <c r="C55" s="222" t="s">
        <v>163</v>
      </c>
      <c r="D55" s="222"/>
      <c r="E55" s="216"/>
      <c r="F55" s="217"/>
      <c r="G55" s="218"/>
      <c r="H55" s="219"/>
      <c r="I55" s="220"/>
      <c r="J55" s="220"/>
      <c r="K55"/>
      <c r="L55"/>
      <c r="M55"/>
      <c r="N55"/>
      <c r="O55"/>
      <c r="P55"/>
      <c r="Q55"/>
      <c r="R55"/>
    </row>
    <row r="56" spans="1:18" s="87" customFormat="1" ht="66" x14ac:dyDescent="0.25">
      <c r="A56" s="224"/>
      <c r="B56" s="215">
        <v>7</v>
      </c>
      <c r="C56" s="225" t="s">
        <v>218</v>
      </c>
      <c r="D56" s="225"/>
      <c r="E56" s="202"/>
      <c r="F56" s="212"/>
      <c r="G56" s="226"/>
      <c r="H56" s="226"/>
      <c r="I56" s="224"/>
      <c r="J56" s="224"/>
      <c r="K56"/>
      <c r="L56"/>
      <c r="M56"/>
      <c r="N56"/>
      <c r="O56"/>
      <c r="P56"/>
      <c r="Q56"/>
      <c r="R56"/>
    </row>
    <row r="57" spans="1:18" s="87" customFormat="1" x14ac:dyDescent="0.25">
      <c r="A57" s="224"/>
      <c r="B57" s="215"/>
      <c r="C57" s="201" t="s">
        <v>219</v>
      </c>
      <c r="D57" s="201"/>
      <c r="E57" s="202" t="s">
        <v>59</v>
      </c>
      <c r="F57" s="212">
        <v>1</v>
      </c>
      <c r="G57" s="226"/>
      <c r="H57" s="226">
        <f>F57*G57</f>
        <v>0</v>
      </c>
      <c r="I57" s="224"/>
      <c r="J57" s="224"/>
      <c r="K57"/>
      <c r="L57"/>
      <c r="M57"/>
      <c r="N57"/>
      <c r="O57"/>
      <c r="P57"/>
      <c r="Q57"/>
      <c r="R57"/>
    </row>
    <row r="58" spans="1:18" x14ac:dyDescent="0.25">
      <c r="A58" s="199"/>
      <c r="B58" s="199"/>
      <c r="C58" s="199"/>
      <c r="D58" s="199"/>
      <c r="E58" s="211"/>
      <c r="F58" s="199"/>
      <c r="G58" s="219"/>
      <c r="H58" s="219"/>
      <c r="I58" s="205"/>
      <c r="J58" s="205"/>
      <c r="K58"/>
      <c r="L58"/>
      <c r="M58"/>
      <c r="N58"/>
      <c r="O58"/>
      <c r="P58"/>
      <c r="Q58"/>
      <c r="R58"/>
    </row>
    <row r="59" spans="1:18" s="58" customFormat="1" x14ac:dyDescent="0.25">
      <c r="A59" s="227"/>
      <c r="B59" s="228"/>
      <c r="C59" s="229" t="s">
        <v>83</v>
      </c>
      <c r="D59" s="229"/>
      <c r="E59" s="230"/>
      <c r="F59" s="228"/>
      <c r="G59" s="231"/>
      <c r="H59" s="232">
        <f>SUM(H8:H58)</f>
        <v>0</v>
      </c>
      <c r="I59" s="233"/>
      <c r="J59" s="233"/>
      <c r="K59"/>
      <c r="L59"/>
      <c r="M59"/>
      <c r="N59"/>
      <c r="O59"/>
      <c r="P59"/>
      <c r="Q59"/>
      <c r="R59"/>
    </row>
    <row r="60" spans="1:18" x14ac:dyDescent="0.25">
      <c r="A60" s="199"/>
      <c r="B60" s="199"/>
      <c r="C60" s="234"/>
      <c r="D60" s="234"/>
      <c r="E60" s="211"/>
      <c r="F60" s="199"/>
      <c r="G60" s="219"/>
      <c r="H60" s="235"/>
      <c r="I60" s="205"/>
      <c r="J60" s="205"/>
      <c r="K60"/>
      <c r="L60"/>
      <c r="M60"/>
      <c r="N60"/>
      <c r="O60"/>
      <c r="P60"/>
      <c r="Q60"/>
      <c r="R60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9" firstPageNumber="0" orientation="landscape" horizontalDpi="300" verticalDpi="300" r:id="rId1"/>
  <headerFooter alignWithMargins="0">
    <oddHeader>&amp;L&amp;8AT-15/2017&amp;C&amp;8PAVILJONI AD TURRES - XII
k.č.2494/1 k.o. Crikvenica&amp;R&amp;"Arial,Bold"&amp;9&amp;P</oddHeader>
    <oddFooter>&amp;L&amp;8Izvršilac:
KONSTRUKTOR d.o.o.
Zagreb, Ede Murtića 11&amp;C&amp;8TROŠKOVNIK
građevinsko obrtničkih radova
za energetsku obnovu&amp;R&amp;8Naručilac: 
ŠTED INVEST d.o.o.
Slavonska avenija 3
Zagreb</oddFooter>
  </headerFooter>
  <rowBreaks count="2" manualBreakCount="2">
    <brk id="20" min="1" max="7" man="1"/>
    <brk id="54" min="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0"/>
  </sheetPr>
  <dimension ref="B1:W48"/>
  <sheetViews>
    <sheetView view="pageBreakPreview" zoomScaleSheetLayoutView="100" workbookViewId="0">
      <selection activeCell="G12" sqref="G12"/>
    </sheetView>
  </sheetViews>
  <sheetFormatPr defaultColWidth="10.44140625" defaultRowHeight="13.2" x14ac:dyDescent="0.25"/>
  <cols>
    <col min="1" max="1" width="1.109375" style="13" customWidth="1"/>
    <col min="2" max="2" width="4.33203125" style="13" customWidth="1"/>
    <col min="3" max="3" width="42.33203125" style="13" customWidth="1"/>
    <col min="4" max="4" width="40.21875" style="13" customWidth="1"/>
    <col min="5" max="5" width="5" style="130" customWidth="1"/>
    <col min="6" max="6" width="8.6640625" style="13" customWidth="1"/>
    <col min="7" max="7" width="15.6640625" style="66" customWidth="1"/>
    <col min="8" max="8" width="13.5546875" style="66" customWidth="1"/>
    <col min="9" max="9" width="1.33203125" style="13" customWidth="1"/>
    <col min="10" max="10" width="1.5546875" style="13" customWidth="1"/>
    <col min="11" max="11" width="8" style="13" customWidth="1"/>
    <col min="12" max="12" width="10.44140625" style="131"/>
    <col min="13" max="16" width="10.44140625" style="13"/>
    <col min="17" max="17" width="11.6640625" style="13" customWidth="1"/>
    <col min="18" max="18" width="13.109375" style="13" customWidth="1"/>
    <col min="19" max="244" width="10.44140625" style="13"/>
    <col min="245" max="245" width="1.109375" style="13" customWidth="1"/>
    <col min="246" max="246" width="4.33203125" style="13" customWidth="1"/>
    <col min="247" max="247" width="43.6640625" style="13" customWidth="1"/>
    <col min="248" max="248" width="5" style="13" customWidth="1"/>
    <col min="249" max="249" width="8.6640625" style="13" customWidth="1"/>
    <col min="250" max="250" width="15.6640625" style="13" customWidth="1"/>
    <col min="251" max="251" width="13.5546875" style="13" customWidth="1"/>
    <col min="252" max="252" width="1.33203125" style="13" customWidth="1"/>
    <col min="253" max="253" width="1.5546875" style="13" customWidth="1"/>
    <col min="254" max="16384" width="10.44140625" style="13"/>
  </cols>
  <sheetData>
    <row r="1" spans="2:23" x14ac:dyDescent="0.25">
      <c r="I1"/>
      <c r="J1"/>
      <c r="K1"/>
      <c r="L1"/>
      <c r="M1"/>
      <c r="N1"/>
      <c r="O1"/>
      <c r="P1"/>
      <c r="Q1"/>
      <c r="R1"/>
    </row>
    <row r="2" spans="2:23" x14ac:dyDescent="0.25">
      <c r="B2" s="16" t="s">
        <v>33</v>
      </c>
      <c r="C2" s="126" t="s">
        <v>34</v>
      </c>
      <c r="D2" s="126"/>
      <c r="I2"/>
      <c r="J2"/>
      <c r="K2"/>
      <c r="L2"/>
      <c r="M2"/>
      <c r="N2"/>
      <c r="O2"/>
      <c r="P2"/>
      <c r="Q2"/>
      <c r="R2"/>
    </row>
    <row r="3" spans="2:23" s="54" customFormat="1" x14ac:dyDescent="0.25">
      <c r="E3" s="127"/>
      <c r="F3" s="126"/>
      <c r="G3" s="132"/>
      <c r="H3" s="132"/>
      <c r="I3"/>
      <c r="J3"/>
      <c r="K3"/>
      <c r="L3"/>
      <c r="M3"/>
      <c r="N3"/>
      <c r="O3"/>
      <c r="P3"/>
      <c r="Q3"/>
      <c r="R3"/>
    </row>
    <row r="4" spans="2:23" s="54" customFormat="1" x14ac:dyDescent="0.25">
      <c r="B4" s="16" t="s">
        <v>24</v>
      </c>
      <c r="C4" s="126" t="s">
        <v>35</v>
      </c>
      <c r="D4" s="126"/>
      <c r="E4" s="127"/>
      <c r="F4" s="133"/>
      <c r="G4" s="132"/>
      <c r="H4" s="132"/>
      <c r="I4"/>
      <c r="J4"/>
      <c r="K4"/>
      <c r="L4"/>
      <c r="M4"/>
      <c r="N4"/>
      <c r="O4"/>
      <c r="P4"/>
      <c r="Q4"/>
      <c r="R4"/>
    </row>
    <row r="5" spans="2:23" s="54" customFormat="1" x14ac:dyDescent="0.25">
      <c r="B5" s="16"/>
      <c r="C5" s="17"/>
      <c r="D5" s="17"/>
      <c r="E5" s="18"/>
      <c r="F5" s="11"/>
      <c r="G5" s="68"/>
      <c r="H5" s="68"/>
      <c r="I5"/>
      <c r="J5"/>
      <c r="K5"/>
      <c r="L5"/>
      <c r="M5"/>
      <c r="N5"/>
      <c r="O5"/>
      <c r="P5"/>
      <c r="Q5"/>
      <c r="R5"/>
    </row>
    <row r="6" spans="2:23" s="54" customFormat="1" x14ac:dyDescent="0.25">
      <c r="B6" s="20"/>
      <c r="C6" s="134" t="s">
        <v>164</v>
      </c>
      <c r="D6" s="134" t="s">
        <v>185</v>
      </c>
      <c r="E6" s="18"/>
      <c r="F6" s="11"/>
      <c r="G6" s="68"/>
      <c r="H6" s="68"/>
      <c r="I6"/>
      <c r="J6"/>
      <c r="K6"/>
      <c r="L6"/>
      <c r="M6"/>
      <c r="N6"/>
      <c r="O6"/>
      <c r="P6"/>
      <c r="Q6"/>
      <c r="R6"/>
    </row>
    <row r="7" spans="2:23" s="4" customFormat="1" ht="52.8" x14ac:dyDescent="0.25">
      <c r="B7" s="91">
        <v>1</v>
      </c>
      <c r="C7" s="111" t="s">
        <v>264</v>
      </c>
      <c r="D7" s="111"/>
      <c r="E7" s="92"/>
      <c r="F7" s="94"/>
      <c r="G7" s="90"/>
      <c r="H7" s="90"/>
      <c r="I7"/>
      <c r="J7"/>
      <c r="K7"/>
      <c r="L7"/>
      <c r="M7"/>
      <c r="N7"/>
      <c r="O7"/>
      <c r="P7"/>
      <c r="Q7"/>
      <c r="R7"/>
      <c r="S7" s="135"/>
      <c r="T7" s="136"/>
      <c r="U7" s="137"/>
      <c r="V7" s="138"/>
      <c r="W7" s="139"/>
    </row>
    <row r="8" spans="2:23" s="4" customFormat="1" ht="52.8" x14ac:dyDescent="0.25">
      <c r="B8" s="91"/>
      <c r="C8" s="111" t="s">
        <v>265</v>
      </c>
      <c r="D8" s="111"/>
      <c r="E8" s="92"/>
      <c r="F8" s="94"/>
      <c r="G8" s="90"/>
      <c r="H8" s="90"/>
      <c r="I8"/>
      <c r="J8"/>
      <c r="K8"/>
      <c r="L8"/>
      <c r="M8"/>
      <c r="N8"/>
      <c r="O8"/>
      <c r="P8"/>
      <c r="Q8"/>
      <c r="R8"/>
      <c r="S8" s="135"/>
      <c r="T8" s="136"/>
      <c r="U8" s="137"/>
      <c r="V8" s="138"/>
      <c r="W8" s="139"/>
    </row>
    <row r="9" spans="2:23" s="4" customFormat="1" ht="52.8" x14ac:dyDescent="0.25">
      <c r="B9" s="91"/>
      <c r="C9" s="111" t="s">
        <v>266</v>
      </c>
      <c r="D9" s="111"/>
      <c r="E9" s="92"/>
      <c r="F9" s="94"/>
      <c r="G9" s="90"/>
      <c r="H9" s="90"/>
      <c r="I9"/>
      <c r="J9"/>
      <c r="K9"/>
      <c r="L9"/>
      <c r="M9"/>
      <c r="N9"/>
      <c r="O9"/>
      <c r="P9"/>
      <c r="Q9"/>
      <c r="R9"/>
      <c r="S9" s="135"/>
      <c r="T9" s="136"/>
      <c r="U9" s="137"/>
      <c r="V9" s="138"/>
      <c r="W9" s="139"/>
    </row>
    <row r="10" spans="2:23" s="4" customFormat="1" ht="52.8" x14ac:dyDescent="0.25">
      <c r="B10" s="91"/>
      <c r="C10" s="111" t="s">
        <v>267</v>
      </c>
      <c r="D10" s="111"/>
      <c r="E10" s="92"/>
      <c r="F10" s="94"/>
      <c r="G10" s="90"/>
      <c r="H10" s="90"/>
      <c r="I10"/>
      <c r="J10"/>
      <c r="K10"/>
      <c r="L10"/>
      <c r="M10"/>
      <c r="N10"/>
      <c r="O10"/>
      <c r="P10"/>
      <c r="Q10"/>
      <c r="R10"/>
      <c r="S10" s="135"/>
      <c r="T10" s="136"/>
      <c r="U10" s="137"/>
      <c r="V10" s="138"/>
      <c r="W10" s="139"/>
    </row>
    <row r="11" spans="2:23" s="4" customFormat="1" x14ac:dyDescent="0.25">
      <c r="B11" s="91"/>
      <c r="C11" s="22" t="s">
        <v>268</v>
      </c>
      <c r="D11" s="22"/>
      <c r="E11" s="92"/>
      <c r="F11" s="94"/>
      <c r="G11" s="90"/>
      <c r="H11" s="90"/>
      <c r="I11"/>
      <c r="J11"/>
      <c r="K11"/>
      <c r="L11"/>
      <c r="M11"/>
      <c r="N11"/>
      <c r="O11"/>
      <c r="P11"/>
      <c r="Q11"/>
      <c r="R11"/>
      <c r="S11" s="135"/>
      <c r="T11" s="136"/>
      <c r="U11" s="137"/>
      <c r="V11" s="138"/>
      <c r="W11" s="139"/>
    </row>
    <row r="12" spans="2:23" s="4" customFormat="1" ht="39.6" x14ac:dyDescent="0.25">
      <c r="B12" s="140"/>
      <c r="C12" s="71" t="s">
        <v>269</v>
      </c>
      <c r="D12" s="71"/>
      <c r="E12" s="92" t="s">
        <v>66</v>
      </c>
      <c r="F12" s="94">
        <v>1</v>
      </c>
      <c r="G12" s="90"/>
      <c r="H12" s="90">
        <f t="shared" ref="H12:H23" si="0">F12*G12</f>
        <v>0</v>
      </c>
      <c r="I12"/>
      <c r="J12"/>
      <c r="K12"/>
      <c r="L12"/>
      <c r="M12"/>
      <c r="N12"/>
      <c r="O12"/>
      <c r="P12"/>
      <c r="Q12"/>
      <c r="R12"/>
      <c r="S12" s="141"/>
      <c r="T12" s="142"/>
      <c r="U12" s="143"/>
      <c r="V12" s="143"/>
      <c r="W12" s="144">
        <f>U12*V12</f>
        <v>0</v>
      </c>
    </row>
    <row r="13" spans="2:23" s="4" customFormat="1" ht="66" x14ac:dyDescent="0.25">
      <c r="B13" s="91"/>
      <c r="C13" s="71" t="s">
        <v>270</v>
      </c>
      <c r="D13" s="71"/>
      <c r="E13" s="92" t="s">
        <v>66</v>
      </c>
      <c r="F13" s="94">
        <v>1</v>
      </c>
      <c r="G13" s="90"/>
      <c r="H13" s="90">
        <f t="shared" si="0"/>
        <v>0</v>
      </c>
      <c r="I13"/>
      <c r="J13"/>
      <c r="K13"/>
      <c r="L13"/>
      <c r="M13"/>
      <c r="N13"/>
      <c r="O13"/>
      <c r="P13"/>
      <c r="Q13"/>
      <c r="R13"/>
      <c r="S13" s="141"/>
      <c r="T13" s="142"/>
      <c r="U13" s="143"/>
      <c r="V13" s="143"/>
      <c r="W13" s="144">
        <f t="shared" ref="W13:W22" si="1">U13*V13</f>
        <v>0</v>
      </c>
    </row>
    <row r="14" spans="2:23" s="4" customFormat="1" ht="66" x14ac:dyDescent="0.25">
      <c r="B14" s="91"/>
      <c r="C14" s="71" t="s">
        <v>271</v>
      </c>
      <c r="D14" s="71"/>
      <c r="E14" s="92" t="s">
        <v>66</v>
      </c>
      <c r="F14" s="94">
        <v>2</v>
      </c>
      <c r="G14" s="90"/>
      <c r="H14" s="90">
        <f t="shared" si="0"/>
        <v>0</v>
      </c>
      <c r="I14"/>
      <c r="J14"/>
      <c r="K14"/>
      <c r="L14"/>
      <c r="M14"/>
      <c r="N14"/>
      <c r="O14"/>
      <c r="P14"/>
      <c r="Q14"/>
      <c r="R14"/>
      <c r="S14" s="141"/>
      <c r="T14" s="142"/>
      <c r="U14" s="143"/>
      <c r="V14" s="143"/>
      <c r="W14" s="144">
        <f t="shared" si="1"/>
        <v>0</v>
      </c>
    </row>
    <row r="15" spans="2:23" s="4" customFormat="1" ht="79.2" x14ac:dyDescent="0.25">
      <c r="B15" s="93"/>
      <c r="C15" s="71" t="s">
        <v>272</v>
      </c>
      <c r="D15" s="71"/>
      <c r="E15" s="92" t="s">
        <v>66</v>
      </c>
      <c r="F15" s="94">
        <v>15</v>
      </c>
      <c r="G15" s="90"/>
      <c r="H15" s="90">
        <f t="shared" si="0"/>
        <v>0</v>
      </c>
      <c r="I15"/>
      <c r="J15"/>
      <c r="K15"/>
      <c r="L15"/>
      <c r="M15"/>
      <c r="N15"/>
      <c r="O15"/>
      <c r="P15"/>
      <c r="Q15"/>
      <c r="R15"/>
      <c r="S15" s="141"/>
      <c r="T15" s="142"/>
      <c r="U15" s="143"/>
      <c r="V15" s="143"/>
      <c r="W15" s="144">
        <f t="shared" si="1"/>
        <v>0</v>
      </c>
    </row>
    <row r="16" spans="2:23" s="4" customFormat="1" ht="39.6" x14ac:dyDescent="0.25">
      <c r="B16" s="93"/>
      <c r="C16" s="71" t="s">
        <v>273</v>
      </c>
      <c r="D16" s="71"/>
      <c r="E16" s="92" t="s">
        <v>66</v>
      </c>
      <c r="F16" s="94">
        <v>9</v>
      </c>
      <c r="G16" s="90"/>
      <c r="H16" s="90">
        <f t="shared" si="0"/>
        <v>0</v>
      </c>
      <c r="I16"/>
      <c r="J16"/>
      <c r="K16"/>
      <c r="L16"/>
      <c r="M16"/>
      <c r="N16"/>
      <c r="O16"/>
      <c r="P16"/>
      <c r="Q16"/>
      <c r="R16"/>
      <c r="S16" s="141"/>
      <c r="T16" s="142"/>
      <c r="U16" s="143"/>
      <c r="V16" s="143"/>
      <c r="W16" s="144">
        <f t="shared" si="1"/>
        <v>0</v>
      </c>
    </row>
    <row r="17" spans="2:23" s="4" customFormat="1" ht="66" x14ac:dyDescent="0.25">
      <c r="B17" s="93"/>
      <c r="C17" s="145" t="s">
        <v>274</v>
      </c>
      <c r="D17" s="145"/>
      <c r="E17" s="92" t="s">
        <v>66</v>
      </c>
      <c r="F17" s="94">
        <v>1</v>
      </c>
      <c r="G17" s="90"/>
      <c r="H17" s="90">
        <f t="shared" si="0"/>
        <v>0</v>
      </c>
      <c r="I17"/>
      <c r="J17"/>
      <c r="K17"/>
      <c r="L17"/>
      <c r="M17"/>
      <c r="N17"/>
      <c r="O17"/>
      <c r="P17"/>
      <c r="Q17"/>
      <c r="R17"/>
      <c r="S17" s="141"/>
      <c r="T17" s="142"/>
      <c r="U17" s="143"/>
      <c r="V17" s="143"/>
      <c r="W17" s="144">
        <f t="shared" si="1"/>
        <v>0</v>
      </c>
    </row>
    <row r="18" spans="2:23" s="4" customFormat="1" ht="66" x14ac:dyDescent="0.25">
      <c r="B18" s="93"/>
      <c r="C18" s="71" t="s">
        <v>275</v>
      </c>
      <c r="D18" s="71"/>
      <c r="E18" s="92" t="s">
        <v>66</v>
      </c>
      <c r="F18" s="94">
        <v>3</v>
      </c>
      <c r="G18" s="90"/>
      <c r="H18" s="90">
        <f t="shared" si="0"/>
        <v>0</v>
      </c>
      <c r="I18"/>
      <c r="J18"/>
      <c r="K18"/>
      <c r="L18"/>
      <c r="M18"/>
      <c r="N18"/>
      <c r="O18"/>
      <c r="P18"/>
      <c r="Q18"/>
      <c r="R18"/>
      <c r="S18" s="141"/>
      <c r="T18" s="142"/>
      <c r="U18" s="143"/>
      <c r="V18" s="143"/>
      <c r="W18" s="144">
        <f t="shared" si="1"/>
        <v>0</v>
      </c>
    </row>
    <row r="19" spans="2:23" s="4" customFormat="1" ht="26.4" x14ac:dyDescent="0.25">
      <c r="B19" s="93"/>
      <c r="C19" s="71" t="s">
        <v>276</v>
      </c>
      <c r="D19" s="71"/>
      <c r="E19" s="92" t="s">
        <v>66</v>
      </c>
      <c r="F19" s="94">
        <v>9</v>
      </c>
      <c r="G19" s="90"/>
      <c r="H19" s="90">
        <f t="shared" si="0"/>
        <v>0</v>
      </c>
      <c r="I19"/>
      <c r="J19"/>
      <c r="K19"/>
      <c r="L19"/>
      <c r="M19"/>
      <c r="N19"/>
      <c r="O19"/>
      <c r="P19"/>
      <c r="Q19"/>
      <c r="R19"/>
      <c r="S19" s="141"/>
      <c r="T19" s="142"/>
      <c r="U19" s="143"/>
      <c r="V19" s="143"/>
      <c r="W19" s="144">
        <f t="shared" si="1"/>
        <v>0</v>
      </c>
    </row>
    <row r="20" spans="2:23" s="87" customFormat="1" ht="26.4" x14ac:dyDescent="0.25">
      <c r="B20" s="91"/>
      <c r="C20" s="71" t="s">
        <v>277</v>
      </c>
      <c r="D20" s="71"/>
      <c r="E20" s="92" t="s">
        <v>66</v>
      </c>
      <c r="F20" s="94">
        <v>3</v>
      </c>
      <c r="G20" s="90"/>
      <c r="H20" s="90">
        <f t="shared" si="0"/>
        <v>0</v>
      </c>
      <c r="I20"/>
      <c r="J20"/>
      <c r="K20"/>
      <c r="L20"/>
      <c r="M20"/>
      <c r="N20"/>
      <c r="O20"/>
      <c r="P20"/>
      <c r="Q20"/>
      <c r="R20"/>
      <c r="S20" s="82"/>
      <c r="T20" s="146"/>
      <c r="U20" s="146"/>
      <c r="V20" s="146"/>
      <c r="W20" s="147">
        <f t="shared" si="1"/>
        <v>0</v>
      </c>
    </row>
    <row r="21" spans="2:23" s="4" customFormat="1" ht="66" x14ac:dyDescent="0.25">
      <c r="B21" s="93"/>
      <c r="C21" s="71" t="s">
        <v>278</v>
      </c>
      <c r="D21" s="71"/>
      <c r="E21" s="92" t="s">
        <v>66</v>
      </c>
      <c r="F21" s="94">
        <v>1</v>
      </c>
      <c r="G21" s="148"/>
      <c r="H21" s="90">
        <f t="shared" si="0"/>
        <v>0</v>
      </c>
      <c r="I21"/>
      <c r="J21"/>
      <c r="K21"/>
      <c r="L21"/>
      <c r="M21"/>
      <c r="N21"/>
      <c r="O21"/>
      <c r="P21"/>
      <c r="Q21"/>
      <c r="R21"/>
      <c r="S21" s="141"/>
      <c r="T21" s="142"/>
      <c r="U21" s="143"/>
      <c r="V21" s="143"/>
      <c r="W21" s="144">
        <f t="shared" si="1"/>
        <v>0</v>
      </c>
    </row>
    <row r="22" spans="2:23" s="4" customFormat="1" ht="54" customHeight="1" x14ac:dyDescent="0.25">
      <c r="B22" s="93"/>
      <c r="C22" s="71" t="s">
        <v>279</v>
      </c>
      <c r="D22" s="71"/>
      <c r="E22" s="92" t="s">
        <v>66</v>
      </c>
      <c r="F22" s="94">
        <v>1</v>
      </c>
      <c r="G22" s="90"/>
      <c r="H22" s="90">
        <f t="shared" si="0"/>
        <v>0</v>
      </c>
      <c r="I22"/>
      <c r="J22"/>
      <c r="K22"/>
      <c r="L22"/>
      <c r="M22"/>
      <c r="N22"/>
      <c r="O22"/>
      <c r="P22"/>
      <c r="Q22"/>
      <c r="R22"/>
      <c r="S22" s="141"/>
      <c r="T22" s="142"/>
      <c r="U22" s="143"/>
      <c r="V22" s="143"/>
      <c r="W22" s="144">
        <f t="shared" si="1"/>
        <v>0</v>
      </c>
    </row>
    <row r="23" spans="2:23" s="4" customFormat="1" ht="52.8" x14ac:dyDescent="0.25">
      <c r="B23" s="93"/>
      <c r="C23" s="71" t="s">
        <v>280</v>
      </c>
      <c r="D23" s="71"/>
      <c r="E23" s="92" t="s">
        <v>66</v>
      </c>
      <c r="F23" s="94">
        <v>3</v>
      </c>
      <c r="G23" s="90"/>
      <c r="H23" s="90">
        <f t="shared" si="0"/>
        <v>0</v>
      </c>
      <c r="I23"/>
      <c r="J23"/>
      <c r="K23"/>
      <c r="L23"/>
      <c r="M23"/>
      <c r="N23"/>
      <c r="O23"/>
      <c r="P23"/>
      <c r="Q23"/>
      <c r="R23"/>
      <c r="S23" s="135"/>
      <c r="T23" s="136"/>
      <c r="U23" s="137"/>
      <c r="V23" s="138"/>
      <c r="W23" s="139"/>
    </row>
    <row r="24" spans="2:23" s="4" customFormat="1" x14ac:dyDescent="0.25">
      <c r="B24" s="93"/>
      <c r="C24" s="71"/>
      <c r="D24" s="71"/>
      <c r="E24" s="92"/>
      <c r="F24" s="94"/>
      <c r="G24" s="90"/>
      <c r="H24" s="90"/>
      <c r="I24"/>
      <c r="J24"/>
      <c r="K24"/>
      <c r="L24"/>
      <c r="M24"/>
      <c r="N24"/>
      <c r="O24"/>
      <c r="P24"/>
      <c r="Q24"/>
      <c r="R24"/>
      <c r="S24" s="135"/>
      <c r="T24" s="136"/>
      <c r="U24" s="137"/>
      <c r="V24" s="138"/>
      <c r="W24" s="139"/>
    </row>
    <row r="25" spans="2:23" s="4" customFormat="1" ht="52.8" x14ac:dyDescent="0.25">
      <c r="B25" s="16">
        <v>2</v>
      </c>
      <c r="C25" s="149" t="s">
        <v>281</v>
      </c>
      <c r="D25" s="149"/>
      <c r="E25" s="150"/>
      <c r="F25" s="9"/>
      <c r="G25" s="90"/>
      <c r="H25" s="90"/>
      <c r="I25"/>
      <c r="J25"/>
      <c r="K25"/>
      <c r="L25"/>
      <c r="M25"/>
      <c r="N25"/>
      <c r="O25"/>
      <c r="P25"/>
      <c r="Q25"/>
      <c r="R25"/>
      <c r="S25" s="135"/>
      <c r="T25" s="136"/>
      <c r="U25" s="137"/>
      <c r="V25" s="138"/>
      <c r="W25" s="139"/>
    </row>
    <row r="26" spans="2:23" s="4" customFormat="1" ht="26.4" x14ac:dyDescent="0.25">
      <c r="B26" s="16"/>
      <c r="C26" s="149" t="s">
        <v>282</v>
      </c>
      <c r="D26" s="149"/>
      <c r="E26" s="150"/>
      <c r="F26" s="9"/>
      <c r="G26" s="90"/>
      <c r="H26" s="90"/>
      <c r="I26"/>
      <c r="J26"/>
      <c r="K26"/>
      <c r="L26"/>
      <c r="M26"/>
      <c r="N26"/>
      <c r="O26"/>
      <c r="P26"/>
      <c r="Q26"/>
      <c r="R26"/>
      <c r="S26" s="135"/>
      <c r="T26" s="136"/>
      <c r="U26" s="137"/>
      <c r="V26" s="138"/>
      <c r="W26" s="139"/>
    </row>
    <row r="27" spans="2:23" s="4" customFormat="1" x14ac:dyDescent="0.25">
      <c r="B27" s="16"/>
      <c r="C27" s="149" t="s">
        <v>283</v>
      </c>
      <c r="D27" s="149"/>
      <c r="E27" s="150"/>
      <c r="F27" s="9"/>
      <c r="G27" s="90"/>
      <c r="H27" s="90"/>
      <c r="I27"/>
      <c r="J27"/>
      <c r="K27"/>
      <c r="L27"/>
      <c r="M27"/>
      <c r="N27"/>
      <c r="O27"/>
      <c r="P27"/>
      <c r="Q27"/>
      <c r="R27"/>
      <c r="S27" s="135"/>
      <c r="T27" s="136"/>
      <c r="U27" s="137"/>
      <c r="V27" s="138"/>
      <c r="W27" s="139"/>
    </row>
    <row r="28" spans="2:23" s="4" customFormat="1" x14ac:dyDescent="0.25">
      <c r="B28" s="93"/>
      <c r="C28" s="22" t="s">
        <v>165</v>
      </c>
      <c r="D28" s="22"/>
      <c r="E28" s="150" t="s">
        <v>68</v>
      </c>
      <c r="F28" s="9">
        <f>2*0.75+2.26+3.31+3*0.6</f>
        <v>8.870000000000001</v>
      </c>
      <c r="G28" s="151"/>
      <c r="H28" s="90">
        <f>F28*G28</f>
        <v>0</v>
      </c>
      <c r="I28"/>
      <c r="J28"/>
      <c r="K28"/>
      <c r="L28"/>
      <c r="M28"/>
      <c r="N28"/>
      <c r="O28"/>
      <c r="P28"/>
      <c r="Q28"/>
      <c r="R28"/>
      <c r="S28" s="135"/>
      <c r="T28" s="136"/>
      <c r="U28" s="137"/>
      <c r="V28" s="138"/>
      <c r="W28" s="139"/>
    </row>
    <row r="29" spans="2:23" s="4" customFormat="1" x14ac:dyDescent="0.25">
      <c r="B29" s="93"/>
      <c r="C29" s="22" t="s">
        <v>166</v>
      </c>
      <c r="D29" s="22"/>
      <c r="E29" s="150" t="s">
        <v>68</v>
      </c>
      <c r="F29" s="9">
        <f>9*0.48</f>
        <v>4.32</v>
      </c>
      <c r="G29" s="151"/>
      <c r="H29" s="90">
        <f>F29*G29</f>
        <v>0</v>
      </c>
      <c r="I29"/>
      <c r="J29"/>
      <c r="K29"/>
      <c r="L29"/>
      <c r="M29"/>
      <c r="N29"/>
      <c r="O29"/>
      <c r="P29"/>
      <c r="Q29"/>
      <c r="R29"/>
      <c r="S29" s="152"/>
      <c r="T29" s="138"/>
      <c r="U29" s="138"/>
      <c r="V29" s="138"/>
      <c r="W29" s="138"/>
    </row>
    <row r="30" spans="2:23" s="4" customFormat="1" x14ac:dyDescent="0.25">
      <c r="B30" s="93"/>
      <c r="C30" s="22"/>
      <c r="D30" s="22"/>
      <c r="E30" s="150"/>
      <c r="F30" s="9"/>
      <c r="G30" s="90"/>
      <c r="H30" s="90"/>
      <c r="I30"/>
      <c r="J30"/>
      <c r="K30"/>
      <c r="L30"/>
      <c r="M30"/>
      <c r="N30"/>
      <c r="O30"/>
      <c r="P30"/>
      <c r="Q30"/>
      <c r="R30"/>
      <c r="S30" s="152"/>
      <c r="T30" s="138"/>
      <c r="U30" s="138"/>
      <c r="V30" s="138"/>
      <c r="W30" s="138"/>
    </row>
    <row r="31" spans="2:23" s="54" customFormat="1" ht="39.6" x14ac:dyDescent="0.25">
      <c r="B31" s="16">
        <v>3</v>
      </c>
      <c r="C31" s="22" t="s">
        <v>285</v>
      </c>
      <c r="D31" s="22"/>
      <c r="E31" s="92"/>
      <c r="F31" s="89"/>
      <c r="G31" s="68"/>
      <c r="H31" s="68"/>
      <c r="I31"/>
      <c r="J31"/>
      <c r="K31"/>
      <c r="L31"/>
      <c r="M31"/>
      <c r="N31"/>
      <c r="O31"/>
      <c r="P31"/>
      <c r="Q31"/>
      <c r="R31"/>
      <c r="S31" s="153"/>
      <c r="T31" s="136"/>
      <c r="U31" s="136"/>
      <c r="V31" s="136"/>
      <c r="W31" s="136"/>
    </row>
    <row r="32" spans="2:23" s="54" customFormat="1" x14ac:dyDescent="0.25">
      <c r="B32" s="93"/>
      <c r="C32" s="22" t="s">
        <v>284</v>
      </c>
      <c r="D32" s="22"/>
      <c r="E32" s="92" t="s">
        <v>68</v>
      </c>
      <c r="F32" s="9">
        <f>2*0.75+2.26+3.31+3*0.6</f>
        <v>8.870000000000001</v>
      </c>
      <c r="G32" s="90"/>
      <c r="H32" s="90">
        <f>F32*G32</f>
        <v>0</v>
      </c>
      <c r="I32"/>
      <c r="J32"/>
      <c r="K32"/>
      <c r="L32"/>
      <c r="M32"/>
      <c r="N32"/>
      <c r="O32"/>
      <c r="P32"/>
      <c r="Q32"/>
      <c r="R32"/>
      <c r="S32" s="136"/>
      <c r="T32" s="136"/>
      <c r="U32" s="136"/>
      <c r="V32" s="136"/>
      <c r="W32" s="136"/>
    </row>
    <row r="33" spans="2:23" s="54" customFormat="1" x14ac:dyDescent="0.25">
      <c r="B33" s="93"/>
      <c r="C33" s="22"/>
      <c r="D33" s="22"/>
      <c r="E33" s="92"/>
      <c r="F33" s="9"/>
      <c r="G33" s="90"/>
      <c r="H33" s="90"/>
      <c r="I33"/>
      <c r="J33"/>
      <c r="K33"/>
      <c r="L33"/>
      <c r="M33"/>
      <c r="N33"/>
      <c r="O33"/>
      <c r="P33"/>
      <c r="Q33"/>
      <c r="R33"/>
      <c r="S33" s="136"/>
      <c r="T33" s="136"/>
      <c r="U33" s="136"/>
      <c r="V33" s="136"/>
      <c r="W33" s="136"/>
    </row>
    <row r="34" spans="2:23" s="54" customFormat="1" ht="39.6" x14ac:dyDescent="0.25">
      <c r="B34" s="91">
        <v>4</v>
      </c>
      <c r="C34" s="154" t="s">
        <v>167</v>
      </c>
      <c r="D34" s="154"/>
      <c r="E34" s="150"/>
      <c r="F34" s="9"/>
      <c r="G34" s="151"/>
      <c r="H34" s="90"/>
      <c r="I34"/>
      <c r="J34"/>
      <c r="K34"/>
      <c r="L34"/>
      <c r="M34"/>
      <c r="N34"/>
      <c r="O34"/>
      <c r="P34"/>
      <c r="Q34"/>
      <c r="R34"/>
      <c r="S34" s="136"/>
      <c r="T34" s="136"/>
      <c r="U34" s="136"/>
      <c r="V34" s="136"/>
      <c r="W34" s="136"/>
    </row>
    <row r="35" spans="2:23" s="54" customFormat="1" x14ac:dyDescent="0.25">
      <c r="B35" s="93"/>
      <c r="C35" s="22" t="s">
        <v>168</v>
      </c>
      <c r="D35" s="22"/>
      <c r="E35" s="150" t="s">
        <v>66</v>
      </c>
      <c r="F35" s="9">
        <v>1</v>
      </c>
      <c r="G35" s="151"/>
      <c r="H35" s="90">
        <f>F35*G35</f>
        <v>0</v>
      </c>
      <c r="I35"/>
      <c r="J35"/>
      <c r="K35"/>
      <c r="L35"/>
      <c r="M35"/>
      <c r="N35"/>
      <c r="O35"/>
      <c r="P35"/>
      <c r="Q35"/>
      <c r="R35"/>
      <c r="S35" s="136"/>
      <c r="T35" s="136"/>
      <c r="U35" s="136"/>
      <c r="V35" s="136"/>
      <c r="W35" s="136"/>
    </row>
    <row r="36" spans="2:23" s="47" customFormat="1" x14ac:dyDescent="0.25">
      <c r="C36" s="111"/>
      <c r="D36" s="111"/>
      <c r="E36" s="150"/>
      <c r="G36" s="86"/>
      <c r="H36" s="86"/>
      <c r="I36"/>
      <c r="J36"/>
      <c r="K36"/>
      <c r="L36"/>
      <c r="M36"/>
      <c r="N36"/>
      <c r="O36"/>
      <c r="P36"/>
      <c r="Q36"/>
      <c r="R36"/>
    </row>
    <row r="37" spans="2:23" s="47" customFormat="1" x14ac:dyDescent="0.25">
      <c r="B37" s="76"/>
      <c r="C37" s="77" t="s">
        <v>83</v>
      </c>
      <c r="D37" s="77"/>
      <c r="E37" s="102"/>
      <c r="F37" s="76"/>
      <c r="G37" s="78"/>
      <c r="H37" s="79">
        <f>SUM(H7:H36)</f>
        <v>0</v>
      </c>
      <c r="I37"/>
      <c r="J37"/>
      <c r="K37"/>
      <c r="L37"/>
      <c r="M37"/>
      <c r="N37"/>
      <c r="O37"/>
      <c r="P37"/>
      <c r="Q37"/>
      <c r="R37"/>
    </row>
    <row r="38" spans="2:23" s="54" customFormat="1" x14ac:dyDescent="0.25">
      <c r="C38" s="56"/>
      <c r="D38" s="56"/>
      <c r="E38" s="92"/>
      <c r="G38" s="67"/>
      <c r="H38" s="81"/>
      <c r="I38"/>
      <c r="J38"/>
      <c r="K38"/>
      <c r="L38"/>
      <c r="M38"/>
      <c r="N38"/>
      <c r="O38"/>
      <c r="P38"/>
      <c r="Q38"/>
      <c r="R38"/>
    </row>
    <row r="39" spans="2:23" s="54" customFormat="1" x14ac:dyDescent="0.25">
      <c r="E39" s="92"/>
      <c r="G39" s="67"/>
      <c r="H39" s="67"/>
      <c r="I39" s="82"/>
      <c r="J39" s="82"/>
      <c r="K39" s="82"/>
      <c r="L39" s="155"/>
      <c r="M39" s="83"/>
    </row>
    <row r="40" spans="2:23" s="54" customFormat="1" x14ac:dyDescent="0.25">
      <c r="E40" s="92"/>
      <c r="G40" s="67"/>
      <c r="H40" s="67"/>
      <c r="I40" s="82"/>
      <c r="J40" s="82"/>
      <c r="K40" s="82"/>
      <c r="L40" s="155"/>
    </row>
    <row r="41" spans="2:23" s="54" customFormat="1" x14ac:dyDescent="0.25">
      <c r="E41" s="92"/>
      <c r="G41" s="67"/>
      <c r="H41" s="67"/>
      <c r="I41" s="82"/>
      <c r="J41" s="82"/>
      <c r="K41" s="82"/>
      <c r="L41" s="155"/>
    </row>
    <row r="44" spans="2:23" x14ac:dyDescent="0.25">
      <c r="C44" s="134"/>
      <c r="D44" s="134"/>
    </row>
    <row r="45" spans="2:23" x14ac:dyDescent="0.25">
      <c r="C45" s="47"/>
      <c r="D45" s="47"/>
    </row>
    <row r="46" spans="2:23" x14ac:dyDescent="0.25">
      <c r="C46" s="111"/>
      <c r="D46" s="111"/>
    </row>
    <row r="47" spans="2:23" x14ac:dyDescent="0.25">
      <c r="C47" s="111"/>
      <c r="D47" s="111"/>
    </row>
    <row r="48" spans="2:23" ht="37.5" customHeight="1" x14ac:dyDescent="0.25">
      <c r="C48" s="156"/>
      <c r="D48" s="156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9" firstPageNumber="0" orientation="landscape" horizontalDpi="300" verticalDpi="300" r:id="rId1"/>
  <headerFooter alignWithMargins="0">
    <oddHeader>&amp;L&amp;8AT-15/2017&amp;C&amp;8PAVILJONI AD TURRES - XII
 k.č.2494/1 k.o. Crikvenica&amp;R&amp;"Arial,Bold"&amp;9&amp;P</oddHeader>
    <oddFooter>&amp;L&amp;8Izvršilac:
KONSTRUKTOR d.o.o.
Zagreb, Ede Murtića 11&amp;C&amp;8TROŠKOVNIK
građevinsko obrtničkih radova
za energetsku obnovu&amp;R&amp;8Naručilac: 
ŠTED INVEST d.o.o.
Slavonska avenija 3
Zagreb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B1:P27"/>
  <sheetViews>
    <sheetView view="pageBreakPreview" zoomScaleSheetLayoutView="100" workbookViewId="0">
      <selection activeCell="G8" sqref="G8"/>
    </sheetView>
  </sheetViews>
  <sheetFormatPr defaultColWidth="10.44140625" defaultRowHeight="13.2" x14ac:dyDescent="0.25"/>
  <cols>
    <col min="1" max="1" width="1" style="54" customWidth="1"/>
    <col min="2" max="2" width="5" style="54" customWidth="1"/>
    <col min="3" max="3" width="43.6640625" style="54" customWidth="1"/>
    <col min="4" max="4" width="41" style="54" customWidth="1"/>
    <col min="5" max="5" width="5" style="92" customWidth="1"/>
    <col min="6" max="6" width="8.6640625" style="54" customWidth="1"/>
    <col min="7" max="7" width="13.44140625" style="67" customWidth="1"/>
    <col min="8" max="8" width="13.5546875" style="67" customWidth="1"/>
    <col min="9" max="9" width="1.44140625" style="82" customWidth="1"/>
    <col min="10" max="10" width="1.6640625" style="82" customWidth="1"/>
    <col min="11" max="16384" width="10.44140625" style="54"/>
  </cols>
  <sheetData>
    <row r="1" spans="2:16" x14ac:dyDescent="0.25">
      <c r="B1" s="20"/>
      <c r="C1" s="22"/>
      <c r="D1" s="22"/>
      <c r="E1" s="18"/>
      <c r="F1" s="11"/>
      <c r="G1" s="68"/>
      <c r="H1" s="68"/>
      <c r="K1"/>
      <c r="L1"/>
      <c r="M1"/>
      <c r="N1"/>
      <c r="O1"/>
      <c r="P1"/>
    </row>
    <row r="2" spans="2:16" x14ac:dyDescent="0.25">
      <c r="B2" s="16" t="s">
        <v>26</v>
      </c>
      <c r="C2" s="17" t="s">
        <v>36</v>
      </c>
      <c r="D2" s="17" t="s">
        <v>185</v>
      </c>
      <c r="E2" s="157"/>
      <c r="F2" s="17"/>
      <c r="G2" s="158"/>
      <c r="H2" s="158"/>
      <c r="K2"/>
      <c r="L2"/>
      <c r="M2"/>
      <c r="N2"/>
      <c r="O2"/>
      <c r="P2"/>
    </row>
    <row r="3" spans="2:16" x14ac:dyDescent="0.25">
      <c r="B3" s="16"/>
      <c r="C3" s="17"/>
      <c r="D3" s="17"/>
      <c r="E3" s="18"/>
      <c r="F3" s="11"/>
      <c r="G3" s="68"/>
      <c r="H3" s="68"/>
      <c r="K3"/>
      <c r="L3"/>
      <c r="M3"/>
      <c r="N3"/>
      <c r="O3"/>
      <c r="P3"/>
    </row>
    <row r="4" spans="2:16" ht="52.8" x14ac:dyDescent="0.25">
      <c r="B4" s="16"/>
      <c r="C4" s="22" t="s">
        <v>286</v>
      </c>
      <c r="D4" s="22"/>
      <c r="E4" s="100"/>
      <c r="F4" s="138"/>
      <c r="G4" s="159"/>
      <c r="H4" s="159"/>
      <c r="K4"/>
      <c r="L4"/>
      <c r="M4"/>
      <c r="N4"/>
      <c r="O4"/>
      <c r="P4"/>
    </row>
    <row r="5" spans="2:16" ht="39.6" x14ac:dyDescent="0.25">
      <c r="B5" s="16"/>
      <c r="C5" s="22" t="s">
        <v>287</v>
      </c>
      <c r="D5" s="22"/>
      <c r="E5" s="100"/>
      <c r="F5" s="138"/>
      <c r="G5" s="159"/>
      <c r="H5" s="159"/>
      <c r="K5"/>
      <c r="L5"/>
      <c r="M5"/>
      <c r="N5"/>
      <c r="O5"/>
      <c r="P5"/>
    </row>
    <row r="6" spans="2:16" x14ac:dyDescent="0.25">
      <c r="C6" s="160"/>
      <c r="D6" s="160"/>
      <c r="E6" s="161"/>
      <c r="F6" s="160"/>
      <c r="G6" s="162"/>
      <c r="H6" s="162"/>
      <c r="K6"/>
      <c r="L6"/>
      <c r="M6"/>
      <c r="N6"/>
      <c r="O6"/>
      <c r="P6"/>
    </row>
    <row r="7" spans="2:16" ht="66" customHeight="1" x14ac:dyDescent="0.25">
      <c r="B7" s="16">
        <v>1</v>
      </c>
      <c r="C7" s="22" t="s">
        <v>169</v>
      </c>
      <c r="D7" s="22"/>
      <c r="E7" s="18"/>
      <c r="F7" s="11"/>
      <c r="G7" s="68"/>
      <c r="H7" s="68"/>
      <c r="K7"/>
      <c r="L7"/>
      <c r="M7"/>
      <c r="N7"/>
      <c r="O7"/>
      <c r="P7"/>
    </row>
    <row r="8" spans="2:16" s="4" customFormat="1" x14ac:dyDescent="0.25">
      <c r="B8" s="93"/>
      <c r="C8" s="22" t="s">
        <v>170</v>
      </c>
      <c r="D8" s="22"/>
      <c r="E8" s="92" t="s">
        <v>68</v>
      </c>
      <c r="F8" s="125">
        <v>3</v>
      </c>
      <c r="G8" s="68"/>
      <c r="H8" s="67">
        <f>F8*G8</f>
        <v>0</v>
      </c>
      <c r="I8" s="87"/>
      <c r="K8"/>
      <c r="L8"/>
      <c r="M8"/>
      <c r="N8"/>
      <c r="O8"/>
      <c r="P8"/>
    </row>
    <row r="9" spans="2:16" x14ac:dyDescent="0.25">
      <c r="G9" s="163"/>
      <c r="H9" s="163"/>
      <c r="K9"/>
      <c r="L9"/>
      <c r="M9"/>
      <c r="N9"/>
      <c r="O9"/>
      <c r="P9"/>
    </row>
    <row r="10" spans="2:16" ht="39.6" x14ac:dyDescent="0.25">
      <c r="B10" s="16">
        <v>2</v>
      </c>
      <c r="C10" s="22" t="s">
        <v>288</v>
      </c>
      <c r="D10" s="22"/>
      <c r="E10" s="18"/>
      <c r="F10" s="125"/>
      <c r="G10" s="68"/>
      <c r="K10"/>
      <c r="L10"/>
      <c r="M10"/>
      <c r="N10"/>
      <c r="O10"/>
      <c r="P10"/>
    </row>
    <row r="11" spans="2:16" ht="26.4" x14ac:dyDescent="0.25">
      <c r="B11" s="16"/>
      <c r="C11" s="22" t="s">
        <v>289</v>
      </c>
      <c r="D11" s="22"/>
      <c r="E11" s="18"/>
      <c r="F11" s="125"/>
      <c r="G11" s="68"/>
      <c r="K11"/>
      <c r="L11"/>
      <c r="M11"/>
      <c r="N11"/>
      <c r="O11"/>
      <c r="P11"/>
    </row>
    <row r="12" spans="2:16" x14ac:dyDescent="0.25">
      <c r="C12" s="22" t="s">
        <v>171</v>
      </c>
      <c r="D12" s="22"/>
      <c r="E12" s="92" t="s">
        <v>68</v>
      </c>
      <c r="F12" s="125">
        <f>2.35+5.9+12.85</f>
        <v>21.1</v>
      </c>
      <c r="G12" s="68"/>
      <c r="H12" s="67">
        <f>F12*G12</f>
        <v>0</v>
      </c>
      <c r="K12"/>
      <c r="L12"/>
      <c r="M12"/>
      <c r="N12"/>
      <c r="O12"/>
      <c r="P12"/>
    </row>
    <row r="13" spans="2:16" x14ac:dyDescent="0.25">
      <c r="C13" s="22"/>
      <c r="D13" s="22"/>
      <c r="F13" s="125"/>
      <c r="G13" s="68"/>
      <c r="K13"/>
      <c r="L13"/>
      <c r="M13"/>
      <c r="N13"/>
      <c r="O13"/>
      <c r="P13"/>
    </row>
    <row r="14" spans="2:16" ht="39.6" x14ac:dyDescent="0.25">
      <c r="B14" s="16">
        <v>3</v>
      </c>
      <c r="C14" s="111" t="s">
        <v>290</v>
      </c>
      <c r="D14" s="111"/>
      <c r="E14" s="109"/>
      <c r="F14" s="128"/>
      <c r="G14" s="68"/>
      <c r="K14"/>
      <c r="L14"/>
      <c r="M14"/>
      <c r="N14"/>
      <c r="O14"/>
      <c r="P14"/>
    </row>
    <row r="15" spans="2:16" ht="39.6" x14ac:dyDescent="0.25">
      <c r="B15" s="16"/>
      <c r="C15" s="111" t="s">
        <v>291</v>
      </c>
      <c r="D15" s="111"/>
      <c r="E15" s="109"/>
      <c r="F15" s="128"/>
      <c r="G15" s="68"/>
      <c r="K15"/>
      <c r="L15"/>
      <c r="M15"/>
      <c r="N15"/>
      <c r="O15"/>
      <c r="P15"/>
    </row>
    <row r="16" spans="2:16" x14ac:dyDescent="0.25">
      <c r="C16" s="111" t="s">
        <v>172</v>
      </c>
      <c r="D16" s="111"/>
      <c r="E16" s="109"/>
      <c r="F16" s="128"/>
      <c r="G16" s="68"/>
      <c r="K16"/>
      <c r="L16"/>
      <c r="M16"/>
      <c r="N16"/>
      <c r="O16"/>
      <c r="P16"/>
    </row>
    <row r="17" spans="2:16" x14ac:dyDescent="0.25">
      <c r="C17" s="111" t="s">
        <v>173</v>
      </c>
      <c r="D17" s="111"/>
      <c r="E17" s="109" t="s">
        <v>68</v>
      </c>
      <c r="F17" s="164">
        <f>20.8+43.45</f>
        <v>64.25</v>
      </c>
      <c r="G17" s="68"/>
      <c r="H17" s="67">
        <f>F17*G17</f>
        <v>0</v>
      </c>
      <c r="K17"/>
      <c r="L17"/>
      <c r="M17"/>
      <c r="N17"/>
      <c r="O17"/>
      <c r="P17"/>
    </row>
    <row r="18" spans="2:16" x14ac:dyDescent="0.25">
      <c r="C18" s="111"/>
      <c r="D18" s="111"/>
      <c r="E18" s="109"/>
      <c r="F18" s="164"/>
      <c r="G18" s="68"/>
      <c r="K18"/>
      <c r="L18"/>
      <c r="M18"/>
      <c r="N18"/>
      <c r="O18"/>
      <c r="P18"/>
    </row>
    <row r="19" spans="2:16" ht="52.8" x14ac:dyDescent="0.25">
      <c r="B19" s="16">
        <v>4</v>
      </c>
      <c r="C19" s="111" t="s">
        <v>292</v>
      </c>
      <c r="D19" s="111"/>
      <c r="E19" s="109"/>
      <c r="F19" s="164"/>
      <c r="G19" s="68"/>
      <c r="K19"/>
      <c r="L19"/>
      <c r="M19"/>
      <c r="N19"/>
      <c r="O19"/>
      <c r="P19"/>
    </row>
    <row r="20" spans="2:16" ht="39.6" x14ac:dyDescent="0.25">
      <c r="C20" s="22" t="s">
        <v>293</v>
      </c>
      <c r="D20" s="22"/>
      <c r="E20" s="109" t="s">
        <v>68</v>
      </c>
      <c r="F20" s="89">
        <f>4*9</f>
        <v>36</v>
      </c>
      <c r="G20" s="68"/>
      <c r="H20" s="67">
        <f>F20*G20</f>
        <v>0</v>
      </c>
      <c r="K20"/>
      <c r="L20"/>
      <c r="M20"/>
      <c r="N20"/>
      <c r="O20"/>
      <c r="P20"/>
    </row>
    <row r="21" spans="2:16" x14ac:dyDescent="0.25">
      <c r="C21" s="22"/>
      <c r="D21" s="22"/>
      <c r="E21" s="109"/>
      <c r="F21" s="89"/>
      <c r="G21" s="68"/>
      <c r="K21"/>
      <c r="L21"/>
      <c r="M21"/>
      <c r="N21"/>
      <c r="O21"/>
      <c r="P21"/>
    </row>
    <row r="22" spans="2:16" ht="39.6" x14ac:dyDescent="0.25">
      <c r="B22" s="16">
        <v>5</v>
      </c>
      <c r="C22" s="22" t="s">
        <v>294</v>
      </c>
      <c r="D22" s="22"/>
      <c r="E22" s="109"/>
      <c r="F22" s="89"/>
      <c r="G22" s="68"/>
      <c r="K22"/>
      <c r="L22"/>
      <c r="M22"/>
      <c r="N22"/>
      <c r="O22"/>
      <c r="P22"/>
    </row>
    <row r="23" spans="2:16" ht="26.4" x14ac:dyDescent="0.25">
      <c r="C23" s="22" t="s">
        <v>295</v>
      </c>
      <c r="D23" s="22"/>
      <c r="E23" s="109" t="s">
        <v>66</v>
      </c>
      <c r="F23" s="89">
        <v>1</v>
      </c>
      <c r="G23" s="68"/>
      <c r="H23" s="67">
        <f>F23*G23</f>
        <v>0</v>
      </c>
      <c r="K23"/>
      <c r="L23"/>
      <c r="M23"/>
      <c r="N23"/>
      <c r="O23"/>
      <c r="P23"/>
    </row>
    <row r="24" spans="2:16" x14ac:dyDescent="0.25">
      <c r="C24" s="99"/>
      <c r="D24" s="99"/>
      <c r="E24" s="165"/>
      <c r="F24" s="166"/>
      <c r="G24" s="68"/>
      <c r="K24"/>
      <c r="L24"/>
      <c r="M24"/>
      <c r="N24"/>
      <c r="O24"/>
      <c r="P24"/>
    </row>
    <row r="25" spans="2:16" s="58" customFormat="1" x14ac:dyDescent="0.25">
      <c r="B25" s="76"/>
      <c r="C25" s="77" t="s">
        <v>83</v>
      </c>
      <c r="D25" s="77"/>
      <c r="E25" s="102"/>
      <c r="F25" s="76"/>
      <c r="G25" s="78"/>
      <c r="H25" s="79">
        <f>SUM(H6:H24)</f>
        <v>0</v>
      </c>
      <c r="I25" s="80"/>
      <c r="J25" s="80"/>
      <c r="K25"/>
      <c r="L25"/>
      <c r="M25"/>
      <c r="N25"/>
      <c r="O25"/>
      <c r="P25"/>
    </row>
    <row r="26" spans="2:16" x14ac:dyDescent="0.25">
      <c r="C26" s="56"/>
      <c r="D26" s="56"/>
      <c r="H26" s="81"/>
      <c r="K26"/>
      <c r="L26"/>
      <c r="M26"/>
      <c r="N26"/>
      <c r="O26"/>
      <c r="P26"/>
    </row>
    <row r="27" spans="2:16" x14ac:dyDescent="0.25">
      <c r="L27" s="83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9" firstPageNumber="0" orientation="landscape" horizontalDpi="300" verticalDpi="300" r:id="rId1"/>
  <headerFooter alignWithMargins="0">
    <oddHeader>&amp;L&amp;8AT-15/2017&amp;C&amp;8PAVILJONI AD TURRES - XII
 k.č.2494/1 k.o. Crikvenica&amp;R&amp;"Arial,Bold"&amp;9&amp;P</oddHeader>
    <oddFooter>&amp;L&amp;8Izvršilac:
KONSTRUKTOR d.o.o.
Zagreb, Ede Murtića 11&amp;C&amp;8TROŠKOVNIK
građevinsko obrtničkih radova
za energetsku obnovu&amp;R&amp;8Naručilac: 
ŠTED INVEST d.o.o.
Slavonska avenija 3
Zagreb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naslovnica</vt:lpstr>
      <vt:lpstr>UKUPNA REKAPITULACIJA</vt:lpstr>
      <vt:lpstr>rekapitulacija</vt:lpstr>
      <vt:lpstr>SKELA I PRIPREMNI</vt:lpstr>
      <vt:lpstr>RUŠENJA</vt:lpstr>
      <vt:lpstr>FASADERSKI</vt:lpstr>
      <vt:lpstr>RADOVI NA RAVNOM KROVU</vt:lpstr>
      <vt:lpstr>STOLARSKI</vt:lpstr>
      <vt:lpstr>LIMARSKI</vt:lpstr>
      <vt:lpstr>ČELIČNA KONSTRUKCIJA</vt:lpstr>
      <vt:lpstr>'ČELIČNA KONSTRUKCIJA'!a</vt:lpstr>
      <vt:lpstr>FASADERSKI!a</vt:lpstr>
      <vt:lpstr>LIMARSKI!a</vt:lpstr>
      <vt:lpstr>naslovnica!a</vt:lpstr>
      <vt:lpstr>'RADOVI NA RAVNOM KROVU'!a</vt:lpstr>
      <vt:lpstr>rekapitulacija!a</vt:lpstr>
      <vt:lpstr>RUŠENJA!a</vt:lpstr>
      <vt:lpstr>'SKELA I PRIPREMNI'!a</vt:lpstr>
      <vt:lpstr>STOLARSKI!a</vt:lpstr>
      <vt:lpstr>'UKUPNA REKAPITULACIJA'!a</vt:lpstr>
      <vt:lpstr>'ČELIČNA KONSTRUKCIJA'!Print_Area</vt:lpstr>
      <vt:lpstr>FASADERSKI!Print_Area</vt:lpstr>
      <vt:lpstr>LIMARSKI!Print_Area</vt:lpstr>
      <vt:lpstr>naslovnica!Print_Area</vt:lpstr>
      <vt:lpstr>'RADOVI NA RAVNOM KROVU'!Print_Area</vt:lpstr>
      <vt:lpstr>rekapitulacija!Print_Area</vt:lpstr>
      <vt:lpstr>RUŠENJA!Print_Area</vt:lpstr>
      <vt:lpstr>'SKELA I PRIPREMNI'!Print_Area</vt:lpstr>
      <vt:lpstr>STOLARSKI!Print_Area</vt:lpstr>
      <vt:lpstr>'UKUPNA REKAPITULACIJA'!Print_Area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ITRS-BR</dc:creator>
  <cp:lastModifiedBy>ITRS-BR</cp:lastModifiedBy>
  <cp:lastPrinted>2019-05-06T11:35:12Z</cp:lastPrinted>
  <dcterms:created xsi:type="dcterms:W3CDTF">2019-04-15T07:59:02Z</dcterms:created>
  <dcterms:modified xsi:type="dcterms:W3CDTF">2019-05-14T08:22:59Z</dcterms:modified>
</cp:coreProperties>
</file>